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codeName="ThisWorkbook" defaultThemeVersion="166925"/>
  <mc:AlternateContent xmlns:mc="http://schemas.openxmlformats.org/markup-compatibility/2006">
    <mc:Choice Requires="x15">
      <x15ac:absPath xmlns:x15ac="http://schemas.microsoft.com/office/spreadsheetml/2010/11/ac" url="G:\xls\"/>
    </mc:Choice>
  </mc:AlternateContent>
  <xr:revisionPtr revIDLastSave="0" documentId="13_ncr:1_{279FF596-08B6-4B7F-AD68-2F07D5CD5375}" xr6:coauthVersionLast="36" xr6:coauthVersionMax="47" xr10:uidLastSave="{00000000-0000-0000-0000-000000000000}"/>
  <bookViews>
    <workbookView xWindow="20370" yWindow="-6210" windowWidth="25440" windowHeight="15390" activeTab="3" xr2:uid="{00000000-000D-0000-FFFF-FFFF00000000}"/>
  </bookViews>
  <sheets>
    <sheet name="Programmation" sheetId="1" r:id="rId1"/>
    <sheet name="Cal. Offre" sheetId="6" r:id="rId2"/>
    <sheet name="ANNEXE" sheetId="2" r:id="rId3"/>
    <sheet name="Calc heur" sheetId="7" r:id="rId4"/>
  </sheets>
  <externalReferences>
    <externalReference r:id="rId5"/>
  </externalReferences>
  <definedNames>
    <definedName name="annee">[1]Calendrier!$BD$2</definedName>
    <definedName name="dates">[1]Dates!$A:$A</definedName>
    <definedName name="mois">[1]Calendrier!$BD$4</definedName>
    <definedName name="OFFRE">'Cal. Offre'!#REF!</definedName>
  </definedNames>
  <calcPr calcId="191029"/>
</workbook>
</file>

<file path=xl/calcChain.xml><?xml version="1.0" encoding="utf-8"?>
<calcChain xmlns="http://schemas.openxmlformats.org/spreadsheetml/2006/main">
  <c r="BI22" i="7" l="1"/>
  <c r="BJ22" i="7"/>
  <c r="BK22" i="7"/>
  <c r="BL22" i="7"/>
  <c r="BM22" i="7"/>
  <c r="BN22" i="7"/>
  <c r="BO22" i="7"/>
  <c r="BP22" i="7"/>
  <c r="BQ22" i="7"/>
  <c r="BR22" i="7"/>
  <c r="BS22" i="7"/>
  <c r="BT22" i="7"/>
  <c r="BU22" i="7"/>
  <c r="BV22" i="7"/>
  <c r="BW22" i="7"/>
  <c r="BX22" i="7"/>
  <c r="BY22" i="7"/>
  <c r="BZ22" i="7"/>
  <c r="CA22" i="7"/>
  <c r="CB22" i="7"/>
  <c r="CC22" i="7"/>
  <c r="CD22" i="7"/>
  <c r="CE22" i="7"/>
  <c r="CF22" i="7"/>
  <c r="CG22" i="7"/>
  <c r="CH22" i="7"/>
  <c r="CI22" i="7"/>
  <c r="CJ22" i="7"/>
  <c r="CK22" i="7"/>
  <c r="CL22" i="7"/>
  <c r="C22" i="7"/>
  <c r="D22" i="7"/>
  <c r="E22" i="7"/>
  <c r="F22" i="7"/>
  <c r="G22" i="7"/>
  <c r="H22" i="7"/>
  <c r="I22" i="7"/>
  <c r="J22" i="7"/>
  <c r="K22" i="7"/>
  <c r="L22" i="7"/>
  <c r="M22" i="7"/>
  <c r="N22" i="7"/>
  <c r="O22" i="7"/>
  <c r="P22" i="7"/>
  <c r="Q22" i="7"/>
  <c r="R22" i="7"/>
  <c r="S22" i="7"/>
  <c r="T22" i="7"/>
  <c r="U22" i="7"/>
  <c r="V22" i="7"/>
  <c r="W22" i="7"/>
  <c r="X22" i="7"/>
  <c r="Y22" i="7"/>
  <c r="Z22" i="7"/>
  <c r="AA22" i="7"/>
  <c r="AB22" i="7"/>
  <c r="AC22" i="7"/>
  <c r="AD22" i="7"/>
  <c r="AE22" i="7"/>
  <c r="AF22" i="7"/>
  <c r="AG22" i="7"/>
  <c r="AH22" i="7"/>
  <c r="AI22" i="7"/>
  <c r="AJ22" i="7"/>
  <c r="AK22" i="7"/>
  <c r="AL22" i="7"/>
  <c r="AM22" i="7"/>
  <c r="AN22" i="7"/>
  <c r="AO22" i="7"/>
  <c r="AP22" i="7"/>
  <c r="AQ22" i="7"/>
  <c r="AR22" i="7"/>
  <c r="AS22" i="7"/>
  <c r="AT22" i="7"/>
  <c r="AU22" i="7"/>
  <c r="AV22" i="7"/>
  <c r="AW22" i="7"/>
  <c r="AX22" i="7"/>
  <c r="AY22" i="7"/>
  <c r="AZ22" i="7"/>
  <c r="BA22" i="7"/>
  <c r="BB22" i="7"/>
  <c r="BC22" i="7"/>
  <c r="BD22" i="7"/>
  <c r="BE22" i="7"/>
  <c r="BF22" i="7"/>
  <c r="BG22" i="7"/>
  <c r="BH22" i="7"/>
  <c r="B22" i="7"/>
  <c r="AG1" i="7"/>
  <c r="AF7" i="1" l="1"/>
  <c r="AB46" i="1"/>
  <c r="Z46" i="1"/>
  <c r="X46" i="1"/>
  <c r="V46" i="1"/>
  <c r="T46" i="1"/>
  <c r="R46" i="1"/>
  <c r="P46" i="1"/>
  <c r="N46" i="1"/>
  <c r="L46" i="1"/>
  <c r="J46" i="1"/>
  <c r="H46" i="1"/>
  <c r="F46" i="1"/>
  <c r="D45" i="1"/>
  <c r="D46" i="1" s="1"/>
  <c r="AB44" i="1"/>
  <c r="Z44" i="1"/>
  <c r="X44" i="1"/>
  <c r="V44" i="1"/>
  <c r="T44" i="1"/>
  <c r="R44" i="1"/>
  <c r="P44" i="1"/>
  <c r="N44" i="1"/>
  <c r="L44" i="1"/>
  <c r="J44" i="1"/>
  <c r="H44" i="1"/>
  <c r="F44" i="1"/>
  <c r="D43" i="1"/>
  <c r="D44" i="1" s="1"/>
  <c r="AB42" i="1"/>
  <c r="Z42" i="1"/>
  <c r="X42" i="1"/>
  <c r="V42" i="1"/>
  <c r="T42" i="1"/>
  <c r="R42" i="1"/>
  <c r="P42" i="1"/>
  <c r="N42" i="1"/>
  <c r="L42" i="1"/>
  <c r="J42" i="1"/>
  <c r="H42" i="1"/>
  <c r="F42" i="1"/>
  <c r="D41" i="1"/>
  <c r="D42" i="1" s="1"/>
  <c r="AB40" i="1"/>
  <c r="Z40" i="1"/>
  <c r="X40" i="1"/>
  <c r="V40" i="1"/>
  <c r="T40" i="1"/>
  <c r="R40" i="1"/>
  <c r="P40" i="1"/>
  <c r="N40" i="1"/>
  <c r="L40" i="1"/>
  <c r="J40" i="1"/>
  <c r="H40" i="1"/>
  <c r="F40" i="1"/>
  <c r="D39" i="1"/>
  <c r="D40" i="1" s="1"/>
  <c r="AB38" i="1"/>
  <c r="Z38" i="1"/>
  <c r="X38" i="1"/>
  <c r="V38" i="1"/>
  <c r="T38" i="1"/>
  <c r="R38" i="1"/>
  <c r="P38" i="1"/>
  <c r="N38" i="1"/>
  <c r="L38" i="1"/>
  <c r="J38" i="1"/>
  <c r="H38" i="1"/>
  <c r="F38" i="1"/>
  <c r="D37" i="1"/>
  <c r="D38" i="1" s="1"/>
  <c r="AB36" i="1"/>
  <c r="Z36" i="1"/>
  <c r="X36" i="1"/>
  <c r="V36" i="1"/>
  <c r="T36" i="1"/>
  <c r="R36" i="1"/>
  <c r="P36" i="1"/>
  <c r="N36" i="1"/>
  <c r="L36" i="1"/>
  <c r="J36" i="1"/>
  <c r="H36" i="1"/>
  <c r="F36" i="1"/>
  <c r="D35" i="1"/>
  <c r="D36" i="1" s="1"/>
  <c r="AB34" i="1"/>
  <c r="Z34" i="1"/>
  <c r="X34" i="1"/>
  <c r="V34" i="1"/>
  <c r="T34" i="1"/>
  <c r="R34" i="1"/>
  <c r="P34" i="1"/>
  <c r="N34" i="1"/>
  <c r="L34" i="1"/>
  <c r="J34" i="1"/>
  <c r="H34" i="1"/>
  <c r="F34" i="1"/>
  <c r="D33" i="1"/>
  <c r="D34" i="1" s="1"/>
  <c r="AB32" i="1"/>
  <c r="Z32" i="1"/>
  <c r="X32" i="1"/>
  <c r="V32" i="1"/>
  <c r="T32" i="1"/>
  <c r="R32" i="1"/>
  <c r="P32" i="1"/>
  <c r="N32" i="1"/>
  <c r="L32" i="1"/>
  <c r="J32" i="1"/>
  <c r="H32" i="1"/>
  <c r="F32" i="1"/>
  <c r="D31" i="1"/>
  <c r="D32" i="1" s="1"/>
  <c r="AB30" i="1"/>
  <c r="Z30" i="1"/>
  <c r="X30" i="1"/>
  <c r="V30" i="1"/>
  <c r="T30" i="1"/>
  <c r="R30" i="1"/>
  <c r="P30" i="1"/>
  <c r="N30" i="1"/>
  <c r="L30" i="1"/>
  <c r="J30" i="1"/>
  <c r="H30" i="1"/>
  <c r="F30" i="1"/>
  <c r="D29" i="1"/>
  <c r="D30" i="1" s="1"/>
  <c r="AB28" i="1"/>
  <c r="Z28" i="1"/>
  <c r="X28" i="1"/>
  <c r="V28" i="1"/>
  <c r="T28" i="1"/>
  <c r="R28" i="1"/>
  <c r="P28" i="1"/>
  <c r="N28" i="1"/>
  <c r="L28" i="1"/>
  <c r="J28" i="1"/>
  <c r="H28" i="1"/>
  <c r="F28" i="1"/>
  <c r="D27" i="1"/>
  <c r="D28" i="1" s="1"/>
  <c r="AB26" i="1"/>
  <c r="Z26" i="1"/>
  <c r="X26" i="1"/>
  <c r="V26" i="1"/>
  <c r="T26" i="1"/>
  <c r="R26" i="1"/>
  <c r="P26" i="1"/>
  <c r="N26" i="1"/>
  <c r="L26" i="1"/>
  <c r="J26" i="1"/>
  <c r="H26" i="1"/>
  <c r="F26" i="1"/>
  <c r="D26" i="1"/>
  <c r="AB24" i="1"/>
  <c r="Z24" i="1"/>
  <c r="X24" i="1"/>
  <c r="V24" i="1"/>
  <c r="T24" i="1"/>
  <c r="R24" i="1"/>
  <c r="P24" i="1"/>
  <c r="N24" i="1"/>
  <c r="L24" i="1"/>
  <c r="J24" i="1"/>
  <c r="H24" i="1"/>
  <c r="F24" i="1"/>
  <c r="D23" i="1"/>
  <c r="D24" i="1" s="1"/>
  <c r="AB22" i="1"/>
  <c r="Z22" i="1"/>
  <c r="X22" i="1"/>
  <c r="V22" i="1"/>
  <c r="T22" i="1"/>
  <c r="R22" i="1"/>
  <c r="P22" i="1"/>
  <c r="N22" i="1"/>
  <c r="L22" i="1"/>
  <c r="J22" i="1"/>
  <c r="H22" i="1"/>
  <c r="F22" i="1"/>
  <c r="D21" i="1"/>
  <c r="D22" i="1" s="1"/>
  <c r="AB20" i="1"/>
  <c r="Z20" i="1"/>
  <c r="X20" i="1"/>
  <c r="V20" i="1"/>
  <c r="T20" i="1"/>
  <c r="R20" i="1"/>
  <c r="P20" i="1"/>
  <c r="N20" i="1"/>
  <c r="L20" i="1"/>
  <c r="J20" i="1"/>
  <c r="H20" i="1"/>
  <c r="F20" i="1"/>
  <c r="D20" i="1"/>
  <c r="AB18" i="1"/>
  <c r="Z18" i="1"/>
  <c r="X18" i="1"/>
  <c r="V18" i="1"/>
  <c r="T18" i="1"/>
  <c r="R18" i="1"/>
  <c r="P18" i="1"/>
  <c r="N18" i="1"/>
  <c r="L18" i="1"/>
  <c r="J18" i="1"/>
  <c r="H18" i="1"/>
  <c r="F18" i="1"/>
  <c r="D17" i="1"/>
  <c r="D18" i="1" s="1"/>
  <c r="AB16" i="1"/>
  <c r="Z16" i="1"/>
  <c r="X16" i="1"/>
  <c r="V16" i="1"/>
  <c r="T16" i="1"/>
  <c r="R16" i="1"/>
  <c r="P16" i="1"/>
  <c r="N16" i="1"/>
  <c r="L16" i="1"/>
  <c r="J16" i="1"/>
  <c r="H16" i="1"/>
  <c r="F16" i="1"/>
  <c r="D15" i="1"/>
  <c r="D16" i="1" s="1"/>
  <c r="AB14" i="1"/>
  <c r="Z14" i="1"/>
  <c r="X14" i="1"/>
  <c r="V14" i="1"/>
  <c r="T14" i="1"/>
  <c r="R14" i="1"/>
  <c r="P14" i="1"/>
  <c r="N14" i="1"/>
  <c r="L14" i="1"/>
  <c r="J14" i="1"/>
  <c r="H14" i="1"/>
  <c r="F14" i="1"/>
  <c r="D14" i="1"/>
  <c r="AB49" i="6"/>
  <c r="AB4" i="6"/>
  <c r="B34" i="6" l="1"/>
  <c r="B33" i="6"/>
  <c r="B32" i="6"/>
  <c r="B31" i="6"/>
  <c r="B30" i="6"/>
  <c r="B29" i="6"/>
  <c r="B28" i="6"/>
  <c r="B27" i="6"/>
  <c r="B26" i="6"/>
  <c r="B25" i="6"/>
  <c r="B24" i="6"/>
  <c r="B23" i="6"/>
  <c r="B22" i="6"/>
  <c r="B21" i="6"/>
  <c r="B20" i="6"/>
  <c r="B19" i="6"/>
  <c r="B18" i="6"/>
  <c r="B17" i="6"/>
  <c r="B16" i="6"/>
  <c r="B15" i="6"/>
  <c r="B14" i="6"/>
  <c r="B13" i="6"/>
  <c r="B12" i="6"/>
  <c r="B11" i="6"/>
  <c r="B9" i="6"/>
  <c r="BR52" i="6"/>
  <c r="BL52" i="6"/>
  <c r="BF52" i="6"/>
  <c r="AZ52" i="6"/>
  <c r="AT52" i="6"/>
  <c r="AN52" i="6"/>
  <c r="AH52" i="6"/>
  <c r="AB52" i="6"/>
  <c r="V52" i="6"/>
  <c r="P52" i="6"/>
  <c r="J52" i="6"/>
  <c r="D52" i="6"/>
  <c r="BR7" i="6"/>
  <c r="BL7" i="6"/>
  <c r="BF7" i="6"/>
  <c r="AZ7" i="6"/>
  <c r="AT7" i="6"/>
  <c r="AN7" i="6"/>
  <c r="AH7" i="6"/>
  <c r="AB7" i="6"/>
  <c r="V7" i="6"/>
  <c r="P7" i="6"/>
  <c r="J7" i="6"/>
  <c r="D7" i="6"/>
  <c r="BR53" i="6"/>
  <c r="BL53" i="6"/>
  <c r="BF53" i="6"/>
  <c r="AZ53" i="6"/>
  <c r="BE53" i="6" s="1"/>
  <c r="AT53" i="6"/>
  <c r="AN53" i="6"/>
  <c r="AH53" i="6"/>
  <c r="AB53" i="6"/>
  <c r="V53" i="6"/>
  <c r="P53" i="6"/>
  <c r="U53" i="6" s="1"/>
  <c r="J53" i="6"/>
  <c r="D53" i="6"/>
  <c r="I53" i="6" s="1"/>
  <c r="AH4" i="6" l="1"/>
  <c r="AH49" i="6"/>
  <c r="BB53" i="6"/>
  <c r="AG53" i="6"/>
  <c r="BQ53" i="6"/>
  <c r="AS53" i="6"/>
  <c r="N53" i="6"/>
  <c r="BJ53" i="6"/>
  <c r="BV53" i="6"/>
  <c r="J54" i="6"/>
  <c r="V54" i="6"/>
  <c r="AH54" i="6"/>
  <c r="O53" i="6"/>
  <c r="AA53" i="6"/>
  <c r="AM53" i="6"/>
  <c r="AY53" i="6"/>
  <c r="BK53" i="6"/>
  <c r="BW53" i="6"/>
  <c r="H53" i="6"/>
  <c r="AJ53" i="6"/>
  <c r="BT53" i="6"/>
  <c r="AN54" i="6"/>
  <c r="AZ54" i="6"/>
  <c r="BL54" i="6"/>
  <c r="Z53" i="6"/>
  <c r="AL53" i="6"/>
  <c r="AX53" i="6"/>
  <c r="AT54" i="6"/>
  <c r="BF54" i="6"/>
  <c r="BR54" i="6"/>
  <c r="T53" i="6"/>
  <c r="AF53" i="6"/>
  <c r="AR53" i="6"/>
  <c r="BD53" i="6"/>
  <c r="BP53" i="6"/>
  <c r="D54" i="6"/>
  <c r="P54" i="6"/>
  <c r="AB54" i="6"/>
  <c r="U54" i="6" l="1"/>
  <c r="P55" i="6"/>
  <c r="T54" i="6"/>
  <c r="R54" i="6"/>
  <c r="AT55" i="6"/>
  <c r="AX54" i="6"/>
  <c r="AY54" i="6"/>
  <c r="BQ54" i="6"/>
  <c r="BL55" i="6"/>
  <c r="BP54" i="6"/>
  <c r="BN54" i="6"/>
  <c r="BF55" i="6"/>
  <c r="BK54" i="6"/>
  <c r="BJ54" i="6"/>
  <c r="N54" i="6"/>
  <c r="O54" i="6"/>
  <c r="J55" i="6"/>
  <c r="I54" i="6"/>
  <c r="D55" i="6"/>
  <c r="H54" i="6"/>
  <c r="BE54" i="6"/>
  <c r="AZ55" i="6"/>
  <c r="BD54" i="6"/>
  <c r="AJ54" i="6"/>
  <c r="AH55" i="6"/>
  <c r="AL54" i="6"/>
  <c r="AM54" i="6"/>
  <c r="AG54" i="6"/>
  <c r="AB55" i="6"/>
  <c r="AF54" i="6"/>
  <c r="BW54" i="6"/>
  <c r="BR55" i="6"/>
  <c r="BV54" i="6"/>
  <c r="AS54" i="6"/>
  <c r="AN55" i="6"/>
  <c r="AR54" i="6"/>
  <c r="Z54" i="6"/>
  <c r="AA54" i="6"/>
  <c r="V55" i="6"/>
  <c r="AS55" i="6" l="1"/>
  <c r="AN56" i="6"/>
  <c r="AR55" i="6"/>
  <c r="BR56" i="6"/>
  <c r="BV55" i="6"/>
  <c r="BW55" i="6"/>
  <c r="AG55" i="6"/>
  <c r="AB56" i="6"/>
  <c r="AF55" i="6"/>
  <c r="BE55" i="6"/>
  <c r="AZ56" i="6"/>
  <c r="BD55" i="6"/>
  <c r="BQ55" i="6"/>
  <c r="BN55" i="6"/>
  <c r="BL56" i="6"/>
  <c r="BP55" i="6"/>
  <c r="U55" i="6"/>
  <c r="P56" i="6"/>
  <c r="T55" i="6"/>
  <c r="R55" i="6"/>
  <c r="V56" i="6"/>
  <c r="Z55" i="6"/>
  <c r="AA55" i="6"/>
  <c r="BF56" i="6"/>
  <c r="BK55" i="6"/>
  <c r="BJ55" i="6"/>
  <c r="N55" i="6"/>
  <c r="L55" i="6"/>
  <c r="O55" i="6"/>
  <c r="J56" i="6"/>
  <c r="AV55" i="6"/>
  <c r="AY55" i="6"/>
  <c r="AT56" i="6"/>
  <c r="AX55" i="6"/>
  <c r="AH56" i="6"/>
  <c r="AL55" i="6"/>
  <c r="AM55" i="6"/>
  <c r="I55" i="6"/>
  <c r="D56" i="6"/>
  <c r="H55" i="6"/>
  <c r="BQ56" i="6" l="1"/>
  <c r="BL57" i="6"/>
  <c r="BP56" i="6"/>
  <c r="AG56" i="6"/>
  <c r="AB57" i="6"/>
  <c r="AF56" i="6"/>
  <c r="AD56" i="6"/>
  <c r="AS56" i="6"/>
  <c r="AN57" i="6"/>
  <c r="AR56" i="6"/>
  <c r="BR57" i="6"/>
  <c r="BW56" i="6"/>
  <c r="BV56" i="6"/>
  <c r="AH57" i="6"/>
  <c r="AL56" i="6"/>
  <c r="AM56" i="6"/>
  <c r="L56" i="6"/>
  <c r="N56" i="6"/>
  <c r="O56" i="6"/>
  <c r="J57" i="6"/>
  <c r="V57" i="6"/>
  <c r="Z56" i="6"/>
  <c r="AA56" i="6"/>
  <c r="BE56" i="6"/>
  <c r="AZ57" i="6"/>
  <c r="BD56" i="6"/>
  <c r="AV56" i="6"/>
  <c r="AX56" i="6"/>
  <c r="AY56" i="6"/>
  <c r="AT57" i="6"/>
  <c r="I56" i="6"/>
  <c r="D57" i="6"/>
  <c r="H56" i="6"/>
  <c r="BF57" i="6"/>
  <c r="BJ56" i="6"/>
  <c r="BK56" i="6"/>
  <c r="U56" i="6"/>
  <c r="P57" i="6"/>
  <c r="T56" i="6"/>
  <c r="N57" i="6" l="1"/>
  <c r="O57" i="6"/>
  <c r="J58" i="6"/>
  <c r="AA57" i="6"/>
  <c r="V58" i="6"/>
  <c r="Z57" i="6"/>
  <c r="AM57" i="6"/>
  <c r="AH58" i="6"/>
  <c r="AL57" i="6"/>
  <c r="BQ57" i="6"/>
  <c r="BL58" i="6"/>
  <c r="BP57" i="6"/>
  <c r="BW57" i="6"/>
  <c r="BR58" i="6"/>
  <c r="BV57" i="6"/>
  <c r="BF58" i="6"/>
  <c r="BH57" i="6"/>
  <c r="BJ57" i="6"/>
  <c r="BK57" i="6"/>
  <c r="I57" i="6"/>
  <c r="D58" i="6"/>
  <c r="H57" i="6"/>
  <c r="AT58" i="6"/>
  <c r="AX57" i="6"/>
  <c r="AY57" i="6"/>
  <c r="AS57" i="6"/>
  <c r="AN58" i="6"/>
  <c r="AR57" i="6"/>
  <c r="U57" i="6"/>
  <c r="P58" i="6"/>
  <c r="T57" i="6"/>
  <c r="BE57" i="6"/>
  <c r="AZ58" i="6"/>
  <c r="BD57" i="6"/>
  <c r="AG57" i="6"/>
  <c r="AD57" i="6"/>
  <c r="AB58" i="6"/>
  <c r="AF57" i="6"/>
  <c r="AT59" i="6" l="1"/>
  <c r="AY58" i="6"/>
  <c r="AX58" i="6"/>
  <c r="I58" i="6"/>
  <c r="D59" i="6"/>
  <c r="H58" i="6"/>
  <c r="F58" i="6"/>
  <c r="BH58" i="6"/>
  <c r="BK58" i="6"/>
  <c r="BF59" i="6"/>
  <c r="BJ58" i="6"/>
  <c r="BE58" i="6"/>
  <c r="AZ59" i="6"/>
  <c r="BD58" i="6"/>
  <c r="AS58" i="6"/>
  <c r="AP58" i="6"/>
  <c r="AN59" i="6"/>
  <c r="AR58" i="6"/>
  <c r="X58" i="6"/>
  <c r="Z58" i="6"/>
  <c r="AA58" i="6"/>
  <c r="V59" i="6"/>
  <c r="AG58" i="6"/>
  <c r="AB59" i="6"/>
  <c r="AF58" i="6"/>
  <c r="U58" i="6"/>
  <c r="P59" i="6"/>
  <c r="T58" i="6"/>
  <c r="N58" i="6"/>
  <c r="O58" i="6"/>
  <c r="J59" i="6"/>
  <c r="BW58" i="6"/>
  <c r="BR59" i="6"/>
  <c r="BV58" i="6"/>
  <c r="BQ58" i="6"/>
  <c r="BL59" i="6"/>
  <c r="BP58" i="6"/>
  <c r="AL58" i="6"/>
  <c r="AM58" i="6"/>
  <c r="AH59" i="6"/>
  <c r="BL60" i="6" l="1"/>
  <c r="BQ59" i="6"/>
  <c r="BP59" i="6"/>
  <c r="AB60" i="6"/>
  <c r="AG59" i="6"/>
  <c r="AF59" i="6"/>
  <c r="AN60" i="6"/>
  <c r="AS59" i="6"/>
  <c r="AR59" i="6"/>
  <c r="AP59" i="6"/>
  <c r="BT59" i="6"/>
  <c r="BR60" i="6"/>
  <c r="BW59" i="6"/>
  <c r="BV59" i="6"/>
  <c r="AH60" i="6"/>
  <c r="AM59" i="6"/>
  <c r="AL59" i="6"/>
  <c r="X59" i="6"/>
  <c r="AA59" i="6"/>
  <c r="V60" i="6"/>
  <c r="Z59" i="6"/>
  <c r="O59" i="6"/>
  <c r="J60" i="6"/>
  <c r="N59" i="6"/>
  <c r="U59" i="6"/>
  <c r="P60" i="6"/>
  <c r="T59" i="6"/>
  <c r="AT60" i="6"/>
  <c r="AX59" i="6"/>
  <c r="AY59" i="6"/>
  <c r="AZ60" i="6"/>
  <c r="BE59" i="6"/>
  <c r="BD59" i="6"/>
  <c r="BB59" i="6"/>
  <c r="BK59" i="6"/>
  <c r="BF60" i="6"/>
  <c r="BJ59" i="6"/>
  <c r="I59" i="6"/>
  <c r="D60" i="6"/>
  <c r="H59" i="6"/>
  <c r="F59" i="6"/>
  <c r="AZ61" i="6" l="1"/>
  <c r="BD60" i="6"/>
  <c r="BE60" i="6"/>
  <c r="BB60" i="6"/>
  <c r="V61" i="6"/>
  <c r="AA60" i="6"/>
  <c r="Z60" i="6"/>
  <c r="AB61" i="6"/>
  <c r="AF60" i="6"/>
  <c r="AG60" i="6"/>
  <c r="AH61" i="6"/>
  <c r="AJ60" i="6"/>
  <c r="AM60" i="6"/>
  <c r="AL60" i="6"/>
  <c r="D61" i="6"/>
  <c r="I60" i="6"/>
  <c r="H60" i="6"/>
  <c r="BF61" i="6"/>
  <c r="BJ60" i="6"/>
  <c r="BK60" i="6"/>
  <c r="AT61" i="6"/>
  <c r="AY60" i="6"/>
  <c r="AX60" i="6"/>
  <c r="P61" i="6"/>
  <c r="U60" i="6"/>
  <c r="T60" i="6"/>
  <c r="J61" i="6"/>
  <c r="O60" i="6"/>
  <c r="N60" i="6"/>
  <c r="BR61" i="6"/>
  <c r="BV60" i="6"/>
  <c r="BT60" i="6"/>
  <c r="BW60" i="6"/>
  <c r="AN61" i="6"/>
  <c r="AR60" i="6"/>
  <c r="AS60" i="6"/>
  <c r="BL61" i="6"/>
  <c r="BP60" i="6"/>
  <c r="BQ60" i="6"/>
  <c r="BN61" i="6" l="1"/>
  <c r="BQ61" i="6"/>
  <c r="BL62" i="6"/>
  <c r="BP61" i="6"/>
  <c r="BR62" i="6"/>
  <c r="BV61" i="6"/>
  <c r="BW61" i="6"/>
  <c r="R61" i="6"/>
  <c r="U61" i="6"/>
  <c r="P62" i="6"/>
  <c r="T61" i="6"/>
  <c r="BF62" i="6"/>
  <c r="BJ61" i="6"/>
  <c r="BK61" i="6"/>
  <c r="AH62" i="6"/>
  <c r="AL61" i="6"/>
  <c r="AJ61" i="6"/>
  <c r="AM61" i="6"/>
  <c r="V62" i="6"/>
  <c r="Z61" i="6"/>
  <c r="AA61" i="6"/>
  <c r="AS61" i="6"/>
  <c r="AN62" i="6"/>
  <c r="AR61" i="6"/>
  <c r="J62" i="6"/>
  <c r="N61" i="6"/>
  <c r="O61" i="6"/>
  <c r="AT62" i="6"/>
  <c r="AX61" i="6"/>
  <c r="AY61" i="6"/>
  <c r="I61" i="6"/>
  <c r="D62" i="6"/>
  <c r="H61" i="6"/>
  <c r="AG61" i="6"/>
  <c r="AB62" i="6"/>
  <c r="AF61" i="6"/>
  <c r="BE61" i="6"/>
  <c r="AZ62" i="6"/>
  <c r="BD61" i="6"/>
  <c r="AG62" i="6" l="1"/>
  <c r="AB63" i="6"/>
  <c r="AF62" i="6"/>
  <c r="AS62" i="6"/>
  <c r="AN63" i="6"/>
  <c r="AR62" i="6"/>
  <c r="J63" i="6"/>
  <c r="N62" i="6"/>
  <c r="L62" i="6"/>
  <c r="O62" i="6"/>
  <c r="V63" i="6"/>
  <c r="Z62" i="6"/>
  <c r="AA62" i="6"/>
  <c r="BF63" i="6"/>
  <c r="BJ62" i="6"/>
  <c r="BK62" i="6"/>
  <c r="BR63" i="6"/>
  <c r="BV62" i="6"/>
  <c r="BW62" i="6"/>
  <c r="R62" i="6"/>
  <c r="U62" i="6"/>
  <c r="P63" i="6"/>
  <c r="T62" i="6"/>
  <c r="BN62" i="6"/>
  <c r="BQ62" i="6"/>
  <c r="BL63" i="6"/>
  <c r="BP62" i="6"/>
  <c r="BE62" i="6"/>
  <c r="AZ63" i="6"/>
  <c r="BD62" i="6"/>
  <c r="I62" i="6"/>
  <c r="D63" i="6"/>
  <c r="H62" i="6"/>
  <c r="AT63" i="6"/>
  <c r="AX62" i="6"/>
  <c r="AV62" i="6"/>
  <c r="AY62" i="6"/>
  <c r="AH63" i="6"/>
  <c r="AL62" i="6"/>
  <c r="AM62" i="6"/>
  <c r="BR64" i="6" l="1"/>
  <c r="BV63" i="6"/>
  <c r="BW63" i="6"/>
  <c r="V64" i="6"/>
  <c r="Z63" i="6"/>
  <c r="AA63" i="6"/>
  <c r="U63" i="6"/>
  <c r="P64" i="6"/>
  <c r="T63" i="6"/>
  <c r="AD63" i="6"/>
  <c r="AG63" i="6"/>
  <c r="AB64" i="6"/>
  <c r="AF63" i="6"/>
  <c r="AH64" i="6"/>
  <c r="AL63" i="6"/>
  <c r="AM63" i="6"/>
  <c r="I63" i="6"/>
  <c r="D64" i="6"/>
  <c r="H63" i="6"/>
  <c r="BQ63" i="6"/>
  <c r="BL64" i="6"/>
  <c r="BP63" i="6"/>
  <c r="AS63" i="6"/>
  <c r="AN64" i="6"/>
  <c r="AR63" i="6"/>
  <c r="BE63" i="6"/>
  <c r="AZ64" i="6"/>
  <c r="BD63" i="6"/>
  <c r="AT64" i="6"/>
  <c r="AX63" i="6"/>
  <c r="AV63" i="6"/>
  <c r="AY63" i="6"/>
  <c r="BF64" i="6"/>
  <c r="BJ63" i="6"/>
  <c r="BK63" i="6"/>
  <c r="J64" i="6"/>
  <c r="N63" i="6"/>
  <c r="L63" i="6"/>
  <c r="O63" i="6"/>
  <c r="J65" i="6" l="1"/>
  <c r="N64" i="6"/>
  <c r="O64" i="6"/>
  <c r="AT65" i="6"/>
  <c r="AX64" i="6"/>
  <c r="AY64" i="6"/>
  <c r="V65" i="6"/>
  <c r="Z64" i="6"/>
  <c r="AA64" i="6"/>
  <c r="BE64" i="6"/>
  <c r="AZ65" i="6"/>
  <c r="BD64" i="6"/>
  <c r="AS64" i="6"/>
  <c r="AR64" i="6"/>
  <c r="AN65" i="6"/>
  <c r="I64" i="6"/>
  <c r="D65" i="6"/>
  <c r="H64" i="6"/>
  <c r="AD64" i="6"/>
  <c r="AG64" i="6"/>
  <c r="AB65" i="6"/>
  <c r="AF64" i="6"/>
  <c r="BL65" i="6"/>
  <c r="BQ64" i="6"/>
  <c r="BP64" i="6"/>
  <c r="U64" i="6"/>
  <c r="P65" i="6"/>
  <c r="T64" i="6"/>
  <c r="BF65" i="6"/>
  <c r="BJ64" i="6"/>
  <c r="BH64" i="6"/>
  <c r="BK64" i="6"/>
  <c r="AH65" i="6"/>
  <c r="AL64" i="6"/>
  <c r="AM64" i="6"/>
  <c r="BR65" i="6"/>
  <c r="BV64" i="6"/>
  <c r="BW64" i="6"/>
  <c r="U65" i="6" l="1"/>
  <c r="T65" i="6"/>
  <c r="P66" i="6"/>
  <c r="BQ65" i="6"/>
  <c r="BP65" i="6"/>
  <c r="BL66" i="6"/>
  <c r="AG65" i="6"/>
  <c r="AB66" i="6"/>
  <c r="AF65" i="6"/>
  <c r="BR66" i="6"/>
  <c r="BV65" i="6"/>
  <c r="BW65" i="6"/>
  <c r="BF66" i="6"/>
  <c r="BJ65" i="6"/>
  <c r="BH65" i="6"/>
  <c r="BK65" i="6"/>
  <c r="AT66" i="6"/>
  <c r="AX65" i="6"/>
  <c r="AY65" i="6"/>
  <c r="D66" i="6"/>
  <c r="F65" i="6"/>
  <c r="I65" i="6"/>
  <c r="H65" i="6"/>
  <c r="AP65" i="6"/>
  <c r="AR65" i="6"/>
  <c r="AN66" i="6"/>
  <c r="AS65" i="6"/>
  <c r="AZ66" i="6"/>
  <c r="BE65" i="6"/>
  <c r="BD65" i="6"/>
  <c r="AH66" i="6"/>
  <c r="AL65" i="6"/>
  <c r="AM65" i="6"/>
  <c r="V66" i="6"/>
  <c r="Z65" i="6"/>
  <c r="X65" i="6"/>
  <c r="AA65" i="6"/>
  <c r="J66" i="6"/>
  <c r="N65" i="6"/>
  <c r="O65" i="6"/>
  <c r="J67" i="6" l="1"/>
  <c r="N66" i="6"/>
  <c r="O66" i="6"/>
  <c r="AH67" i="6"/>
  <c r="AL66" i="6"/>
  <c r="AM66" i="6"/>
  <c r="AT67" i="6"/>
  <c r="AX66" i="6"/>
  <c r="AY66" i="6"/>
  <c r="BR67" i="6"/>
  <c r="BV66" i="6"/>
  <c r="BT66" i="6"/>
  <c r="BW66" i="6"/>
  <c r="BP66" i="6"/>
  <c r="BL67" i="6"/>
  <c r="BQ66" i="6"/>
  <c r="AB67" i="6"/>
  <c r="AG66" i="6"/>
  <c r="AF66" i="6"/>
  <c r="T66" i="6"/>
  <c r="P67" i="6"/>
  <c r="U66" i="6"/>
  <c r="BB66" i="6"/>
  <c r="BE66" i="6"/>
  <c r="BD66" i="6"/>
  <c r="AZ67" i="6"/>
  <c r="V67" i="6"/>
  <c r="Z66" i="6"/>
  <c r="X66" i="6"/>
  <c r="AA66" i="6"/>
  <c r="AP66" i="6"/>
  <c r="AS66" i="6"/>
  <c r="AR66" i="6"/>
  <c r="AN67" i="6"/>
  <c r="F66" i="6"/>
  <c r="I66" i="6"/>
  <c r="H66" i="6"/>
  <c r="D67" i="6"/>
  <c r="BF67" i="6"/>
  <c r="BJ66" i="6"/>
  <c r="BK66" i="6"/>
  <c r="D68" i="6" l="1"/>
  <c r="I67" i="6"/>
  <c r="H67" i="6"/>
  <c r="BF68" i="6"/>
  <c r="BJ67" i="6"/>
  <c r="BK67" i="6"/>
  <c r="AR67" i="6"/>
  <c r="AN68" i="6"/>
  <c r="AS67" i="6"/>
  <c r="U67" i="6"/>
  <c r="T67" i="6"/>
  <c r="P68" i="6"/>
  <c r="BQ67" i="6"/>
  <c r="BP67" i="6"/>
  <c r="BL68" i="6"/>
  <c r="BR68" i="6"/>
  <c r="BV67" i="6"/>
  <c r="BW67" i="6"/>
  <c r="BT67" i="6"/>
  <c r="AH68" i="6"/>
  <c r="AL67" i="6"/>
  <c r="AM67" i="6"/>
  <c r="AJ67" i="6"/>
  <c r="AG67" i="6"/>
  <c r="AF67" i="6"/>
  <c r="AB68" i="6"/>
  <c r="BB67" i="6"/>
  <c r="AZ68" i="6"/>
  <c r="BE67" i="6"/>
  <c r="BD67" i="6"/>
  <c r="V68" i="6"/>
  <c r="Z67" i="6"/>
  <c r="AA67" i="6"/>
  <c r="AT68" i="6"/>
  <c r="AX67" i="6"/>
  <c r="AY67" i="6"/>
  <c r="J68" i="6"/>
  <c r="N67" i="6"/>
  <c r="O67" i="6"/>
  <c r="R68" i="6" l="1"/>
  <c r="T68" i="6"/>
  <c r="P69" i="6"/>
  <c r="U68" i="6"/>
  <c r="J69" i="6"/>
  <c r="N68" i="6"/>
  <c r="O68" i="6"/>
  <c r="V69" i="6"/>
  <c r="Z68" i="6"/>
  <c r="AA68" i="6"/>
  <c r="BR69" i="6"/>
  <c r="BV68" i="6"/>
  <c r="BW68" i="6"/>
  <c r="AS68" i="6"/>
  <c r="AR68" i="6"/>
  <c r="AN69" i="6"/>
  <c r="BF69" i="6"/>
  <c r="BJ68" i="6"/>
  <c r="BK68" i="6"/>
  <c r="BE68" i="6"/>
  <c r="BD68" i="6"/>
  <c r="AZ69" i="6"/>
  <c r="AB69" i="6"/>
  <c r="AG68" i="6"/>
  <c r="AF68" i="6"/>
  <c r="I68" i="6"/>
  <c r="H68" i="6"/>
  <c r="D69" i="6"/>
  <c r="AT69" i="6"/>
  <c r="AX68" i="6"/>
  <c r="AY68" i="6"/>
  <c r="AH69" i="6"/>
  <c r="AL68" i="6"/>
  <c r="AJ68" i="6"/>
  <c r="AM68" i="6"/>
  <c r="BN68" i="6"/>
  <c r="BP68" i="6"/>
  <c r="BL69" i="6"/>
  <c r="BQ68" i="6"/>
  <c r="AG69" i="6" l="1"/>
  <c r="AF69" i="6"/>
  <c r="AB70" i="6"/>
  <c r="AZ70" i="6"/>
  <c r="BE69" i="6"/>
  <c r="BD69" i="6"/>
  <c r="AT70" i="6"/>
  <c r="AX69" i="6"/>
  <c r="AV69" i="6"/>
  <c r="AY69" i="6"/>
  <c r="BF70" i="6"/>
  <c r="BJ69" i="6"/>
  <c r="BK69" i="6"/>
  <c r="BR70" i="6"/>
  <c r="BV69" i="6"/>
  <c r="BW69" i="6"/>
  <c r="J70" i="6"/>
  <c r="N69" i="6"/>
  <c r="L69" i="6"/>
  <c r="O69" i="6"/>
  <c r="R69" i="6"/>
  <c r="U69" i="6"/>
  <c r="T69" i="6"/>
  <c r="P70" i="6"/>
  <c r="D70" i="6"/>
  <c r="I69" i="6"/>
  <c r="H69" i="6"/>
  <c r="BL70" i="6"/>
  <c r="BN69" i="6"/>
  <c r="BQ69" i="6"/>
  <c r="BP69" i="6"/>
  <c r="AH70" i="6"/>
  <c r="AL69" i="6"/>
  <c r="AM69" i="6"/>
  <c r="AR69" i="6"/>
  <c r="AN70" i="6"/>
  <c r="AS69" i="6"/>
  <c r="V70" i="6"/>
  <c r="Z69" i="6"/>
  <c r="AA69" i="6"/>
  <c r="AB71" i="6" l="1"/>
  <c r="AD70" i="6"/>
  <c r="AG70" i="6"/>
  <c r="AF70" i="6"/>
  <c r="V71" i="6"/>
  <c r="Z70" i="6"/>
  <c r="AA70" i="6"/>
  <c r="AN71" i="6"/>
  <c r="AR70" i="6"/>
  <c r="AS70" i="6"/>
  <c r="AH71" i="6"/>
  <c r="AL70" i="6"/>
  <c r="AM70" i="6"/>
  <c r="J71" i="6"/>
  <c r="N70" i="6"/>
  <c r="O70" i="6"/>
  <c r="L70" i="6"/>
  <c r="BK70" i="6"/>
  <c r="BF71" i="6"/>
  <c r="BJ70" i="6"/>
  <c r="AZ71" i="6"/>
  <c r="BD70" i="6"/>
  <c r="BE70" i="6"/>
  <c r="D71" i="6"/>
  <c r="I70" i="6"/>
  <c r="H70" i="6"/>
  <c r="BL71" i="6"/>
  <c r="BP70" i="6"/>
  <c r="BQ70" i="6"/>
  <c r="P71" i="6"/>
  <c r="T70" i="6"/>
  <c r="U70" i="6"/>
  <c r="BW70" i="6"/>
  <c r="BR71" i="6"/>
  <c r="BV70" i="6"/>
  <c r="AV70" i="6"/>
  <c r="AY70" i="6"/>
  <c r="AT71" i="6"/>
  <c r="AX70" i="6"/>
  <c r="P72" i="6" l="1"/>
  <c r="T71" i="6"/>
  <c r="U71" i="6"/>
  <c r="D72" i="6"/>
  <c r="H71" i="6"/>
  <c r="I71" i="6"/>
  <c r="AM71" i="6"/>
  <c r="AH72" i="6"/>
  <c r="AL71" i="6"/>
  <c r="AA71" i="6"/>
  <c r="V72" i="6"/>
  <c r="Z71" i="6"/>
  <c r="BH71" i="6"/>
  <c r="BK71" i="6"/>
  <c r="BF72" i="6"/>
  <c r="BJ71" i="6"/>
  <c r="BW71" i="6"/>
  <c r="BR72" i="6"/>
  <c r="BV71" i="6"/>
  <c r="AY71" i="6"/>
  <c r="AT72" i="6"/>
  <c r="AX71" i="6"/>
  <c r="BL72" i="6"/>
  <c r="BP71" i="6"/>
  <c r="BQ71" i="6"/>
  <c r="AZ72" i="6"/>
  <c r="BD71" i="6"/>
  <c r="BE71" i="6"/>
  <c r="O71" i="6"/>
  <c r="J72" i="6"/>
  <c r="N71" i="6"/>
  <c r="AN72" i="6"/>
  <c r="AR71" i="6"/>
  <c r="AS71" i="6"/>
  <c r="AB72" i="6"/>
  <c r="AF71" i="6"/>
  <c r="AD71" i="6"/>
  <c r="AG71" i="6"/>
  <c r="BF73" i="6" l="1"/>
  <c r="BH72" i="6"/>
  <c r="BK72" i="6"/>
  <c r="BJ72" i="6"/>
  <c r="AH73" i="6"/>
  <c r="AM72" i="6"/>
  <c r="AL72" i="6"/>
  <c r="AB73" i="6"/>
  <c r="AF72" i="6"/>
  <c r="AG72" i="6"/>
  <c r="BL73" i="6"/>
  <c r="BP72" i="6"/>
  <c r="BQ72" i="6"/>
  <c r="D73" i="6"/>
  <c r="H72" i="6"/>
  <c r="F72" i="6"/>
  <c r="I72" i="6"/>
  <c r="BR73" i="6"/>
  <c r="BW72" i="6"/>
  <c r="BV72" i="6"/>
  <c r="X72" i="6"/>
  <c r="AA72" i="6"/>
  <c r="V73" i="6"/>
  <c r="Z72" i="6"/>
  <c r="AT73" i="6"/>
  <c r="AY72" i="6"/>
  <c r="AX72" i="6"/>
  <c r="O72" i="6"/>
  <c r="J73" i="6"/>
  <c r="N72" i="6"/>
  <c r="AN73" i="6"/>
  <c r="AR72" i="6"/>
  <c r="AP72" i="6"/>
  <c r="AS72" i="6"/>
  <c r="AZ73" i="6"/>
  <c r="BD72" i="6"/>
  <c r="BE72" i="6"/>
  <c r="P73" i="6"/>
  <c r="T72" i="6"/>
  <c r="U72" i="6"/>
  <c r="V74" i="6" l="1"/>
  <c r="X73" i="6"/>
  <c r="AA73" i="6"/>
  <c r="Z73" i="6"/>
  <c r="P74" i="6"/>
  <c r="T73" i="6"/>
  <c r="U73" i="6"/>
  <c r="AN74" i="6"/>
  <c r="AR73" i="6"/>
  <c r="AP73" i="6"/>
  <c r="AS73" i="6"/>
  <c r="AT74" i="6"/>
  <c r="AX73" i="6"/>
  <c r="AY73" i="6"/>
  <c r="BT73" i="6"/>
  <c r="BR74" i="6"/>
  <c r="BV73" i="6"/>
  <c r="BW73" i="6"/>
  <c r="BL74" i="6"/>
  <c r="BP73" i="6"/>
  <c r="BQ73" i="6"/>
  <c r="AH74" i="6"/>
  <c r="AL73" i="6"/>
  <c r="AM73" i="6"/>
  <c r="J74" i="6"/>
  <c r="O73" i="6"/>
  <c r="N73" i="6"/>
  <c r="AZ74" i="6"/>
  <c r="BD73" i="6"/>
  <c r="BB73" i="6"/>
  <c r="BE73" i="6"/>
  <c r="D74" i="6"/>
  <c r="H73" i="6"/>
  <c r="F73" i="6"/>
  <c r="I73" i="6"/>
  <c r="AB74" i="6"/>
  <c r="AF73" i="6"/>
  <c r="AG73" i="6"/>
  <c r="BF74" i="6"/>
  <c r="BJ73" i="6"/>
  <c r="BK73" i="6"/>
  <c r="BK74" i="6" l="1"/>
  <c r="BF75" i="6"/>
  <c r="BJ74" i="6"/>
  <c r="AY74" i="6"/>
  <c r="AT75" i="6"/>
  <c r="AX74" i="6"/>
  <c r="D75" i="6"/>
  <c r="H74" i="6"/>
  <c r="I74" i="6"/>
  <c r="O74" i="6"/>
  <c r="J75" i="6"/>
  <c r="N74" i="6"/>
  <c r="BL75" i="6"/>
  <c r="BP74" i="6"/>
  <c r="BQ74" i="6"/>
  <c r="P75" i="6"/>
  <c r="T74" i="6"/>
  <c r="U74" i="6"/>
  <c r="AJ74" i="6"/>
  <c r="AM74" i="6"/>
  <c r="AH75" i="6"/>
  <c r="AL74" i="6"/>
  <c r="BT74" i="6"/>
  <c r="BW74" i="6"/>
  <c r="BR75" i="6"/>
  <c r="BV74" i="6"/>
  <c r="AB75" i="6"/>
  <c r="AF74" i="6"/>
  <c r="AG74" i="6"/>
  <c r="AZ75" i="6"/>
  <c r="BD74" i="6"/>
  <c r="BB74" i="6"/>
  <c r="BE74" i="6"/>
  <c r="AN75" i="6"/>
  <c r="AR74" i="6"/>
  <c r="AS74" i="6"/>
  <c r="AA74" i="6"/>
  <c r="V75" i="6"/>
  <c r="Z74" i="6"/>
  <c r="AZ76" i="6" l="1"/>
  <c r="BD75" i="6"/>
  <c r="BE75" i="6"/>
  <c r="P76" i="6"/>
  <c r="T75" i="6"/>
  <c r="R75" i="6"/>
  <c r="U75" i="6"/>
  <c r="BK75" i="6"/>
  <c r="BF76" i="6"/>
  <c r="BJ75" i="6"/>
  <c r="AA75" i="6"/>
  <c r="V76" i="6"/>
  <c r="Z75" i="6"/>
  <c r="BW75" i="6"/>
  <c r="BR76" i="6"/>
  <c r="BV75" i="6"/>
  <c r="O75" i="6"/>
  <c r="J76" i="6"/>
  <c r="N75" i="6"/>
  <c r="AY75" i="6"/>
  <c r="AT76" i="6"/>
  <c r="AX75" i="6"/>
  <c r="AJ75" i="6"/>
  <c r="AM75" i="6"/>
  <c r="AH76" i="6"/>
  <c r="AL75" i="6"/>
  <c r="AN76" i="6"/>
  <c r="AR75" i="6"/>
  <c r="AS75" i="6"/>
  <c r="AB76" i="6"/>
  <c r="AF75" i="6"/>
  <c r="AG75" i="6"/>
  <c r="BL76" i="6"/>
  <c r="BP75" i="6"/>
  <c r="BN75" i="6"/>
  <c r="BQ75" i="6"/>
  <c r="D76" i="6"/>
  <c r="H75" i="6"/>
  <c r="I75" i="6"/>
  <c r="BW76" i="6" l="1"/>
  <c r="BR77" i="6"/>
  <c r="BV76" i="6"/>
  <c r="BF77" i="6"/>
  <c r="BK76" i="6"/>
  <c r="BJ76" i="6"/>
  <c r="AF76" i="6"/>
  <c r="AG76" i="6"/>
  <c r="AB77" i="6"/>
  <c r="P77" i="6"/>
  <c r="T76" i="6"/>
  <c r="R76" i="6"/>
  <c r="U76" i="6"/>
  <c r="AM76" i="6"/>
  <c r="AH77" i="6"/>
  <c r="AL76" i="6"/>
  <c r="J77" i="6"/>
  <c r="L76" i="6"/>
  <c r="O76" i="6"/>
  <c r="N76" i="6"/>
  <c r="AA76" i="6"/>
  <c r="Z76" i="6"/>
  <c r="V77" i="6"/>
  <c r="AT77" i="6"/>
  <c r="AV76" i="6"/>
  <c r="AY76" i="6"/>
  <c r="AX76" i="6"/>
  <c r="H76" i="6"/>
  <c r="D77" i="6"/>
  <c r="I76" i="6"/>
  <c r="BP76" i="6"/>
  <c r="BL77" i="6"/>
  <c r="BN76" i="6"/>
  <c r="BQ76" i="6"/>
  <c r="AR76" i="6"/>
  <c r="AN77" i="6"/>
  <c r="AS76" i="6"/>
  <c r="AZ77" i="6"/>
  <c r="BD76" i="6"/>
  <c r="BE76" i="6"/>
  <c r="AZ78" i="6" l="1"/>
  <c r="BE77" i="6"/>
  <c r="BD77" i="6"/>
  <c r="AR77" i="6"/>
  <c r="AN78" i="6"/>
  <c r="AS77" i="6"/>
  <c r="AY77" i="6"/>
  <c r="AT78" i="6"/>
  <c r="AX77" i="6"/>
  <c r="AV77" i="6"/>
  <c r="O77" i="6"/>
  <c r="J78" i="6"/>
  <c r="N77" i="6"/>
  <c r="L77" i="6"/>
  <c r="U77" i="6"/>
  <c r="T77" i="6"/>
  <c r="P78" i="6"/>
  <c r="BK77" i="6"/>
  <c r="BF78" i="6"/>
  <c r="BJ77" i="6"/>
  <c r="AM77" i="6"/>
  <c r="AH78" i="6"/>
  <c r="AL77" i="6"/>
  <c r="D78" i="6"/>
  <c r="I77" i="6"/>
  <c r="H77" i="6"/>
  <c r="BW77" i="6"/>
  <c r="BR78" i="6"/>
  <c r="BV77" i="6"/>
  <c r="BP77" i="6"/>
  <c r="BL78" i="6"/>
  <c r="BQ77" i="6"/>
  <c r="AA77" i="6"/>
  <c r="V78" i="6"/>
  <c r="Z77" i="6"/>
  <c r="AB78" i="6"/>
  <c r="AF77" i="6"/>
  <c r="AD77" i="6"/>
  <c r="AG77" i="6"/>
  <c r="AA78" i="6" l="1"/>
  <c r="V79" i="6"/>
  <c r="Z78" i="6"/>
  <c r="BW78" i="6"/>
  <c r="BV78" i="6"/>
  <c r="BR79" i="6"/>
  <c r="AY78" i="6"/>
  <c r="AX78" i="6"/>
  <c r="AT79" i="6"/>
  <c r="AN79" i="6"/>
  <c r="AR78" i="6"/>
  <c r="AS78" i="6"/>
  <c r="AZ79" i="6"/>
  <c r="BE78" i="6"/>
  <c r="BD78" i="6"/>
  <c r="AM78" i="6"/>
  <c r="AH79" i="6"/>
  <c r="AL78" i="6"/>
  <c r="AB79" i="6"/>
  <c r="AD78" i="6"/>
  <c r="AG78" i="6"/>
  <c r="AF78" i="6"/>
  <c r="D79" i="6"/>
  <c r="I78" i="6"/>
  <c r="H78" i="6"/>
  <c r="P79" i="6"/>
  <c r="T78" i="6"/>
  <c r="U78" i="6"/>
  <c r="BL79" i="6"/>
  <c r="BP78" i="6"/>
  <c r="BQ78" i="6"/>
  <c r="BK78" i="6"/>
  <c r="BF79" i="6"/>
  <c r="BJ78" i="6"/>
  <c r="BH78" i="6"/>
  <c r="O78" i="6"/>
  <c r="J79" i="6"/>
  <c r="N78" i="6"/>
  <c r="BH79" i="6" l="1"/>
  <c r="BF80" i="6"/>
  <c r="BK79" i="6"/>
  <c r="BJ79" i="6"/>
  <c r="BQ79" i="6"/>
  <c r="BL80" i="6"/>
  <c r="BP79" i="6"/>
  <c r="P80" i="6"/>
  <c r="U79" i="6"/>
  <c r="T79" i="6"/>
  <c r="AS79" i="6"/>
  <c r="AN80" i="6"/>
  <c r="AR79" i="6"/>
  <c r="AP79" i="6"/>
  <c r="AA79" i="6"/>
  <c r="Z79" i="6"/>
  <c r="V80" i="6"/>
  <c r="X79" i="6"/>
  <c r="AY79" i="6"/>
  <c r="AX79" i="6"/>
  <c r="AT80" i="6"/>
  <c r="BW79" i="6"/>
  <c r="BV79" i="6"/>
  <c r="BR80" i="6"/>
  <c r="O79" i="6"/>
  <c r="J80" i="6"/>
  <c r="N79" i="6"/>
  <c r="D80" i="6"/>
  <c r="F79" i="6"/>
  <c r="I79" i="6"/>
  <c r="H79" i="6"/>
  <c r="AG79" i="6"/>
  <c r="AB80" i="6"/>
  <c r="AF79" i="6"/>
  <c r="AH80" i="6"/>
  <c r="AM79" i="6"/>
  <c r="AL79" i="6"/>
  <c r="BE79" i="6"/>
  <c r="AZ80" i="6"/>
  <c r="BD79" i="6"/>
  <c r="AH81" i="6" l="1"/>
  <c r="AM80" i="6"/>
  <c r="AL80" i="6"/>
  <c r="AY80" i="6"/>
  <c r="AX80" i="6"/>
  <c r="AT81" i="6"/>
  <c r="BF81" i="6"/>
  <c r="BK80" i="6"/>
  <c r="BJ80" i="6"/>
  <c r="BT80" i="6"/>
  <c r="BW80" i="6"/>
  <c r="BV80" i="6"/>
  <c r="BR81" i="6"/>
  <c r="BE80" i="6"/>
  <c r="AZ81" i="6"/>
  <c r="BD80" i="6"/>
  <c r="BB80" i="6"/>
  <c r="AG80" i="6"/>
  <c r="AB81" i="6"/>
  <c r="AF80" i="6"/>
  <c r="I80" i="6"/>
  <c r="D81" i="6"/>
  <c r="H80" i="6"/>
  <c r="F80" i="6"/>
  <c r="J81" i="6"/>
  <c r="O80" i="6"/>
  <c r="N80" i="6"/>
  <c r="X80" i="6"/>
  <c r="AA80" i="6"/>
  <c r="Z80" i="6"/>
  <c r="V81" i="6"/>
  <c r="AS80" i="6"/>
  <c r="AN81" i="6"/>
  <c r="AR80" i="6"/>
  <c r="AP80" i="6"/>
  <c r="U80" i="6"/>
  <c r="P81" i="6"/>
  <c r="T80" i="6"/>
  <c r="BQ80" i="6"/>
  <c r="BL81" i="6"/>
  <c r="BP80" i="6"/>
  <c r="BT81" i="6" l="1"/>
  <c r="BW81" i="6"/>
  <c r="BV81" i="6"/>
  <c r="BR82" i="6"/>
  <c r="BF82" i="6"/>
  <c r="BK81" i="6"/>
  <c r="BJ81" i="6"/>
  <c r="AY81" i="6"/>
  <c r="AX81" i="6"/>
  <c r="AT82" i="6"/>
  <c r="AJ81" i="6"/>
  <c r="AH82" i="6"/>
  <c r="AM81" i="6"/>
  <c r="AL81" i="6"/>
  <c r="U81" i="6"/>
  <c r="P82" i="6"/>
  <c r="T81" i="6"/>
  <c r="I81" i="6"/>
  <c r="D82" i="6"/>
  <c r="H81" i="6"/>
  <c r="BE81" i="6"/>
  <c r="AZ82" i="6"/>
  <c r="BD81" i="6"/>
  <c r="BB81" i="6"/>
  <c r="AA81" i="6"/>
  <c r="Z81" i="6"/>
  <c r="V82" i="6"/>
  <c r="J82" i="6"/>
  <c r="O81" i="6"/>
  <c r="N81" i="6"/>
  <c r="BQ81" i="6"/>
  <c r="BL82" i="6"/>
  <c r="BP81" i="6"/>
  <c r="AS81" i="6"/>
  <c r="AN82" i="6"/>
  <c r="AR81" i="6"/>
  <c r="AG81" i="6"/>
  <c r="AB82" i="6"/>
  <c r="AF81" i="6"/>
  <c r="M82" i="6" l="1"/>
  <c r="L82" i="6"/>
  <c r="K82" i="6"/>
  <c r="J83" i="6"/>
  <c r="O82" i="6"/>
  <c r="N82" i="6"/>
  <c r="AA82" i="6"/>
  <c r="Z82" i="6"/>
  <c r="V83" i="6"/>
  <c r="BE82" i="6"/>
  <c r="AZ83" i="6"/>
  <c r="BD82" i="6"/>
  <c r="AJ82" i="6"/>
  <c r="AH83" i="6"/>
  <c r="AM82" i="6"/>
  <c r="AL82" i="6"/>
  <c r="AY82" i="6"/>
  <c r="AX82" i="6"/>
  <c r="AT83" i="6"/>
  <c r="BF83" i="6"/>
  <c r="BK82" i="6"/>
  <c r="BJ82" i="6"/>
  <c r="BW82" i="6"/>
  <c r="BV82" i="6"/>
  <c r="BR83" i="6"/>
  <c r="AS82" i="6"/>
  <c r="AN83" i="6"/>
  <c r="AR82" i="6"/>
  <c r="U82" i="6"/>
  <c r="P83" i="6"/>
  <c r="T82" i="6"/>
  <c r="R82" i="6"/>
  <c r="AG82" i="6"/>
  <c r="AB83" i="6"/>
  <c r="AF82" i="6"/>
  <c r="BQ82" i="6"/>
  <c r="BL83" i="6"/>
  <c r="BP82" i="6"/>
  <c r="BN82" i="6"/>
  <c r="I82" i="6"/>
  <c r="D83" i="6"/>
  <c r="H82" i="6"/>
  <c r="Y83" i="6" l="1"/>
  <c r="X83" i="6"/>
  <c r="AA83" i="6"/>
  <c r="Z83" i="6"/>
  <c r="W83" i="6"/>
  <c r="M83" i="6"/>
  <c r="L83" i="6"/>
  <c r="K83" i="6"/>
  <c r="O83" i="6"/>
  <c r="N83" i="6"/>
  <c r="BQ83" i="6"/>
  <c r="BM83" i="6"/>
  <c r="BP83" i="6"/>
  <c r="BO83" i="6"/>
  <c r="BN83" i="6"/>
  <c r="U83" i="6"/>
  <c r="T83" i="6"/>
  <c r="R83" i="6"/>
  <c r="BW83" i="6"/>
  <c r="BV83" i="6"/>
  <c r="BK83" i="6"/>
  <c r="BJ83" i="6"/>
  <c r="AV83" i="6"/>
  <c r="AY83" i="6"/>
  <c r="AX83" i="6"/>
  <c r="AK83" i="6"/>
  <c r="AJ83" i="6"/>
  <c r="AI83" i="6"/>
  <c r="AM83" i="6"/>
  <c r="AL83" i="6"/>
  <c r="BE83" i="6"/>
  <c r="BA83" i="6"/>
  <c r="BD83" i="6"/>
  <c r="BC83" i="6"/>
  <c r="BB83" i="6"/>
  <c r="I83" i="6"/>
  <c r="H83" i="6"/>
  <c r="AG83" i="6"/>
  <c r="AF83" i="6"/>
  <c r="AS83" i="6"/>
  <c r="AR83" i="6"/>
  <c r="BN53" i="6" l="1"/>
  <c r="F53" i="6"/>
  <c r="X53" i="6"/>
  <c r="BH53" i="6"/>
  <c r="AD53" i="6"/>
  <c r="L53" i="6"/>
  <c r="AP53" i="6"/>
  <c r="AV53" i="6"/>
  <c r="R53" i="6"/>
  <c r="AD54" i="6"/>
  <c r="BH54" i="6"/>
  <c r="L54" i="6"/>
  <c r="AV54" i="6"/>
  <c r="F54" i="6"/>
  <c r="BT54" i="6"/>
  <c r="X54" i="6"/>
  <c r="BB54" i="6"/>
  <c r="AP54" i="6"/>
  <c r="AP55" i="6"/>
  <c r="AJ55" i="6"/>
  <c r="BB55" i="6"/>
  <c r="BH55" i="6"/>
  <c r="X55" i="6"/>
  <c r="F55" i="6"/>
  <c r="BT55" i="6"/>
  <c r="AD55" i="6"/>
  <c r="BN56" i="6"/>
  <c r="AJ56" i="6"/>
  <c r="BB56" i="6"/>
  <c r="BH56" i="6"/>
  <c r="R56" i="6"/>
  <c r="AP56" i="6"/>
  <c r="X56" i="6"/>
  <c r="BT56" i="6"/>
  <c r="F56" i="6"/>
  <c r="L57" i="6"/>
  <c r="BN57" i="6"/>
  <c r="AV57" i="6"/>
  <c r="F57" i="6"/>
  <c r="AP57" i="6"/>
  <c r="X57" i="6"/>
  <c r="BT57" i="6"/>
  <c r="AJ57" i="6"/>
  <c r="R57" i="6"/>
  <c r="BB57" i="6"/>
  <c r="BB58" i="6"/>
  <c r="R58" i="6"/>
  <c r="L58" i="6"/>
  <c r="BT58" i="6"/>
  <c r="AV58" i="6"/>
  <c r="BN58" i="6"/>
  <c r="AJ58" i="6"/>
  <c r="AD58" i="6"/>
  <c r="BN59" i="6"/>
  <c r="R59" i="6"/>
  <c r="AD59" i="6"/>
  <c r="AJ59" i="6"/>
  <c r="AV59" i="6"/>
  <c r="L59" i="6"/>
  <c r="BH59" i="6"/>
  <c r="X60" i="6"/>
  <c r="F60" i="6"/>
  <c r="L60" i="6"/>
  <c r="AD60" i="6"/>
  <c r="BH60" i="6"/>
  <c r="BN60" i="6"/>
  <c r="AV60" i="6"/>
  <c r="R60" i="6"/>
  <c r="AP60" i="6"/>
  <c r="BT61" i="6"/>
  <c r="X61" i="6"/>
  <c r="F61" i="6"/>
  <c r="AV61" i="6"/>
  <c r="AD61" i="6"/>
  <c r="BH61" i="6"/>
  <c r="BB61" i="6"/>
  <c r="AP61" i="6"/>
  <c r="L61" i="6"/>
  <c r="AD62" i="6"/>
  <c r="AP62" i="6"/>
  <c r="X62" i="6"/>
  <c r="AJ62" i="6"/>
  <c r="BH62" i="6"/>
  <c r="BB62" i="6"/>
  <c r="BT62" i="6"/>
  <c r="F62" i="6"/>
  <c r="AJ63" i="6"/>
  <c r="BB63" i="6"/>
  <c r="BH63" i="6"/>
  <c r="BN63" i="6"/>
  <c r="BT63" i="6"/>
  <c r="R63" i="6"/>
  <c r="AP63" i="6"/>
  <c r="X63" i="6"/>
  <c r="F63" i="6"/>
  <c r="AV64" i="6"/>
  <c r="BB64" i="6"/>
  <c r="R64" i="6"/>
  <c r="X64" i="6"/>
  <c r="BT64" i="6"/>
  <c r="AP64" i="6"/>
  <c r="BN64" i="6"/>
  <c r="L64" i="6"/>
  <c r="F64" i="6"/>
  <c r="AJ64" i="6"/>
  <c r="R65" i="6"/>
  <c r="L65" i="6"/>
  <c r="BN65" i="6"/>
  <c r="BT65" i="6"/>
  <c r="AV65" i="6"/>
  <c r="AD65" i="6"/>
  <c r="BB65" i="6"/>
  <c r="AJ65" i="6"/>
  <c r="L66" i="6"/>
  <c r="AJ66" i="6"/>
  <c r="AV66" i="6"/>
  <c r="AD66" i="6"/>
  <c r="BN66" i="6"/>
  <c r="R66" i="6"/>
  <c r="BH66" i="6"/>
  <c r="F67" i="6"/>
  <c r="R67" i="6"/>
  <c r="BN67" i="6"/>
  <c r="AD67" i="6"/>
  <c r="L67" i="6"/>
  <c r="BH67" i="6"/>
  <c r="AP67" i="6"/>
  <c r="AV67" i="6"/>
  <c r="X67" i="6"/>
  <c r="BB68" i="6"/>
  <c r="L68" i="6"/>
  <c r="X68" i="6"/>
  <c r="AP68" i="6"/>
  <c r="AD68" i="6"/>
  <c r="BT68" i="6"/>
  <c r="BH68" i="6"/>
  <c r="F68" i="6"/>
  <c r="AV68" i="6"/>
  <c r="AD69" i="6"/>
  <c r="AP69" i="6"/>
  <c r="F69" i="6"/>
  <c r="BB69" i="6"/>
  <c r="AJ69" i="6"/>
  <c r="BH69" i="6"/>
  <c r="BT69" i="6"/>
  <c r="X69" i="6"/>
  <c r="X70" i="6"/>
  <c r="AP70" i="6"/>
  <c r="BN70" i="6"/>
  <c r="R70" i="6"/>
  <c r="BT70" i="6"/>
  <c r="AJ70" i="6"/>
  <c r="BH70" i="6"/>
  <c r="BB70" i="6"/>
  <c r="F70" i="6"/>
  <c r="X71" i="6"/>
  <c r="BT71" i="6"/>
  <c r="AP71" i="6"/>
  <c r="AV71" i="6"/>
  <c r="R71" i="6"/>
  <c r="AJ71" i="6"/>
  <c r="BB71" i="6"/>
  <c r="L71" i="6"/>
  <c r="F71" i="6"/>
  <c r="BN71" i="6"/>
  <c r="BN72" i="6"/>
  <c r="AV72" i="6"/>
  <c r="L72" i="6"/>
  <c r="BT72" i="6"/>
  <c r="BB72" i="6"/>
  <c r="AJ72" i="6"/>
  <c r="AD72" i="6"/>
  <c r="R72" i="6"/>
  <c r="R73" i="6"/>
  <c r="AV73" i="6"/>
  <c r="AJ73" i="6"/>
  <c r="BH73" i="6"/>
  <c r="BN73" i="6"/>
  <c r="AD73" i="6"/>
  <c r="L73" i="6"/>
  <c r="BH74" i="6"/>
  <c r="BN74" i="6"/>
  <c r="AD74" i="6"/>
  <c r="L74" i="6"/>
  <c r="R74" i="6"/>
  <c r="AV74" i="6"/>
  <c r="F74" i="6"/>
  <c r="X74" i="6"/>
  <c r="AP74" i="6"/>
  <c r="L75" i="6"/>
  <c r="X75" i="6"/>
  <c r="AV75" i="6"/>
  <c r="BT75" i="6"/>
  <c r="AP75" i="6"/>
  <c r="F75" i="6"/>
  <c r="BB75" i="6"/>
  <c r="BH75" i="6"/>
  <c r="AD75" i="6"/>
  <c r="AD76" i="6"/>
  <c r="AJ76" i="6"/>
  <c r="X76" i="6"/>
  <c r="AP76" i="6"/>
  <c r="BB76" i="6"/>
  <c r="BT76" i="6"/>
  <c r="BH76" i="6"/>
  <c r="F76" i="6"/>
  <c r="BB77" i="6"/>
  <c r="AJ77" i="6"/>
  <c r="BN77" i="6"/>
  <c r="X77" i="6"/>
  <c r="AP77" i="6"/>
  <c r="R77" i="6"/>
  <c r="F77" i="6"/>
  <c r="BH77" i="6"/>
  <c r="BT77" i="6"/>
  <c r="X78" i="6"/>
  <c r="BN78" i="6"/>
  <c r="BT78" i="6"/>
  <c r="AV78" i="6"/>
  <c r="AP78" i="6"/>
  <c r="F78" i="6"/>
  <c r="BB78" i="6"/>
  <c r="AJ78" i="6"/>
  <c r="R78" i="6"/>
  <c r="L78" i="6"/>
  <c r="R79" i="6"/>
  <c r="L79" i="6"/>
  <c r="AJ79" i="6"/>
  <c r="BB79" i="6"/>
  <c r="BN79" i="6"/>
  <c r="AV79" i="6"/>
  <c r="AD79" i="6"/>
  <c r="BT79" i="6"/>
  <c r="AJ80" i="6"/>
  <c r="AV80" i="6"/>
  <c r="R80" i="6"/>
  <c r="L80" i="6"/>
  <c r="BN80" i="6"/>
  <c r="BH80" i="6"/>
  <c r="AD80" i="6"/>
  <c r="AD81" i="6"/>
  <c r="BH81" i="6"/>
  <c r="R81" i="6"/>
  <c r="X81" i="6"/>
  <c r="AP81" i="6"/>
  <c r="AV81" i="6"/>
  <c r="L81" i="6"/>
  <c r="F81" i="6"/>
  <c r="BN81" i="6"/>
  <c r="BB82" i="6"/>
  <c r="BH82" i="6"/>
  <c r="F82" i="6"/>
  <c r="BT82" i="6"/>
  <c r="AD82" i="6"/>
  <c r="X82" i="6"/>
  <c r="AV82" i="6"/>
  <c r="AP82" i="6"/>
  <c r="BT83" i="6"/>
  <c r="BH83" i="6"/>
  <c r="F83" i="6"/>
  <c r="AP83" i="6"/>
  <c r="AD83" i="6"/>
  <c r="B40" i="6"/>
  <c r="J8" i="6"/>
  <c r="N8" i="6" s="1"/>
  <c r="AH86" i="6" l="1"/>
  <c r="AT86" i="6"/>
  <c r="BF86" i="6"/>
  <c r="BR86" i="6"/>
  <c r="AN86" i="6"/>
  <c r="V86" i="6"/>
  <c r="J86" i="6"/>
  <c r="D86" i="6"/>
  <c r="AZ86" i="6"/>
  <c r="P86" i="6"/>
  <c r="AB86" i="6"/>
  <c r="BL86" i="6"/>
  <c r="O8" i="6"/>
  <c r="J9" i="6"/>
  <c r="N9" i="6" s="1"/>
  <c r="L8" i="6"/>
  <c r="BX86" i="6" l="1"/>
  <c r="O9" i="6"/>
  <c r="J10" i="6"/>
  <c r="L9" i="6"/>
  <c r="J11" i="6" l="1"/>
  <c r="N11" i="6" s="1"/>
  <c r="N10" i="6"/>
  <c r="O10" i="6"/>
  <c r="L10" i="6"/>
  <c r="J12" i="6" l="1"/>
  <c r="N12" i="6" s="1"/>
  <c r="L11" i="6"/>
  <c r="O11" i="6"/>
  <c r="O12" i="6" l="1"/>
  <c r="J13" i="6"/>
  <c r="N13" i="6" s="1"/>
  <c r="L12" i="6"/>
  <c r="J14" i="6" l="1"/>
  <c r="N14" i="6" s="1"/>
  <c r="L13" i="6"/>
  <c r="O13" i="6"/>
  <c r="O14" i="6" l="1"/>
  <c r="J15" i="6"/>
  <c r="N15" i="6" s="1"/>
  <c r="L14" i="6"/>
  <c r="O15" i="6"/>
  <c r="L15" i="6"/>
  <c r="J16" i="6"/>
  <c r="N16" i="6" s="1"/>
  <c r="O16" i="6" l="1"/>
  <c r="L16" i="6"/>
  <c r="J17" i="6"/>
  <c r="N17" i="6" s="1"/>
  <c r="O17" i="6" l="1"/>
  <c r="L17" i="6"/>
  <c r="J18" i="6"/>
  <c r="N18" i="6" s="1"/>
  <c r="O18" i="6" l="1"/>
  <c r="L18" i="6"/>
  <c r="J19" i="6"/>
  <c r="N19" i="6" s="1"/>
  <c r="O19" i="6" l="1"/>
  <c r="L19" i="6"/>
  <c r="J20" i="6"/>
  <c r="N20" i="6" s="1"/>
  <c r="O20" i="6" l="1"/>
  <c r="L20" i="6"/>
  <c r="J21" i="6"/>
  <c r="N21" i="6" s="1"/>
  <c r="O21" i="6" l="1"/>
  <c r="L21" i="6"/>
  <c r="J22" i="6"/>
  <c r="N22" i="6" s="1"/>
  <c r="O22" i="6" l="1"/>
  <c r="L22" i="6"/>
  <c r="J23" i="6"/>
  <c r="N23" i="6" s="1"/>
  <c r="O23" i="6" l="1"/>
  <c r="L23" i="6"/>
  <c r="J24" i="6"/>
  <c r="N24" i="6" s="1"/>
  <c r="O24" i="6" l="1"/>
  <c r="L24" i="6"/>
  <c r="J25" i="6"/>
  <c r="N25" i="6" s="1"/>
  <c r="O25" i="6" l="1"/>
  <c r="L25" i="6"/>
  <c r="J26" i="6"/>
  <c r="N26" i="6" s="1"/>
  <c r="O26" i="6" l="1"/>
  <c r="L26" i="6"/>
  <c r="J27" i="6"/>
  <c r="N27" i="6" s="1"/>
  <c r="O27" i="6" l="1"/>
  <c r="L27" i="6"/>
  <c r="J28" i="6"/>
  <c r="N28" i="6" s="1"/>
  <c r="O28" i="6" l="1"/>
  <c r="L28" i="6"/>
  <c r="J29" i="6"/>
  <c r="N29" i="6" s="1"/>
  <c r="O29" i="6" l="1"/>
  <c r="L29" i="6"/>
  <c r="J30" i="6"/>
  <c r="N30" i="6" s="1"/>
  <c r="O30" i="6" l="1"/>
  <c r="L30" i="6"/>
  <c r="J31" i="6"/>
  <c r="N31" i="6" s="1"/>
  <c r="O31" i="6" l="1"/>
  <c r="L31" i="6"/>
  <c r="J32" i="6"/>
  <c r="N32" i="6" s="1"/>
  <c r="O32" i="6" l="1"/>
  <c r="L32" i="6"/>
  <c r="J33" i="6"/>
  <c r="N33" i="6" s="1"/>
  <c r="O33" i="6" l="1"/>
  <c r="L33" i="6"/>
  <c r="J34" i="6"/>
  <c r="N34" i="6" s="1"/>
  <c r="O34" i="6" l="1"/>
  <c r="L34" i="6"/>
  <c r="J35" i="6"/>
  <c r="N35" i="6" s="1"/>
  <c r="O35" i="6" l="1"/>
  <c r="L35" i="6"/>
  <c r="J36" i="6"/>
  <c r="N36" i="6" s="1"/>
  <c r="O36" i="6" l="1"/>
  <c r="L36" i="6"/>
  <c r="J37" i="6"/>
  <c r="N37" i="6" s="1"/>
  <c r="M37" i="6" l="1"/>
  <c r="O37" i="6"/>
  <c r="L37" i="6"/>
  <c r="K37" i="6"/>
  <c r="J38" i="6"/>
  <c r="N38" i="6" s="1"/>
  <c r="M38" i="6" l="1"/>
  <c r="O38" i="6"/>
  <c r="K38" i="6"/>
  <c r="L38" i="6"/>
  <c r="J41" i="6" s="1"/>
  <c r="P8" i="6" l="1"/>
  <c r="V8" i="6"/>
  <c r="Z8" i="6" s="1"/>
  <c r="AB8" i="6"/>
  <c r="AF8" i="6" s="1"/>
  <c r="AH8" i="6"/>
  <c r="AL8" i="6" s="1"/>
  <c r="AN8" i="6"/>
  <c r="AR8" i="6" s="1"/>
  <c r="AT8" i="6"/>
  <c r="AX8" i="6" s="1"/>
  <c r="AZ8" i="6"/>
  <c r="BD8" i="6" s="1"/>
  <c r="BF8" i="6"/>
  <c r="BJ8" i="6" s="1"/>
  <c r="BL8" i="6"/>
  <c r="BP8" i="6" s="1"/>
  <c r="BR8" i="6"/>
  <c r="BV8" i="6" s="1"/>
  <c r="D8" i="6"/>
  <c r="H8" i="6" l="1"/>
  <c r="F8" i="6"/>
  <c r="T8" i="6"/>
  <c r="AG8" i="6"/>
  <c r="AM8" i="6"/>
  <c r="BE8" i="6"/>
  <c r="AY8" i="6"/>
  <c r="AA8" i="6"/>
  <c r="BK8" i="6"/>
  <c r="I8" i="6"/>
  <c r="BW8" i="6"/>
  <c r="BQ8" i="6"/>
  <c r="AS8" i="6"/>
  <c r="U8" i="6"/>
  <c r="BB8" i="6"/>
  <c r="AD8" i="6"/>
  <c r="BH8" i="6"/>
  <c r="BT8" i="6"/>
  <c r="AV8" i="6"/>
  <c r="X8" i="6"/>
  <c r="AJ8" i="6"/>
  <c r="BN8" i="6"/>
  <c r="AP8" i="6"/>
  <c r="R8" i="6"/>
  <c r="AH9" i="6"/>
  <c r="AL9" i="6" s="1"/>
  <c r="D9" i="6"/>
  <c r="AZ9" i="6"/>
  <c r="BD9" i="6" s="1"/>
  <c r="AB9" i="6"/>
  <c r="AF9" i="6" s="1"/>
  <c r="BR9" i="6"/>
  <c r="BV9" i="6" s="1"/>
  <c r="AT9" i="6"/>
  <c r="AX9" i="6" s="1"/>
  <c r="V9" i="6"/>
  <c r="Z9" i="6" s="1"/>
  <c r="BF9" i="6"/>
  <c r="BJ9" i="6" s="1"/>
  <c r="BL9" i="6"/>
  <c r="BP9" i="6" s="1"/>
  <c r="AN9" i="6"/>
  <c r="AR9" i="6" s="1"/>
  <c r="P9" i="6"/>
  <c r="T9" i="6" s="1"/>
  <c r="H9" i="6" l="1"/>
  <c r="U9" i="6"/>
  <c r="AA9" i="6"/>
  <c r="BE9" i="6"/>
  <c r="BK9" i="6"/>
  <c r="AG9" i="6"/>
  <c r="AS9" i="6"/>
  <c r="AY9" i="6"/>
  <c r="I9" i="6"/>
  <c r="BQ9" i="6"/>
  <c r="BW9" i="6"/>
  <c r="AM9" i="6"/>
  <c r="F9" i="6"/>
  <c r="R9" i="6"/>
  <c r="BN9" i="6"/>
  <c r="X9" i="6"/>
  <c r="BB9" i="6"/>
  <c r="AJ9" i="6"/>
  <c r="BT9" i="6"/>
  <c r="AV9" i="6"/>
  <c r="AP9" i="6"/>
  <c r="BH9" i="6"/>
  <c r="AD9" i="6"/>
  <c r="AZ10" i="6"/>
  <c r="BD10" i="6" s="1"/>
  <c r="BF10" i="6"/>
  <c r="BJ10" i="6" s="1"/>
  <c r="AB10" i="6"/>
  <c r="AF10" i="6" s="1"/>
  <c r="AH10" i="6"/>
  <c r="AL10" i="6" s="1"/>
  <c r="AN10" i="6"/>
  <c r="AR10" i="6" s="1"/>
  <c r="P10" i="6"/>
  <c r="T10" i="6" s="1"/>
  <c r="V10" i="6"/>
  <c r="Z10" i="6" s="1"/>
  <c r="AT10" i="6"/>
  <c r="AX10" i="6" s="1"/>
  <c r="D10" i="6"/>
  <c r="BL10" i="6"/>
  <c r="BP10" i="6" s="1"/>
  <c r="BR10" i="6"/>
  <c r="BV10" i="6" s="1"/>
  <c r="H10" i="6" l="1"/>
  <c r="AA10" i="6"/>
  <c r="AG10" i="6"/>
  <c r="BQ10" i="6"/>
  <c r="BK10" i="6"/>
  <c r="AY10" i="6"/>
  <c r="AM10" i="6"/>
  <c r="BW10" i="6"/>
  <c r="U10" i="6"/>
  <c r="I10" i="6"/>
  <c r="AS10" i="6"/>
  <c r="BE10" i="6"/>
  <c r="F10" i="6"/>
  <c r="BT10" i="6"/>
  <c r="X10" i="6"/>
  <c r="AP10" i="6"/>
  <c r="AD10" i="6"/>
  <c r="BB10" i="6"/>
  <c r="BN10" i="6"/>
  <c r="AV10" i="6"/>
  <c r="R10" i="6"/>
  <c r="AJ10" i="6"/>
  <c r="BH10" i="6"/>
  <c r="BL11" i="6"/>
  <c r="BP11" i="6" s="1"/>
  <c r="AT11" i="6"/>
  <c r="AX11" i="6" s="1"/>
  <c r="P11" i="6"/>
  <c r="T11" i="6" s="1"/>
  <c r="AH11" i="6"/>
  <c r="AL11" i="6" s="1"/>
  <c r="BF11" i="6"/>
  <c r="BJ11" i="6" s="1"/>
  <c r="D11" i="6"/>
  <c r="BR11" i="6"/>
  <c r="BV11" i="6" s="1"/>
  <c r="V11" i="6"/>
  <c r="Z11" i="6" s="1"/>
  <c r="AN11" i="6"/>
  <c r="AR11" i="6" s="1"/>
  <c r="AB11" i="6"/>
  <c r="AF11" i="6" s="1"/>
  <c r="AZ11" i="6"/>
  <c r="BD11" i="6" s="1"/>
  <c r="H11" i="6" l="1"/>
  <c r="AA11" i="6"/>
  <c r="AM11" i="6"/>
  <c r="BE11" i="6"/>
  <c r="BW11" i="6"/>
  <c r="U11" i="6"/>
  <c r="AG11" i="6"/>
  <c r="I11" i="6"/>
  <c r="AY11" i="6"/>
  <c r="AS11" i="6"/>
  <c r="BK11" i="6"/>
  <c r="BQ11" i="6"/>
  <c r="F11" i="6"/>
  <c r="BB11" i="6"/>
  <c r="AP11" i="6"/>
  <c r="BT11" i="6"/>
  <c r="BH11" i="6"/>
  <c r="R11" i="6"/>
  <c r="BN11" i="6"/>
  <c r="AD11" i="6"/>
  <c r="X11" i="6"/>
  <c r="AJ11" i="6"/>
  <c r="AV11" i="6"/>
  <c r="D12" i="6"/>
  <c r="AT12" i="6"/>
  <c r="AX12" i="6" s="1"/>
  <c r="AB12" i="6"/>
  <c r="AF12" i="6" s="1"/>
  <c r="AH12" i="6"/>
  <c r="AL12" i="6" s="1"/>
  <c r="V12" i="6"/>
  <c r="Z12" i="6" s="1"/>
  <c r="AZ12" i="6"/>
  <c r="BD12" i="6" s="1"/>
  <c r="AN12" i="6"/>
  <c r="AR12" i="6" s="1"/>
  <c r="BR12" i="6"/>
  <c r="BV12" i="6" s="1"/>
  <c r="BF12" i="6"/>
  <c r="BJ12" i="6" s="1"/>
  <c r="P12" i="6"/>
  <c r="T12" i="6" s="1"/>
  <c r="BL12" i="6"/>
  <c r="BP12" i="6" s="1"/>
  <c r="H12" i="6" l="1"/>
  <c r="AM12" i="6"/>
  <c r="BQ12" i="6"/>
  <c r="AG12" i="6"/>
  <c r="U12" i="6"/>
  <c r="AY12" i="6"/>
  <c r="BW12" i="6"/>
  <c r="AS12" i="6"/>
  <c r="BE12" i="6"/>
  <c r="BK12" i="6"/>
  <c r="AA12" i="6"/>
  <c r="I12" i="6"/>
  <c r="F12" i="6"/>
  <c r="BN12" i="6"/>
  <c r="BH12" i="6"/>
  <c r="AP12" i="6"/>
  <c r="X12" i="6"/>
  <c r="AD12" i="6"/>
  <c r="R12" i="6"/>
  <c r="BT12" i="6"/>
  <c r="BB12" i="6"/>
  <c r="AJ12" i="6"/>
  <c r="AV12" i="6"/>
  <c r="P13" i="6"/>
  <c r="T13" i="6" s="1"/>
  <c r="BR13" i="6"/>
  <c r="BV13" i="6" s="1"/>
  <c r="AZ13" i="6"/>
  <c r="BD13" i="6" s="1"/>
  <c r="AH13" i="6"/>
  <c r="AL13" i="6" s="1"/>
  <c r="AT13" i="6"/>
  <c r="AX13" i="6" s="1"/>
  <c r="BL13" i="6"/>
  <c r="BP13" i="6" s="1"/>
  <c r="BF13" i="6"/>
  <c r="BJ13" i="6" s="1"/>
  <c r="AN13" i="6"/>
  <c r="AR13" i="6" s="1"/>
  <c r="V13" i="6"/>
  <c r="Z13" i="6" s="1"/>
  <c r="AB13" i="6"/>
  <c r="AF13" i="6" s="1"/>
  <c r="D13" i="6"/>
  <c r="H13" i="6" l="1"/>
  <c r="AS13" i="6"/>
  <c r="AM13" i="6"/>
  <c r="I13" i="6"/>
  <c r="BQ13" i="6"/>
  <c r="BW13" i="6"/>
  <c r="BK13" i="6"/>
  <c r="BE13" i="6"/>
  <c r="AG13" i="6"/>
  <c r="AA13" i="6"/>
  <c r="AY13" i="6"/>
  <c r="U13" i="6"/>
  <c r="F13" i="6"/>
  <c r="X13" i="6"/>
  <c r="BH13" i="6"/>
  <c r="AV13" i="6"/>
  <c r="BB13" i="6"/>
  <c r="R13" i="6"/>
  <c r="AD13" i="6"/>
  <c r="AP13" i="6"/>
  <c r="BN13" i="6"/>
  <c r="AJ13" i="6"/>
  <c r="BT13" i="6"/>
  <c r="AB14" i="6"/>
  <c r="AF14" i="6" s="1"/>
  <c r="AN14" i="6"/>
  <c r="AR14" i="6" s="1"/>
  <c r="BL14" i="6"/>
  <c r="BP14" i="6" s="1"/>
  <c r="AH14" i="6"/>
  <c r="AL14" i="6" s="1"/>
  <c r="BR14" i="6"/>
  <c r="BV14" i="6" s="1"/>
  <c r="D14" i="6"/>
  <c r="V14" i="6"/>
  <c r="Z14" i="6" s="1"/>
  <c r="BF14" i="6"/>
  <c r="BJ14" i="6" s="1"/>
  <c r="AT14" i="6"/>
  <c r="AX14" i="6" s="1"/>
  <c r="AZ14" i="6"/>
  <c r="BD14" i="6" s="1"/>
  <c r="P14" i="6"/>
  <c r="T14" i="6" s="1"/>
  <c r="H14" i="6" l="1"/>
  <c r="BK14" i="6"/>
  <c r="AM14" i="6"/>
  <c r="U14" i="6"/>
  <c r="AA14" i="6"/>
  <c r="BQ14" i="6"/>
  <c r="BE14" i="6"/>
  <c r="I14" i="6"/>
  <c r="AS14" i="6"/>
  <c r="AY14" i="6"/>
  <c r="BW14" i="6"/>
  <c r="AG14" i="6"/>
  <c r="F14" i="6"/>
  <c r="R14" i="6"/>
  <c r="AV14" i="6"/>
  <c r="X14" i="6"/>
  <c r="BT14" i="6"/>
  <c r="BN14" i="6"/>
  <c r="AD14" i="6"/>
  <c r="BB14" i="6"/>
  <c r="BH14" i="6"/>
  <c r="AJ14" i="6"/>
  <c r="AP14" i="6"/>
  <c r="AZ15" i="6"/>
  <c r="BD15" i="6" s="1"/>
  <c r="BF15" i="6"/>
  <c r="BJ15" i="6" s="1"/>
  <c r="D15" i="6"/>
  <c r="AH15" i="6"/>
  <c r="AL15" i="6" s="1"/>
  <c r="AN15" i="6"/>
  <c r="AR15" i="6" s="1"/>
  <c r="P15" i="6"/>
  <c r="T15" i="6" s="1"/>
  <c r="AT15" i="6"/>
  <c r="AX15" i="6" s="1"/>
  <c r="V15" i="6"/>
  <c r="Z15" i="6" s="1"/>
  <c r="BR15" i="6"/>
  <c r="BV15" i="6" s="1"/>
  <c r="BL15" i="6"/>
  <c r="BP15" i="6" s="1"/>
  <c r="AB15" i="6"/>
  <c r="AF15" i="6" s="1"/>
  <c r="H15" i="6" l="1"/>
  <c r="AA15" i="6"/>
  <c r="BQ15" i="6"/>
  <c r="U15" i="6"/>
  <c r="BK15" i="6"/>
  <c r="AM15" i="6"/>
  <c r="AG15" i="6"/>
  <c r="AY15" i="6"/>
  <c r="I15" i="6"/>
  <c r="BW15" i="6"/>
  <c r="AS15" i="6"/>
  <c r="BE15" i="6"/>
  <c r="F15" i="6"/>
  <c r="AD15" i="6"/>
  <c r="BT15" i="6"/>
  <c r="AV15" i="6"/>
  <c r="AP15" i="6"/>
  <c r="BB15" i="6"/>
  <c r="BN15" i="6"/>
  <c r="X15" i="6"/>
  <c r="R15" i="6"/>
  <c r="AJ15" i="6"/>
  <c r="BH15" i="6"/>
  <c r="BL16" i="6"/>
  <c r="BP16" i="6" s="1"/>
  <c r="V16" i="6"/>
  <c r="Z16" i="6" s="1"/>
  <c r="P16" i="6"/>
  <c r="T16" i="6" s="1"/>
  <c r="AH16" i="6"/>
  <c r="AL16" i="6" s="1"/>
  <c r="BF16" i="6"/>
  <c r="BJ16" i="6" s="1"/>
  <c r="AB16" i="6"/>
  <c r="AF16" i="6" s="1"/>
  <c r="BR16" i="6"/>
  <c r="BV16" i="6" s="1"/>
  <c r="AT16" i="6"/>
  <c r="AX16" i="6" s="1"/>
  <c r="AN16" i="6"/>
  <c r="AR16" i="6" s="1"/>
  <c r="D16" i="6"/>
  <c r="AZ16" i="6"/>
  <c r="BD16" i="6" s="1"/>
  <c r="H16" i="6" l="1"/>
  <c r="AM16" i="6"/>
  <c r="AY16" i="6"/>
  <c r="BE16" i="6"/>
  <c r="BW16" i="6"/>
  <c r="U16" i="6"/>
  <c r="I16" i="6"/>
  <c r="AG16" i="6"/>
  <c r="AA16" i="6"/>
  <c r="AS16" i="6"/>
  <c r="BK16" i="6"/>
  <c r="BQ16" i="6"/>
  <c r="F16" i="6"/>
  <c r="BB16" i="6"/>
  <c r="AP16" i="6"/>
  <c r="BT16" i="6"/>
  <c r="BH16" i="6"/>
  <c r="R16" i="6"/>
  <c r="BN16" i="6"/>
  <c r="AV16" i="6"/>
  <c r="AD16" i="6"/>
  <c r="AJ16" i="6"/>
  <c r="X16" i="6"/>
  <c r="D17" i="6"/>
  <c r="AT17" i="6"/>
  <c r="AX17" i="6" s="1"/>
  <c r="AB17" i="6"/>
  <c r="AF17" i="6" s="1"/>
  <c r="AH17" i="6"/>
  <c r="AL17" i="6" s="1"/>
  <c r="V17" i="6"/>
  <c r="Z17" i="6" s="1"/>
  <c r="AZ17" i="6"/>
  <c r="BD17" i="6" s="1"/>
  <c r="AN17" i="6"/>
  <c r="AR17" i="6" s="1"/>
  <c r="BR17" i="6"/>
  <c r="BV17" i="6" s="1"/>
  <c r="BF17" i="6"/>
  <c r="BJ17" i="6" s="1"/>
  <c r="P17" i="6"/>
  <c r="T17" i="6" s="1"/>
  <c r="BL17" i="6"/>
  <c r="BP17" i="6" s="1"/>
  <c r="H17" i="6" l="1"/>
  <c r="AM17" i="6"/>
  <c r="BQ17" i="6"/>
  <c r="AS17" i="6"/>
  <c r="AG17" i="6"/>
  <c r="BW17" i="6"/>
  <c r="U17" i="6"/>
  <c r="BE17" i="6"/>
  <c r="AY17" i="6"/>
  <c r="BK17" i="6"/>
  <c r="AA17" i="6"/>
  <c r="I17" i="6"/>
  <c r="F17" i="6"/>
  <c r="BN17" i="6"/>
  <c r="BH17" i="6"/>
  <c r="AP17" i="6"/>
  <c r="X17" i="6"/>
  <c r="AD17" i="6"/>
  <c r="R17" i="6"/>
  <c r="BT17" i="6"/>
  <c r="BB17" i="6"/>
  <c r="AJ17" i="6"/>
  <c r="AV17" i="6"/>
  <c r="P18" i="6"/>
  <c r="T18" i="6" s="1"/>
  <c r="BR18" i="6"/>
  <c r="BV18" i="6" s="1"/>
  <c r="AZ18" i="6"/>
  <c r="BD18" i="6" s="1"/>
  <c r="AH18" i="6"/>
  <c r="AL18" i="6" s="1"/>
  <c r="AT18" i="6"/>
  <c r="AX18" i="6" s="1"/>
  <c r="BL18" i="6"/>
  <c r="BP18" i="6" s="1"/>
  <c r="BF18" i="6"/>
  <c r="BJ18" i="6" s="1"/>
  <c r="AN18" i="6"/>
  <c r="AR18" i="6" s="1"/>
  <c r="V18" i="6"/>
  <c r="Z18" i="6" s="1"/>
  <c r="AB18" i="6"/>
  <c r="AF18" i="6" s="1"/>
  <c r="D18" i="6"/>
  <c r="H18" i="6" l="1"/>
  <c r="I18" i="6"/>
  <c r="BK18" i="6"/>
  <c r="BE18" i="6"/>
  <c r="AS18" i="6"/>
  <c r="AM18" i="6"/>
  <c r="AG18" i="6"/>
  <c r="BQ18" i="6"/>
  <c r="BW18" i="6"/>
  <c r="AA18" i="6"/>
  <c r="AY18" i="6"/>
  <c r="U18" i="6"/>
  <c r="F18" i="6"/>
  <c r="X18" i="6"/>
  <c r="BH18" i="6"/>
  <c r="AV18" i="6"/>
  <c r="BB18" i="6"/>
  <c r="R18" i="6"/>
  <c r="AD18" i="6"/>
  <c r="AP18" i="6"/>
  <c r="BN18" i="6"/>
  <c r="AJ18" i="6"/>
  <c r="BT18" i="6"/>
  <c r="AB19" i="6"/>
  <c r="AF19" i="6" s="1"/>
  <c r="AN19" i="6"/>
  <c r="AR19" i="6" s="1"/>
  <c r="BL19" i="6"/>
  <c r="BP19" i="6" s="1"/>
  <c r="AH19" i="6"/>
  <c r="AL19" i="6" s="1"/>
  <c r="BR19" i="6"/>
  <c r="BV19" i="6" s="1"/>
  <c r="D19" i="6"/>
  <c r="V19" i="6"/>
  <c r="Z19" i="6" s="1"/>
  <c r="BF19" i="6"/>
  <c r="BJ19" i="6" s="1"/>
  <c r="AT19" i="6"/>
  <c r="AX19" i="6" s="1"/>
  <c r="AZ19" i="6"/>
  <c r="BD19" i="6" s="1"/>
  <c r="P19" i="6"/>
  <c r="T19" i="6" s="1"/>
  <c r="H19" i="6" l="1"/>
  <c r="BK19" i="6"/>
  <c r="AM19" i="6"/>
  <c r="U19" i="6"/>
  <c r="AA19" i="6"/>
  <c r="BQ19" i="6"/>
  <c r="BE19" i="6"/>
  <c r="I19" i="6"/>
  <c r="AS19" i="6"/>
  <c r="AY19" i="6"/>
  <c r="BW19" i="6"/>
  <c r="AG19" i="6"/>
  <c r="F19" i="6"/>
  <c r="R19" i="6"/>
  <c r="AV19" i="6"/>
  <c r="X19" i="6"/>
  <c r="BT19" i="6"/>
  <c r="BN19" i="6"/>
  <c r="AD19" i="6"/>
  <c r="BB19" i="6"/>
  <c r="BH19" i="6"/>
  <c r="AJ19" i="6"/>
  <c r="AP19" i="6"/>
  <c r="AZ20" i="6"/>
  <c r="BD20" i="6" s="1"/>
  <c r="BF20" i="6"/>
  <c r="BJ20" i="6" s="1"/>
  <c r="D20" i="6"/>
  <c r="AH20" i="6"/>
  <c r="AL20" i="6" s="1"/>
  <c r="AN20" i="6"/>
  <c r="AR20" i="6" s="1"/>
  <c r="P20" i="6"/>
  <c r="T20" i="6" s="1"/>
  <c r="AT20" i="6"/>
  <c r="AX20" i="6" s="1"/>
  <c r="V20" i="6"/>
  <c r="Z20" i="6" s="1"/>
  <c r="BR20" i="6"/>
  <c r="BV20" i="6" s="1"/>
  <c r="BL20" i="6"/>
  <c r="BP20" i="6" s="1"/>
  <c r="AB20" i="6"/>
  <c r="AF20" i="6" s="1"/>
  <c r="H20" i="6" l="1"/>
  <c r="AG20" i="6"/>
  <c r="AY20" i="6"/>
  <c r="I20" i="6"/>
  <c r="AA20" i="6"/>
  <c r="AM20" i="6"/>
  <c r="BQ20" i="6"/>
  <c r="U20" i="6"/>
  <c r="BK20" i="6"/>
  <c r="BW20" i="6"/>
  <c r="AS20" i="6"/>
  <c r="BE20" i="6"/>
  <c r="F20" i="6"/>
  <c r="AD20" i="6"/>
  <c r="BT20" i="6"/>
  <c r="AV20" i="6"/>
  <c r="AP20" i="6"/>
  <c r="BB20" i="6"/>
  <c r="BN20" i="6"/>
  <c r="X20" i="6"/>
  <c r="R20" i="6"/>
  <c r="AJ20" i="6"/>
  <c r="BH20" i="6"/>
  <c r="BL21" i="6"/>
  <c r="BP21" i="6" s="1"/>
  <c r="V21" i="6"/>
  <c r="Z21" i="6" s="1"/>
  <c r="P21" i="6"/>
  <c r="T21" i="6" s="1"/>
  <c r="AH21" i="6"/>
  <c r="AL21" i="6" s="1"/>
  <c r="BF21" i="6"/>
  <c r="BJ21" i="6" s="1"/>
  <c r="AB21" i="6"/>
  <c r="AF21" i="6" s="1"/>
  <c r="BR21" i="6"/>
  <c r="BV21" i="6" s="1"/>
  <c r="AT21" i="6"/>
  <c r="AX21" i="6" s="1"/>
  <c r="AN21" i="6"/>
  <c r="AR21" i="6" s="1"/>
  <c r="D21" i="6"/>
  <c r="AZ21" i="6"/>
  <c r="BD21" i="6" s="1"/>
  <c r="H21" i="6" l="1"/>
  <c r="AM21" i="6"/>
  <c r="BW21" i="6"/>
  <c r="U21" i="6"/>
  <c r="BE21" i="6"/>
  <c r="I21" i="6"/>
  <c r="AG21" i="6"/>
  <c r="AA21" i="6"/>
  <c r="AY21" i="6"/>
  <c r="AS21" i="6"/>
  <c r="BK21" i="6"/>
  <c r="BQ21" i="6"/>
  <c r="F21" i="6"/>
  <c r="BB21" i="6"/>
  <c r="AP21" i="6"/>
  <c r="BH21" i="6"/>
  <c r="BT21" i="6"/>
  <c r="R21" i="6"/>
  <c r="BN21" i="6"/>
  <c r="AV21" i="6"/>
  <c r="AD21" i="6"/>
  <c r="AJ21" i="6"/>
  <c r="X21" i="6"/>
  <c r="D22" i="6"/>
  <c r="AT22" i="6"/>
  <c r="AX22" i="6" s="1"/>
  <c r="AB22" i="6"/>
  <c r="AF22" i="6" s="1"/>
  <c r="AH22" i="6"/>
  <c r="AL22" i="6" s="1"/>
  <c r="V22" i="6"/>
  <c r="Z22" i="6" s="1"/>
  <c r="AZ22" i="6"/>
  <c r="BD22" i="6" s="1"/>
  <c r="AN22" i="6"/>
  <c r="AR22" i="6" s="1"/>
  <c r="BR22" i="6"/>
  <c r="BV22" i="6" s="1"/>
  <c r="BF22" i="6"/>
  <c r="BJ22" i="6" s="1"/>
  <c r="P22" i="6"/>
  <c r="T22" i="6" s="1"/>
  <c r="BL22" i="6"/>
  <c r="BP22" i="6" s="1"/>
  <c r="H22" i="6" l="1"/>
  <c r="BW22" i="6"/>
  <c r="AM22" i="6"/>
  <c r="AG22" i="6"/>
  <c r="U22" i="6"/>
  <c r="BE22" i="6"/>
  <c r="AY22" i="6"/>
  <c r="BQ22" i="6"/>
  <c r="AS22" i="6"/>
  <c r="BK22" i="6"/>
  <c r="AA22" i="6"/>
  <c r="I22" i="6"/>
  <c r="F22" i="6"/>
  <c r="BH22" i="6"/>
  <c r="BN22" i="6"/>
  <c r="AP22" i="6"/>
  <c r="X22" i="6"/>
  <c r="AD22" i="6"/>
  <c r="R22" i="6"/>
  <c r="BT22" i="6"/>
  <c r="BB22" i="6"/>
  <c r="AJ22" i="6"/>
  <c r="AV22" i="6"/>
  <c r="P23" i="6"/>
  <c r="T23" i="6" s="1"/>
  <c r="BR23" i="6"/>
  <c r="BV23" i="6" s="1"/>
  <c r="AZ23" i="6"/>
  <c r="BD23" i="6" s="1"/>
  <c r="AH23" i="6"/>
  <c r="AL23" i="6" s="1"/>
  <c r="AT23" i="6"/>
  <c r="AX23" i="6" s="1"/>
  <c r="BL23" i="6"/>
  <c r="BP23" i="6" s="1"/>
  <c r="BF23" i="6"/>
  <c r="BJ23" i="6" s="1"/>
  <c r="AN23" i="6"/>
  <c r="AR23" i="6" s="1"/>
  <c r="V23" i="6"/>
  <c r="Z23" i="6" s="1"/>
  <c r="AB23" i="6"/>
  <c r="AF23" i="6" s="1"/>
  <c r="D23" i="6"/>
  <c r="H23" i="6" l="1"/>
  <c r="AM23" i="6"/>
  <c r="I23" i="6"/>
  <c r="AG23" i="6"/>
  <c r="BQ23" i="6"/>
  <c r="BW23" i="6"/>
  <c r="AS23" i="6"/>
  <c r="BK23" i="6"/>
  <c r="BE23" i="6"/>
  <c r="AA23" i="6"/>
  <c r="AY23" i="6"/>
  <c r="U23" i="6"/>
  <c r="F23" i="6"/>
  <c r="X23" i="6"/>
  <c r="BH23" i="6"/>
  <c r="AV23" i="6"/>
  <c r="BB23" i="6"/>
  <c r="R23" i="6"/>
  <c r="AD23" i="6"/>
  <c r="AP23" i="6"/>
  <c r="BN23" i="6"/>
  <c r="AJ23" i="6"/>
  <c r="BT23" i="6"/>
  <c r="AB24" i="6"/>
  <c r="AF24" i="6" s="1"/>
  <c r="AN24" i="6"/>
  <c r="AR24" i="6" s="1"/>
  <c r="BL24" i="6"/>
  <c r="BP24" i="6" s="1"/>
  <c r="AH24" i="6"/>
  <c r="AL24" i="6" s="1"/>
  <c r="BR24" i="6"/>
  <c r="BV24" i="6" s="1"/>
  <c r="D24" i="6"/>
  <c r="V24" i="6"/>
  <c r="Z24" i="6" s="1"/>
  <c r="BF24" i="6"/>
  <c r="BJ24" i="6" s="1"/>
  <c r="AT24" i="6"/>
  <c r="AX24" i="6" s="1"/>
  <c r="AZ24" i="6"/>
  <c r="BD24" i="6" s="1"/>
  <c r="P24" i="6"/>
  <c r="T24" i="6" s="1"/>
  <c r="H24" i="6" l="1"/>
  <c r="AM24" i="6"/>
  <c r="AA24" i="6"/>
  <c r="BE24" i="6"/>
  <c r="I24" i="6"/>
  <c r="AS24" i="6"/>
  <c r="BK24" i="6"/>
  <c r="U24" i="6"/>
  <c r="BQ24" i="6"/>
  <c r="AY24" i="6"/>
  <c r="BW24" i="6"/>
  <c r="AG24" i="6"/>
  <c r="F24" i="6"/>
  <c r="R24" i="6"/>
  <c r="AV24" i="6"/>
  <c r="X24" i="6"/>
  <c r="BT24" i="6"/>
  <c r="BN24" i="6"/>
  <c r="AD24" i="6"/>
  <c r="BB24" i="6"/>
  <c r="BH24" i="6"/>
  <c r="AJ24" i="6"/>
  <c r="AP24" i="6"/>
  <c r="AZ25" i="6"/>
  <c r="BD25" i="6" s="1"/>
  <c r="BF25" i="6"/>
  <c r="BJ25" i="6" s="1"/>
  <c r="D25" i="6"/>
  <c r="AH25" i="6"/>
  <c r="AL25" i="6" s="1"/>
  <c r="AN25" i="6"/>
  <c r="AR25" i="6" s="1"/>
  <c r="P25" i="6"/>
  <c r="T25" i="6" s="1"/>
  <c r="AT25" i="6"/>
  <c r="AX25" i="6" s="1"/>
  <c r="V25" i="6"/>
  <c r="Z25" i="6" s="1"/>
  <c r="BR25" i="6"/>
  <c r="BV25" i="6" s="1"/>
  <c r="BL25" i="6"/>
  <c r="BP25" i="6" s="1"/>
  <c r="AB25" i="6"/>
  <c r="AF25" i="6" s="1"/>
  <c r="H25" i="6" l="1"/>
  <c r="AG25" i="6"/>
  <c r="AY25" i="6"/>
  <c r="I25" i="6"/>
  <c r="BQ25" i="6"/>
  <c r="U25" i="6"/>
  <c r="BK25" i="6"/>
  <c r="AA25" i="6"/>
  <c r="AM25" i="6"/>
  <c r="BW25" i="6"/>
  <c r="AS25" i="6"/>
  <c r="BE25" i="6"/>
  <c r="F25" i="6"/>
  <c r="BN25" i="6"/>
  <c r="X25" i="6"/>
  <c r="R25" i="6"/>
  <c r="AJ25" i="6"/>
  <c r="BH25" i="6"/>
  <c r="AD25" i="6"/>
  <c r="BT25" i="6"/>
  <c r="AV25" i="6"/>
  <c r="AP25" i="6"/>
  <c r="BB25" i="6"/>
  <c r="BL26" i="6"/>
  <c r="BP26" i="6" s="1"/>
  <c r="V26" i="6"/>
  <c r="Z26" i="6" s="1"/>
  <c r="P26" i="6"/>
  <c r="T26" i="6" s="1"/>
  <c r="AH26" i="6"/>
  <c r="AL26" i="6" s="1"/>
  <c r="BF26" i="6"/>
  <c r="BJ26" i="6" s="1"/>
  <c r="AB26" i="6"/>
  <c r="AF26" i="6" s="1"/>
  <c r="BR26" i="6"/>
  <c r="BV26" i="6" s="1"/>
  <c r="AT26" i="6"/>
  <c r="AX26" i="6" s="1"/>
  <c r="AN26" i="6"/>
  <c r="AR26" i="6" s="1"/>
  <c r="D26" i="6"/>
  <c r="AZ26" i="6"/>
  <c r="BD26" i="6" s="1"/>
  <c r="H26" i="6" l="1"/>
  <c r="BE26" i="6"/>
  <c r="BW26" i="6"/>
  <c r="U26" i="6"/>
  <c r="I26" i="6"/>
  <c r="AG26" i="6"/>
  <c r="AA26" i="6"/>
  <c r="AY26" i="6"/>
  <c r="AM26" i="6"/>
  <c r="AS26" i="6"/>
  <c r="BK26" i="6"/>
  <c r="BQ26" i="6"/>
  <c r="F26" i="6"/>
  <c r="BB26" i="6"/>
  <c r="AP26" i="6"/>
  <c r="BT26" i="6"/>
  <c r="BH26" i="6"/>
  <c r="R26" i="6"/>
  <c r="BN26" i="6"/>
  <c r="AV26" i="6"/>
  <c r="AD26" i="6"/>
  <c r="AJ26" i="6"/>
  <c r="X26" i="6"/>
  <c r="D27" i="6"/>
  <c r="AT27" i="6"/>
  <c r="AX27" i="6" s="1"/>
  <c r="AB27" i="6"/>
  <c r="AF27" i="6" s="1"/>
  <c r="AH27" i="6"/>
  <c r="AL27" i="6" s="1"/>
  <c r="V27" i="6"/>
  <c r="Z27" i="6" s="1"/>
  <c r="AZ27" i="6"/>
  <c r="BD27" i="6" s="1"/>
  <c r="AN27" i="6"/>
  <c r="AR27" i="6" s="1"/>
  <c r="BR27" i="6"/>
  <c r="BV27" i="6" s="1"/>
  <c r="BF27" i="6"/>
  <c r="BJ27" i="6" s="1"/>
  <c r="P27" i="6"/>
  <c r="T27" i="6" s="1"/>
  <c r="BL27" i="6"/>
  <c r="BP27" i="6" s="1"/>
  <c r="H27" i="6" l="1"/>
  <c r="BQ27" i="6"/>
  <c r="AS27" i="6"/>
  <c r="AG27" i="6"/>
  <c r="BW27" i="6"/>
  <c r="AM27" i="6"/>
  <c r="U27" i="6"/>
  <c r="BE27" i="6"/>
  <c r="AY27" i="6"/>
  <c r="BK27" i="6"/>
  <c r="AA27" i="6"/>
  <c r="I27" i="6"/>
  <c r="F27" i="6"/>
  <c r="BN27" i="6"/>
  <c r="BH27" i="6"/>
  <c r="AP27" i="6"/>
  <c r="X27" i="6"/>
  <c r="AD27" i="6"/>
  <c r="R27" i="6"/>
  <c r="BT27" i="6"/>
  <c r="BB27" i="6"/>
  <c r="AJ27" i="6"/>
  <c r="AV27" i="6"/>
  <c r="P28" i="6"/>
  <c r="T28" i="6" s="1"/>
  <c r="BR28" i="6"/>
  <c r="BV28" i="6" s="1"/>
  <c r="AZ28" i="6"/>
  <c r="BD28" i="6" s="1"/>
  <c r="AH28" i="6"/>
  <c r="AL28" i="6" s="1"/>
  <c r="AT28" i="6"/>
  <c r="AX28" i="6" s="1"/>
  <c r="BL28" i="6"/>
  <c r="BP28" i="6" s="1"/>
  <c r="BF28" i="6"/>
  <c r="BJ28" i="6" s="1"/>
  <c r="AN28" i="6"/>
  <c r="AR28" i="6" s="1"/>
  <c r="V28" i="6"/>
  <c r="Z28" i="6" s="1"/>
  <c r="AB28" i="6"/>
  <c r="AF28" i="6" s="1"/>
  <c r="D28" i="6"/>
  <c r="H28" i="6" l="1"/>
  <c r="AS28" i="6"/>
  <c r="AM28" i="6"/>
  <c r="I28" i="6"/>
  <c r="BK28" i="6"/>
  <c r="BE28" i="6"/>
  <c r="AG28" i="6"/>
  <c r="BQ28" i="6"/>
  <c r="BW28" i="6"/>
  <c r="AA28" i="6"/>
  <c r="AY28" i="6"/>
  <c r="U28" i="6"/>
  <c r="F28" i="6"/>
  <c r="BH28" i="6"/>
  <c r="X28" i="6"/>
  <c r="AV28" i="6"/>
  <c r="BB28" i="6"/>
  <c r="R28" i="6"/>
  <c r="AD28" i="6"/>
  <c r="AP28" i="6"/>
  <c r="BN28" i="6"/>
  <c r="AJ28" i="6"/>
  <c r="BT28" i="6"/>
  <c r="AB29" i="6"/>
  <c r="AF29" i="6" s="1"/>
  <c r="AN29" i="6"/>
  <c r="AR29" i="6" s="1"/>
  <c r="BL29" i="6"/>
  <c r="BP29" i="6" s="1"/>
  <c r="AH29" i="6"/>
  <c r="AL29" i="6" s="1"/>
  <c r="BR29" i="6"/>
  <c r="BV29" i="6" s="1"/>
  <c r="D29" i="6"/>
  <c r="V29" i="6"/>
  <c r="Z29" i="6" s="1"/>
  <c r="BF29" i="6"/>
  <c r="BJ29" i="6" s="1"/>
  <c r="AT29" i="6"/>
  <c r="AX29" i="6" s="1"/>
  <c r="AZ29" i="6"/>
  <c r="BD29" i="6" s="1"/>
  <c r="P29" i="6"/>
  <c r="T29" i="6" s="1"/>
  <c r="H29" i="6" l="1"/>
  <c r="BQ29" i="6"/>
  <c r="BK29" i="6"/>
  <c r="U29" i="6"/>
  <c r="AA29" i="6"/>
  <c r="BE29" i="6"/>
  <c r="I29" i="6"/>
  <c r="AS29" i="6"/>
  <c r="AM29" i="6"/>
  <c r="AY29" i="6"/>
  <c r="BW29" i="6"/>
  <c r="AG29" i="6"/>
  <c r="F29" i="6"/>
  <c r="BT29" i="6"/>
  <c r="R29" i="6"/>
  <c r="X29" i="6"/>
  <c r="AD29" i="6"/>
  <c r="AV29" i="6"/>
  <c r="BN29" i="6"/>
  <c r="BB29" i="6"/>
  <c r="BH29" i="6"/>
  <c r="AJ29" i="6"/>
  <c r="AP29" i="6"/>
  <c r="AZ30" i="6"/>
  <c r="BD30" i="6" s="1"/>
  <c r="BF30" i="6"/>
  <c r="BJ30" i="6" s="1"/>
  <c r="D30" i="6"/>
  <c r="AH30" i="6"/>
  <c r="AL30" i="6" s="1"/>
  <c r="AN30" i="6"/>
  <c r="AR30" i="6" s="1"/>
  <c r="P30" i="6"/>
  <c r="T30" i="6" s="1"/>
  <c r="AT30" i="6"/>
  <c r="AX30" i="6" s="1"/>
  <c r="V30" i="6"/>
  <c r="Z30" i="6" s="1"/>
  <c r="BR30" i="6"/>
  <c r="BV30" i="6" s="1"/>
  <c r="BL30" i="6"/>
  <c r="BP30" i="6" s="1"/>
  <c r="AB30" i="6"/>
  <c r="AF30" i="6" s="1"/>
  <c r="H30" i="6" l="1"/>
  <c r="AY30" i="6"/>
  <c r="AA30" i="6"/>
  <c r="AM30" i="6"/>
  <c r="AG30" i="6"/>
  <c r="I30" i="6"/>
  <c r="BQ30" i="6"/>
  <c r="U30" i="6"/>
  <c r="BK30" i="6"/>
  <c r="BW30" i="6"/>
  <c r="AS30" i="6"/>
  <c r="BE30" i="6"/>
  <c r="F30" i="6"/>
  <c r="AD30" i="6"/>
  <c r="BT30" i="6"/>
  <c r="AP30" i="6"/>
  <c r="BB30" i="6"/>
  <c r="AV30" i="6"/>
  <c r="BN30" i="6"/>
  <c r="X30" i="6"/>
  <c r="R30" i="6"/>
  <c r="AJ30" i="6"/>
  <c r="BH30" i="6"/>
  <c r="BL31" i="6"/>
  <c r="BP31" i="6" s="1"/>
  <c r="V31" i="6"/>
  <c r="Z31" i="6" s="1"/>
  <c r="P31" i="6"/>
  <c r="T31" i="6" s="1"/>
  <c r="AH31" i="6"/>
  <c r="AL31" i="6" s="1"/>
  <c r="BF31" i="6"/>
  <c r="BJ31" i="6" s="1"/>
  <c r="AB31" i="6"/>
  <c r="AF31" i="6" s="1"/>
  <c r="BR31" i="6"/>
  <c r="BV31" i="6" s="1"/>
  <c r="AT31" i="6"/>
  <c r="AX31" i="6" s="1"/>
  <c r="AN31" i="6"/>
  <c r="AR31" i="6" s="1"/>
  <c r="D31" i="6"/>
  <c r="AZ31" i="6"/>
  <c r="BD31" i="6" s="1"/>
  <c r="H31" i="6" l="1"/>
  <c r="BW31" i="6"/>
  <c r="AG31" i="6"/>
  <c r="AY31" i="6"/>
  <c r="AM31" i="6"/>
  <c r="BE31" i="6"/>
  <c r="U31" i="6"/>
  <c r="I31" i="6"/>
  <c r="AA31" i="6"/>
  <c r="AS31" i="6"/>
  <c r="BK31" i="6"/>
  <c r="BQ31" i="6"/>
  <c r="F31" i="6"/>
  <c r="BB31" i="6"/>
  <c r="AP31" i="6"/>
  <c r="BT31" i="6"/>
  <c r="BH31" i="6"/>
  <c r="R31" i="6"/>
  <c r="BN31" i="6"/>
  <c r="AV31" i="6"/>
  <c r="AD31" i="6"/>
  <c r="AJ31" i="6"/>
  <c r="X31" i="6"/>
  <c r="D32" i="6"/>
  <c r="AT32" i="6"/>
  <c r="AX32" i="6" s="1"/>
  <c r="AB32" i="6"/>
  <c r="AF32" i="6" s="1"/>
  <c r="AH32" i="6"/>
  <c r="AL32" i="6" s="1"/>
  <c r="V32" i="6"/>
  <c r="Z32" i="6" s="1"/>
  <c r="AZ32" i="6"/>
  <c r="BD32" i="6" s="1"/>
  <c r="AN32" i="6"/>
  <c r="AR32" i="6" s="1"/>
  <c r="BR32" i="6"/>
  <c r="BV32" i="6" s="1"/>
  <c r="BF32" i="6"/>
  <c r="BJ32" i="6" s="1"/>
  <c r="P32" i="6"/>
  <c r="T32" i="6" s="1"/>
  <c r="BL32" i="6"/>
  <c r="BP32" i="6" s="1"/>
  <c r="H32" i="6" l="1"/>
  <c r="BW32" i="6"/>
  <c r="BQ32" i="6"/>
  <c r="AS32" i="6"/>
  <c r="AG32" i="6"/>
  <c r="U32" i="6"/>
  <c r="BE32" i="6"/>
  <c r="AY32" i="6"/>
  <c r="AM32" i="6"/>
  <c r="BK32" i="6"/>
  <c r="AA32" i="6"/>
  <c r="I32" i="6"/>
  <c r="F32" i="6"/>
  <c r="BN32" i="6"/>
  <c r="BH32" i="6"/>
  <c r="X32" i="6"/>
  <c r="AD32" i="6"/>
  <c r="AP32" i="6"/>
  <c r="R32" i="6"/>
  <c r="BT32" i="6"/>
  <c r="BB32" i="6"/>
  <c r="AJ32" i="6"/>
  <c r="AV32" i="6"/>
  <c r="P33" i="6"/>
  <c r="T33" i="6" s="1"/>
  <c r="BR33" i="6"/>
  <c r="BV33" i="6" s="1"/>
  <c r="AZ33" i="6"/>
  <c r="BD33" i="6" s="1"/>
  <c r="AH33" i="6"/>
  <c r="AL33" i="6" s="1"/>
  <c r="AT33" i="6"/>
  <c r="AX33" i="6" s="1"/>
  <c r="BL33" i="6"/>
  <c r="BP33" i="6" s="1"/>
  <c r="BF33" i="6"/>
  <c r="BJ33" i="6" s="1"/>
  <c r="AN33" i="6"/>
  <c r="AR33" i="6" s="1"/>
  <c r="V33" i="6"/>
  <c r="Z33" i="6" s="1"/>
  <c r="AB33" i="6"/>
  <c r="AF33" i="6" s="1"/>
  <c r="D33" i="6"/>
  <c r="H33" i="6" l="1"/>
  <c r="AM33" i="6"/>
  <c r="AG33" i="6"/>
  <c r="BQ33" i="6"/>
  <c r="BW33" i="6"/>
  <c r="AS33" i="6"/>
  <c r="I33" i="6"/>
  <c r="BK33" i="6"/>
  <c r="BE33" i="6"/>
  <c r="AA33" i="6"/>
  <c r="AY33" i="6"/>
  <c r="U33" i="6"/>
  <c r="F33" i="6"/>
  <c r="X33" i="6"/>
  <c r="BH33" i="6"/>
  <c r="AV33" i="6"/>
  <c r="BB33" i="6"/>
  <c r="R33" i="6"/>
  <c r="AD33" i="6"/>
  <c r="AP33" i="6"/>
  <c r="BN33" i="6"/>
  <c r="AJ33" i="6"/>
  <c r="BT33" i="6"/>
  <c r="BL34" i="6"/>
  <c r="BP34" i="6" s="1"/>
  <c r="AB34" i="6"/>
  <c r="AF34" i="6" s="1"/>
  <c r="AN34" i="6"/>
  <c r="AR34" i="6" s="1"/>
  <c r="AH34" i="6"/>
  <c r="AL34" i="6" s="1"/>
  <c r="BR34" i="6"/>
  <c r="BV34" i="6" s="1"/>
  <c r="D34" i="6"/>
  <c r="V34" i="6"/>
  <c r="Z34" i="6" s="1"/>
  <c r="BF34" i="6"/>
  <c r="BJ34" i="6" s="1"/>
  <c r="AT34" i="6"/>
  <c r="AX34" i="6" s="1"/>
  <c r="AZ34" i="6"/>
  <c r="BD34" i="6" s="1"/>
  <c r="P34" i="6"/>
  <c r="T34" i="6" s="1"/>
  <c r="H34" i="6" l="1"/>
  <c r="BK34" i="6"/>
  <c r="AA34" i="6"/>
  <c r="AM34" i="6"/>
  <c r="U34" i="6"/>
  <c r="AS34" i="6"/>
  <c r="BE34" i="6"/>
  <c r="I34" i="6"/>
  <c r="AG34" i="6"/>
  <c r="AY34" i="6"/>
  <c r="BW34" i="6"/>
  <c r="BQ34" i="6"/>
  <c r="F34" i="6"/>
  <c r="R34" i="6"/>
  <c r="AV34" i="6"/>
  <c r="X34" i="6"/>
  <c r="BT34" i="6"/>
  <c r="AP34" i="6"/>
  <c r="BN34" i="6"/>
  <c r="BB34" i="6"/>
  <c r="BH34" i="6"/>
  <c r="AJ34" i="6"/>
  <c r="AD34" i="6"/>
  <c r="AZ35" i="6"/>
  <c r="BD35" i="6" s="1"/>
  <c r="D35" i="6"/>
  <c r="AH35" i="6"/>
  <c r="AL35" i="6" s="1"/>
  <c r="AB35" i="6"/>
  <c r="AF35" i="6" s="1"/>
  <c r="BF35" i="6"/>
  <c r="BJ35" i="6" s="1"/>
  <c r="P35" i="6"/>
  <c r="T35" i="6" s="1"/>
  <c r="AT35" i="6"/>
  <c r="AX35" i="6" s="1"/>
  <c r="V35" i="6"/>
  <c r="Z35" i="6" s="1"/>
  <c r="BR35" i="6"/>
  <c r="BV35" i="6" s="1"/>
  <c r="AN35" i="6"/>
  <c r="AR35" i="6" s="1"/>
  <c r="BL35" i="6"/>
  <c r="BP35" i="6" s="1"/>
  <c r="H35" i="6" l="1"/>
  <c r="AA35" i="6"/>
  <c r="AG35" i="6"/>
  <c r="AM35" i="6"/>
  <c r="U35" i="6"/>
  <c r="BQ35" i="6"/>
  <c r="AY35" i="6"/>
  <c r="AS35" i="6"/>
  <c r="I35" i="6"/>
  <c r="BW35" i="6"/>
  <c r="BK35" i="6"/>
  <c r="BE35" i="6"/>
  <c r="F35" i="6"/>
  <c r="BN35" i="6"/>
  <c r="BT35" i="6"/>
  <c r="AV35" i="6"/>
  <c r="BH35" i="6"/>
  <c r="AJ35" i="6"/>
  <c r="BB35" i="6"/>
  <c r="AP35" i="6"/>
  <c r="X35" i="6"/>
  <c r="R35" i="6"/>
  <c r="AD35" i="6"/>
  <c r="AN36" i="6"/>
  <c r="AR36" i="6" s="1"/>
  <c r="P36" i="6"/>
  <c r="T36" i="6" s="1"/>
  <c r="D36" i="6"/>
  <c r="V36" i="6"/>
  <c r="Z36" i="6" s="1"/>
  <c r="AB36" i="6"/>
  <c r="AF36" i="6" s="1"/>
  <c r="BL36" i="6"/>
  <c r="BP36" i="6" s="1"/>
  <c r="BR36" i="6"/>
  <c r="BV36" i="6" s="1"/>
  <c r="AT36" i="6"/>
  <c r="AX36" i="6" s="1"/>
  <c r="BF36" i="6"/>
  <c r="BJ36" i="6" s="1"/>
  <c r="AH36" i="6"/>
  <c r="AL36" i="6" s="1"/>
  <c r="AZ36" i="6"/>
  <c r="BD36" i="6" s="1"/>
  <c r="H36" i="6" l="1"/>
  <c r="BE36" i="6"/>
  <c r="BW36" i="6"/>
  <c r="I36" i="6"/>
  <c r="AM36" i="6"/>
  <c r="BQ36" i="6"/>
  <c r="U36" i="6"/>
  <c r="AY36" i="6"/>
  <c r="AA36" i="6"/>
  <c r="BK36" i="6"/>
  <c r="AG36" i="6"/>
  <c r="AS36" i="6"/>
  <c r="F36" i="6"/>
  <c r="BB36" i="6"/>
  <c r="BH36" i="6"/>
  <c r="BT36" i="6"/>
  <c r="AD36" i="6"/>
  <c r="AP36" i="6"/>
  <c r="AJ36" i="6"/>
  <c r="AV36" i="6"/>
  <c r="BN36" i="6"/>
  <c r="X36" i="6"/>
  <c r="R36" i="6"/>
  <c r="AT37" i="6"/>
  <c r="AX37" i="6" s="1"/>
  <c r="V37" i="6"/>
  <c r="Z37" i="6" s="1"/>
  <c r="D37" i="6"/>
  <c r="AH37" i="6"/>
  <c r="AL37" i="6" s="1"/>
  <c r="BL37" i="6"/>
  <c r="BP37" i="6" s="1"/>
  <c r="P37" i="6"/>
  <c r="T37" i="6" s="1"/>
  <c r="AZ37" i="6"/>
  <c r="BD37" i="6" s="1"/>
  <c r="BF37" i="6"/>
  <c r="BJ37" i="6" s="1"/>
  <c r="BR37" i="6"/>
  <c r="BV37" i="6" s="1"/>
  <c r="AB37" i="6"/>
  <c r="AF37" i="6" s="1"/>
  <c r="AN37" i="6"/>
  <c r="AR37" i="6" s="1"/>
  <c r="H37" i="6" l="1"/>
  <c r="AM37" i="6"/>
  <c r="AS37" i="6"/>
  <c r="I37" i="6"/>
  <c r="U37" i="6"/>
  <c r="BK37" i="6"/>
  <c r="BE37" i="6"/>
  <c r="AG37" i="6"/>
  <c r="AA37" i="6"/>
  <c r="BW37" i="6"/>
  <c r="BQ37" i="6"/>
  <c r="AY37" i="6"/>
  <c r="F37" i="6"/>
  <c r="AP37" i="6"/>
  <c r="BT37" i="6"/>
  <c r="BB37" i="6"/>
  <c r="BN37" i="6"/>
  <c r="AV37" i="6"/>
  <c r="AD37" i="6"/>
  <c r="BH37" i="6"/>
  <c r="R37" i="6"/>
  <c r="AJ37" i="6"/>
  <c r="X37" i="6"/>
  <c r="BF38" i="6"/>
  <c r="BJ38" i="6" s="1"/>
  <c r="V38" i="6"/>
  <c r="Z38" i="6" s="1"/>
  <c r="AB38" i="6"/>
  <c r="AF38" i="6" s="1"/>
  <c r="P38" i="6"/>
  <c r="T38" i="6" s="1"/>
  <c r="AH38" i="6"/>
  <c r="AL38" i="6" s="1"/>
  <c r="AN38" i="6"/>
  <c r="AR38" i="6" s="1"/>
  <c r="BR38" i="6"/>
  <c r="BV38" i="6" s="1"/>
  <c r="AZ38" i="6"/>
  <c r="BD38" i="6" s="1"/>
  <c r="BL38" i="6"/>
  <c r="BP38" i="6" s="1"/>
  <c r="D38" i="6"/>
  <c r="AT38" i="6"/>
  <c r="AX38" i="6" s="1"/>
  <c r="H38" i="6" l="1"/>
  <c r="AY38" i="6"/>
  <c r="AG38" i="6"/>
  <c r="BC38" i="6"/>
  <c r="BE38" i="6"/>
  <c r="BW38" i="6"/>
  <c r="I38" i="6"/>
  <c r="AS38" i="6"/>
  <c r="Y38" i="6"/>
  <c r="AA38" i="6"/>
  <c r="U38" i="6"/>
  <c r="BO38" i="6"/>
  <c r="BQ38" i="6"/>
  <c r="AK38" i="6"/>
  <c r="AM38" i="6"/>
  <c r="BK38" i="6"/>
  <c r="F38" i="6"/>
  <c r="BT38" i="6"/>
  <c r="BR41" i="6" s="1"/>
  <c r="AD38" i="6"/>
  <c r="AV38" i="6"/>
  <c r="AT41" i="6" s="1"/>
  <c r="AJ38" i="6"/>
  <c r="AH41" i="6" s="1"/>
  <c r="AI38" i="6"/>
  <c r="BH38" i="6"/>
  <c r="BN38" i="6"/>
  <c r="BL41" i="6" s="1"/>
  <c r="BM38" i="6"/>
  <c r="BB38" i="6"/>
  <c r="AZ41" i="6" s="1"/>
  <c r="BA38" i="6"/>
  <c r="AP38" i="6"/>
  <c r="R38" i="6"/>
  <c r="P41" i="6" s="1"/>
  <c r="X38" i="6"/>
  <c r="V41" i="6" s="1"/>
  <c r="W38" i="6"/>
  <c r="AN41" i="6" l="1"/>
  <c r="AB41" i="6"/>
  <c r="D41" i="6"/>
  <c r="BF41" i="6"/>
  <c r="BX41" i="6" l="1"/>
  <c r="BX90" i="6" s="1"/>
  <c r="B10" i="6" l="1"/>
  <c r="D62" i="1"/>
  <c r="D60" i="1"/>
  <c r="D58" i="1"/>
  <c r="D56" i="1"/>
  <c r="D54" i="1"/>
  <c r="D52" i="1"/>
  <c r="D50" i="1"/>
  <c r="D48" i="1"/>
  <c r="AI53" i="6" l="1"/>
  <c r="AK53" i="6" s="1"/>
  <c r="Q54" i="6"/>
  <c r="S54" i="6" s="1"/>
  <c r="BM54" i="6"/>
  <c r="BO54" i="6" s="1"/>
  <c r="AU55" i="6"/>
  <c r="AW55" i="6" s="1"/>
  <c r="AC56" i="6"/>
  <c r="AE56" i="6" s="1"/>
  <c r="BG57" i="6"/>
  <c r="BI57" i="6" s="1"/>
  <c r="AO58" i="6"/>
  <c r="AQ58" i="6" s="1"/>
  <c r="W58" i="6"/>
  <c r="Y58" i="6" s="1"/>
  <c r="BS59" i="6"/>
  <c r="BU59" i="6" s="1"/>
  <c r="BA59" i="6"/>
  <c r="BC59" i="6" s="1"/>
  <c r="AI60" i="6"/>
  <c r="AK60" i="6" s="1"/>
  <c r="BM61" i="6"/>
  <c r="BO61" i="6" s="1"/>
  <c r="Q61" i="6"/>
  <c r="S61" i="6" s="1"/>
  <c r="AU62" i="6"/>
  <c r="AW62" i="6" s="1"/>
  <c r="AC63" i="6"/>
  <c r="AE63" i="6" s="1"/>
  <c r="BG64" i="6"/>
  <c r="BI64" i="6" s="1"/>
  <c r="AO65" i="6"/>
  <c r="AQ65" i="6" s="1"/>
  <c r="W65" i="6"/>
  <c r="Y65" i="6" s="1"/>
  <c r="BA66" i="6"/>
  <c r="BC66" i="6" s="1"/>
  <c r="BS66" i="6"/>
  <c r="BU66" i="6" s="1"/>
  <c r="AI67" i="6"/>
  <c r="AK67" i="6" s="1"/>
  <c r="Q68" i="6"/>
  <c r="S68" i="6" s="1"/>
  <c r="BM68" i="6"/>
  <c r="BO68" i="6" s="1"/>
  <c r="AU69" i="6"/>
  <c r="AW69" i="6" s="1"/>
  <c r="AC70" i="6"/>
  <c r="AE70" i="6" s="1"/>
  <c r="BG71" i="6"/>
  <c r="BI71" i="6" s="1"/>
  <c r="W72" i="6"/>
  <c r="Y72" i="6" s="1"/>
  <c r="AO72" i="6"/>
  <c r="AQ72" i="6" s="1"/>
  <c r="BA73" i="6"/>
  <c r="BC73" i="6" s="1"/>
  <c r="BS73" i="6"/>
  <c r="BU73" i="6" s="1"/>
  <c r="AI74" i="6"/>
  <c r="AK74" i="6" s="1"/>
  <c r="BM75" i="6"/>
  <c r="BO75" i="6" s="1"/>
  <c r="Q75" i="6"/>
  <c r="S75" i="6" s="1"/>
  <c r="AU76" i="6"/>
  <c r="AW76" i="6" s="1"/>
  <c r="AC77" i="6"/>
  <c r="AE77" i="6" s="1"/>
  <c r="BG78" i="6"/>
  <c r="BI78" i="6" s="1"/>
  <c r="W79" i="6"/>
  <c r="Y79" i="6" s="1"/>
  <c r="AO79" i="6"/>
  <c r="AQ79" i="6" s="1"/>
  <c r="BS80" i="6"/>
  <c r="BU80" i="6" s="1"/>
  <c r="BA80" i="6"/>
  <c r="BC80" i="6" s="1"/>
  <c r="AI81" i="6"/>
  <c r="AK81" i="6" s="1"/>
  <c r="Q82" i="6"/>
  <c r="S82" i="6" s="1"/>
  <c r="BM82" i="6"/>
  <c r="BO82" i="6" s="1"/>
  <c r="AU83" i="6"/>
  <c r="AW83" i="6" s="1"/>
  <c r="K11" i="6"/>
  <c r="M11" i="6" s="1"/>
  <c r="K18" i="6"/>
  <c r="M18" i="6" s="1"/>
  <c r="K25" i="6"/>
  <c r="M25" i="6" s="1"/>
  <c r="K32" i="6"/>
  <c r="M32" i="6" s="1"/>
  <c r="E14" i="6"/>
  <c r="G14" i="6" s="1"/>
  <c r="E21" i="6"/>
  <c r="G21" i="6" s="1"/>
  <c r="E28" i="6"/>
  <c r="G28" i="6" s="1"/>
  <c r="E35" i="6"/>
  <c r="G35" i="6" s="1"/>
  <c r="BA53" i="6"/>
  <c r="BC53" i="6" s="1"/>
  <c r="BS53" i="6"/>
  <c r="BU53" i="6" s="1"/>
  <c r="AI54" i="6"/>
  <c r="AK54" i="6" s="1"/>
  <c r="Q55" i="6"/>
  <c r="S55" i="6" s="1"/>
  <c r="K55" i="6"/>
  <c r="M55" i="6" s="1"/>
  <c r="BM55" i="6"/>
  <c r="BO55" i="6" s="1"/>
  <c r="K56" i="6"/>
  <c r="M56" i="6" s="1"/>
  <c r="AU56" i="6"/>
  <c r="AW56" i="6" s="1"/>
  <c r="AC57" i="6"/>
  <c r="AE57" i="6" s="1"/>
  <c r="E58" i="6"/>
  <c r="G58" i="6" s="1"/>
  <c r="BG58" i="6"/>
  <c r="BI58" i="6" s="1"/>
  <c r="AO59" i="6"/>
  <c r="AQ59" i="6" s="1"/>
  <c r="E59" i="6"/>
  <c r="G59" i="6" s="1"/>
  <c r="W59" i="6"/>
  <c r="Y59" i="6" s="1"/>
  <c r="BA60" i="6"/>
  <c r="BC60" i="6" s="1"/>
  <c r="BS60" i="6"/>
  <c r="BU60" i="6" s="1"/>
  <c r="AI61" i="6"/>
  <c r="AK61" i="6" s="1"/>
  <c r="K62" i="6"/>
  <c r="M62" i="6" s="1"/>
  <c r="Q62" i="6"/>
  <c r="S62" i="6" s="1"/>
  <c r="BM62" i="6"/>
  <c r="BO62" i="6" s="1"/>
  <c r="K63" i="6"/>
  <c r="M63" i="6" s="1"/>
  <c r="AU63" i="6"/>
  <c r="AW63" i="6" s="1"/>
  <c r="AC64" i="6"/>
  <c r="AE64" i="6" s="1"/>
  <c r="BG65" i="6"/>
  <c r="BI65" i="6" s="1"/>
  <c r="E65" i="6"/>
  <c r="G65" i="6" s="1"/>
  <c r="W66" i="6"/>
  <c r="Y66" i="6" s="1"/>
  <c r="E66" i="6"/>
  <c r="G66" i="6" s="1"/>
  <c r="AO66" i="6"/>
  <c r="AQ66" i="6" s="1"/>
  <c r="BA67" i="6"/>
  <c r="BC67" i="6" s="1"/>
  <c r="BS67" i="6"/>
  <c r="BU67" i="6" s="1"/>
  <c r="AI68" i="6"/>
  <c r="AK68" i="6" s="1"/>
  <c r="Q69" i="6"/>
  <c r="S69" i="6" s="1"/>
  <c r="K69" i="6"/>
  <c r="M69" i="6" s="1"/>
  <c r="BM69" i="6"/>
  <c r="BO69" i="6" s="1"/>
  <c r="AU70" i="6"/>
  <c r="AW70" i="6" s="1"/>
  <c r="K70" i="6"/>
  <c r="M70" i="6" s="1"/>
  <c r="AC71" i="6"/>
  <c r="AE71" i="6" s="1"/>
  <c r="BG72" i="6"/>
  <c r="BI72" i="6" s="1"/>
  <c r="E72" i="6"/>
  <c r="G72" i="6" s="1"/>
  <c r="E73" i="6"/>
  <c r="G73" i="6" s="1"/>
  <c r="W73" i="6"/>
  <c r="Y73" i="6" s="1"/>
  <c r="AO73" i="6"/>
  <c r="AQ73" i="6" s="1"/>
  <c r="BS74" i="6"/>
  <c r="BU74" i="6" s="1"/>
  <c r="BA74" i="6"/>
  <c r="BC74" i="6" s="1"/>
  <c r="AI75" i="6"/>
  <c r="AK75" i="6" s="1"/>
  <c r="K76" i="6"/>
  <c r="M76" i="6" s="1"/>
  <c r="Q76" i="6"/>
  <c r="S76" i="6" s="1"/>
  <c r="BM76" i="6"/>
  <c r="BO76" i="6" s="1"/>
  <c r="K77" i="6"/>
  <c r="M77" i="6" s="1"/>
  <c r="AU77" i="6"/>
  <c r="AW77" i="6" s="1"/>
  <c r="AC78" i="6"/>
  <c r="AE78" i="6" s="1"/>
  <c r="BG79" i="6"/>
  <c r="BI79" i="6" s="1"/>
  <c r="E79" i="6"/>
  <c r="G79" i="6" s="1"/>
  <c r="AO80" i="6"/>
  <c r="AQ80" i="6" s="1"/>
  <c r="W80" i="6"/>
  <c r="Y80" i="6" s="1"/>
  <c r="E80" i="6"/>
  <c r="G80" i="6" s="1"/>
  <c r="BA81" i="6"/>
  <c r="BC81" i="6" s="1"/>
  <c r="BS81" i="6"/>
  <c r="BU81" i="6" s="1"/>
  <c r="AI82" i="6"/>
  <c r="AK82" i="6" s="1"/>
  <c r="Q83" i="6"/>
  <c r="S83" i="6" s="1"/>
  <c r="K12" i="6"/>
  <c r="M12" i="6" s="1"/>
  <c r="K19" i="6"/>
  <c r="M19" i="6" s="1"/>
  <c r="K26" i="6"/>
  <c r="M26" i="6" s="1"/>
  <c r="K33" i="6"/>
  <c r="M33" i="6" s="1"/>
  <c r="K36" i="6"/>
  <c r="M36" i="6" s="1"/>
  <c r="E8" i="6"/>
  <c r="G8" i="6" s="1"/>
  <c r="BG8" i="6"/>
  <c r="BI8" i="6" s="1"/>
  <c r="AO8" i="6"/>
  <c r="AQ8" i="6" s="1"/>
  <c r="W8" i="6"/>
  <c r="Y8" i="6" s="1"/>
  <c r="W9" i="6"/>
  <c r="Y9" i="6" s="1"/>
  <c r="AO9" i="6"/>
  <c r="AQ9" i="6" s="1"/>
  <c r="BA9" i="6"/>
  <c r="BC9" i="6" s="1"/>
  <c r="BS9" i="6"/>
  <c r="BU9" i="6" s="1"/>
  <c r="AI10" i="6"/>
  <c r="AK10" i="6" s="1"/>
  <c r="BS10" i="6"/>
  <c r="BU10" i="6" s="1"/>
  <c r="BA10" i="6"/>
  <c r="BC10" i="6" s="1"/>
  <c r="AI11" i="6"/>
  <c r="AK11" i="6" s="1"/>
  <c r="BM11" i="6"/>
  <c r="BO11" i="6" s="1"/>
  <c r="Q11" i="6"/>
  <c r="S11" i="6" s="1"/>
  <c r="Q12" i="6"/>
  <c r="S12" i="6" s="1"/>
  <c r="AU12" i="6"/>
  <c r="AW12" i="6" s="1"/>
  <c r="BM12" i="6"/>
  <c r="BO12" i="6" s="1"/>
  <c r="AU13" i="6"/>
  <c r="AW13" i="6" s="1"/>
  <c r="AC13" i="6"/>
  <c r="AE13" i="6" s="1"/>
  <c r="BG14" i="6"/>
  <c r="BI14" i="6" s="1"/>
  <c r="AC14" i="6"/>
  <c r="AE14" i="6" s="1"/>
  <c r="AO15" i="6"/>
  <c r="AQ15" i="6" s="1"/>
  <c r="E15" i="6"/>
  <c r="G15" i="6" s="1"/>
  <c r="W15" i="6"/>
  <c r="Y15" i="6" s="1"/>
  <c r="BG15" i="6"/>
  <c r="BI15" i="6" s="1"/>
  <c r="AO16" i="6"/>
  <c r="AQ16" i="6" s="1"/>
  <c r="BS16" i="6"/>
  <c r="BU16" i="6" s="1"/>
  <c r="BA16" i="6"/>
  <c r="BC16" i="6" s="1"/>
  <c r="W16" i="6"/>
  <c r="Y16" i="6" s="1"/>
  <c r="BS17" i="6"/>
  <c r="BU17" i="6" s="1"/>
  <c r="AI17" i="6"/>
  <c r="AK17" i="6" s="1"/>
  <c r="BA17" i="6"/>
  <c r="BC17" i="6" s="1"/>
  <c r="AI18" i="6"/>
  <c r="AK18" i="6" s="1"/>
  <c r="Q18" i="6"/>
  <c r="S18" i="6" s="1"/>
  <c r="BM18" i="6"/>
  <c r="BO18" i="6" s="1"/>
  <c r="AU19" i="6"/>
  <c r="AW19" i="6" s="1"/>
  <c r="BM19" i="6"/>
  <c r="BO19" i="6" s="1"/>
  <c r="Q19" i="6"/>
  <c r="S19" i="6" s="1"/>
  <c r="AU20" i="6"/>
  <c r="AW20" i="6" s="1"/>
  <c r="AC20" i="6"/>
  <c r="AE20" i="6" s="1"/>
  <c r="BG21" i="6"/>
  <c r="BI21" i="6" s="1"/>
  <c r="AC21" i="6"/>
  <c r="AE21" i="6" s="1"/>
  <c r="W22" i="6"/>
  <c r="Y22" i="6" s="1"/>
  <c r="E22" i="6"/>
  <c r="G22" i="6" s="1"/>
  <c r="BG22" i="6"/>
  <c r="BI22" i="6" s="1"/>
  <c r="AO22" i="6"/>
  <c r="AQ22" i="6" s="1"/>
  <c r="BA23" i="6"/>
  <c r="BC23" i="6" s="1"/>
  <c r="W23" i="6"/>
  <c r="Y23" i="6" s="1"/>
  <c r="AO23" i="6"/>
  <c r="AQ23" i="6" s="1"/>
  <c r="BS23" i="6"/>
  <c r="BU23" i="6" s="1"/>
  <c r="BS24" i="6"/>
  <c r="BU24" i="6" s="1"/>
  <c r="AI24" i="6"/>
  <c r="AK24" i="6" s="1"/>
  <c r="BA24" i="6"/>
  <c r="BC24" i="6" s="1"/>
  <c r="BM25" i="6"/>
  <c r="BO25" i="6" s="1"/>
  <c r="Q25" i="6"/>
  <c r="S25" i="6" s="1"/>
  <c r="AI25" i="6"/>
  <c r="AK25" i="6" s="1"/>
  <c r="BM26" i="6"/>
  <c r="BO26" i="6" s="1"/>
  <c r="AU26" i="6"/>
  <c r="AW26" i="6" s="1"/>
  <c r="Q26" i="6"/>
  <c r="S26" i="6" s="1"/>
  <c r="AU27" i="6"/>
  <c r="AW27" i="6" s="1"/>
  <c r="AC27" i="6"/>
  <c r="AE27" i="6" s="1"/>
  <c r="BG28" i="6"/>
  <c r="BI28" i="6" s="1"/>
  <c r="AC28" i="6"/>
  <c r="AE28" i="6" s="1"/>
  <c r="W29" i="6"/>
  <c r="Y29" i="6" s="1"/>
  <c r="AO29" i="6"/>
  <c r="AQ29" i="6" s="1"/>
  <c r="BG29" i="6"/>
  <c r="BI29" i="6" s="1"/>
  <c r="E29" i="6"/>
  <c r="G29" i="6" s="1"/>
  <c r="W30" i="6"/>
  <c r="Y30" i="6" s="1"/>
  <c r="AO30" i="6"/>
  <c r="AQ30" i="6" s="1"/>
  <c r="BA30" i="6"/>
  <c r="BC30" i="6" s="1"/>
  <c r="BS30" i="6"/>
  <c r="BU30" i="6" s="1"/>
  <c r="AI31" i="6"/>
  <c r="AK31" i="6" s="1"/>
  <c r="BA31" i="6"/>
  <c r="BC31" i="6" s="1"/>
  <c r="BS31" i="6"/>
  <c r="BU31" i="6" s="1"/>
  <c r="Q32" i="6"/>
  <c r="S32" i="6" s="1"/>
  <c r="AI32" i="6"/>
  <c r="AK32" i="6" s="1"/>
  <c r="BM32" i="6"/>
  <c r="BO32" i="6" s="1"/>
  <c r="AU33" i="6"/>
  <c r="AW33" i="6" s="1"/>
  <c r="BM33" i="6"/>
  <c r="BO33" i="6" s="1"/>
  <c r="Q33" i="6"/>
  <c r="S33" i="6" s="1"/>
  <c r="AC34" i="6"/>
  <c r="AE34" i="6" s="1"/>
  <c r="AU34" i="6"/>
  <c r="AW34" i="6" s="1"/>
  <c r="BG35" i="6"/>
  <c r="BI35" i="6" s="1"/>
  <c r="AC35" i="6"/>
  <c r="AE35" i="6" s="1"/>
  <c r="E36" i="6"/>
  <c r="G36" i="6" s="1"/>
  <c r="W36" i="6"/>
  <c r="Y36" i="6" s="1"/>
  <c r="BG36" i="6"/>
  <c r="BI36" i="6" s="1"/>
  <c r="AO36" i="6"/>
  <c r="AQ36" i="6" s="1"/>
  <c r="BS37" i="6"/>
  <c r="BU37" i="6" s="1"/>
  <c r="W37" i="6"/>
  <c r="Y37" i="6" s="1"/>
  <c r="AO37" i="6"/>
  <c r="AQ37" i="6" s="1"/>
  <c r="BA37" i="6"/>
  <c r="BC37" i="6" s="1"/>
  <c r="BS38" i="6"/>
  <c r="BU38" i="6" s="1"/>
  <c r="AS4" i="6"/>
  <c r="AS49" i="6"/>
  <c r="E53" i="6"/>
  <c r="W53" i="6"/>
  <c r="E54" i="6"/>
  <c r="G54" i="6" s="1"/>
  <c r="AO54" i="6"/>
  <c r="AQ54" i="6" s="1"/>
  <c r="BA55" i="6"/>
  <c r="BC55" i="6" s="1"/>
  <c r="AO55" i="6"/>
  <c r="AQ55" i="6" s="1"/>
  <c r="AO56" i="6"/>
  <c r="AQ56" i="6" s="1"/>
  <c r="BA56" i="6"/>
  <c r="BC56" i="6" s="1"/>
  <c r="Q56" i="6"/>
  <c r="S56" i="6" s="1"/>
  <c r="AO57" i="6"/>
  <c r="AQ57" i="6" s="1"/>
  <c r="AU57" i="6"/>
  <c r="AW57" i="6" s="1"/>
  <c r="AC58" i="6"/>
  <c r="AE58" i="6" s="1"/>
  <c r="AI58" i="6"/>
  <c r="AK58" i="6" s="1"/>
  <c r="K59" i="6"/>
  <c r="M59" i="6" s="1"/>
  <c r="BM59" i="6"/>
  <c r="BO59" i="6" s="1"/>
  <c r="Q60" i="6"/>
  <c r="S60" i="6" s="1"/>
  <c r="AC60" i="6"/>
  <c r="AE60" i="6" s="1"/>
  <c r="BA61" i="6"/>
  <c r="BC61" i="6" s="1"/>
  <c r="K61" i="6"/>
  <c r="M61" i="6" s="1"/>
  <c r="BA62" i="6"/>
  <c r="BC62" i="6" s="1"/>
  <c r="AO62" i="6"/>
  <c r="AQ62" i="6" s="1"/>
  <c r="BS63" i="6"/>
  <c r="BU63" i="6" s="1"/>
  <c r="AI63" i="6"/>
  <c r="AK63" i="6" s="1"/>
  <c r="BM63" i="6"/>
  <c r="BO63" i="6" s="1"/>
  <c r="BM64" i="6"/>
  <c r="BO64" i="6" s="1"/>
  <c r="AI64" i="6"/>
  <c r="AK64" i="6" s="1"/>
  <c r="AU65" i="6"/>
  <c r="AW65" i="6" s="1"/>
  <c r="BM65" i="6"/>
  <c r="BO65" i="6" s="1"/>
  <c r="BG66" i="6"/>
  <c r="BI66" i="6" s="1"/>
  <c r="BM66" i="6"/>
  <c r="BO66" i="6" s="1"/>
  <c r="K67" i="6"/>
  <c r="M67" i="6" s="1"/>
  <c r="AC67" i="6"/>
  <c r="AE67" i="6" s="1"/>
  <c r="BG68" i="6"/>
  <c r="BI68" i="6" s="1"/>
  <c r="W68" i="6"/>
  <c r="Y68" i="6" s="1"/>
  <c r="AC69" i="6"/>
  <c r="AE69" i="6" s="1"/>
  <c r="E69" i="6"/>
  <c r="G69" i="6" s="1"/>
  <c r="W70" i="6"/>
  <c r="Y70" i="6" s="1"/>
  <c r="E70" i="6"/>
  <c r="G70" i="6" s="1"/>
  <c r="BS70" i="6"/>
  <c r="BU70" i="6" s="1"/>
  <c r="W71" i="6"/>
  <c r="Y71" i="6" s="1"/>
  <c r="K71" i="6"/>
  <c r="M71" i="6" s="1"/>
  <c r="AC72" i="6"/>
  <c r="AE72" i="6" s="1"/>
  <c r="AU72" i="6"/>
  <c r="AW72" i="6" s="1"/>
  <c r="AI73" i="6"/>
  <c r="AK73" i="6" s="1"/>
  <c r="AC73" i="6"/>
  <c r="AE73" i="6" s="1"/>
  <c r="BG74" i="6"/>
  <c r="BI74" i="6" s="1"/>
  <c r="AC74" i="6"/>
  <c r="AE74" i="6" s="1"/>
  <c r="AO75" i="6"/>
  <c r="AQ75" i="6" s="1"/>
  <c r="AC75" i="6"/>
  <c r="AE75" i="6" s="1"/>
  <c r="BG76" i="6"/>
  <c r="BI76" i="6" s="1"/>
  <c r="BS76" i="6"/>
  <c r="BU76" i="6" s="1"/>
  <c r="BA77" i="6"/>
  <c r="BC77" i="6" s="1"/>
  <c r="Q77" i="6"/>
  <c r="S77" i="6" s="1"/>
  <c r="E77" i="6"/>
  <c r="G77" i="6" s="1"/>
  <c r="Q78" i="6"/>
  <c r="S78" i="6" s="1"/>
  <c r="AU78" i="6"/>
  <c r="AW78" i="6" s="1"/>
  <c r="K79" i="6"/>
  <c r="M79" i="6" s="1"/>
  <c r="BA79" i="6"/>
  <c r="BC79" i="6" s="1"/>
  <c r="BG80" i="6"/>
  <c r="BI80" i="6" s="1"/>
  <c r="AC80" i="6"/>
  <c r="AE80" i="6" s="1"/>
  <c r="AU81" i="6"/>
  <c r="AW81" i="6" s="1"/>
  <c r="E81" i="6"/>
  <c r="G81" i="6" s="1"/>
  <c r="BS82" i="6"/>
  <c r="BU82" i="6" s="1"/>
  <c r="AU82" i="6"/>
  <c r="AW82" i="6" s="1"/>
  <c r="BS83" i="6"/>
  <c r="BU83" i="6" s="1"/>
  <c r="K80" i="6"/>
  <c r="M80" i="6" s="1"/>
  <c r="K81" i="6"/>
  <c r="M81" i="6" s="1"/>
  <c r="AC82" i="6"/>
  <c r="AE82" i="6" s="1"/>
  <c r="K53" i="6"/>
  <c r="Q53" i="6"/>
  <c r="AC53" i="6"/>
  <c r="AC54" i="6"/>
  <c r="AE54" i="6" s="1"/>
  <c r="BG55" i="6"/>
  <c r="BI55" i="6" s="1"/>
  <c r="AI55" i="6"/>
  <c r="W56" i="6"/>
  <c r="Y56" i="6" s="1"/>
  <c r="K57" i="6"/>
  <c r="M57" i="6" s="1"/>
  <c r="BS58" i="6"/>
  <c r="BU58" i="6" s="1"/>
  <c r="AU59" i="6"/>
  <c r="AW59" i="6" s="1"/>
  <c r="W60" i="6"/>
  <c r="Y60" i="6" s="1"/>
  <c r="AC61" i="6"/>
  <c r="AE61" i="6" s="1"/>
  <c r="E62" i="6"/>
  <c r="G62" i="6" s="1"/>
  <c r="AO63" i="6"/>
  <c r="AQ63" i="6" s="1"/>
  <c r="AO64" i="6"/>
  <c r="AQ64" i="6" s="1"/>
  <c r="W64" i="6"/>
  <c r="Y64" i="6" s="1"/>
  <c r="BS65" i="6"/>
  <c r="BU65" i="6" s="1"/>
  <c r="AO53" i="6"/>
  <c r="AU53" i="6"/>
  <c r="K54" i="6"/>
  <c r="M54" i="6" s="1"/>
  <c r="W54" i="6"/>
  <c r="Y54" i="6" s="1"/>
  <c r="W55" i="6"/>
  <c r="Y55" i="6" s="1"/>
  <c r="BS55" i="6"/>
  <c r="BU55" i="6" s="1"/>
  <c r="BS56" i="6"/>
  <c r="BU56" i="6" s="1"/>
  <c r="BM56" i="6"/>
  <c r="BO56" i="6" s="1"/>
  <c r="AI57" i="6"/>
  <c r="AK57" i="6" s="1"/>
  <c r="BA57" i="6"/>
  <c r="BC57" i="6" s="1"/>
  <c r="Q57" i="6"/>
  <c r="S57" i="6" s="1"/>
  <c r="K58" i="6"/>
  <c r="M58" i="6" s="1"/>
  <c r="AU58" i="6"/>
  <c r="AW58" i="6" s="1"/>
  <c r="Q59" i="6"/>
  <c r="S59" i="6" s="1"/>
  <c r="AC59" i="6"/>
  <c r="AE59" i="6" s="1"/>
  <c r="E60" i="6"/>
  <c r="G60" i="6" s="1"/>
  <c r="K60" i="6"/>
  <c r="M60" i="6" s="1"/>
  <c r="AU61" i="6"/>
  <c r="AW61" i="6" s="1"/>
  <c r="BS61" i="6"/>
  <c r="BU61" i="6" s="1"/>
  <c r="BS62" i="6"/>
  <c r="BU62" i="6" s="1"/>
  <c r="W62" i="6"/>
  <c r="Y62" i="6" s="1"/>
  <c r="Q63" i="6"/>
  <c r="S63" i="6" s="1"/>
  <c r="E63" i="6"/>
  <c r="G63" i="6" s="1"/>
  <c r="K64" i="6"/>
  <c r="M64" i="6" s="1"/>
  <c r="AU64" i="6"/>
  <c r="AW64" i="6" s="1"/>
  <c r="BS64" i="6"/>
  <c r="BU64" i="6" s="1"/>
  <c r="AC65" i="6"/>
  <c r="AE65" i="6" s="1"/>
  <c r="K65" i="6"/>
  <c r="M65" i="6" s="1"/>
  <c r="K66" i="6"/>
  <c r="M66" i="6" s="1"/>
  <c r="AC66" i="6"/>
  <c r="AE66" i="6" s="1"/>
  <c r="E67" i="6"/>
  <c r="G67" i="6" s="1"/>
  <c r="W67" i="6"/>
  <c r="Y67" i="6" s="1"/>
  <c r="AC68" i="6"/>
  <c r="AE68" i="6" s="1"/>
  <c r="AU68" i="6"/>
  <c r="AW68" i="6" s="1"/>
  <c r="BA69" i="6"/>
  <c r="BC69" i="6" s="1"/>
  <c r="AI69" i="6"/>
  <c r="AK69" i="6" s="1"/>
  <c r="BG70" i="6"/>
  <c r="BI70" i="6" s="1"/>
  <c r="BM70" i="6"/>
  <c r="BO70" i="6" s="1"/>
  <c r="Q71" i="6"/>
  <c r="S71" i="6" s="1"/>
  <c r="BS71" i="6"/>
  <c r="BU71" i="6" s="1"/>
  <c r="BA71" i="6"/>
  <c r="BC71" i="6" s="1"/>
  <c r="BM72" i="6"/>
  <c r="BO72" i="6" s="1"/>
  <c r="K72" i="6"/>
  <c r="M72" i="6" s="1"/>
  <c r="K73" i="6"/>
  <c r="M73" i="6" s="1"/>
  <c r="BM73" i="6"/>
  <c r="BO73" i="6" s="1"/>
  <c r="BM74" i="6"/>
  <c r="BO74" i="6" s="1"/>
  <c r="AO74" i="6"/>
  <c r="AQ74" i="6" s="1"/>
  <c r="E75" i="6"/>
  <c r="G75" i="6" s="1"/>
  <c r="K75" i="6"/>
  <c r="M75" i="6" s="1"/>
  <c r="E76" i="6"/>
  <c r="G76" i="6" s="1"/>
  <c r="AC76" i="6"/>
  <c r="AE76" i="6" s="1"/>
  <c r="BG77" i="6"/>
  <c r="BI77" i="6" s="1"/>
  <c r="AI77" i="6"/>
  <c r="AK77" i="6" s="1"/>
  <c r="W78" i="6"/>
  <c r="Y78" i="6" s="1"/>
  <c r="BS78" i="6"/>
  <c r="BU78" i="6" s="1"/>
  <c r="AO78" i="6"/>
  <c r="AQ78" i="6" s="1"/>
  <c r="AI79" i="6"/>
  <c r="AK79" i="6" s="1"/>
  <c r="AC79" i="6"/>
  <c r="AE79" i="6" s="1"/>
  <c r="AI80" i="6"/>
  <c r="AK80" i="6" s="1"/>
  <c r="AO81" i="6"/>
  <c r="AQ81" i="6" s="1"/>
  <c r="E82" i="6"/>
  <c r="G82" i="6" s="1"/>
  <c r="E83" i="6"/>
  <c r="G83" i="6" s="1"/>
  <c r="AU54" i="6"/>
  <c r="AW54" i="6" s="1"/>
  <c r="E56" i="6"/>
  <c r="G56" i="6" s="1"/>
  <c r="BM57" i="6"/>
  <c r="BO57" i="6" s="1"/>
  <c r="W57" i="6"/>
  <c r="Y57" i="6" s="1"/>
  <c r="Q58" i="6"/>
  <c r="S58" i="6" s="1"/>
  <c r="BG60" i="6"/>
  <c r="BI60" i="6" s="1"/>
  <c r="BM60" i="6"/>
  <c r="BO60" i="6" s="1"/>
  <c r="W61" i="6"/>
  <c r="Y61" i="6" s="1"/>
  <c r="BG62" i="6"/>
  <c r="BI62" i="6" s="1"/>
  <c r="BG63" i="6"/>
  <c r="BI63" i="6" s="1"/>
  <c r="BA64" i="6"/>
  <c r="BC64" i="6" s="1"/>
  <c r="BA65" i="6"/>
  <c r="BC65" i="6" s="1"/>
  <c r="AI66" i="6"/>
  <c r="AK66" i="6" s="1"/>
  <c r="BG54" i="6"/>
  <c r="BI54" i="6" s="1"/>
  <c r="AC55" i="6"/>
  <c r="AE55" i="6" s="1"/>
  <c r="BS57" i="6"/>
  <c r="BU57" i="6" s="1"/>
  <c r="BG59" i="6"/>
  <c r="BI59" i="6" s="1"/>
  <c r="AO61" i="6"/>
  <c r="AQ61" i="6" s="1"/>
  <c r="W63" i="6"/>
  <c r="Y63" i="6" s="1"/>
  <c r="AI65" i="6"/>
  <c r="AK65" i="6" s="1"/>
  <c r="BG67" i="6"/>
  <c r="BI67" i="6" s="1"/>
  <c r="AU67" i="6"/>
  <c r="AW67" i="6" s="1"/>
  <c r="AO68" i="6"/>
  <c r="AQ68" i="6" s="1"/>
  <c r="AO69" i="6"/>
  <c r="AQ69" i="6" s="1"/>
  <c r="AI70" i="6"/>
  <c r="AK70" i="6" s="1"/>
  <c r="AU71" i="6"/>
  <c r="AW71" i="6" s="1"/>
  <c r="BA72" i="6"/>
  <c r="BC72" i="6" s="1"/>
  <c r="BG73" i="6"/>
  <c r="BI73" i="6" s="1"/>
  <c r="K74" i="6"/>
  <c r="M74" i="6" s="1"/>
  <c r="BA75" i="6"/>
  <c r="BC75" i="6" s="1"/>
  <c r="BA76" i="6"/>
  <c r="BC76" i="6" s="1"/>
  <c r="BS77" i="6"/>
  <c r="BU77" i="6" s="1"/>
  <c r="BA78" i="6"/>
  <c r="BC78" i="6" s="1"/>
  <c r="AI78" i="6"/>
  <c r="AK78" i="6" s="1"/>
  <c r="BM79" i="6"/>
  <c r="BO79" i="6" s="1"/>
  <c r="W81" i="6"/>
  <c r="Y81" i="6" s="1"/>
  <c r="AC81" i="6"/>
  <c r="AE81" i="6" s="1"/>
  <c r="AO82" i="6"/>
  <c r="AQ82" i="6" s="1"/>
  <c r="BA54" i="6"/>
  <c r="AI56" i="6"/>
  <c r="AK56" i="6" s="1"/>
  <c r="AU60" i="6"/>
  <c r="AW60" i="6" s="1"/>
  <c r="E64" i="6"/>
  <c r="G64" i="6" s="1"/>
  <c r="AO67" i="6"/>
  <c r="AQ67" i="6" s="1"/>
  <c r="BG69" i="6"/>
  <c r="BI69" i="6" s="1"/>
  <c r="AI71" i="6"/>
  <c r="AK71" i="6" s="1"/>
  <c r="BS72" i="6"/>
  <c r="BU72" i="6" s="1"/>
  <c r="W74" i="6"/>
  <c r="Y74" i="6" s="1"/>
  <c r="AI76" i="6"/>
  <c r="AK76" i="6" s="1"/>
  <c r="BM77" i="6"/>
  <c r="BO77" i="6" s="1"/>
  <c r="BM78" i="6"/>
  <c r="BO78" i="6" s="1"/>
  <c r="Q79" i="6"/>
  <c r="S79" i="6" s="1"/>
  <c r="BG81" i="6"/>
  <c r="BI81" i="6" s="1"/>
  <c r="AC83" i="6"/>
  <c r="AE83" i="6" s="1"/>
  <c r="BG61" i="6"/>
  <c r="BI61" i="6" s="1"/>
  <c r="Q64" i="6"/>
  <c r="S64" i="6" s="1"/>
  <c r="BM67" i="6"/>
  <c r="BO67" i="6" s="1"/>
  <c r="BS69" i="6"/>
  <c r="BU69" i="6" s="1"/>
  <c r="AO71" i="6"/>
  <c r="AQ71" i="6" s="1"/>
  <c r="AU73" i="6"/>
  <c r="AW73" i="6" s="1"/>
  <c r="BS75" i="6"/>
  <c r="BU75" i="6" s="1"/>
  <c r="W76" i="6"/>
  <c r="Y76" i="6" s="1"/>
  <c r="K78" i="6"/>
  <c r="M78" i="6" s="1"/>
  <c r="BM80" i="6"/>
  <c r="BO80" i="6" s="1"/>
  <c r="BG82" i="6"/>
  <c r="BI82" i="6" s="1"/>
  <c r="BS54" i="6"/>
  <c r="BG56" i="6"/>
  <c r="BI56" i="6" s="1"/>
  <c r="BA58" i="6"/>
  <c r="BC58" i="6" s="1"/>
  <c r="AO60" i="6"/>
  <c r="AQ60" i="6" s="1"/>
  <c r="E61" i="6"/>
  <c r="G61" i="6" s="1"/>
  <c r="BA63" i="6"/>
  <c r="BC63" i="6" s="1"/>
  <c r="Q65" i="6"/>
  <c r="S65" i="6" s="1"/>
  <c r="Q67" i="6"/>
  <c r="S67" i="6" s="1"/>
  <c r="BS68" i="6"/>
  <c r="BU68" i="6" s="1"/>
  <c r="E68" i="6"/>
  <c r="G68" i="6" s="1"/>
  <c r="W69" i="6"/>
  <c r="Y69" i="6" s="1"/>
  <c r="Q70" i="6"/>
  <c r="S70" i="6" s="1"/>
  <c r="BM71" i="6"/>
  <c r="BO71" i="6" s="1"/>
  <c r="Q72" i="6"/>
  <c r="S72" i="6" s="1"/>
  <c r="Q73" i="6"/>
  <c r="S73" i="6" s="1"/>
  <c r="Q74" i="6"/>
  <c r="S74" i="6" s="1"/>
  <c r="BG75" i="6"/>
  <c r="BI75" i="6" s="1"/>
  <c r="AO76" i="6"/>
  <c r="AQ76" i="6" s="1"/>
  <c r="W77" i="6"/>
  <c r="Y77" i="6" s="1"/>
  <c r="E78" i="6"/>
  <c r="G78" i="6" s="1"/>
  <c r="AU79" i="6"/>
  <c r="AW79" i="6" s="1"/>
  <c r="AU80" i="6"/>
  <c r="AW80" i="6" s="1"/>
  <c r="BM81" i="6"/>
  <c r="BO81" i="6" s="1"/>
  <c r="BA82" i="6"/>
  <c r="BC82" i="6" s="1"/>
  <c r="BG83" i="6"/>
  <c r="BI83" i="6" s="1"/>
  <c r="BG53" i="6"/>
  <c r="BM58" i="6"/>
  <c r="BO58" i="6" s="1"/>
  <c r="AC62" i="6"/>
  <c r="AE62" i="6" s="1"/>
  <c r="Q66" i="6"/>
  <c r="S66" i="6" s="1"/>
  <c r="BA68" i="6"/>
  <c r="BC68" i="6" s="1"/>
  <c r="BA70" i="6"/>
  <c r="BC70" i="6" s="1"/>
  <c r="E71" i="6"/>
  <c r="G71" i="6" s="1"/>
  <c r="AU74" i="6"/>
  <c r="AW74" i="6" s="1"/>
  <c r="W75" i="6"/>
  <c r="Y75" i="6" s="1"/>
  <c r="Q80" i="6"/>
  <c r="S80" i="6" s="1"/>
  <c r="W82" i="6"/>
  <c r="Y82" i="6" s="1"/>
  <c r="BM53" i="6"/>
  <c r="E55" i="6"/>
  <c r="G55" i="6" s="1"/>
  <c r="E57" i="6"/>
  <c r="G57" i="6" s="1"/>
  <c r="AI59" i="6"/>
  <c r="AK59" i="6" s="1"/>
  <c r="AI62" i="6"/>
  <c r="AK62" i="6" s="1"/>
  <c r="AU66" i="6"/>
  <c r="AW66" i="6" s="1"/>
  <c r="K68" i="6"/>
  <c r="M68" i="6" s="1"/>
  <c r="AO70" i="6"/>
  <c r="AQ70" i="6" s="1"/>
  <c r="AI72" i="6"/>
  <c r="AK72" i="6" s="1"/>
  <c r="E74" i="6"/>
  <c r="G74" i="6" s="1"/>
  <c r="AU75" i="6"/>
  <c r="AW75" i="6" s="1"/>
  <c r="AO77" i="6"/>
  <c r="AQ77" i="6" s="1"/>
  <c r="BS79" i="6"/>
  <c r="BU79" i="6" s="1"/>
  <c r="Q81" i="6"/>
  <c r="S81" i="6" s="1"/>
  <c r="AO83" i="6"/>
  <c r="AQ83" i="6" s="1"/>
  <c r="K8" i="6"/>
  <c r="K9" i="6"/>
  <c r="M9" i="6" s="1"/>
  <c r="K10" i="6"/>
  <c r="M10" i="6" s="1"/>
  <c r="K13" i="6"/>
  <c r="M13" i="6" s="1"/>
  <c r="K15" i="6"/>
  <c r="M15" i="6" s="1"/>
  <c r="K14" i="6"/>
  <c r="M14" i="6" s="1"/>
  <c r="K16" i="6"/>
  <c r="M16" i="6" s="1"/>
  <c r="K17" i="6"/>
  <c r="M17" i="6" s="1"/>
  <c r="K20" i="6"/>
  <c r="M20" i="6" s="1"/>
  <c r="K21" i="6"/>
  <c r="M21" i="6" s="1"/>
  <c r="K22" i="6"/>
  <c r="M22" i="6" s="1"/>
  <c r="K23" i="6"/>
  <c r="M23" i="6" s="1"/>
  <c r="K24" i="6"/>
  <c r="M24" i="6" s="1"/>
  <c r="K27" i="6"/>
  <c r="M27" i="6" s="1"/>
  <c r="K28" i="6"/>
  <c r="M28" i="6" s="1"/>
  <c r="K29" i="6"/>
  <c r="M29" i="6" s="1"/>
  <c r="K30" i="6"/>
  <c r="M30" i="6" s="1"/>
  <c r="K31" i="6"/>
  <c r="M31" i="6" s="1"/>
  <c r="K34" i="6"/>
  <c r="M34" i="6" s="1"/>
  <c r="K35" i="6"/>
  <c r="M35" i="6" s="1"/>
  <c r="BA8" i="6"/>
  <c r="AI8" i="6"/>
  <c r="AU8" i="6"/>
  <c r="BS8" i="6"/>
  <c r="AC8" i="6"/>
  <c r="BM8" i="6"/>
  <c r="Q8" i="6"/>
  <c r="E9" i="6"/>
  <c r="G9" i="6" s="1"/>
  <c r="AC9" i="6"/>
  <c r="AE9" i="6" s="1"/>
  <c r="BG9" i="6"/>
  <c r="BM9" i="6"/>
  <c r="BO9" i="6" s="1"/>
  <c r="Q9" i="6"/>
  <c r="S9" i="6" s="1"/>
  <c r="AI9" i="6"/>
  <c r="AK9" i="6" s="1"/>
  <c r="AU9" i="6"/>
  <c r="AW9" i="6" s="1"/>
  <c r="E10" i="6"/>
  <c r="G10" i="6" s="1"/>
  <c r="AO10" i="6"/>
  <c r="AC10" i="6"/>
  <c r="AE10" i="6" s="1"/>
  <c r="BG10" i="6"/>
  <c r="BI10" i="6" s="1"/>
  <c r="W10" i="6"/>
  <c r="BM10" i="6"/>
  <c r="BO10" i="6" s="1"/>
  <c r="Q10" i="6"/>
  <c r="S10" i="6" s="1"/>
  <c r="AU10" i="6"/>
  <c r="AW10" i="6" s="1"/>
  <c r="AO11" i="6"/>
  <c r="AQ11" i="6" s="1"/>
  <c r="BG11" i="6"/>
  <c r="BI11" i="6" s="1"/>
  <c r="W11" i="6"/>
  <c r="Y11" i="6" s="1"/>
  <c r="AU11" i="6"/>
  <c r="AW11" i="6" s="1"/>
  <c r="BS11" i="6"/>
  <c r="BU11" i="6" s="1"/>
  <c r="AC11" i="6"/>
  <c r="AE11" i="6" s="1"/>
  <c r="BA11" i="6"/>
  <c r="BC11" i="6" s="1"/>
  <c r="E11" i="6"/>
  <c r="G11" i="6" s="1"/>
  <c r="BA12" i="6"/>
  <c r="BC12" i="6" s="1"/>
  <c r="BG12" i="6"/>
  <c r="BI12" i="6" s="1"/>
  <c r="E12" i="6"/>
  <c r="G12" i="6" s="1"/>
  <c r="W12" i="6"/>
  <c r="Y12" i="6" s="1"/>
  <c r="AO12" i="6"/>
  <c r="AQ12" i="6" s="1"/>
  <c r="AC12" i="6"/>
  <c r="AE12" i="6" s="1"/>
  <c r="BS12" i="6"/>
  <c r="BU12" i="6" s="1"/>
  <c r="AI12" i="6"/>
  <c r="AK12" i="6" s="1"/>
  <c r="W13" i="6"/>
  <c r="Y13" i="6" s="1"/>
  <c r="BA13" i="6"/>
  <c r="BC13" i="6" s="1"/>
  <c r="BM13" i="6"/>
  <c r="BO13" i="6" s="1"/>
  <c r="E13" i="6"/>
  <c r="G13" i="6" s="1"/>
  <c r="BG13" i="6"/>
  <c r="BI13" i="6" s="1"/>
  <c r="BS13" i="6"/>
  <c r="BU13" i="6" s="1"/>
  <c r="Q13" i="6"/>
  <c r="S13" i="6" s="1"/>
  <c r="AO13" i="6"/>
  <c r="AQ13" i="6" s="1"/>
  <c r="AI13" i="6"/>
  <c r="AK13" i="6" s="1"/>
  <c r="AU14" i="6"/>
  <c r="AW14" i="6" s="1"/>
  <c r="BS14" i="6"/>
  <c r="BU14" i="6" s="1"/>
  <c r="AI14" i="6"/>
  <c r="AK14" i="6" s="1"/>
  <c r="Q14" i="6"/>
  <c r="S14" i="6" s="1"/>
  <c r="BM14" i="6"/>
  <c r="BO14" i="6" s="1"/>
  <c r="AO14" i="6"/>
  <c r="AQ14" i="6" s="1"/>
  <c r="W14" i="6"/>
  <c r="Y14" i="6" s="1"/>
  <c r="BA14" i="6"/>
  <c r="BC14" i="6" s="1"/>
  <c r="AI15" i="6"/>
  <c r="AK15" i="6" s="1"/>
  <c r="Q15" i="6"/>
  <c r="S15" i="6" s="1"/>
  <c r="AC15" i="6"/>
  <c r="AE15" i="6" s="1"/>
  <c r="BA15" i="6"/>
  <c r="BC15" i="6" s="1"/>
  <c r="BS15" i="6"/>
  <c r="BU15" i="6" s="1"/>
  <c r="BM15" i="6"/>
  <c r="BO15" i="6" s="1"/>
  <c r="AU15" i="6"/>
  <c r="AW15" i="6" s="1"/>
  <c r="BM16" i="6"/>
  <c r="BO16" i="6" s="1"/>
  <c r="AU16" i="6"/>
  <c r="AW16" i="6" s="1"/>
  <c r="BG16" i="6"/>
  <c r="BI16" i="6" s="1"/>
  <c r="AI16" i="6"/>
  <c r="AK16" i="6" s="1"/>
  <c r="E16" i="6"/>
  <c r="G16" i="6" s="1"/>
  <c r="AC16" i="6"/>
  <c r="AE16" i="6" s="1"/>
  <c r="Q16" i="6"/>
  <c r="S16" i="6" s="1"/>
  <c r="BG17" i="6"/>
  <c r="BI17" i="6" s="1"/>
  <c r="W17" i="6"/>
  <c r="Y17" i="6" s="1"/>
  <c r="Q17" i="6"/>
  <c r="S17" i="6" s="1"/>
  <c r="E17" i="6"/>
  <c r="G17" i="6" s="1"/>
  <c r="BM17" i="6"/>
  <c r="BO17" i="6" s="1"/>
  <c r="AU17" i="6"/>
  <c r="AW17" i="6" s="1"/>
  <c r="AO17" i="6"/>
  <c r="AQ17" i="6" s="1"/>
  <c r="AC17" i="6"/>
  <c r="AE17" i="6" s="1"/>
  <c r="BG18" i="6"/>
  <c r="BI18" i="6" s="1"/>
  <c r="BS18" i="6"/>
  <c r="BU18" i="6" s="1"/>
  <c r="AU18" i="6"/>
  <c r="AW18" i="6" s="1"/>
  <c r="E18" i="6"/>
  <c r="G18" i="6" s="1"/>
  <c r="BA18" i="6"/>
  <c r="BC18" i="6" s="1"/>
  <c r="AC18" i="6"/>
  <c r="AE18" i="6" s="1"/>
  <c r="W18" i="6"/>
  <c r="Y18" i="6" s="1"/>
  <c r="AO18" i="6"/>
  <c r="AQ18" i="6" s="1"/>
  <c r="BS19" i="6"/>
  <c r="BU19" i="6" s="1"/>
  <c r="AC19" i="6"/>
  <c r="AE19" i="6" s="1"/>
  <c r="BG19" i="6"/>
  <c r="BI19" i="6" s="1"/>
  <c r="W19" i="6"/>
  <c r="Y19" i="6" s="1"/>
  <c r="AI19" i="6"/>
  <c r="AK19" i="6" s="1"/>
  <c r="BA19" i="6"/>
  <c r="BC19" i="6" s="1"/>
  <c r="E19" i="6"/>
  <c r="G19" i="6" s="1"/>
  <c r="AO19" i="6"/>
  <c r="AQ19" i="6" s="1"/>
  <c r="AO20" i="6"/>
  <c r="AQ20" i="6" s="1"/>
  <c r="BG20" i="6"/>
  <c r="BI20" i="6" s="1"/>
  <c r="BA20" i="6"/>
  <c r="BC20" i="6" s="1"/>
  <c r="W20" i="6"/>
  <c r="Y20" i="6" s="1"/>
  <c r="AI20" i="6"/>
  <c r="AK20" i="6" s="1"/>
  <c r="E20" i="6"/>
  <c r="G20" i="6" s="1"/>
  <c r="BM20" i="6"/>
  <c r="BO20" i="6" s="1"/>
  <c r="Q20" i="6"/>
  <c r="S20" i="6" s="1"/>
  <c r="BS20" i="6"/>
  <c r="BU20" i="6" s="1"/>
  <c r="AO21" i="6"/>
  <c r="AQ21" i="6" s="1"/>
  <c r="BS21" i="6"/>
  <c r="BU21" i="6" s="1"/>
  <c r="W21" i="6"/>
  <c r="Y21" i="6" s="1"/>
  <c r="BA21" i="6"/>
  <c r="BC21" i="6" s="1"/>
  <c r="Q21" i="6"/>
  <c r="S21" i="6" s="1"/>
  <c r="BM21" i="6"/>
  <c r="BO21" i="6" s="1"/>
  <c r="AU21" i="6"/>
  <c r="AW21" i="6" s="1"/>
  <c r="AI21" i="6"/>
  <c r="AK21" i="6" s="1"/>
  <c r="AU22" i="6"/>
  <c r="AW22" i="6" s="1"/>
  <c r="AC22" i="6"/>
  <c r="AE22" i="6" s="1"/>
  <c r="AI22" i="6"/>
  <c r="AK22" i="6" s="1"/>
  <c r="BM22" i="6"/>
  <c r="BO22" i="6" s="1"/>
  <c r="Q22" i="6"/>
  <c r="S22" i="6" s="1"/>
  <c r="BA22" i="6"/>
  <c r="BC22" i="6" s="1"/>
  <c r="BS22" i="6"/>
  <c r="BU22" i="6" s="1"/>
  <c r="BM23" i="6"/>
  <c r="BO23" i="6" s="1"/>
  <c r="AU23" i="6"/>
  <c r="AW23" i="6" s="1"/>
  <c r="E23" i="6"/>
  <c r="G23" i="6" s="1"/>
  <c r="BG23" i="6"/>
  <c r="BI23" i="6" s="1"/>
  <c r="AC23" i="6"/>
  <c r="AE23" i="6" s="1"/>
  <c r="Q23" i="6"/>
  <c r="S23" i="6" s="1"/>
  <c r="AI23" i="6"/>
  <c r="AK23" i="6" s="1"/>
  <c r="AC24" i="6"/>
  <c r="AE24" i="6" s="1"/>
  <c r="BM24" i="6"/>
  <c r="BO24" i="6" s="1"/>
  <c r="AU24" i="6"/>
  <c r="AW24" i="6" s="1"/>
  <c r="E24" i="6"/>
  <c r="G24" i="6" s="1"/>
  <c r="AO24" i="6"/>
  <c r="AQ24" i="6" s="1"/>
  <c r="Q24" i="6"/>
  <c r="S24" i="6" s="1"/>
  <c r="W24" i="6"/>
  <c r="Y24" i="6" s="1"/>
  <c r="BG24" i="6"/>
  <c r="BI24" i="6" s="1"/>
  <c r="AC25" i="6"/>
  <c r="AE25" i="6" s="1"/>
  <c r="AU25" i="6"/>
  <c r="AW25" i="6" s="1"/>
  <c r="BA25" i="6"/>
  <c r="BC25" i="6" s="1"/>
  <c r="BS25" i="6"/>
  <c r="BU25" i="6" s="1"/>
  <c r="E25" i="6"/>
  <c r="G25" i="6" s="1"/>
  <c r="BG25" i="6"/>
  <c r="BI25" i="6" s="1"/>
  <c r="AO25" i="6"/>
  <c r="AQ25" i="6" s="1"/>
  <c r="W25" i="6"/>
  <c r="Y25" i="6" s="1"/>
  <c r="AO26" i="6"/>
  <c r="AQ26" i="6" s="1"/>
  <c r="BS26" i="6"/>
  <c r="BU26" i="6" s="1"/>
  <c r="E26" i="6"/>
  <c r="G26" i="6" s="1"/>
  <c r="AC26" i="6"/>
  <c r="AE26" i="6" s="1"/>
  <c r="W26" i="6"/>
  <c r="Y26" i="6" s="1"/>
  <c r="BA26" i="6"/>
  <c r="BC26" i="6" s="1"/>
  <c r="BG26" i="6"/>
  <c r="BI26" i="6" s="1"/>
  <c r="AI26" i="6"/>
  <c r="AK26" i="6" s="1"/>
  <c r="BG27" i="6"/>
  <c r="BI27" i="6" s="1"/>
  <c r="W27" i="6"/>
  <c r="Y27" i="6" s="1"/>
  <c r="BA27" i="6"/>
  <c r="BC27" i="6" s="1"/>
  <c r="BM27" i="6"/>
  <c r="BO27" i="6" s="1"/>
  <c r="AO27" i="6"/>
  <c r="AQ27" i="6" s="1"/>
  <c r="Q27" i="6"/>
  <c r="S27" i="6" s="1"/>
  <c r="AI27" i="6"/>
  <c r="AK27" i="6" s="1"/>
  <c r="E27" i="6"/>
  <c r="G27" i="6" s="1"/>
  <c r="BS27" i="6"/>
  <c r="BU27" i="6" s="1"/>
  <c r="W28" i="6"/>
  <c r="Y28" i="6" s="1"/>
  <c r="BS28" i="6"/>
  <c r="BU28" i="6" s="1"/>
  <c r="AU28" i="6"/>
  <c r="AW28" i="6" s="1"/>
  <c r="Q28" i="6"/>
  <c r="S28" i="6" s="1"/>
  <c r="AO28" i="6"/>
  <c r="AQ28" i="6" s="1"/>
  <c r="AI28" i="6"/>
  <c r="AK28" i="6" s="1"/>
  <c r="BA28" i="6"/>
  <c r="BC28" i="6" s="1"/>
  <c r="BM28" i="6"/>
  <c r="BO28" i="6" s="1"/>
  <c r="Q29" i="6"/>
  <c r="S29" i="6" s="1"/>
  <c r="AC29" i="6"/>
  <c r="AE29" i="6" s="1"/>
  <c r="BA29" i="6"/>
  <c r="BC29" i="6" s="1"/>
  <c r="BM29" i="6"/>
  <c r="BO29" i="6" s="1"/>
  <c r="AI29" i="6"/>
  <c r="AK29" i="6" s="1"/>
  <c r="BS29" i="6"/>
  <c r="BU29" i="6" s="1"/>
  <c r="AU29" i="6"/>
  <c r="AW29" i="6" s="1"/>
  <c r="BG30" i="6"/>
  <c r="BI30" i="6" s="1"/>
  <c r="AI30" i="6"/>
  <c r="AK30" i="6" s="1"/>
  <c r="BM30" i="6"/>
  <c r="BO30" i="6" s="1"/>
  <c r="Q30" i="6"/>
  <c r="S30" i="6" s="1"/>
  <c r="AC30" i="6"/>
  <c r="AE30" i="6" s="1"/>
  <c r="AU30" i="6"/>
  <c r="AW30" i="6" s="1"/>
  <c r="E30" i="6"/>
  <c r="G30" i="6" s="1"/>
  <c r="BG31" i="6"/>
  <c r="BI31" i="6" s="1"/>
  <c r="AO31" i="6"/>
  <c r="AQ31" i="6" s="1"/>
  <c r="BM31" i="6"/>
  <c r="BO31" i="6" s="1"/>
  <c r="AU31" i="6"/>
  <c r="AW31" i="6" s="1"/>
  <c r="E31" i="6"/>
  <c r="G31" i="6" s="1"/>
  <c r="AC31" i="6"/>
  <c r="AE31" i="6" s="1"/>
  <c r="W31" i="6"/>
  <c r="Y31" i="6" s="1"/>
  <c r="Q31" i="6"/>
  <c r="S31" i="6" s="1"/>
  <c r="AC32" i="6"/>
  <c r="AE32" i="6" s="1"/>
  <c r="AU32" i="6"/>
  <c r="AW32" i="6" s="1"/>
  <c r="BS32" i="6"/>
  <c r="BU32" i="6" s="1"/>
  <c r="E32" i="6"/>
  <c r="G32" i="6" s="1"/>
  <c r="BA32" i="6"/>
  <c r="BC32" i="6" s="1"/>
  <c r="W32" i="6"/>
  <c r="Y32" i="6" s="1"/>
  <c r="BG32" i="6"/>
  <c r="BI32" i="6" s="1"/>
  <c r="AO32" i="6"/>
  <c r="AQ32" i="6" s="1"/>
  <c r="BA33" i="6"/>
  <c r="BC33" i="6" s="1"/>
  <c r="AI33" i="6"/>
  <c r="AK33" i="6" s="1"/>
  <c r="E33" i="6"/>
  <c r="G33" i="6" s="1"/>
  <c r="BG33" i="6"/>
  <c r="BI33" i="6" s="1"/>
  <c r="AC33" i="6"/>
  <c r="AE33" i="6" s="1"/>
  <c r="BS33" i="6"/>
  <c r="BU33" i="6" s="1"/>
  <c r="W33" i="6"/>
  <c r="Y33" i="6" s="1"/>
  <c r="AO33" i="6"/>
  <c r="AQ33" i="6" s="1"/>
  <c r="BM34" i="6"/>
  <c r="BO34" i="6" s="1"/>
  <c r="E34" i="6"/>
  <c r="G34" i="6" s="1"/>
  <c r="Q34" i="6"/>
  <c r="S34" i="6" s="1"/>
  <c r="AO34" i="6"/>
  <c r="AQ34" i="6" s="1"/>
  <c r="BG34" i="6"/>
  <c r="BI34" i="6" s="1"/>
  <c r="AI34" i="6"/>
  <c r="AK34" i="6" s="1"/>
  <c r="W34" i="6"/>
  <c r="Y34" i="6" s="1"/>
  <c r="BA34" i="6"/>
  <c r="BC34" i="6" s="1"/>
  <c r="BS34" i="6"/>
  <c r="BU34" i="6" s="1"/>
  <c r="BS35" i="6"/>
  <c r="BU35" i="6" s="1"/>
  <c r="AU35" i="6"/>
  <c r="AW35" i="6" s="1"/>
  <c r="BM35" i="6"/>
  <c r="BO35" i="6" s="1"/>
  <c r="AI35" i="6"/>
  <c r="AK35" i="6" s="1"/>
  <c r="W35" i="6"/>
  <c r="Y35" i="6" s="1"/>
  <c r="AO35" i="6"/>
  <c r="AQ35" i="6" s="1"/>
  <c r="BA35" i="6"/>
  <c r="BC35" i="6" s="1"/>
  <c r="Q35" i="6"/>
  <c r="S35" i="6" s="1"/>
  <c r="AC36" i="6"/>
  <c r="AE36" i="6" s="1"/>
  <c r="Q36" i="6"/>
  <c r="S36" i="6" s="1"/>
  <c r="BA36" i="6"/>
  <c r="BC36" i="6" s="1"/>
  <c r="BS36" i="6"/>
  <c r="BU36" i="6" s="1"/>
  <c r="AI36" i="6"/>
  <c r="AK36" i="6" s="1"/>
  <c r="BM36" i="6"/>
  <c r="BO36" i="6" s="1"/>
  <c r="AU36" i="6"/>
  <c r="AW36" i="6" s="1"/>
  <c r="AI37" i="6"/>
  <c r="AK37" i="6" s="1"/>
  <c r="E37" i="6"/>
  <c r="G37" i="6" s="1"/>
  <c r="AC37" i="6"/>
  <c r="AE37" i="6" s="1"/>
  <c r="Q37" i="6"/>
  <c r="S37" i="6" s="1"/>
  <c r="BM37" i="6"/>
  <c r="BO37" i="6" s="1"/>
  <c r="AU37" i="6"/>
  <c r="AW37" i="6" s="1"/>
  <c r="BG37" i="6"/>
  <c r="BI37" i="6" s="1"/>
  <c r="AC38" i="6"/>
  <c r="AE38" i="6" s="1"/>
  <c r="AU38" i="6"/>
  <c r="AW38" i="6" s="1"/>
  <c r="BG38" i="6"/>
  <c r="BI38" i="6" s="1"/>
  <c r="AO38" i="6"/>
  <c r="AQ38" i="6" s="1"/>
  <c r="E38" i="6"/>
  <c r="Q38" i="6"/>
  <c r="S38" i="6" s="1"/>
  <c r="AQ10" i="6" l="1"/>
  <c r="AN43" i="6"/>
  <c r="AQ53" i="6"/>
  <c r="AN87" i="6" s="1"/>
  <c r="AN88" i="6"/>
  <c r="AH88" i="6"/>
  <c r="AK55" i="6"/>
  <c r="AH87" i="6" s="1"/>
  <c r="Y53" i="6"/>
  <c r="V87" i="6" s="1"/>
  <c r="V88" i="6"/>
  <c r="D43" i="6"/>
  <c r="G38" i="6"/>
  <c r="D42" i="6" s="1"/>
  <c r="S8" i="6"/>
  <c r="P43" i="6"/>
  <c r="BI53" i="6"/>
  <c r="BF87" i="6" s="1"/>
  <c r="BF88" i="6"/>
  <c r="M53" i="6"/>
  <c r="J87" i="6" s="1"/>
  <c r="J88" i="6"/>
  <c r="BI9" i="6"/>
  <c r="BF43" i="6"/>
  <c r="BO8" i="6"/>
  <c r="BL42" i="6" s="1"/>
  <c r="BL43" i="6"/>
  <c r="AK8" i="6"/>
  <c r="AH42" i="6" s="1"/>
  <c r="AH43" i="6"/>
  <c r="BO53" i="6"/>
  <c r="BL87" i="6" s="1"/>
  <c r="BL88" i="6"/>
  <c r="BR88" i="6"/>
  <c r="BU54" i="6"/>
  <c r="BR87" i="6" s="1"/>
  <c r="P42" i="6"/>
  <c r="BU8" i="6"/>
  <c r="BR42" i="6" s="1"/>
  <c r="BR43" i="6"/>
  <c r="AZ88" i="6"/>
  <c r="BC54" i="6"/>
  <c r="AZ87" i="6" s="1"/>
  <c r="P88" i="6"/>
  <c r="S53" i="6"/>
  <c r="P87" i="6" s="1"/>
  <c r="Y10" i="6"/>
  <c r="V42" i="6" s="1"/>
  <c r="V43" i="6"/>
  <c r="AW8" i="6"/>
  <c r="AT42" i="6" s="1"/>
  <c r="AT43" i="6"/>
  <c r="G53" i="6"/>
  <c r="D87" i="6" s="1"/>
  <c r="D88" i="6"/>
  <c r="AN42" i="6"/>
  <c r="BF42" i="6"/>
  <c r="AE8" i="6"/>
  <c r="AB42" i="6" s="1"/>
  <c r="AB43" i="6"/>
  <c r="BC8" i="6"/>
  <c r="AZ42" i="6" s="1"/>
  <c r="AZ43" i="6"/>
  <c r="M8" i="6"/>
  <c r="J42" i="6" s="1"/>
  <c r="J43" i="6"/>
  <c r="AW53" i="6"/>
  <c r="AT87" i="6" s="1"/>
  <c r="AT88" i="6"/>
  <c r="AE53" i="6"/>
  <c r="AB87" i="6" s="1"/>
  <c r="AB88" i="6"/>
  <c r="BX42" i="6" l="1"/>
  <c r="BX87" i="6"/>
  <c r="BX88" i="6"/>
  <c r="BX43" i="6"/>
  <c r="BX92" i="6" s="1"/>
  <c r="BX91" i="6" l="1"/>
  <c r="DQ50" i="1" l="1"/>
  <c r="DP50" i="1"/>
  <c r="DO50" i="1"/>
  <c r="DN50" i="1"/>
  <c r="DM50" i="1"/>
  <c r="DL50" i="1"/>
  <c r="DK50" i="1"/>
  <c r="DJ50" i="1"/>
  <c r="DI50" i="1"/>
  <c r="DH50" i="1"/>
  <c r="DG50" i="1"/>
  <c r="DF50" i="1"/>
  <c r="DE50" i="1"/>
  <c r="DD50" i="1"/>
  <c r="DC50" i="1"/>
  <c r="DB50" i="1"/>
  <c r="DA50" i="1"/>
  <c r="CZ50" i="1"/>
  <c r="CY50" i="1"/>
  <c r="CX50" i="1"/>
  <c r="CW50" i="1"/>
  <c r="CV50" i="1"/>
  <c r="CU50" i="1"/>
  <c r="CT50" i="1"/>
  <c r="CS50" i="1"/>
  <c r="CR50" i="1"/>
  <c r="CQ50" i="1"/>
  <c r="CP50" i="1"/>
  <c r="CO50" i="1"/>
  <c r="CN50" i="1"/>
  <c r="CM50" i="1"/>
  <c r="CL50" i="1"/>
  <c r="CK50" i="1"/>
  <c r="CJ50" i="1"/>
  <c r="CI50" i="1"/>
  <c r="CH50" i="1"/>
  <c r="CG50" i="1"/>
  <c r="CF50" i="1"/>
  <c r="CE50" i="1"/>
  <c r="CD50" i="1"/>
  <c r="CC50" i="1"/>
  <c r="CB50" i="1"/>
  <c r="CA50" i="1"/>
  <c r="BZ50" i="1"/>
  <c r="BY50" i="1"/>
  <c r="BX50" i="1"/>
  <c r="BW50" i="1"/>
  <c r="BV50" i="1"/>
  <c r="BU50" i="1"/>
  <c r="BT50" i="1"/>
  <c r="BS50" i="1"/>
  <c r="BR50" i="1"/>
  <c r="BQ50" i="1"/>
  <c r="BP50" i="1"/>
  <c r="BO50" i="1"/>
  <c r="BN50" i="1"/>
  <c r="BM50" i="1"/>
  <c r="BL50" i="1"/>
  <c r="BK50" i="1"/>
  <c r="BJ50" i="1"/>
  <c r="BI50" i="1"/>
  <c r="BH50" i="1"/>
  <c r="BG50" i="1"/>
  <c r="BF50" i="1"/>
  <c r="BE50" i="1"/>
  <c r="BD50" i="1"/>
  <c r="BC50" i="1"/>
  <c r="BB50" i="1"/>
  <c r="BA50" i="1"/>
  <c r="AZ50" i="1"/>
  <c r="AY50" i="1"/>
  <c r="AX50" i="1"/>
  <c r="AW50" i="1"/>
  <c r="AV50" i="1"/>
  <c r="AU50" i="1"/>
  <c r="AT50" i="1"/>
  <c r="AS50" i="1"/>
  <c r="AR50" i="1"/>
  <c r="AQ50" i="1"/>
  <c r="AP50" i="1"/>
  <c r="AO50" i="1"/>
  <c r="AN50" i="1"/>
  <c r="AM50" i="1"/>
  <c r="AL50" i="1"/>
  <c r="AK50" i="1"/>
  <c r="AJ50" i="1"/>
  <c r="AI50" i="1"/>
  <c r="AH50" i="1"/>
  <c r="AG50" i="1"/>
  <c r="AB50" i="1"/>
  <c r="Z50" i="1"/>
  <c r="X50" i="1"/>
  <c r="V50" i="1"/>
  <c r="T50" i="1"/>
  <c r="R50" i="1"/>
  <c r="P50" i="1"/>
  <c r="N50" i="1"/>
  <c r="L50" i="1"/>
  <c r="J50" i="1"/>
  <c r="H50" i="1"/>
  <c r="F50" i="1"/>
  <c r="AB48" i="1"/>
  <c r="Z48" i="1"/>
  <c r="X48" i="1"/>
  <c r="V48" i="1"/>
  <c r="T48" i="1"/>
  <c r="R48" i="1"/>
  <c r="P48" i="1"/>
  <c r="N48" i="1"/>
  <c r="L48" i="1"/>
  <c r="J48" i="1"/>
  <c r="H48" i="1"/>
  <c r="F48" i="1"/>
  <c r="DQ56" i="1"/>
  <c r="DP56" i="1"/>
  <c r="DO56" i="1"/>
  <c r="DN56" i="1"/>
  <c r="DM56" i="1"/>
  <c r="DL56" i="1"/>
  <c r="DK56" i="1"/>
  <c r="DJ56" i="1"/>
  <c r="DI56" i="1"/>
  <c r="DH56" i="1"/>
  <c r="DG56" i="1"/>
  <c r="DF56" i="1"/>
  <c r="DE56" i="1"/>
  <c r="DD56" i="1"/>
  <c r="DC56" i="1"/>
  <c r="DB56" i="1"/>
  <c r="DA56" i="1"/>
  <c r="CZ56" i="1"/>
  <c r="CY56" i="1"/>
  <c r="CX56" i="1"/>
  <c r="CW56" i="1"/>
  <c r="CV56" i="1"/>
  <c r="CU56" i="1"/>
  <c r="CT56" i="1"/>
  <c r="CS56" i="1"/>
  <c r="CR56" i="1"/>
  <c r="CQ56" i="1"/>
  <c r="CP56" i="1"/>
  <c r="CO56" i="1"/>
  <c r="CN56" i="1"/>
  <c r="CM56" i="1"/>
  <c r="CL56" i="1"/>
  <c r="CK56" i="1"/>
  <c r="CJ56" i="1"/>
  <c r="CI56" i="1"/>
  <c r="CH56" i="1"/>
  <c r="CG56" i="1"/>
  <c r="CF56" i="1"/>
  <c r="CE56" i="1"/>
  <c r="CD56" i="1"/>
  <c r="CC56" i="1"/>
  <c r="CB56" i="1"/>
  <c r="CA56" i="1"/>
  <c r="BZ56" i="1"/>
  <c r="BY56" i="1"/>
  <c r="BX56" i="1"/>
  <c r="BW56" i="1"/>
  <c r="BV56" i="1"/>
  <c r="BU56" i="1"/>
  <c r="BT56" i="1"/>
  <c r="BS56" i="1"/>
  <c r="BR56" i="1"/>
  <c r="BQ56" i="1"/>
  <c r="BP56" i="1"/>
  <c r="BO56" i="1"/>
  <c r="BN56" i="1"/>
  <c r="BM56" i="1"/>
  <c r="BL56" i="1"/>
  <c r="BK56" i="1"/>
  <c r="BJ56" i="1"/>
  <c r="BI56" i="1"/>
  <c r="BH56" i="1"/>
  <c r="BG56" i="1"/>
  <c r="BF56" i="1"/>
  <c r="BE56" i="1"/>
  <c r="BD56" i="1"/>
  <c r="BC56" i="1"/>
  <c r="BB56" i="1"/>
  <c r="BA56" i="1"/>
  <c r="AZ56" i="1"/>
  <c r="AY56" i="1"/>
  <c r="AX56" i="1"/>
  <c r="AW56" i="1"/>
  <c r="AV56" i="1"/>
  <c r="AU56" i="1"/>
  <c r="AT56" i="1"/>
  <c r="AS56" i="1"/>
  <c r="AR56" i="1"/>
  <c r="AQ56" i="1"/>
  <c r="AP56" i="1"/>
  <c r="AO56" i="1"/>
  <c r="AN56" i="1"/>
  <c r="AM56" i="1"/>
  <c r="AL56" i="1"/>
  <c r="AK56" i="1"/>
  <c r="AJ56" i="1"/>
  <c r="AI56" i="1"/>
  <c r="AH56" i="1"/>
  <c r="AG56" i="1"/>
  <c r="AB56" i="1"/>
  <c r="Z56" i="1"/>
  <c r="X56" i="1"/>
  <c r="V56" i="1"/>
  <c r="T56" i="1"/>
  <c r="R56" i="1"/>
  <c r="P56" i="1"/>
  <c r="N56" i="1"/>
  <c r="L56" i="1"/>
  <c r="J56" i="1"/>
  <c r="H56" i="1"/>
  <c r="F56" i="1"/>
  <c r="DQ54" i="1"/>
  <c r="DP54" i="1"/>
  <c r="DO54" i="1"/>
  <c r="DN54" i="1"/>
  <c r="DM54" i="1"/>
  <c r="DL54" i="1"/>
  <c r="DK54" i="1"/>
  <c r="DJ54" i="1"/>
  <c r="DI54" i="1"/>
  <c r="DH54" i="1"/>
  <c r="DG54" i="1"/>
  <c r="DF54" i="1"/>
  <c r="DE54" i="1"/>
  <c r="DD54" i="1"/>
  <c r="DC54" i="1"/>
  <c r="DB54" i="1"/>
  <c r="DA54" i="1"/>
  <c r="CZ54" i="1"/>
  <c r="CY54" i="1"/>
  <c r="CX54" i="1"/>
  <c r="CW54" i="1"/>
  <c r="CV54" i="1"/>
  <c r="CU54" i="1"/>
  <c r="CT54" i="1"/>
  <c r="CS54" i="1"/>
  <c r="CR54" i="1"/>
  <c r="CQ54" i="1"/>
  <c r="CP54" i="1"/>
  <c r="CO54" i="1"/>
  <c r="CN54" i="1"/>
  <c r="CM54" i="1"/>
  <c r="CL54" i="1"/>
  <c r="CK54" i="1"/>
  <c r="CJ54" i="1"/>
  <c r="CI54" i="1"/>
  <c r="CH54" i="1"/>
  <c r="CG54" i="1"/>
  <c r="CF54" i="1"/>
  <c r="CE54" i="1"/>
  <c r="CD54" i="1"/>
  <c r="CC54" i="1"/>
  <c r="CB54" i="1"/>
  <c r="CA54" i="1"/>
  <c r="BZ54" i="1"/>
  <c r="BY54" i="1"/>
  <c r="BX54" i="1"/>
  <c r="BW54" i="1"/>
  <c r="BV54" i="1"/>
  <c r="BU54" i="1"/>
  <c r="BT54" i="1"/>
  <c r="BS54" i="1"/>
  <c r="BR54" i="1"/>
  <c r="BQ54" i="1"/>
  <c r="BP54" i="1"/>
  <c r="BO54" i="1"/>
  <c r="BN54" i="1"/>
  <c r="BM54" i="1"/>
  <c r="BL54" i="1"/>
  <c r="BK54" i="1"/>
  <c r="BJ54" i="1"/>
  <c r="BI54" i="1"/>
  <c r="BH54" i="1"/>
  <c r="BG54" i="1"/>
  <c r="BF54" i="1"/>
  <c r="BE54" i="1"/>
  <c r="BD54" i="1"/>
  <c r="BC54" i="1"/>
  <c r="BB54" i="1"/>
  <c r="BA54" i="1"/>
  <c r="AZ54" i="1"/>
  <c r="AY54" i="1"/>
  <c r="AX54" i="1"/>
  <c r="AW54" i="1"/>
  <c r="AV54" i="1"/>
  <c r="AU54" i="1"/>
  <c r="AT54" i="1"/>
  <c r="AS54" i="1"/>
  <c r="AR54" i="1"/>
  <c r="AQ54" i="1"/>
  <c r="AP54" i="1"/>
  <c r="AO54" i="1"/>
  <c r="AN54" i="1"/>
  <c r="AM54" i="1"/>
  <c r="AL54" i="1"/>
  <c r="AK54" i="1"/>
  <c r="AJ54" i="1"/>
  <c r="AI54" i="1"/>
  <c r="AH54" i="1"/>
  <c r="AG54" i="1"/>
  <c r="AB54" i="1"/>
  <c r="Z54" i="1"/>
  <c r="X54" i="1"/>
  <c r="V54" i="1"/>
  <c r="T54" i="1"/>
  <c r="R54" i="1"/>
  <c r="P54" i="1"/>
  <c r="N54" i="1"/>
  <c r="L54" i="1"/>
  <c r="J54" i="1"/>
  <c r="H54" i="1"/>
  <c r="F54" i="1"/>
  <c r="DQ52" i="1"/>
  <c r="DP52" i="1"/>
  <c r="DO52" i="1"/>
  <c r="DN52" i="1"/>
  <c r="DM52" i="1"/>
  <c r="DL52" i="1"/>
  <c r="DK52" i="1"/>
  <c r="DJ52" i="1"/>
  <c r="DI52" i="1"/>
  <c r="DH52" i="1"/>
  <c r="DG52" i="1"/>
  <c r="DF52" i="1"/>
  <c r="DE52" i="1"/>
  <c r="DD52" i="1"/>
  <c r="DC52" i="1"/>
  <c r="DB52" i="1"/>
  <c r="DA52" i="1"/>
  <c r="CZ52" i="1"/>
  <c r="CY52" i="1"/>
  <c r="CX52" i="1"/>
  <c r="CW52" i="1"/>
  <c r="CV52" i="1"/>
  <c r="CU52" i="1"/>
  <c r="CT52" i="1"/>
  <c r="CS52" i="1"/>
  <c r="CR52" i="1"/>
  <c r="CQ52" i="1"/>
  <c r="CP52" i="1"/>
  <c r="CO52" i="1"/>
  <c r="CN52" i="1"/>
  <c r="CM52" i="1"/>
  <c r="CL52" i="1"/>
  <c r="CK52" i="1"/>
  <c r="CJ52" i="1"/>
  <c r="CI52" i="1"/>
  <c r="CH52" i="1"/>
  <c r="CG52" i="1"/>
  <c r="CF52" i="1"/>
  <c r="CE52" i="1"/>
  <c r="CD52" i="1"/>
  <c r="CC52" i="1"/>
  <c r="CB52" i="1"/>
  <c r="CA52" i="1"/>
  <c r="BZ52" i="1"/>
  <c r="BY52" i="1"/>
  <c r="BX52" i="1"/>
  <c r="BW52" i="1"/>
  <c r="BV52" i="1"/>
  <c r="BU52" i="1"/>
  <c r="BT52" i="1"/>
  <c r="BS52" i="1"/>
  <c r="BR52" i="1"/>
  <c r="BQ52" i="1"/>
  <c r="BP52" i="1"/>
  <c r="BO52" i="1"/>
  <c r="BN52" i="1"/>
  <c r="BM52" i="1"/>
  <c r="BL52" i="1"/>
  <c r="BK52" i="1"/>
  <c r="BJ52" i="1"/>
  <c r="BI52" i="1"/>
  <c r="BH52" i="1"/>
  <c r="BG52" i="1"/>
  <c r="BF52" i="1"/>
  <c r="BE52" i="1"/>
  <c r="BD52" i="1"/>
  <c r="BC52" i="1"/>
  <c r="BB52" i="1"/>
  <c r="BA52" i="1"/>
  <c r="AZ52" i="1"/>
  <c r="AY52" i="1"/>
  <c r="AX52" i="1"/>
  <c r="AW52" i="1"/>
  <c r="AV52" i="1"/>
  <c r="AU52" i="1"/>
  <c r="AT52" i="1"/>
  <c r="AS52" i="1"/>
  <c r="AR52" i="1"/>
  <c r="AQ52" i="1"/>
  <c r="AP52" i="1"/>
  <c r="AO52" i="1"/>
  <c r="AN52" i="1"/>
  <c r="AM52" i="1"/>
  <c r="AL52" i="1"/>
  <c r="AK52" i="1"/>
  <c r="AJ52" i="1"/>
  <c r="AI52" i="1"/>
  <c r="AH52" i="1"/>
  <c r="AG52" i="1"/>
  <c r="AB52" i="1"/>
  <c r="Z52" i="1"/>
  <c r="X52" i="1"/>
  <c r="V52" i="1"/>
  <c r="T52" i="1"/>
  <c r="R52" i="1"/>
  <c r="P52" i="1"/>
  <c r="N52" i="1"/>
  <c r="L52" i="1"/>
  <c r="J52" i="1"/>
  <c r="H52" i="1"/>
  <c r="F52" i="1"/>
  <c r="DQ60" i="1"/>
  <c r="DP60" i="1"/>
  <c r="DO60" i="1"/>
  <c r="DN60" i="1"/>
  <c r="DM60" i="1"/>
  <c r="DL60" i="1"/>
  <c r="DK60" i="1"/>
  <c r="DJ60" i="1"/>
  <c r="DI60" i="1"/>
  <c r="DH60" i="1"/>
  <c r="DG60" i="1"/>
  <c r="DF60" i="1"/>
  <c r="DE60" i="1"/>
  <c r="DD60" i="1"/>
  <c r="DC60" i="1"/>
  <c r="DB60" i="1"/>
  <c r="DA60" i="1"/>
  <c r="CZ60" i="1"/>
  <c r="CY60" i="1"/>
  <c r="CX60" i="1"/>
  <c r="CW60" i="1"/>
  <c r="CV60" i="1"/>
  <c r="CU60" i="1"/>
  <c r="CT60" i="1"/>
  <c r="CS60" i="1"/>
  <c r="CR60" i="1"/>
  <c r="CQ60" i="1"/>
  <c r="CP60" i="1"/>
  <c r="CO60" i="1"/>
  <c r="CN60" i="1"/>
  <c r="CM60" i="1"/>
  <c r="CL60" i="1"/>
  <c r="CK60" i="1"/>
  <c r="CJ60" i="1"/>
  <c r="CI60" i="1"/>
  <c r="CH60" i="1"/>
  <c r="CG60" i="1"/>
  <c r="CF60" i="1"/>
  <c r="CE60" i="1"/>
  <c r="CD60" i="1"/>
  <c r="CC60" i="1"/>
  <c r="CB60" i="1"/>
  <c r="CA60" i="1"/>
  <c r="BZ60" i="1"/>
  <c r="BY60" i="1"/>
  <c r="BX60" i="1"/>
  <c r="BW60" i="1"/>
  <c r="BV60" i="1"/>
  <c r="BU60" i="1"/>
  <c r="BT60" i="1"/>
  <c r="BS60" i="1"/>
  <c r="BR60" i="1"/>
  <c r="BQ60" i="1"/>
  <c r="BP60" i="1"/>
  <c r="BO60" i="1"/>
  <c r="BN60" i="1"/>
  <c r="BM60" i="1"/>
  <c r="BL60" i="1"/>
  <c r="BK60" i="1"/>
  <c r="BJ60" i="1"/>
  <c r="BI60" i="1"/>
  <c r="BH60" i="1"/>
  <c r="BG60" i="1"/>
  <c r="BF60" i="1"/>
  <c r="BE60" i="1"/>
  <c r="BD60" i="1"/>
  <c r="BC60" i="1"/>
  <c r="BB60" i="1"/>
  <c r="BA60" i="1"/>
  <c r="AZ60" i="1"/>
  <c r="AY60" i="1"/>
  <c r="AX60" i="1"/>
  <c r="AW60" i="1"/>
  <c r="AV60" i="1"/>
  <c r="AU60" i="1"/>
  <c r="AT60" i="1"/>
  <c r="AS60" i="1"/>
  <c r="AR60" i="1"/>
  <c r="AQ60" i="1"/>
  <c r="AP60" i="1"/>
  <c r="AO60" i="1"/>
  <c r="AN60" i="1"/>
  <c r="AM60" i="1"/>
  <c r="AL60" i="1"/>
  <c r="AK60" i="1"/>
  <c r="AJ60" i="1"/>
  <c r="AI60" i="1"/>
  <c r="AH60" i="1"/>
  <c r="AG60" i="1"/>
  <c r="AB60" i="1"/>
  <c r="Z60" i="1"/>
  <c r="X60" i="1"/>
  <c r="V60" i="1"/>
  <c r="T60" i="1"/>
  <c r="R60" i="1"/>
  <c r="P60" i="1"/>
  <c r="N60" i="1"/>
  <c r="L60" i="1"/>
  <c r="J60" i="1"/>
  <c r="H60" i="1"/>
  <c r="F60" i="1"/>
  <c r="DQ58" i="1"/>
  <c r="DP58" i="1"/>
  <c r="DO58" i="1"/>
  <c r="DN58" i="1"/>
  <c r="DM58" i="1"/>
  <c r="DL58" i="1"/>
  <c r="DK58" i="1"/>
  <c r="DJ58" i="1"/>
  <c r="DI58" i="1"/>
  <c r="DH58" i="1"/>
  <c r="DG58" i="1"/>
  <c r="DF58" i="1"/>
  <c r="DE58" i="1"/>
  <c r="DD58" i="1"/>
  <c r="DC58" i="1"/>
  <c r="DB58" i="1"/>
  <c r="DA58" i="1"/>
  <c r="CZ58" i="1"/>
  <c r="CY58" i="1"/>
  <c r="CX58" i="1"/>
  <c r="CW58" i="1"/>
  <c r="CV58" i="1"/>
  <c r="CU58" i="1"/>
  <c r="CT58" i="1"/>
  <c r="CS58" i="1"/>
  <c r="CR58" i="1"/>
  <c r="CQ58" i="1"/>
  <c r="CP58" i="1"/>
  <c r="CO58" i="1"/>
  <c r="CN58" i="1"/>
  <c r="CM58" i="1"/>
  <c r="CL58" i="1"/>
  <c r="CK58" i="1"/>
  <c r="CJ58" i="1"/>
  <c r="CI58" i="1"/>
  <c r="CH58" i="1"/>
  <c r="CG58" i="1"/>
  <c r="CF58" i="1"/>
  <c r="CE58" i="1"/>
  <c r="CD58" i="1"/>
  <c r="CC58" i="1"/>
  <c r="CB58" i="1"/>
  <c r="CA58" i="1"/>
  <c r="BZ58" i="1"/>
  <c r="BY58" i="1"/>
  <c r="BX58" i="1"/>
  <c r="BW58" i="1"/>
  <c r="BV58" i="1"/>
  <c r="BU58" i="1"/>
  <c r="BT58" i="1"/>
  <c r="BS58" i="1"/>
  <c r="BR58" i="1"/>
  <c r="BQ58" i="1"/>
  <c r="BP58" i="1"/>
  <c r="BO58" i="1"/>
  <c r="BN58" i="1"/>
  <c r="BM58" i="1"/>
  <c r="BL58" i="1"/>
  <c r="BK58" i="1"/>
  <c r="BJ58" i="1"/>
  <c r="BI58" i="1"/>
  <c r="BH58" i="1"/>
  <c r="BG58" i="1"/>
  <c r="BF58" i="1"/>
  <c r="BE58" i="1"/>
  <c r="BD58" i="1"/>
  <c r="BC58" i="1"/>
  <c r="BB58" i="1"/>
  <c r="BA58" i="1"/>
  <c r="AZ58" i="1"/>
  <c r="AY58" i="1"/>
  <c r="AX58" i="1"/>
  <c r="AW58" i="1"/>
  <c r="AV58" i="1"/>
  <c r="AU58" i="1"/>
  <c r="AT58" i="1"/>
  <c r="AS58" i="1"/>
  <c r="AR58" i="1"/>
  <c r="AQ58" i="1"/>
  <c r="AP58" i="1"/>
  <c r="AO58" i="1"/>
  <c r="AN58" i="1"/>
  <c r="AM58" i="1"/>
  <c r="AL58" i="1"/>
  <c r="AK58" i="1"/>
  <c r="AJ58" i="1"/>
  <c r="AI58" i="1"/>
  <c r="AH58" i="1"/>
  <c r="AG58" i="1"/>
  <c r="AB58" i="1"/>
  <c r="Z58" i="1"/>
  <c r="X58" i="1"/>
  <c r="V58" i="1"/>
  <c r="T58" i="1"/>
  <c r="R58" i="1"/>
  <c r="P58" i="1"/>
  <c r="N58" i="1"/>
  <c r="L58" i="1"/>
  <c r="J58" i="1"/>
  <c r="H58" i="1"/>
  <c r="F58" i="1"/>
  <c r="DQ62" i="1" l="1"/>
  <c r="DP62" i="1"/>
  <c r="DO62" i="1"/>
  <c r="DN62" i="1"/>
  <c r="DM62" i="1"/>
  <c r="DL62" i="1"/>
  <c r="DK62" i="1"/>
  <c r="DJ62" i="1"/>
  <c r="DI62" i="1"/>
  <c r="DH62" i="1"/>
  <c r="DG62" i="1"/>
  <c r="DF62" i="1"/>
  <c r="DE62" i="1"/>
  <c r="DD62" i="1"/>
  <c r="DC62" i="1"/>
  <c r="DB62" i="1"/>
  <c r="DA62" i="1"/>
  <c r="CZ62" i="1"/>
  <c r="CY62" i="1"/>
  <c r="CX62" i="1"/>
  <c r="CW62" i="1"/>
  <c r="CV62" i="1"/>
  <c r="CU62" i="1"/>
  <c r="CT62" i="1"/>
  <c r="CS62" i="1"/>
  <c r="CR62" i="1"/>
  <c r="CQ62" i="1"/>
  <c r="CP62" i="1"/>
  <c r="CO62" i="1"/>
  <c r="CN62" i="1"/>
  <c r="CM62" i="1"/>
  <c r="CL62" i="1"/>
  <c r="CK62" i="1"/>
  <c r="CJ62" i="1"/>
  <c r="CI62" i="1"/>
  <c r="CH62" i="1"/>
  <c r="CG62" i="1"/>
  <c r="CF62" i="1"/>
  <c r="CE62" i="1"/>
  <c r="CD62" i="1"/>
  <c r="CC62" i="1"/>
  <c r="CB62" i="1"/>
  <c r="CA62" i="1"/>
  <c r="BZ62" i="1"/>
  <c r="BY62" i="1"/>
  <c r="BX62" i="1"/>
  <c r="BW62" i="1"/>
  <c r="BV62" i="1"/>
  <c r="BU62" i="1"/>
  <c r="BT62" i="1"/>
  <c r="BS62" i="1"/>
  <c r="BR62" i="1"/>
  <c r="BQ62" i="1"/>
  <c r="BP62" i="1"/>
  <c r="BO62" i="1"/>
  <c r="BN62" i="1"/>
  <c r="BM62" i="1"/>
  <c r="BL62" i="1"/>
  <c r="BK62" i="1"/>
  <c r="BJ62" i="1"/>
  <c r="BI62" i="1"/>
  <c r="BH62" i="1"/>
  <c r="BG62" i="1"/>
  <c r="BF62" i="1"/>
  <c r="BE62" i="1"/>
  <c r="BD62" i="1"/>
  <c r="BC62" i="1"/>
  <c r="BB62" i="1"/>
  <c r="BA62" i="1"/>
  <c r="AZ62" i="1"/>
  <c r="AY62" i="1"/>
  <c r="AX62" i="1"/>
  <c r="AW62" i="1"/>
  <c r="AV62" i="1"/>
  <c r="AU62" i="1"/>
  <c r="AT62" i="1"/>
  <c r="AS62" i="1"/>
  <c r="AR62" i="1"/>
  <c r="AQ62" i="1"/>
  <c r="AP62" i="1"/>
  <c r="AO62" i="1"/>
  <c r="AN62" i="1"/>
  <c r="AM62" i="1"/>
  <c r="AL62" i="1"/>
  <c r="AK62" i="1"/>
  <c r="AJ62" i="1"/>
  <c r="AI62" i="1"/>
  <c r="AH62" i="1"/>
  <c r="AG62" i="1"/>
  <c r="AB62" i="1" l="1"/>
  <c r="Z62" i="1"/>
  <c r="X62" i="1"/>
  <c r="V62" i="1"/>
  <c r="T62" i="1"/>
  <c r="R62" i="1"/>
  <c r="P62" i="1"/>
  <c r="N62" i="1"/>
  <c r="L62" i="1"/>
  <c r="J62" i="1"/>
  <c r="H62" i="1"/>
  <c r="F62" i="1"/>
  <c r="AG2" i="1" l="1"/>
  <c r="AG48" i="1" l="1"/>
  <c r="B3" i="7" a="1"/>
  <c r="B3" i="7" s="1"/>
  <c r="B11" i="7" s="1"/>
  <c r="AG18" i="1"/>
  <c r="AG38" i="1"/>
  <c r="AG36" i="1"/>
  <c r="AG34" i="1"/>
  <c r="AG30" i="1"/>
  <c r="AG22" i="1"/>
  <c r="AG28" i="1"/>
  <c r="AG20" i="1"/>
  <c r="AG26" i="1"/>
  <c r="AG16" i="1"/>
  <c r="AG32" i="1"/>
  <c r="AG24" i="1"/>
  <c r="AG46" i="1"/>
  <c r="AG14" i="1"/>
  <c r="AG44" i="1"/>
  <c r="AG42" i="1"/>
  <c r="AG40" i="1"/>
  <c r="AG8" i="1"/>
  <c r="AH2" i="1"/>
  <c r="AG3" i="1"/>
  <c r="B4" i="7" s="1"/>
  <c r="B12" i="7" s="1"/>
  <c r="C3" i="7" l="1"/>
  <c r="C11" i="7" s="1"/>
  <c r="AH48" i="1"/>
  <c r="AH18" i="1"/>
  <c r="AH36" i="1"/>
  <c r="AH34" i="1"/>
  <c r="AH38" i="1"/>
  <c r="AH28" i="1"/>
  <c r="AH20" i="1"/>
  <c r="AH26" i="1"/>
  <c r="AH16" i="1"/>
  <c r="AH32" i="1"/>
  <c r="AH24" i="1"/>
  <c r="AH30" i="1"/>
  <c r="AH22" i="1"/>
  <c r="AH14" i="1"/>
  <c r="AH44" i="1"/>
  <c r="AH42" i="1"/>
  <c r="AH40" i="1"/>
  <c r="AH46" i="1"/>
  <c r="AG10" i="1"/>
  <c r="AG11" i="1" s="1"/>
  <c r="AG4" i="1"/>
  <c r="B5" i="7" s="1"/>
  <c r="B13" i="7" s="1"/>
  <c r="AH3" i="1"/>
  <c r="AI2" i="1"/>
  <c r="AH8" i="1"/>
  <c r="D3" i="7" l="1"/>
  <c r="D11" i="7" s="1"/>
  <c r="AI48" i="1"/>
  <c r="AI3" i="1"/>
  <c r="C4" i="7"/>
  <c r="C12" i="7" s="1"/>
  <c r="AI18" i="1"/>
  <c r="AI34" i="1"/>
  <c r="AI38" i="1"/>
  <c r="AI36" i="1"/>
  <c r="AI26" i="1"/>
  <c r="AI16" i="1"/>
  <c r="AI32" i="1"/>
  <c r="AI24" i="1"/>
  <c r="AI30" i="1"/>
  <c r="AI22" i="1"/>
  <c r="AI28" i="1"/>
  <c r="AI20" i="1"/>
  <c r="AI42" i="1"/>
  <c r="AI40" i="1"/>
  <c r="AI46" i="1"/>
  <c r="AI14" i="1"/>
  <c r="AI44" i="1"/>
  <c r="AG1" i="1"/>
  <c r="B2" i="7" s="1"/>
  <c r="AH10" i="1"/>
  <c r="AH11" i="1" s="1"/>
  <c r="AI8" i="1"/>
  <c r="AJ2" i="1"/>
  <c r="AH4" i="1"/>
  <c r="AG5" i="1"/>
  <c r="B6" i="7" s="1"/>
  <c r="B14" i="7" s="1"/>
  <c r="E3" i="7" l="1"/>
  <c r="E11" i="7" s="1"/>
  <c r="AJ48" i="1"/>
  <c r="AI4" i="1"/>
  <c r="C5" i="7"/>
  <c r="C13" i="7" s="1"/>
  <c r="AJ3" i="1"/>
  <c r="D4" i="7"/>
  <c r="D12" i="7" s="1"/>
  <c r="AJ18" i="1"/>
  <c r="AJ38" i="1"/>
  <c r="AJ36" i="1"/>
  <c r="AJ34" i="1"/>
  <c r="AJ32" i="1"/>
  <c r="AJ24" i="1"/>
  <c r="AJ30" i="1"/>
  <c r="AJ22" i="1"/>
  <c r="AJ28" i="1"/>
  <c r="AJ20" i="1"/>
  <c r="AJ26" i="1"/>
  <c r="AJ16" i="1"/>
  <c r="AJ40" i="1"/>
  <c r="AJ46" i="1"/>
  <c r="AJ14" i="1"/>
  <c r="AJ44" i="1"/>
  <c r="AJ42" i="1"/>
  <c r="AI10" i="1"/>
  <c r="AI11" i="1" s="1"/>
  <c r="AJ8" i="1"/>
  <c r="AK2" i="1"/>
  <c r="AG6" i="1"/>
  <c r="B7" i="7" s="1"/>
  <c r="B15" i="7" s="1"/>
  <c r="B16" i="7" s="1"/>
  <c r="AG7" i="1" s="1"/>
  <c r="AH5" i="1"/>
  <c r="F3" i="7" l="1"/>
  <c r="F11" i="7" s="1"/>
  <c r="AK48" i="1"/>
  <c r="AK3" i="1"/>
  <c r="E4" i="7"/>
  <c r="E12" i="7" s="1"/>
  <c r="AJ4" i="1"/>
  <c r="D5" i="7"/>
  <c r="D13" i="7" s="1"/>
  <c r="AI5" i="1"/>
  <c r="C6" i="7"/>
  <c r="C14" i="7" s="1"/>
  <c r="AH6" i="1"/>
  <c r="AK18" i="1"/>
  <c r="AK38" i="1"/>
  <c r="AK36" i="1"/>
  <c r="AK34" i="1"/>
  <c r="AK30" i="1"/>
  <c r="AK22" i="1"/>
  <c r="AK28" i="1"/>
  <c r="AK20" i="1"/>
  <c r="AK26" i="1"/>
  <c r="AK16" i="1"/>
  <c r="AK32" i="1"/>
  <c r="AK24" i="1"/>
  <c r="AK46" i="1"/>
  <c r="AK14" i="1"/>
  <c r="AK44" i="1"/>
  <c r="AK42" i="1"/>
  <c r="AK40" i="1"/>
  <c r="AJ10" i="1"/>
  <c r="AJ11" i="1" s="1"/>
  <c r="AK8" i="1"/>
  <c r="AL2" i="1"/>
  <c r="G3" i="7" l="1"/>
  <c r="G11" i="7" s="1"/>
  <c r="AL48" i="1"/>
  <c r="AL3" i="1"/>
  <c r="F4" i="7"/>
  <c r="F12" i="7" s="1"/>
  <c r="AJ5" i="1"/>
  <c r="D6" i="7"/>
  <c r="D14" i="7" s="1"/>
  <c r="AI6" i="1"/>
  <c r="C7" i="7"/>
  <c r="C15" i="7" s="1"/>
  <c r="C16" i="7" s="1"/>
  <c r="AH7" i="1" s="1"/>
  <c r="AK4" i="1"/>
  <c r="E5" i="7"/>
  <c r="E13" i="7" s="1"/>
  <c r="AL18" i="1"/>
  <c r="AL36" i="1"/>
  <c r="AL34" i="1"/>
  <c r="AL38" i="1"/>
  <c r="AL28" i="1"/>
  <c r="AL20" i="1"/>
  <c r="AL26" i="1"/>
  <c r="AL16" i="1"/>
  <c r="AL32" i="1"/>
  <c r="AL24" i="1"/>
  <c r="AL30" i="1"/>
  <c r="AL22" i="1"/>
  <c r="AL14" i="1"/>
  <c r="AL44" i="1"/>
  <c r="AL42" i="1"/>
  <c r="AL40" i="1"/>
  <c r="AL46" i="1"/>
  <c r="AK10" i="1"/>
  <c r="AK11" i="1" s="1"/>
  <c r="AM2" i="1"/>
  <c r="AL8" i="1"/>
  <c r="H3" i="7" l="1"/>
  <c r="H11" i="7" s="1"/>
  <c r="AM48" i="1"/>
  <c r="AJ6" i="1"/>
  <c r="D7" i="7"/>
  <c r="D15" i="7" s="1"/>
  <c r="D16" i="7" s="1"/>
  <c r="AI7" i="1" s="1"/>
  <c r="AM3" i="1"/>
  <c r="G4" i="7"/>
  <c r="G12" i="7" s="1"/>
  <c r="AL4" i="1"/>
  <c r="F5" i="7"/>
  <c r="F13" i="7" s="1"/>
  <c r="AK5" i="1"/>
  <c r="E6" i="7"/>
  <c r="E14" i="7" s="1"/>
  <c r="AM18" i="1"/>
  <c r="AM34" i="1"/>
  <c r="AM38" i="1"/>
  <c r="AM36" i="1"/>
  <c r="AM26" i="1"/>
  <c r="AM16" i="1"/>
  <c r="AM32" i="1"/>
  <c r="AM24" i="1"/>
  <c r="AM30" i="1"/>
  <c r="AM22" i="1"/>
  <c r="AM28" i="1"/>
  <c r="AM20" i="1"/>
  <c r="AM42" i="1"/>
  <c r="AM40" i="1"/>
  <c r="AM46" i="1"/>
  <c r="AM14" i="1"/>
  <c r="AM44" i="1"/>
  <c r="AL1" i="1"/>
  <c r="AL10" i="1"/>
  <c r="AL11" i="1" s="1"/>
  <c r="AM8" i="1"/>
  <c r="AN2" i="1"/>
  <c r="I3" i="7" l="1"/>
  <c r="I11" i="7" s="1"/>
  <c r="AN48" i="1"/>
  <c r="AN3" i="1"/>
  <c r="H4" i="7"/>
  <c r="H12" i="7" s="1"/>
  <c r="AM4" i="1"/>
  <c r="G5" i="7"/>
  <c r="G13" i="7" s="1"/>
  <c r="AK6" i="1"/>
  <c r="E7" i="7"/>
  <c r="E15" i="7" s="1"/>
  <c r="E16" i="7" s="1"/>
  <c r="AJ7" i="1" s="1"/>
  <c r="AL5" i="1"/>
  <c r="F6" i="7"/>
  <c r="F14" i="7" s="1"/>
  <c r="AN18" i="1"/>
  <c r="AN38" i="1"/>
  <c r="AN36" i="1"/>
  <c r="AN34" i="1"/>
  <c r="AN32" i="1"/>
  <c r="AN24" i="1"/>
  <c r="AN30" i="1"/>
  <c r="AN22" i="1"/>
  <c r="AN28" i="1"/>
  <c r="AN20" i="1"/>
  <c r="AN26" i="1"/>
  <c r="AN16" i="1"/>
  <c r="AN40" i="1"/>
  <c r="AN46" i="1"/>
  <c r="AN14" i="1"/>
  <c r="AN44" i="1"/>
  <c r="AN42" i="1"/>
  <c r="AM10" i="1"/>
  <c r="AM11" i="1" s="1"/>
  <c r="AN8" i="1"/>
  <c r="AO2" i="1"/>
  <c r="J3" i="7" l="1"/>
  <c r="J11" i="7" s="1"/>
  <c r="AO48" i="1"/>
  <c r="AL6" i="1"/>
  <c r="F7" i="7"/>
  <c r="F15" i="7" s="1"/>
  <c r="F16" i="7" s="1"/>
  <c r="AK7" i="1" s="1"/>
  <c r="AO3" i="1"/>
  <c r="I4" i="7"/>
  <c r="I12" i="7" s="1"/>
  <c r="AM5" i="1"/>
  <c r="G6" i="7"/>
  <c r="G14" i="7" s="1"/>
  <c r="AN4" i="1"/>
  <c r="H5" i="7"/>
  <c r="H13" i="7" s="1"/>
  <c r="AO18" i="1"/>
  <c r="AO38" i="1"/>
  <c r="AO36" i="1"/>
  <c r="AO34" i="1"/>
  <c r="AO30" i="1"/>
  <c r="AO22" i="1"/>
  <c r="AO28" i="1"/>
  <c r="AO20" i="1"/>
  <c r="AO26" i="1"/>
  <c r="AO16" i="1"/>
  <c r="AO32" i="1"/>
  <c r="AO24" i="1"/>
  <c r="AO46" i="1"/>
  <c r="AO14" i="1"/>
  <c r="AO44" i="1"/>
  <c r="AO42" i="1"/>
  <c r="AO40" i="1"/>
  <c r="AN10" i="1"/>
  <c r="AN11" i="1" s="1"/>
  <c r="AO8" i="1"/>
  <c r="AP2" i="1"/>
  <c r="K3" i="7" l="1"/>
  <c r="K11" i="7" s="1"/>
  <c r="AP48" i="1"/>
  <c r="AN5" i="1"/>
  <c r="H6" i="7"/>
  <c r="H14" i="7" s="1"/>
  <c r="AM6" i="1"/>
  <c r="G7" i="7"/>
  <c r="G15" i="7" s="1"/>
  <c r="G16" i="7" s="1"/>
  <c r="AL7" i="1" s="1"/>
  <c r="AO4" i="1"/>
  <c r="I5" i="7"/>
  <c r="I13" i="7" s="1"/>
  <c r="AP3" i="1"/>
  <c r="J4" i="7"/>
  <c r="J12" i="7" s="1"/>
  <c r="AP18" i="1"/>
  <c r="AP36" i="1"/>
  <c r="AP34" i="1"/>
  <c r="AP38" i="1"/>
  <c r="AP28" i="1"/>
  <c r="AP20" i="1"/>
  <c r="AP26" i="1"/>
  <c r="AP16" i="1"/>
  <c r="AP32" i="1"/>
  <c r="AP24" i="1"/>
  <c r="AP30" i="1"/>
  <c r="AP22" i="1"/>
  <c r="AP14" i="1"/>
  <c r="AP44" i="1"/>
  <c r="AP42" i="1"/>
  <c r="AP40" i="1"/>
  <c r="AP46" i="1"/>
  <c r="AO10" i="1"/>
  <c r="AO11" i="1" s="1"/>
  <c r="AP8" i="1"/>
  <c r="AQ2" i="1"/>
  <c r="L3" i="7" l="1"/>
  <c r="L11" i="7" s="1"/>
  <c r="AQ48" i="1"/>
  <c r="AN6" i="1"/>
  <c r="H7" i="7"/>
  <c r="H15" i="7" s="1"/>
  <c r="H16" i="7" s="1"/>
  <c r="AM7" i="1" s="1"/>
  <c r="AP4" i="1"/>
  <c r="J5" i="7"/>
  <c r="J13" i="7" s="1"/>
  <c r="AO5" i="1"/>
  <c r="I6" i="7"/>
  <c r="I14" i="7" s="1"/>
  <c r="AQ3" i="1"/>
  <c r="K4" i="7"/>
  <c r="K12" i="7" s="1"/>
  <c r="AQ18" i="1"/>
  <c r="AQ34" i="1"/>
  <c r="AQ38" i="1"/>
  <c r="AQ36" i="1"/>
  <c r="AQ26" i="1"/>
  <c r="AQ16" i="1"/>
  <c r="AQ32" i="1"/>
  <c r="AQ24" i="1"/>
  <c r="AQ30" i="1"/>
  <c r="AQ22" i="1"/>
  <c r="AQ28" i="1"/>
  <c r="AQ20" i="1"/>
  <c r="AQ42" i="1"/>
  <c r="AQ40" i="1"/>
  <c r="AQ46" i="1"/>
  <c r="AQ14" i="1"/>
  <c r="AQ44" i="1"/>
  <c r="AP1" i="1"/>
  <c r="AP10" i="1"/>
  <c r="AP11" i="1" s="1"/>
  <c r="AQ8" i="1"/>
  <c r="AR2" i="1"/>
  <c r="M3" i="7" l="1"/>
  <c r="M11" i="7" s="1"/>
  <c r="AR48" i="1"/>
  <c r="AP5" i="1"/>
  <c r="J6" i="7"/>
  <c r="J14" i="7" s="1"/>
  <c r="AR3" i="1"/>
  <c r="L4" i="7"/>
  <c r="L12" i="7" s="1"/>
  <c r="AO6" i="1"/>
  <c r="I7" i="7"/>
  <c r="I15" i="7" s="1"/>
  <c r="I16" i="7" s="1"/>
  <c r="AN7" i="1" s="1"/>
  <c r="AQ4" i="1"/>
  <c r="K5" i="7"/>
  <c r="K13" i="7" s="1"/>
  <c r="AR18" i="1"/>
  <c r="AR38" i="1"/>
  <c r="AR36" i="1"/>
  <c r="AR34" i="1"/>
  <c r="AR32" i="1"/>
  <c r="AR24" i="1"/>
  <c r="AR30" i="1"/>
  <c r="AR22" i="1"/>
  <c r="AR28" i="1"/>
  <c r="AR20" i="1"/>
  <c r="AR26" i="1"/>
  <c r="AR16" i="1"/>
  <c r="AR40" i="1"/>
  <c r="AR46" i="1"/>
  <c r="AR14" i="1"/>
  <c r="AR44" i="1"/>
  <c r="AR42" i="1"/>
  <c r="AQ10" i="1"/>
  <c r="AQ11" i="1" s="1"/>
  <c r="AR8" i="1"/>
  <c r="AS2" i="1"/>
  <c r="N3" i="7" l="1"/>
  <c r="N11" i="7" s="1"/>
  <c r="AS48" i="1"/>
  <c r="AP6" i="1"/>
  <c r="J7" i="7"/>
  <c r="J15" i="7" s="1"/>
  <c r="J16" i="7" s="1"/>
  <c r="AO7" i="1" s="1"/>
  <c r="AQ5" i="1"/>
  <c r="K6" i="7"/>
  <c r="K14" i="7" s="1"/>
  <c r="AR4" i="1"/>
  <c r="L5" i="7"/>
  <c r="L13" i="7" s="1"/>
  <c r="M4" i="7"/>
  <c r="M12" i="7" s="1"/>
  <c r="AS3" i="1"/>
  <c r="AS18" i="1"/>
  <c r="AS38" i="1"/>
  <c r="AS36" i="1"/>
  <c r="AS34" i="1"/>
  <c r="AS30" i="1"/>
  <c r="AS22" i="1"/>
  <c r="AS28" i="1"/>
  <c r="AS20" i="1"/>
  <c r="AS26" i="1"/>
  <c r="AS16" i="1"/>
  <c r="AS32" i="1"/>
  <c r="AS24" i="1"/>
  <c r="AS46" i="1"/>
  <c r="AS14" i="1"/>
  <c r="AS44" i="1"/>
  <c r="AS42" i="1"/>
  <c r="AS40" i="1"/>
  <c r="AR10" i="1"/>
  <c r="AR11" i="1" s="1"/>
  <c r="AS8" i="1"/>
  <c r="AT2" i="1"/>
  <c r="O3" i="7" l="1"/>
  <c r="O11" i="7" s="1"/>
  <c r="AT48" i="1"/>
  <c r="AT3" i="1"/>
  <c r="N4" i="7"/>
  <c r="N12" i="7" s="1"/>
  <c r="AQ6" i="1"/>
  <c r="K7" i="7"/>
  <c r="K15" i="7" s="1"/>
  <c r="K16" i="7" s="1"/>
  <c r="AP7" i="1" s="1"/>
  <c r="AR5" i="1"/>
  <c r="L6" i="7"/>
  <c r="L14" i="7" s="1"/>
  <c r="M5" i="7"/>
  <c r="M13" i="7" s="1"/>
  <c r="AS4" i="1"/>
  <c r="AT18" i="1"/>
  <c r="AT36" i="1"/>
  <c r="AT34" i="1"/>
  <c r="AT38" i="1"/>
  <c r="AT28" i="1"/>
  <c r="AT20" i="1"/>
  <c r="AT26" i="1"/>
  <c r="AT16" i="1"/>
  <c r="AT32" i="1"/>
  <c r="AT24" i="1"/>
  <c r="AT30" i="1"/>
  <c r="AT22" i="1"/>
  <c r="AT14" i="1"/>
  <c r="AT44" i="1"/>
  <c r="AT42" i="1"/>
  <c r="AT40" i="1"/>
  <c r="AT46" i="1"/>
  <c r="AS10" i="1"/>
  <c r="AS11" i="1" s="1"/>
  <c r="AU2" i="1"/>
  <c r="AT8" i="1"/>
  <c r="P3" i="7" l="1"/>
  <c r="P11" i="7" s="1"/>
  <c r="AU48" i="1"/>
  <c r="M6" i="7"/>
  <c r="M14" i="7" s="1"/>
  <c r="AS5" i="1"/>
  <c r="AT4" i="1"/>
  <c r="N5" i="7"/>
  <c r="N13" i="7" s="1"/>
  <c r="AU3" i="1"/>
  <c r="O4" i="7"/>
  <c r="O12" i="7" s="1"/>
  <c r="AR6" i="1"/>
  <c r="L7" i="7"/>
  <c r="L15" i="7" s="1"/>
  <c r="L16" i="7" s="1"/>
  <c r="AQ7" i="1" s="1"/>
  <c r="AU18" i="1"/>
  <c r="AU34" i="1"/>
  <c r="AU38" i="1"/>
  <c r="AU36" i="1"/>
  <c r="AU26" i="1"/>
  <c r="AU16" i="1"/>
  <c r="AU32" i="1"/>
  <c r="AU24" i="1"/>
  <c r="AU30" i="1"/>
  <c r="AU22" i="1"/>
  <c r="AU28" i="1"/>
  <c r="AU20" i="1"/>
  <c r="AU42" i="1"/>
  <c r="AU40" i="1"/>
  <c r="AU46" i="1"/>
  <c r="AU14" i="1"/>
  <c r="AU44" i="1"/>
  <c r="AT10" i="1"/>
  <c r="AT11" i="1" s="1"/>
  <c r="AU8" i="1"/>
  <c r="AV2" i="1"/>
  <c r="Q3" i="7" l="1"/>
  <c r="Q11" i="7" s="1"/>
  <c r="AV48" i="1"/>
  <c r="AV3" i="1"/>
  <c r="P4" i="7"/>
  <c r="P12" i="7" s="1"/>
  <c r="AT5" i="1"/>
  <c r="N6" i="7"/>
  <c r="N14" i="7" s="1"/>
  <c r="M7" i="7"/>
  <c r="M15" i="7" s="1"/>
  <c r="M16" i="7" s="1"/>
  <c r="AR7" i="1" s="1"/>
  <c r="AS6" i="1"/>
  <c r="AU4" i="1"/>
  <c r="O5" i="7"/>
  <c r="O13" i="7" s="1"/>
  <c r="AV18" i="1"/>
  <c r="AV38" i="1"/>
  <c r="AV36" i="1"/>
  <c r="AV34" i="1"/>
  <c r="AV32" i="1"/>
  <c r="AV24" i="1"/>
  <c r="AV30" i="1"/>
  <c r="AV22" i="1"/>
  <c r="AV28" i="1"/>
  <c r="AV20" i="1"/>
  <c r="AV26" i="1"/>
  <c r="AV16" i="1"/>
  <c r="AV40" i="1"/>
  <c r="AV46" i="1"/>
  <c r="AV14" i="1"/>
  <c r="AV44" i="1"/>
  <c r="AV42" i="1"/>
  <c r="AU1" i="1"/>
  <c r="AU10" i="1"/>
  <c r="AU11" i="1" s="1"/>
  <c r="AV8" i="1"/>
  <c r="AW2" i="1"/>
  <c r="R3" i="7" l="1"/>
  <c r="R11" i="7" s="1"/>
  <c r="AW48" i="1"/>
  <c r="AU5" i="1"/>
  <c r="O6" i="7"/>
  <c r="O14" i="7" s="1"/>
  <c r="AT6" i="1"/>
  <c r="N7" i="7"/>
  <c r="N15" i="7" s="1"/>
  <c r="N16" i="7" s="1"/>
  <c r="AS7" i="1" s="1"/>
  <c r="AW3" i="1"/>
  <c r="Q4" i="7"/>
  <c r="Q12" i="7" s="1"/>
  <c r="AV4" i="1"/>
  <c r="P5" i="7"/>
  <c r="P13" i="7" s="1"/>
  <c r="AW18" i="1"/>
  <c r="AW38" i="1"/>
  <c r="AW36" i="1"/>
  <c r="AW34" i="1"/>
  <c r="AW32" i="1"/>
  <c r="AW30" i="1"/>
  <c r="AW22" i="1"/>
  <c r="AW28" i="1"/>
  <c r="AW20" i="1"/>
  <c r="AW26" i="1"/>
  <c r="AW16" i="1"/>
  <c r="AW24" i="1"/>
  <c r="AW46" i="1"/>
  <c r="AW14" i="1"/>
  <c r="AW44" i="1"/>
  <c r="AW42" i="1"/>
  <c r="AW40" i="1"/>
  <c r="AV10" i="1"/>
  <c r="AV11" i="1" s="1"/>
  <c r="AW8" i="1"/>
  <c r="AX2" i="1"/>
  <c r="S3" i="7" l="1"/>
  <c r="S11" i="7" s="1"/>
  <c r="AX48" i="1"/>
  <c r="AX3" i="1"/>
  <c r="R4" i="7"/>
  <c r="R12" i="7" s="1"/>
  <c r="AW4" i="1"/>
  <c r="Q5" i="7"/>
  <c r="Q13" i="7" s="1"/>
  <c r="AV5" i="1"/>
  <c r="P6" i="7"/>
  <c r="P14" i="7" s="1"/>
  <c r="AU6" i="1"/>
  <c r="O7" i="7"/>
  <c r="O15" i="7" s="1"/>
  <c r="O16" i="7" s="1"/>
  <c r="AT7" i="1" s="1"/>
  <c r="AX18" i="1"/>
  <c r="AX36" i="1"/>
  <c r="AX34" i="1"/>
  <c r="AX32" i="1"/>
  <c r="AX38" i="1"/>
  <c r="AX28" i="1"/>
  <c r="AX20" i="1"/>
  <c r="AX26" i="1"/>
  <c r="AX16" i="1"/>
  <c r="AX24" i="1"/>
  <c r="AX30" i="1"/>
  <c r="AX22" i="1"/>
  <c r="AX14" i="1"/>
  <c r="AX44" i="1"/>
  <c r="AX42" i="1"/>
  <c r="AX40" i="1"/>
  <c r="AX46" i="1"/>
  <c r="AW10" i="1"/>
  <c r="AW11" i="1" s="1"/>
  <c r="AY2" i="1"/>
  <c r="AX8" i="1"/>
  <c r="AY14" i="1" l="1"/>
  <c r="T3" i="7"/>
  <c r="T11" i="7" s="1"/>
  <c r="AY48" i="1"/>
  <c r="AW5" i="1"/>
  <c r="Q6" i="7"/>
  <c r="Q14" i="7" s="1"/>
  <c r="AY3" i="1"/>
  <c r="S4" i="7"/>
  <c r="S12" i="7" s="1"/>
  <c r="AV6" i="1"/>
  <c r="P7" i="7"/>
  <c r="P15" i="7" s="1"/>
  <c r="P16" i="7" s="1"/>
  <c r="AU7" i="1" s="1"/>
  <c r="AX4" i="1"/>
  <c r="R5" i="7"/>
  <c r="R13" i="7" s="1"/>
  <c r="AY18" i="1"/>
  <c r="AY34" i="1"/>
  <c r="AY32" i="1"/>
  <c r="AY38" i="1"/>
  <c r="AY36" i="1"/>
  <c r="AY26" i="1"/>
  <c r="AY16" i="1"/>
  <c r="AY24" i="1"/>
  <c r="AY30" i="1"/>
  <c r="AY22" i="1"/>
  <c r="AY28" i="1"/>
  <c r="AY20" i="1"/>
  <c r="AY42" i="1"/>
  <c r="AY40" i="1"/>
  <c r="AY46" i="1"/>
  <c r="AY44" i="1"/>
  <c r="AX10" i="1"/>
  <c r="AX11" i="1" s="1"/>
  <c r="AY8" i="1"/>
  <c r="AZ2" i="1"/>
  <c r="U3" i="7" l="1"/>
  <c r="U11" i="7" s="1"/>
  <c r="AZ48" i="1"/>
  <c r="AW6" i="1"/>
  <c r="Q7" i="7"/>
  <c r="Q15" i="7" s="1"/>
  <c r="Q16" i="7" s="1"/>
  <c r="AV7" i="1" s="1"/>
  <c r="AX5" i="1"/>
  <c r="R6" i="7"/>
  <c r="R14" i="7" s="1"/>
  <c r="AY4" i="1"/>
  <c r="S5" i="7"/>
  <c r="S13" i="7" s="1"/>
  <c r="AZ3" i="1"/>
  <c r="T4" i="7"/>
  <c r="T12" i="7" s="1"/>
  <c r="AZ18" i="1"/>
  <c r="AZ32" i="1"/>
  <c r="AZ38" i="1"/>
  <c r="AZ36" i="1"/>
  <c r="AZ34" i="1"/>
  <c r="AZ24" i="1"/>
  <c r="AZ30" i="1"/>
  <c r="AZ22" i="1"/>
  <c r="AZ28" i="1"/>
  <c r="AZ20" i="1"/>
  <c r="AZ26" i="1"/>
  <c r="AZ16" i="1"/>
  <c r="AZ40" i="1"/>
  <c r="AZ46" i="1"/>
  <c r="AZ14" i="1"/>
  <c r="AZ44" i="1"/>
  <c r="AZ42" i="1"/>
  <c r="AY10" i="1"/>
  <c r="AY11" i="1" s="1"/>
  <c r="AZ8" i="1"/>
  <c r="BA2" i="1"/>
  <c r="V3" i="7" l="1"/>
  <c r="V11" i="7" s="1"/>
  <c r="BA48" i="1"/>
  <c r="AX6" i="1"/>
  <c r="R7" i="7"/>
  <c r="R15" i="7" s="1"/>
  <c r="R16" i="7" s="1"/>
  <c r="AW7" i="1" s="1"/>
  <c r="AZ4" i="1"/>
  <c r="T5" i="7"/>
  <c r="T13" i="7" s="1"/>
  <c r="BA3" i="1"/>
  <c r="U4" i="7"/>
  <c r="U12" i="7" s="1"/>
  <c r="AY5" i="1"/>
  <c r="S6" i="7"/>
  <c r="S14" i="7" s="1"/>
  <c r="BA18" i="1"/>
  <c r="BA38" i="1"/>
  <c r="BA36" i="1"/>
  <c r="BA34" i="1"/>
  <c r="BA32" i="1"/>
  <c r="BA30" i="1"/>
  <c r="BA22" i="1"/>
  <c r="BA28" i="1"/>
  <c r="BA20" i="1"/>
  <c r="BA26" i="1"/>
  <c r="BA16" i="1"/>
  <c r="BA24" i="1"/>
  <c r="BA46" i="1"/>
  <c r="BA14" i="1"/>
  <c r="BA44" i="1"/>
  <c r="BA42" i="1"/>
  <c r="BA40" i="1"/>
  <c r="AY1" i="1"/>
  <c r="AZ10" i="1"/>
  <c r="AZ11" i="1" s="1"/>
  <c r="BA8" i="1"/>
  <c r="BB2" i="1"/>
  <c r="W3" i="7" l="1"/>
  <c r="W11" i="7" s="1"/>
  <c r="BB48" i="1"/>
  <c r="BB3" i="1"/>
  <c r="V4" i="7"/>
  <c r="V12" i="7" s="1"/>
  <c r="AY6" i="1"/>
  <c r="S7" i="7"/>
  <c r="S15" i="7" s="1"/>
  <c r="S16" i="7" s="1"/>
  <c r="AX7" i="1" s="1"/>
  <c r="AZ5" i="1"/>
  <c r="T6" i="7"/>
  <c r="T14" i="7" s="1"/>
  <c r="BA4" i="1"/>
  <c r="U5" i="7"/>
  <c r="U13" i="7" s="1"/>
  <c r="BB18" i="1"/>
  <c r="BB36" i="1"/>
  <c r="BB34" i="1"/>
  <c r="BB32" i="1"/>
  <c r="BB38" i="1"/>
  <c r="BB28" i="1"/>
  <c r="BB20" i="1"/>
  <c r="BB26" i="1"/>
  <c r="BB16" i="1"/>
  <c r="BB24" i="1"/>
  <c r="BB30" i="1"/>
  <c r="BB22" i="1"/>
  <c r="BB14" i="1"/>
  <c r="BB44" i="1"/>
  <c r="BB42" i="1"/>
  <c r="BB40" i="1"/>
  <c r="BB46" i="1"/>
  <c r="BA10" i="1"/>
  <c r="BA11" i="1" s="1"/>
  <c r="BC2" i="1"/>
  <c r="BB8" i="1"/>
  <c r="X3" i="7" l="1"/>
  <c r="X11" i="7" s="1"/>
  <c r="BC48" i="1"/>
  <c r="BA5" i="1"/>
  <c r="U6" i="7"/>
  <c r="U14" i="7" s="1"/>
  <c r="BC3" i="1"/>
  <c r="W4" i="7"/>
  <c r="W12" i="7" s="1"/>
  <c r="BB4" i="1"/>
  <c r="V5" i="7"/>
  <c r="V13" i="7" s="1"/>
  <c r="AZ6" i="1"/>
  <c r="T7" i="7"/>
  <c r="T15" i="7" s="1"/>
  <c r="T16" i="7" s="1"/>
  <c r="AY7" i="1" s="1"/>
  <c r="BC18" i="1"/>
  <c r="BC34" i="1"/>
  <c r="BC32" i="1"/>
  <c r="BC38" i="1"/>
  <c r="BC36" i="1"/>
  <c r="BC26" i="1"/>
  <c r="BC16" i="1"/>
  <c r="BC24" i="1"/>
  <c r="BC30" i="1"/>
  <c r="BC22" i="1"/>
  <c r="BC28" i="1"/>
  <c r="BC20" i="1"/>
  <c r="BC42" i="1"/>
  <c r="BC40" i="1"/>
  <c r="BC46" i="1"/>
  <c r="BC14" i="1"/>
  <c r="BC44" i="1"/>
  <c r="BB10" i="1"/>
  <c r="BB11" i="1" s="1"/>
  <c r="BC8" i="1"/>
  <c r="BD2" i="1"/>
  <c r="Y3" i="7" l="1"/>
  <c r="Y11" i="7" s="1"/>
  <c r="BD48" i="1"/>
  <c r="BC4" i="1"/>
  <c r="W5" i="7"/>
  <c r="W13" i="7" s="1"/>
  <c r="BB5" i="1"/>
  <c r="V6" i="7"/>
  <c r="V14" i="7" s="1"/>
  <c r="BA6" i="1"/>
  <c r="U7" i="7"/>
  <c r="U15" i="7" s="1"/>
  <c r="U16" i="7" s="1"/>
  <c r="AZ7" i="1" s="1"/>
  <c r="BD3" i="1"/>
  <c r="X4" i="7"/>
  <c r="X12" i="7" s="1"/>
  <c r="BD18" i="1"/>
  <c r="BD32" i="1"/>
  <c r="BD38" i="1"/>
  <c r="BD36" i="1"/>
  <c r="BD34" i="1"/>
  <c r="BD24" i="1"/>
  <c r="BD30" i="1"/>
  <c r="BD22" i="1"/>
  <c r="BD28" i="1"/>
  <c r="BD20" i="1"/>
  <c r="BD26" i="1"/>
  <c r="BD16" i="1"/>
  <c r="BD40" i="1"/>
  <c r="BD46" i="1"/>
  <c r="BD14" i="1"/>
  <c r="BD44" i="1"/>
  <c r="BD42" i="1"/>
  <c r="BC10" i="1"/>
  <c r="BC11" i="1" s="1"/>
  <c r="BE2" i="1"/>
  <c r="BD8" i="1"/>
  <c r="Z3" i="7" l="1"/>
  <c r="Z11" i="7" s="1"/>
  <c r="BE48" i="1"/>
  <c r="BB6" i="1"/>
  <c r="V7" i="7"/>
  <c r="V15" i="7" s="1"/>
  <c r="V16" i="7" s="1"/>
  <c r="BA7" i="1" s="1"/>
  <c r="BD4" i="1"/>
  <c r="X5" i="7"/>
  <c r="X13" i="7" s="1"/>
  <c r="BE3" i="1"/>
  <c r="Y4" i="7"/>
  <c r="Y12" i="7" s="1"/>
  <c r="BC5" i="1"/>
  <c r="W6" i="7"/>
  <c r="W14" i="7" s="1"/>
  <c r="BE18" i="1"/>
  <c r="BE38" i="1"/>
  <c r="BE36" i="1"/>
  <c r="BE34" i="1"/>
  <c r="BE32" i="1"/>
  <c r="BE30" i="1"/>
  <c r="BE22" i="1"/>
  <c r="BE28" i="1"/>
  <c r="BE20" i="1"/>
  <c r="BE26" i="1"/>
  <c r="BE16" i="1"/>
  <c r="BE24" i="1"/>
  <c r="BE46" i="1"/>
  <c r="BE14" i="1"/>
  <c r="BE44" i="1"/>
  <c r="BE42" i="1"/>
  <c r="BE40" i="1"/>
  <c r="BC1" i="1"/>
  <c r="BD10" i="1"/>
  <c r="BD11" i="1" s="1"/>
  <c r="BF2" i="1"/>
  <c r="BE8" i="1"/>
  <c r="AA3" i="7" l="1"/>
  <c r="AA11" i="7" s="1"/>
  <c r="BF48" i="1"/>
  <c r="BF3" i="1"/>
  <c r="Z4" i="7"/>
  <c r="Z12" i="7" s="1"/>
  <c r="BD5" i="1"/>
  <c r="X6" i="7"/>
  <c r="X14" i="7" s="1"/>
  <c r="BC6" i="1"/>
  <c r="W7" i="7"/>
  <c r="W15" i="7" s="1"/>
  <c r="W16" i="7" s="1"/>
  <c r="BB7" i="1" s="1"/>
  <c r="BE4" i="1"/>
  <c r="Y5" i="7"/>
  <c r="Y13" i="7" s="1"/>
  <c r="BF18" i="1"/>
  <c r="BF36" i="1"/>
  <c r="BF34" i="1"/>
  <c r="BF32" i="1"/>
  <c r="BF38" i="1"/>
  <c r="BF28" i="1"/>
  <c r="BF20" i="1"/>
  <c r="BF26" i="1"/>
  <c r="BF16" i="1"/>
  <c r="BF24" i="1"/>
  <c r="BF30" i="1"/>
  <c r="BF22" i="1"/>
  <c r="BF14" i="1"/>
  <c r="BF44" i="1"/>
  <c r="BF42" i="1"/>
  <c r="BF40" i="1"/>
  <c r="BF46" i="1"/>
  <c r="BE10" i="1"/>
  <c r="BE11" i="1" s="1"/>
  <c r="BG2" i="1"/>
  <c r="BF8" i="1"/>
  <c r="AB3" i="7" l="1"/>
  <c r="AB11" i="7" s="1"/>
  <c r="BG48" i="1"/>
  <c r="BD6" i="1"/>
  <c r="X7" i="7"/>
  <c r="X15" i="7" s="1"/>
  <c r="X16" i="7" s="1"/>
  <c r="BC7" i="1" s="1"/>
  <c r="BG3" i="1"/>
  <c r="AA4" i="7"/>
  <c r="AA12" i="7" s="1"/>
  <c r="BF4" i="1"/>
  <c r="Z5" i="7"/>
  <c r="Z13" i="7" s="1"/>
  <c r="BE5" i="1"/>
  <c r="Y6" i="7"/>
  <c r="Y14" i="7" s="1"/>
  <c r="BG18" i="1"/>
  <c r="BG34" i="1"/>
  <c r="BG32" i="1"/>
  <c r="BG38" i="1"/>
  <c r="BG36" i="1"/>
  <c r="BG26" i="1"/>
  <c r="BG16" i="1"/>
  <c r="BG24" i="1"/>
  <c r="BG30" i="1"/>
  <c r="BG22" i="1"/>
  <c r="BG28" i="1"/>
  <c r="BG20" i="1"/>
  <c r="BG42" i="1"/>
  <c r="BG40" i="1"/>
  <c r="BG46" i="1"/>
  <c r="BG14" i="1"/>
  <c r="BG44" i="1"/>
  <c r="BF10" i="1"/>
  <c r="BF11" i="1" s="1"/>
  <c r="BG8" i="1"/>
  <c r="BH2" i="1"/>
  <c r="AC3" i="7" l="1"/>
  <c r="AC11" i="7" s="1"/>
  <c r="BH48" i="1"/>
  <c r="BG4" i="1"/>
  <c r="AA5" i="7"/>
  <c r="AA13" i="7" s="1"/>
  <c r="BE6" i="1"/>
  <c r="Y7" i="7"/>
  <c r="Y15" i="7" s="1"/>
  <c r="Y16" i="7" s="1"/>
  <c r="BD7" i="1" s="1"/>
  <c r="BF5" i="1"/>
  <c r="Z6" i="7"/>
  <c r="Z14" i="7" s="1"/>
  <c r="BH3" i="1"/>
  <c r="AB4" i="7"/>
  <c r="AB12" i="7" s="1"/>
  <c r="BH18" i="1"/>
  <c r="BH32" i="1"/>
  <c r="BH38" i="1"/>
  <c r="BH36" i="1"/>
  <c r="BH34" i="1"/>
  <c r="BH24" i="1"/>
  <c r="BH30" i="1"/>
  <c r="BH22" i="1"/>
  <c r="BH28" i="1"/>
  <c r="BH20" i="1"/>
  <c r="BH26" i="1"/>
  <c r="BH16" i="1"/>
  <c r="BH40" i="1"/>
  <c r="BH46" i="1"/>
  <c r="BH14" i="1"/>
  <c r="BH44" i="1"/>
  <c r="BH42" i="1"/>
  <c r="BG10" i="1"/>
  <c r="BG11" i="1" s="1"/>
  <c r="BI2" i="1"/>
  <c r="BH8" i="1"/>
  <c r="AD3" i="7" l="1"/>
  <c r="AD11" i="7" s="1"/>
  <c r="BI48" i="1"/>
  <c r="BG5" i="1"/>
  <c r="AA6" i="7"/>
  <c r="AA14" i="7" s="1"/>
  <c r="BH4" i="1"/>
  <c r="AB5" i="7"/>
  <c r="AB13" i="7" s="1"/>
  <c r="BI3" i="1"/>
  <c r="AC4" i="7"/>
  <c r="AC12" i="7" s="1"/>
  <c r="BF6" i="1"/>
  <c r="Z7" i="7"/>
  <c r="Z15" i="7" s="1"/>
  <c r="Z16" i="7" s="1"/>
  <c r="BE7" i="1" s="1"/>
  <c r="BI18" i="1"/>
  <c r="BI38" i="1"/>
  <c r="BI36" i="1"/>
  <c r="BI34" i="1"/>
  <c r="BI32" i="1"/>
  <c r="BI30" i="1"/>
  <c r="BI22" i="1"/>
  <c r="BI28" i="1"/>
  <c r="BI20" i="1"/>
  <c r="BI26" i="1"/>
  <c r="BI16" i="1"/>
  <c r="BI24" i="1"/>
  <c r="BI46" i="1"/>
  <c r="BI14" i="1"/>
  <c r="BI44" i="1"/>
  <c r="BI42" i="1"/>
  <c r="BI40" i="1"/>
  <c r="BH1" i="1"/>
  <c r="BH10" i="1"/>
  <c r="BH11" i="1" s="1"/>
  <c r="BJ2" i="1"/>
  <c r="BI8" i="1"/>
  <c r="AE3" i="7" l="1"/>
  <c r="AE11" i="7" s="1"/>
  <c r="BJ48" i="1"/>
  <c r="BJ3" i="1"/>
  <c r="AD4" i="7"/>
  <c r="AD12" i="7" s="1"/>
  <c r="BH5" i="1"/>
  <c r="AB6" i="7"/>
  <c r="AB14" i="7" s="1"/>
  <c r="BG6" i="1"/>
  <c r="AA7" i="7"/>
  <c r="AA15" i="7" s="1"/>
  <c r="AA16" i="7" s="1"/>
  <c r="BF7" i="1" s="1"/>
  <c r="BI4" i="1"/>
  <c r="AC5" i="7"/>
  <c r="AC13" i="7" s="1"/>
  <c r="BJ18" i="1"/>
  <c r="BJ36" i="1"/>
  <c r="BJ34" i="1"/>
  <c r="BJ32" i="1"/>
  <c r="BJ38" i="1"/>
  <c r="BJ28" i="1"/>
  <c r="BJ20" i="1"/>
  <c r="BJ26" i="1"/>
  <c r="BJ16" i="1"/>
  <c r="BJ24" i="1"/>
  <c r="BJ30" i="1"/>
  <c r="BJ22" i="1"/>
  <c r="BJ14" i="1"/>
  <c r="BJ44" i="1"/>
  <c r="BJ42" i="1"/>
  <c r="BJ40" i="1"/>
  <c r="BJ46" i="1"/>
  <c r="BI10" i="1"/>
  <c r="BI11" i="1" s="1"/>
  <c r="BJ8" i="1"/>
  <c r="BK2" i="1"/>
  <c r="AF3" i="7" l="1"/>
  <c r="AF11" i="7" s="1"/>
  <c r="BK48" i="1"/>
  <c r="BK3" i="1"/>
  <c r="AE4" i="7"/>
  <c r="AE12" i="7" s="1"/>
  <c r="BH6" i="1"/>
  <c r="AB7" i="7"/>
  <c r="AB15" i="7" s="1"/>
  <c r="AB16" i="7" s="1"/>
  <c r="BG7" i="1" s="1"/>
  <c r="BJ4" i="1"/>
  <c r="AD5" i="7"/>
  <c r="AD13" i="7" s="1"/>
  <c r="BI5" i="1"/>
  <c r="AC6" i="7"/>
  <c r="AC14" i="7" s="1"/>
  <c r="BK18" i="1"/>
  <c r="BK34" i="1"/>
  <c r="BK32" i="1"/>
  <c r="BK38" i="1"/>
  <c r="BK36" i="1"/>
  <c r="BK26" i="1"/>
  <c r="BK16" i="1"/>
  <c r="BK24" i="1"/>
  <c r="BK30" i="1"/>
  <c r="BK22" i="1"/>
  <c r="BK28" i="1"/>
  <c r="BK20" i="1"/>
  <c r="BK42" i="1"/>
  <c r="BK40" i="1"/>
  <c r="BK46" i="1"/>
  <c r="BK14" i="1"/>
  <c r="BK44" i="1"/>
  <c r="BJ10" i="1"/>
  <c r="BJ11" i="1" s="1"/>
  <c r="BL2" i="1"/>
  <c r="BK8" i="1"/>
  <c r="AG3" i="7" l="1"/>
  <c r="AG11" i="7" s="1"/>
  <c r="BL48" i="1"/>
  <c r="BK4" i="1"/>
  <c r="AE5" i="7"/>
  <c r="AE13" i="7" s="1"/>
  <c r="BL3" i="1"/>
  <c r="AF4" i="7"/>
  <c r="AF12" i="7" s="1"/>
  <c r="BJ5" i="1"/>
  <c r="AD6" i="7"/>
  <c r="AD14" i="7" s="1"/>
  <c r="BI6" i="1"/>
  <c r="AC7" i="7"/>
  <c r="AC15" i="7" s="1"/>
  <c r="AC16" i="7" s="1"/>
  <c r="BH7" i="1" s="1"/>
  <c r="BL18" i="1"/>
  <c r="BL32" i="1"/>
  <c r="BL38" i="1"/>
  <c r="BL36" i="1"/>
  <c r="BL34" i="1"/>
  <c r="BL24" i="1"/>
  <c r="BL30" i="1"/>
  <c r="BL22" i="1"/>
  <c r="BL28" i="1"/>
  <c r="BL20" i="1"/>
  <c r="BL26" i="1"/>
  <c r="BL16" i="1"/>
  <c r="BL40" i="1"/>
  <c r="BL46" i="1"/>
  <c r="BL14" i="1"/>
  <c r="BL44" i="1"/>
  <c r="BL42" i="1"/>
  <c r="BK10" i="1"/>
  <c r="BK11" i="1" s="1"/>
  <c r="BM2" i="1"/>
  <c r="BL8" i="1"/>
  <c r="AH3" i="7" l="1"/>
  <c r="AH11" i="7" s="1"/>
  <c r="BM48" i="1"/>
  <c r="BM3" i="1"/>
  <c r="AG4" i="7"/>
  <c r="AG12" i="7" s="1"/>
  <c r="BK5" i="1"/>
  <c r="AE6" i="7"/>
  <c r="AE14" i="7" s="1"/>
  <c r="BL4" i="1"/>
  <c r="AF5" i="7"/>
  <c r="AF13" i="7" s="1"/>
  <c r="BJ6" i="1"/>
  <c r="AD7" i="7"/>
  <c r="AD15" i="7" s="1"/>
  <c r="AD16" i="7" s="1"/>
  <c r="BI7" i="1" s="1"/>
  <c r="BM18" i="1"/>
  <c r="BM38" i="1"/>
  <c r="BM36" i="1"/>
  <c r="BM34" i="1"/>
  <c r="BM32" i="1"/>
  <c r="BM30" i="1"/>
  <c r="BM22" i="1"/>
  <c r="BM28" i="1"/>
  <c r="BM20" i="1"/>
  <c r="BM26" i="1"/>
  <c r="BM16" i="1"/>
  <c r="BM24" i="1"/>
  <c r="BM46" i="1"/>
  <c r="BM14" i="1"/>
  <c r="BM44" i="1"/>
  <c r="BM42" i="1"/>
  <c r="BM40" i="1"/>
  <c r="BL10" i="1"/>
  <c r="BL11" i="1" s="1"/>
  <c r="BL1" i="1"/>
  <c r="BM8" i="1"/>
  <c r="BN2" i="1"/>
  <c r="AI3" i="7" l="1"/>
  <c r="AI11" i="7" s="1"/>
  <c r="BN48" i="1"/>
  <c r="BK6" i="1"/>
  <c r="AE7" i="7"/>
  <c r="AE15" i="7" s="1"/>
  <c r="AE16" i="7" s="1"/>
  <c r="BJ7" i="1" s="1"/>
  <c r="BL5" i="1"/>
  <c r="AF6" i="7"/>
  <c r="AF14" i="7" s="1"/>
  <c r="BM4" i="1"/>
  <c r="AG5" i="7"/>
  <c r="AG13" i="7" s="1"/>
  <c r="BN3" i="1"/>
  <c r="AH4" i="7"/>
  <c r="AH12" i="7" s="1"/>
  <c r="BN18" i="1"/>
  <c r="BN36" i="1"/>
  <c r="BN34" i="1"/>
  <c r="BN32" i="1"/>
  <c r="BN38" i="1"/>
  <c r="BN28" i="1"/>
  <c r="BN20" i="1"/>
  <c r="BN26" i="1"/>
  <c r="BN16" i="1"/>
  <c r="BN24" i="1"/>
  <c r="BN30" i="1"/>
  <c r="BN22" i="1"/>
  <c r="BN14" i="1"/>
  <c r="BN44" i="1"/>
  <c r="BN42" i="1"/>
  <c r="BN40" i="1"/>
  <c r="BN46" i="1"/>
  <c r="BM10" i="1"/>
  <c r="BM11" i="1" s="1"/>
  <c r="BO2" i="1"/>
  <c r="BN8" i="1"/>
  <c r="AJ3" i="7" l="1"/>
  <c r="AJ11" i="7" s="1"/>
  <c r="BO48" i="1"/>
  <c r="BO3" i="1"/>
  <c r="AI4" i="7"/>
  <c r="AI12" i="7" s="1"/>
  <c r="BL6" i="1"/>
  <c r="AF7" i="7"/>
  <c r="AF15" i="7" s="1"/>
  <c r="AF16" i="7" s="1"/>
  <c r="BK7" i="1" s="1"/>
  <c r="BN4" i="1"/>
  <c r="AH5" i="7"/>
  <c r="AH13" i="7" s="1"/>
  <c r="BM5" i="1"/>
  <c r="AG6" i="7"/>
  <c r="AG14" i="7" s="1"/>
  <c r="BO18" i="1"/>
  <c r="BO34" i="1"/>
  <c r="BO32" i="1"/>
  <c r="BO38" i="1"/>
  <c r="BO36" i="1"/>
  <c r="BO26" i="1"/>
  <c r="BO16" i="1"/>
  <c r="BO24" i="1"/>
  <c r="BO30" i="1"/>
  <c r="BO22" i="1"/>
  <c r="BO28" i="1"/>
  <c r="BO20" i="1"/>
  <c r="BO42" i="1"/>
  <c r="BO40" i="1"/>
  <c r="BO46" i="1"/>
  <c r="BO14" i="1"/>
  <c r="BO44" i="1"/>
  <c r="BN10" i="1"/>
  <c r="BN11" i="1" s="1"/>
  <c r="BP2" i="1"/>
  <c r="BO8" i="1"/>
  <c r="AK3" i="7" l="1"/>
  <c r="AK11" i="7" s="1"/>
  <c r="BP48" i="1"/>
  <c r="BO4" i="1"/>
  <c r="AI5" i="7"/>
  <c r="AI13" i="7" s="1"/>
  <c r="BP3" i="1"/>
  <c r="AJ4" i="7"/>
  <c r="AJ12" i="7" s="1"/>
  <c r="BN5" i="1"/>
  <c r="AH6" i="7"/>
  <c r="AH14" i="7" s="1"/>
  <c r="BM6" i="1"/>
  <c r="AG7" i="7"/>
  <c r="AG15" i="7" s="1"/>
  <c r="AG16" i="7" s="1"/>
  <c r="BL7" i="1" s="1"/>
  <c r="BP18" i="1"/>
  <c r="BP32" i="1"/>
  <c r="BP38" i="1"/>
  <c r="BP36" i="1"/>
  <c r="BP34" i="1"/>
  <c r="BP24" i="1"/>
  <c r="BP30" i="1"/>
  <c r="BP22" i="1"/>
  <c r="BP28" i="1"/>
  <c r="BP20" i="1"/>
  <c r="BP26" i="1"/>
  <c r="BP16" i="1"/>
  <c r="BP40" i="1"/>
  <c r="BP46" i="1"/>
  <c r="BP14" i="1"/>
  <c r="BP44" i="1"/>
  <c r="BP42" i="1"/>
  <c r="BO10" i="1"/>
  <c r="BO11" i="1" s="1"/>
  <c r="BQ2" i="1"/>
  <c r="BQ14" i="1" s="1"/>
  <c r="BP8" i="1"/>
  <c r="AL3" i="7" l="1"/>
  <c r="AL11" i="7" s="1"/>
  <c r="BQ48" i="1"/>
  <c r="BO5" i="1"/>
  <c r="AI6" i="7"/>
  <c r="AI14" i="7" s="1"/>
  <c r="BP4" i="1"/>
  <c r="AJ5" i="7"/>
  <c r="AJ13" i="7" s="1"/>
  <c r="BN6" i="1"/>
  <c r="AH7" i="7"/>
  <c r="AH15" i="7" s="1"/>
  <c r="AH16" i="7" s="1"/>
  <c r="BM7" i="1" s="1"/>
  <c r="BQ3" i="1"/>
  <c r="AK4" i="7"/>
  <c r="AK12" i="7" s="1"/>
  <c r="BQ18" i="1"/>
  <c r="BQ38" i="1"/>
  <c r="BQ36" i="1"/>
  <c r="BQ34" i="1"/>
  <c r="BQ32" i="1"/>
  <c r="BQ30" i="1"/>
  <c r="BQ22" i="1"/>
  <c r="BQ28" i="1"/>
  <c r="BQ20" i="1"/>
  <c r="BQ26" i="1"/>
  <c r="BQ16" i="1"/>
  <c r="BQ24" i="1"/>
  <c r="BQ46" i="1"/>
  <c r="BQ44" i="1"/>
  <c r="BQ42" i="1"/>
  <c r="BQ40" i="1"/>
  <c r="BP10" i="1"/>
  <c r="BP11" i="1" s="1"/>
  <c r="BR2" i="1"/>
  <c r="BQ8" i="1"/>
  <c r="AM3" i="7" l="1"/>
  <c r="AM11" i="7" s="1"/>
  <c r="BR48" i="1"/>
  <c r="BR3" i="1"/>
  <c r="AL4" i="7"/>
  <c r="AL12" i="7" s="1"/>
  <c r="BP5" i="1"/>
  <c r="AJ6" i="7"/>
  <c r="AJ14" i="7" s="1"/>
  <c r="BO6" i="1"/>
  <c r="AI7" i="7"/>
  <c r="AI15" i="7" s="1"/>
  <c r="AI16" i="7" s="1"/>
  <c r="BN7" i="1" s="1"/>
  <c r="BQ4" i="1"/>
  <c r="AK5" i="7"/>
  <c r="AK13" i="7" s="1"/>
  <c r="BR18" i="1"/>
  <c r="BR36" i="1"/>
  <c r="BR34" i="1"/>
  <c r="BR32" i="1"/>
  <c r="BR38" i="1"/>
  <c r="BR28" i="1"/>
  <c r="BR20" i="1"/>
  <c r="BR26" i="1"/>
  <c r="BR16" i="1"/>
  <c r="BR24" i="1"/>
  <c r="BR30" i="1"/>
  <c r="BR22" i="1"/>
  <c r="BR14" i="1"/>
  <c r="BR44" i="1"/>
  <c r="BR42" i="1"/>
  <c r="BR40" i="1"/>
  <c r="BR46" i="1"/>
  <c r="BP1" i="1"/>
  <c r="BQ10" i="1"/>
  <c r="BQ11" i="1" s="1"/>
  <c r="BS2" i="1"/>
  <c r="BR8" i="1"/>
  <c r="AN3" i="7" l="1"/>
  <c r="AN11" i="7" s="1"/>
  <c r="BS48" i="1"/>
  <c r="BP6" i="1"/>
  <c r="AJ7" i="7"/>
  <c r="AJ15" i="7" s="1"/>
  <c r="AJ16" i="7" s="1"/>
  <c r="BO7" i="1" s="1"/>
  <c r="BS3" i="1"/>
  <c r="AM4" i="7"/>
  <c r="AM12" i="7" s="1"/>
  <c r="BR4" i="1"/>
  <c r="AL5" i="7"/>
  <c r="AL13" i="7" s="1"/>
  <c r="BQ5" i="1"/>
  <c r="AK6" i="7"/>
  <c r="AK14" i="7" s="1"/>
  <c r="BS18" i="1"/>
  <c r="BS34" i="1"/>
  <c r="BS32" i="1"/>
  <c r="BS38" i="1"/>
  <c r="BS36" i="1"/>
  <c r="BS26" i="1"/>
  <c r="BS16" i="1"/>
  <c r="BS24" i="1"/>
  <c r="BS30" i="1"/>
  <c r="BS22" i="1"/>
  <c r="BS28" i="1"/>
  <c r="BS20" i="1"/>
  <c r="BS42" i="1"/>
  <c r="BS40" i="1"/>
  <c r="BS46" i="1"/>
  <c r="BS14" i="1"/>
  <c r="BS44" i="1"/>
  <c r="BR10" i="1"/>
  <c r="BR11" i="1" s="1"/>
  <c r="BS8" i="1"/>
  <c r="BT2" i="1"/>
  <c r="AO3" i="7" l="1"/>
  <c r="AO11" i="7" s="1"/>
  <c r="BT48" i="1"/>
  <c r="BT3" i="1"/>
  <c r="AN4" i="7"/>
  <c r="AN12" i="7" s="1"/>
  <c r="BS4" i="1"/>
  <c r="AM5" i="7"/>
  <c r="AM13" i="7" s="1"/>
  <c r="BQ6" i="1"/>
  <c r="AK7" i="7"/>
  <c r="AK15" i="7" s="1"/>
  <c r="AK16" i="7" s="1"/>
  <c r="BP7" i="1" s="1"/>
  <c r="BR5" i="1"/>
  <c r="AL6" i="7"/>
  <c r="AL14" i="7" s="1"/>
  <c r="BT18" i="1"/>
  <c r="BT32" i="1"/>
  <c r="BT38" i="1"/>
  <c r="BT36" i="1"/>
  <c r="BT34" i="1"/>
  <c r="BT24" i="1"/>
  <c r="BT30" i="1"/>
  <c r="BT22" i="1"/>
  <c r="BT28" i="1"/>
  <c r="BT20" i="1"/>
  <c r="BT26" i="1"/>
  <c r="BT16" i="1"/>
  <c r="BT40" i="1"/>
  <c r="BT46" i="1"/>
  <c r="BT14" i="1"/>
  <c r="BT44" i="1"/>
  <c r="BT42" i="1"/>
  <c r="BS10" i="1"/>
  <c r="BS11" i="1" s="1"/>
  <c r="BU2" i="1"/>
  <c r="BT8" i="1"/>
  <c r="AP3" i="7" l="1"/>
  <c r="AP11" i="7" s="1"/>
  <c r="BU48" i="1"/>
  <c r="BR6" i="1"/>
  <c r="AL7" i="7"/>
  <c r="AL15" i="7" s="1"/>
  <c r="AL16" i="7" s="1"/>
  <c r="BQ7" i="1" s="1"/>
  <c r="BU3" i="1"/>
  <c r="AO4" i="7"/>
  <c r="AO12" i="7" s="1"/>
  <c r="BS5" i="1"/>
  <c r="AM6" i="7"/>
  <c r="AM14" i="7" s="1"/>
  <c r="BT4" i="1"/>
  <c r="AN5" i="7"/>
  <c r="AN13" i="7" s="1"/>
  <c r="BU18" i="1"/>
  <c r="BU38" i="1"/>
  <c r="BU36" i="1"/>
  <c r="BU34" i="1"/>
  <c r="BU32" i="1"/>
  <c r="BU30" i="1"/>
  <c r="BU22" i="1"/>
  <c r="BU28" i="1"/>
  <c r="BU20" i="1"/>
  <c r="BU26" i="1"/>
  <c r="BU16" i="1"/>
  <c r="BU24" i="1"/>
  <c r="BU46" i="1"/>
  <c r="BU14" i="1"/>
  <c r="BU44" i="1"/>
  <c r="BU42" i="1"/>
  <c r="BU40" i="1"/>
  <c r="BT10" i="1"/>
  <c r="BT11" i="1" s="1"/>
  <c r="BV2" i="1"/>
  <c r="BU8" i="1"/>
  <c r="AQ3" i="7" l="1"/>
  <c r="AQ11" i="7" s="1"/>
  <c r="BV48" i="1"/>
  <c r="BT5" i="1"/>
  <c r="AN6" i="7"/>
  <c r="AN14" i="7" s="1"/>
  <c r="BS6" i="1"/>
  <c r="AM7" i="7"/>
  <c r="AM15" i="7" s="1"/>
  <c r="AM16" i="7" s="1"/>
  <c r="BR7" i="1" s="1"/>
  <c r="BU4" i="1"/>
  <c r="AO5" i="7"/>
  <c r="AO13" i="7" s="1"/>
  <c r="BV3" i="1"/>
  <c r="AP4" i="7"/>
  <c r="AP12" i="7" s="1"/>
  <c r="BV18" i="1"/>
  <c r="BV36" i="1"/>
  <c r="BV34" i="1"/>
  <c r="BV32" i="1"/>
  <c r="BV38" i="1"/>
  <c r="BV28" i="1"/>
  <c r="BV20" i="1"/>
  <c r="BV26" i="1"/>
  <c r="BV16" i="1"/>
  <c r="BV24" i="1"/>
  <c r="BV30" i="1"/>
  <c r="BV22" i="1"/>
  <c r="BV14" i="1"/>
  <c r="BV44" i="1"/>
  <c r="BV42" i="1"/>
  <c r="BV40" i="1"/>
  <c r="BV46" i="1"/>
  <c r="BU1" i="1"/>
  <c r="BU10" i="1"/>
  <c r="BU11" i="1" s="1"/>
  <c r="BW2" i="1"/>
  <c r="BV8" i="1"/>
  <c r="AR3" i="7" l="1"/>
  <c r="AR11" i="7" s="1"/>
  <c r="BW48" i="1"/>
  <c r="BT6" i="1"/>
  <c r="AN7" i="7"/>
  <c r="AN15" i="7" s="1"/>
  <c r="AN16" i="7" s="1"/>
  <c r="BS7" i="1" s="1"/>
  <c r="BV4" i="1"/>
  <c r="AP5" i="7"/>
  <c r="AP13" i="7" s="1"/>
  <c r="BU5" i="1"/>
  <c r="AO6" i="7"/>
  <c r="AO14" i="7" s="1"/>
  <c r="BW3" i="1"/>
  <c r="AQ4" i="7"/>
  <c r="AQ12" i="7" s="1"/>
  <c r="BW18" i="1"/>
  <c r="BW34" i="1"/>
  <c r="BW32" i="1"/>
  <c r="BW38" i="1"/>
  <c r="BW36" i="1"/>
  <c r="BW26" i="1"/>
  <c r="BW16" i="1"/>
  <c r="BW24" i="1"/>
  <c r="BW30" i="1"/>
  <c r="BW22" i="1"/>
  <c r="BW28" i="1"/>
  <c r="BW20" i="1"/>
  <c r="BW42" i="1"/>
  <c r="BW40" i="1"/>
  <c r="BW46" i="1"/>
  <c r="BW14" i="1"/>
  <c r="BW44" i="1"/>
  <c r="BV10" i="1"/>
  <c r="BV11" i="1" s="1"/>
  <c r="BX2" i="1"/>
  <c r="BW8" i="1"/>
  <c r="AS3" i="7" l="1"/>
  <c r="AS11" i="7" s="1"/>
  <c r="BX48" i="1"/>
  <c r="BW4" i="1"/>
  <c r="AQ5" i="7"/>
  <c r="AQ13" i="7" s="1"/>
  <c r="BV5" i="1"/>
  <c r="AP6" i="7"/>
  <c r="AP14" i="7" s="1"/>
  <c r="BX3" i="1"/>
  <c r="AR4" i="7"/>
  <c r="AR12" i="7" s="1"/>
  <c r="BU6" i="1"/>
  <c r="AO7" i="7"/>
  <c r="AO15" i="7" s="1"/>
  <c r="AO16" i="7" s="1"/>
  <c r="BT7" i="1" s="1"/>
  <c r="BX18" i="1"/>
  <c r="BX32" i="1"/>
  <c r="BX38" i="1"/>
  <c r="BX36" i="1"/>
  <c r="BX34" i="1"/>
  <c r="BX24" i="1"/>
  <c r="BX30" i="1"/>
  <c r="BX22" i="1"/>
  <c r="BX28" i="1"/>
  <c r="BX20" i="1"/>
  <c r="BX26" i="1"/>
  <c r="BX16" i="1"/>
  <c r="BX40" i="1"/>
  <c r="BX46" i="1"/>
  <c r="BX14" i="1"/>
  <c r="BX44" i="1"/>
  <c r="BX42" i="1"/>
  <c r="BW10" i="1"/>
  <c r="BW11" i="1" s="1"/>
  <c r="BX8" i="1"/>
  <c r="BY2" i="1"/>
  <c r="AT3" i="7" l="1"/>
  <c r="AT11" i="7" s="1"/>
  <c r="BY48" i="1"/>
  <c r="BY3" i="1"/>
  <c r="AS4" i="7"/>
  <c r="AS12" i="7" s="1"/>
  <c r="BX4" i="1"/>
  <c r="AR5" i="7"/>
  <c r="AR13" i="7" s="1"/>
  <c r="BV6" i="1"/>
  <c r="AP7" i="7"/>
  <c r="AP15" i="7" s="1"/>
  <c r="AP16" i="7" s="1"/>
  <c r="BU7" i="1" s="1"/>
  <c r="BW5" i="1"/>
  <c r="AQ6" i="7"/>
  <c r="AQ14" i="7" s="1"/>
  <c r="BY18" i="1"/>
  <c r="BY38" i="1"/>
  <c r="BY36" i="1"/>
  <c r="BY34" i="1"/>
  <c r="BY32" i="1"/>
  <c r="BY30" i="1"/>
  <c r="BY22" i="1"/>
  <c r="BY28" i="1"/>
  <c r="BY20" i="1"/>
  <c r="BY26" i="1"/>
  <c r="BY16" i="1"/>
  <c r="BY24" i="1"/>
  <c r="BY46" i="1"/>
  <c r="BY14" i="1"/>
  <c r="BY44" i="1"/>
  <c r="BY42" i="1"/>
  <c r="BY40" i="1"/>
  <c r="BX10" i="1"/>
  <c r="BX11" i="1" s="1"/>
  <c r="BZ2" i="1"/>
  <c r="BY8" i="1"/>
  <c r="AU3" i="7" l="1"/>
  <c r="AU11" i="7" s="1"/>
  <c r="BZ48" i="1"/>
  <c r="BW6" i="1"/>
  <c r="AQ7" i="7"/>
  <c r="AQ15" i="7" s="1"/>
  <c r="AQ16" i="7" s="1"/>
  <c r="BV7" i="1" s="1"/>
  <c r="BZ3" i="1"/>
  <c r="AT4" i="7"/>
  <c r="AT12" i="7" s="1"/>
  <c r="BX5" i="1"/>
  <c r="AR6" i="7"/>
  <c r="AR14" i="7" s="1"/>
  <c r="BY4" i="1"/>
  <c r="AS5" i="7"/>
  <c r="AS13" i="7" s="1"/>
  <c r="BZ18" i="1"/>
  <c r="BZ36" i="1"/>
  <c r="BZ34" i="1"/>
  <c r="BZ32" i="1"/>
  <c r="BZ38" i="1"/>
  <c r="BZ28" i="1"/>
  <c r="BZ20" i="1"/>
  <c r="BZ26" i="1"/>
  <c r="BZ16" i="1"/>
  <c r="BZ24" i="1"/>
  <c r="BZ30" i="1"/>
  <c r="BZ22" i="1"/>
  <c r="BZ14" i="1"/>
  <c r="BZ44" i="1"/>
  <c r="BZ42" i="1"/>
  <c r="BZ40" i="1"/>
  <c r="BZ46" i="1"/>
  <c r="BY1" i="1"/>
  <c r="BY10" i="1"/>
  <c r="BY11" i="1" s="1"/>
  <c r="BZ8" i="1"/>
  <c r="CA2" i="1"/>
  <c r="AV3" i="7" l="1"/>
  <c r="AV11" i="7" s="1"/>
  <c r="CA48" i="1"/>
  <c r="BZ4" i="1"/>
  <c r="AT5" i="7"/>
  <c r="AT13" i="7" s="1"/>
  <c r="CA3" i="1"/>
  <c r="AU4" i="7"/>
  <c r="AU12" i="7" s="1"/>
  <c r="BY5" i="1"/>
  <c r="AS6" i="7"/>
  <c r="AS14" i="7" s="1"/>
  <c r="BX6" i="1"/>
  <c r="AR7" i="7"/>
  <c r="AR15" i="7" s="1"/>
  <c r="AR16" i="7" s="1"/>
  <c r="BW7" i="1" s="1"/>
  <c r="CA18" i="1"/>
  <c r="CA34" i="1"/>
  <c r="CA32" i="1"/>
  <c r="CA38" i="1"/>
  <c r="CA36" i="1"/>
  <c r="CA26" i="1"/>
  <c r="CA16" i="1"/>
  <c r="CA24" i="1"/>
  <c r="CA30" i="1"/>
  <c r="CA22" i="1"/>
  <c r="CA28" i="1"/>
  <c r="CA20" i="1"/>
  <c r="CA42" i="1"/>
  <c r="CA40" i="1"/>
  <c r="CA46" i="1"/>
  <c r="CA14" i="1"/>
  <c r="CA44" i="1"/>
  <c r="BZ10" i="1"/>
  <c r="BZ11" i="1" s="1"/>
  <c r="CB2" i="1"/>
  <c r="CA8" i="1"/>
  <c r="AW3" i="7" l="1"/>
  <c r="AW11" i="7" s="1"/>
  <c r="CB48" i="1"/>
  <c r="BZ5" i="1"/>
  <c r="AT6" i="7"/>
  <c r="AT14" i="7" s="1"/>
  <c r="CB3" i="1"/>
  <c r="AV4" i="7"/>
  <c r="AV12" i="7" s="1"/>
  <c r="BY6" i="1"/>
  <c r="AS7" i="7"/>
  <c r="AS15" i="7" s="1"/>
  <c r="AS16" i="7" s="1"/>
  <c r="BX7" i="1" s="1"/>
  <c r="CA4" i="1"/>
  <c r="AU5" i="7"/>
  <c r="AU13" i="7" s="1"/>
  <c r="CB18" i="1"/>
  <c r="CB32" i="1"/>
  <c r="CB38" i="1"/>
  <c r="CB36" i="1"/>
  <c r="CB34" i="1"/>
  <c r="CB24" i="1"/>
  <c r="CB30" i="1"/>
  <c r="CB22" i="1"/>
  <c r="CB28" i="1"/>
  <c r="CB20" i="1"/>
  <c r="CB26" i="1"/>
  <c r="CB16" i="1"/>
  <c r="CB40" i="1"/>
  <c r="CB46" i="1"/>
  <c r="CB14" i="1"/>
  <c r="CB44" i="1"/>
  <c r="CB42" i="1"/>
  <c r="CA10" i="1"/>
  <c r="CA11" i="1" s="1"/>
  <c r="CC2" i="1"/>
  <c r="CB8" i="1"/>
  <c r="AX3" i="7" l="1"/>
  <c r="AX11" i="7" s="1"/>
  <c r="CC48" i="1"/>
  <c r="CA5" i="1"/>
  <c r="AU6" i="7"/>
  <c r="AU14" i="7" s="1"/>
  <c r="CB4" i="1"/>
  <c r="AV5" i="7"/>
  <c r="AV13" i="7" s="1"/>
  <c r="CC3" i="1"/>
  <c r="AW4" i="7"/>
  <c r="AW12" i="7" s="1"/>
  <c r="BZ6" i="1"/>
  <c r="AT7" i="7"/>
  <c r="AT15" i="7" s="1"/>
  <c r="AT16" i="7" s="1"/>
  <c r="BY7" i="1" s="1"/>
  <c r="CC18" i="1"/>
  <c r="CC38" i="1"/>
  <c r="CC36" i="1"/>
  <c r="CC34" i="1"/>
  <c r="CC32" i="1"/>
  <c r="CC30" i="1"/>
  <c r="CC22" i="1"/>
  <c r="CC28" i="1"/>
  <c r="CC20" i="1"/>
  <c r="CC26" i="1"/>
  <c r="CC16" i="1"/>
  <c r="CC24" i="1"/>
  <c r="CC46" i="1"/>
  <c r="CC14" i="1"/>
  <c r="CC44" i="1"/>
  <c r="CC42" i="1"/>
  <c r="CC40" i="1"/>
  <c r="CB10" i="1"/>
  <c r="CB11" i="1" s="1"/>
  <c r="CD2" i="1"/>
  <c r="CC8" i="1"/>
  <c r="AY3" i="7" l="1"/>
  <c r="AY11" i="7" s="1"/>
  <c r="CD48" i="1"/>
  <c r="CC4" i="1"/>
  <c r="AW5" i="7"/>
  <c r="AW13" i="7" s="1"/>
  <c r="CD3" i="1"/>
  <c r="AX4" i="7"/>
  <c r="AX12" i="7" s="1"/>
  <c r="CB5" i="1"/>
  <c r="AV6" i="7"/>
  <c r="AV14" i="7" s="1"/>
  <c r="CA6" i="1"/>
  <c r="AU7" i="7"/>
  <c r="AU15" i="7" s="1"/>
  <c r="AU16" i="7" s="1"/>
  <c r="BZ7" i="1" s="1"/>
  <c r="CD18" i="1"/>
  <c r="CD36" i="1"/>
  <c r="CD34" i="1"/>
  <c r="CD32" i="1"/>
  <c r="CD38" i="1"/>
  <c r="CD28" i="1"/>
  <c r="CD20" i="1"/>
  <c r="CD26" i="1"/>
  <c r="CD16" i="1"/>
  <c r="CD24" i="1"/>
  <c r="CD30" i="1"/>
  <c r="CD22" i="1"/>
  <c r="CD14" i="1"/>
  <c r="CD44" i="1"/>
  <c r="CD42" i="1"/>
  <c r="CD40" i="1"/>
  <c r="CD46" i="1"/>
  <c r="CC1" i="1"/>
  <c r="CC10" i="1"/>
  <c r="CC11" i="1" s="1"/>
  <c r="CE2" i="1"/>
  <c r="CD8" i="1"/>
  <c r="AZ3" i="7" l="1"/>
  <c r="AZ11" i="7" s="1"/>
  <c r="CE48" i="1"/>
  <c r="CC5" i="1"/>
  <c r="AW6" i="7"/>
  <c r="AW14" i="7" s="1"/>
  <c r="CD4" i="1"/>
  <c r="AX5" i="7"/>
  <c r="AX13" i="7" s="1"/>
  <c r="CB6" i="1"/>
  <c r="AV7" i="7"/>
  <c r="AV15" i="7" s="1"/>
  <c r="AV16" i="7" s="1"/>
  <c r="CA7" i="1" s="1"/>
  <c r="CE3" i="1"/>
  <c r="AY4" i="7"/>
  <c r="AY12" i="7" s="1"/>
  <c r="CE18" i="1"/>
  <c r="CE34" i="1"/>
  <c r="CE32" i="1"/>
  <c r="CE38" i="1"/>
  <c r="CE36" i="1"/>
  <c r="CE26" i="1"/>
  <c r="CE16" i="1"/>
  <c r="CE24" i="1"/>
  <c r="CE14" i="1"/>
  <c r="CE30" i="1"/>
  <c r="CE22" i="1"/>
  <c r="CE28" i="1"/>
  <c r="CE20" i="1"/>
  <c r="CE42" i="1"/>
  <c r="CE40" i="1"/>
  <c r="CE46" i="1"/>
  <c r="CE44" i="1"/>
  <c r="CD10" i="1"/>
  <c r="CD11" i="1" s="1"/>
  <c r="CE8" i="1"/>
  <c r="CF2" i="1"/>
  <c r="BA3" i="7" l="1"/>
  <c r="BA11" i="7" s="1"/>
  <c r="CF48" i="1"/>
  <c r="CC6" i="1"/>
  <c r="AW7" i="7"/>
  <c r="AW15" i="7" s="1"/>
  <c r="AW16" i="7" s="1"/>
  <c r="CB7" i="1" s="1"/>
  <c r="CD5" i="1"/>
  <c r="AX6" i="7"/>
  <c r="AX14" i="7" s="1"/>
  <c r="CF3" i="1"/>
  <c r="AZ4" i="7"/>
  <c r="AZ12" i="7" s="1"/>
  <c r="CE4" i="1"/>
  <c r="AY5" i="7"/>
  <c r="AY13" i="7" s="1"/>
  <c r="CF18" i="1"/>
  <c r="CF32" i="1"/>
  <c r="CF38" i="1"/>
  <c r="CF36" i="1"/>
  <c r="CF34" i="1"/>
  <c r="CF24" i="1"/>
  <c r="CF30" i="1"/>
  <c r="CF22" i="1"/>
  <c r="CF28" i="1"/>
  <c r="CF20" i="1"/>
  <c r="CF26" i="1"/>
  <c r="CF16" i="1"/>
  <c r="CF40" i="1"/>
  <c r="CF46" i="1"/>
  <c r="CF44" i="1"/>
  <c r="CF14" i="1"/>
  <c r="CF42" i="1"/>
  <c r="CE10" i="1"/>
  <c r="CE11" i="1" s="1"/>
  <c r="CG2" i="1"/>
  <c r="CF8" i="1"/>
  <c r="BB3" i="7" l="1"/>
  <c r="BB11" i="7" s="1"/>
  <c r="CG48" i="1"/>
  <c r="CG3" i="1"/>
  <c r="BA4" i="7"/>
  <c r="BA12" i="7" s="1"/>
  <c r="CE5" i="1"/>
  <c r="AY6" i="7"/>
  <c r="AY14" i="7" s="1"/>
  <c r="CF4" i="1"/>
  <c r="AZ5" i="7"/>
  <c r="AZ13" i="7" s="1"/>
  <c r="CD6" i="1"/>
  <c r="AX7" i="7"/>
  <c r="AX15" i="7" s="1"/>
  <c r="AX16" i="7" s="1"/>
  <c r="CC7" i="1" s="1"/>
  <c r="CG18" i="1"/>
  <c r="CG38" i="1"/>
  <c r="CG36" i="1"/>
  <c r="CG34" i="1"/>
  <c r="CG32" i="1"/>
  <c r="CG30" i="1"/>
  <c r="CG22" i="1"/>
  <c r="CG28" i="1"/>
  <c r="CG20" i="1"/>
  <c r="CG26" i="1"/>
  <c r="CG16" i="1"/>
  <c r="CG24" i="1"/>
  <c r="CG46" i="1"/>
  <c r="CG44" i="1"/>
  <c r="CG14" i="1"/>
  <c r="CG42" i="1"/>
  <c r="CG40" i="1"/>
  <c r="CF10" i="1"/>
  <c r="CF11" i="1" s="1"/>
  <c r="CH2" i="1"/>
  <c r="CG8" i="1"/>
  <c r="BC3" i="7" l="1"/>
  <c r="BC11" i="7" s="1"/>
  <c r="CH48" i="1"/>
  <c r="CH3" i="1"/>
  <c r="BB4" i="7"/>
  <c r="BB12" i="7" s="1"/>
  <c r="CE6" i="1"/>
  <c r="AY7" i="7"/>
  <c r="AY15" i="7" s="1"/>
  <c r="AY16" i="7" s="1"/>
  <c r="CD7" i="1" s="1"/>
  <c r="CF5" i="1"/>
  <c r="AZ6" i="7"/>
  <c r="AZ14" i="7" s="1"/>
  <c r="CG4" i="1"/>
  <c r="BA5" i="7"/>
  <c r="BA13" i="7" s="1"/>
  <c r="CH18" i="1"/>
  <c r="CH36" i="1"/>
  <c r="CH34" i="1"/>
  <c r="CH32" i="1"/>
  <c r="CH38" i="1"/>
  <c r="CH28" i="1"/>
  <c r="CH20" i="1"/>
  <c r="CH26" i="1"/>
  <c r="CH16" i="1"/>
  <c r="CH24" i="1"/>
  <c r="CH14" i="1"/>
  <c r="CH30" i="1"/>
  <c r="CH22" i="1"/>
  <c r="CH44" i="1"/>
  <c r="CH42" i="1"/>
  <c r="CH40" i="1"/>
  <c r="CH46" i="1"/>
  <c r="CG10" i="1"/>
  <c r="CG11" i="1" s="1"/>
  <c r="CH8" i="1"/>
  <c r="CI2" i="1"/>
  <c r="BD3" i="7" l="1"/>
  <c r="BD11" i="7" s="1"/>
  <c r="CI48" i="1"/>
  <c r="CG5" i="1"/>
  <c r="BA6" i="7"/>
  <c r="BA14" i="7" s="1"/>
  <c r="CI3" i="1"/>
  <c r="BC4" i="7"/>
  <c r="BC12" i="7" s="1"/>
  <c r="CH4" i="1"/>
  <c r="BB5" i="7"/>
  <c r="BB13" i="7" s="1"/>
  <c r="CF6" i="1"/>
  <c r="AZ7" i="7"/>
  <c r="AZ15" i="7" s="1"/>
  <c r="AZ16" i="7" s="1"/>
  <c r="CE7" i="1" s="1"/>
  <c r="CI18" i="1"/>
  <c r="CI34" i="1"/>
  <c r="CI32" i="1"/>
  <c r="CI38" i="1"/>
  <c r="CI36" i="1"/>
  <c r="CI26" i="1"/>
  <c r="CI16" i="1"/>
  <c r="CI24" i="1"/>
  <c r="CI14" i="1"/>
  <c r="CI30" i="1"/>
  <c r="CI22" i="1"/>
  <c r="CI28" i="1"/>
  <c r="CI20" i="1"/>
  <c r="CI42" i="1"/>
  <c r="CI40" i="1"/>
  <c r="CI46" i="1"/>
  <c r="CI44" i="1"/>
  <c r="CH1" i="1"/>
  <c r="CH10" i="1"/>
  <c r="CH11" i="1" s="1"/>
  <c r="CJ2" i="1"/>
  <c r="CI8" i="1"/>
  <c r="BE3" i="7" l="1"/>
  <c r="BE11" i="7" s="1"/>
  <c r="CJ48" i="1"/>
  <c r="CI4" i="1"/>
  <c r="BC5" i="7"/>
  <c r="BC13" i="7" s="1"/>
  <c r="CG6" i="1"/>
  <c r="BA7" i="7"/>
  <c r="BA15" i="7" s="1"/>
  <c r="BA16" i="7" s="1"/>
  <c r="CF7" i="1" s="1"/>
  <c r="CJ3" i="1"/>
  <c r="BD4" i="7"/>
  <c r="BD12" i="7" s="1"/>
  <c r="CH5" i="1"/>
  <c r="BB6" i="7"/>
  <c r="BB14" i="7" s="1"/>
  <c r="CJ18" i="1"/>
  <c r="CJ32" i="1"/>
  <c r="CJ38" i="1"/>
  <c r="CJ36" i="1"/>
  <c r="CJ34" i="1"/>
  <c r="CJ24" i="1"/>
  <c r="CJ30" i="1"/>
  <c r="CJ22" i="1"/>
  <c r="CJ28" i="1"/>
  <c r="CJ20" i="1"/>
  <c r="CJ26" i="1"/>
  <c r="CJ16" i="1"/>
  <c r="CJ40" i="1"/>
  <c r="CJ14" i="1"/>
  <c r="CJ46" i="1"/>
  <c r="CJ44" i="1"/>
  <c r="CJ42" i="1"/>
  <c r="CI10" i="1"/>
  <c r="CI11" i="1" s="1"/>
  <c r="CK2" i="1"/>
  <c r="CJ8" i="1"/>
  <c r="BF3" i="7" l="1"/>
  <c r="BF11" i="7" s="1"/>
  <c r="CK48" i="1"/>
  <c r="CK3" i="1"/>
  <c r="BE4" i="7"/>
  <c r="BE12" i="7" s="1"/>
  <c r="CJ4" i="1"/>
  <c r="BD5" i="7"/>
  <c r="BD13" i="7" s="1"/>
  <c r="CI5" i="1"/>
  <c r="BC6" i="7"/>
  <c r="BC14" i="7" s="1"/>
  <c r="CH6" i="1"/>
  <c r="BB7" i="7"/>
  <c r="BB15" i="7" s="1"/>
  <c r="BB16" i="7" s="1"/>
  <c r="CG7" i="1" s="1"/>
  <c r="CK18" i="1"/>
  <c r="CK38" i="1"/>
  <c r="CK36" i="1"/>
  <c r="CK34" i="1"/>
  <c r="CK32" i="1"/>
  <c r="CK30" i="1"/>
  <c r="CK22" i="1"/>
  <c r="CK28" i="1"/>
  <c r="CK20" i="1"/>
  <c r="CK26" i="1"/>
  <c r="CK16" i="1"/>
  <c r="CK24" i="1"/>
  <c r="CK14" i="1"/>
  <c r="CK46" i="1"/>
  <c r="CK44" i="1"/>
  <c r="CK42" i="1"/>
  <c r="CK40" i="1"/>
  <c r="CJ10" i="1"/>
  <c r="CJ11" i="1" s="1"/>
  <c r="CL2" i="1"/>
  <c r="CK8" i="1"/>
  <c r="BG3" i="7" l="1"/>
  <c r="BG11" i="7" s="1"/>
  <c r="CL48" i="1"/>
  <c r="CI6" i="1"/>
  <c r="BC7" i="7"/>
  <c r="BC15" i="7" s="1"/>
  <c r="BC16" i="7" s="1"/>
  <c r="CH7" i="1" s="1"/>
  <c r="CK4" i="1"/>
  <c r="BE5" i="7"/>
  <c r="BE13" i="7" s="1"/>
  <c r="CJ5" i="1"/>
  <c r="BD6" i="7"/>
  <c r="BD14" i="7" s="1"/>
  <c r="CL3" i="1"/>
  <c r="BF4" i="7"/>
  <c r="BF12" i="7" s="1"/>
  <c r="CL18" i="1"/>
  <c r="CL36" i="1"/>
  <c r="CL34" i="1"/>
  <c r="CL32" i="1"/>
  <c r="CL38" i="1"/>
  <c r="CL28" i="1"/>
  <c r="CL20" i="1"/>
  <c r="CL26" i="1"/>
  <c r="CL16" i="1"/>
  <c r="CL24" i="1"/>
  <c r="CL14" i="1"/>
  <c r="CL30" i="1"/>
  <c r="CL22" i="1"/>
  <c r="CL44" i="1"/>
  <c r="CL42" i="1"/>
  <c r="CL40" i="1"/>
  <c r="CL46" i="1"/>
  <c r="CK10" i="1"/>
  <c r="CK11" i="1" s="1"/>
  <c r="CM2" i="1"/>
  <c r="CL8" i="1"/>
  <c r="BH3" i="7" l="1"/>
  <c r="BH11" i="7" s="1"/>
  <c r="CM48" i="1"/>
  <c r="CK5" i="1"/>
  <c r="BE6" i="7"/>
  <c r="BE14" i="7" s="1"/>
  <c r="CJ6" i="1"/>
  <c r="BD7" i="7"/>
  <c r="BD15" i="7" s="1"/>
  <c r="BD16" i="7" s="1"/>
  <c r="CI7" i="1" s="1"/>
  <c r="CM3" i="1"/>
  <c r="BG4" i="7"/>
  <c r="BG12" i="7" s="1"/>
  <c r="CL4" i="1"/>
  <c r="BF5" i="7"/>
  <c r="BF13" i="7" s="1"/>
  <c r="CM18" i="1"/>
  <c r="CM34" i="1"/>
  <c r="CM32" i="1"/>
  <c r="CM38" i="1"/>
  <c r="CM36" i="1"/>
  <c r="CM26" i="1"/>
  <c r="CM16" i="1"/>
  <c r="CM24" i="1"/>
  <c r="CM14" i="1"/>
  <c r="CM30" i="1"/>
  <c r="CM22" i="1"/>
  <c r="CM28" i="1"/>
  <c r="CM20" i="1"/>
  <c r="CM42" i="1"/>
  <c r="CM40" i="1"/>
  <c r="CM46" i="1"/>
  <c r="CM44" i="1"/>
  <c r="CL10" i="1"/>
  <c r="CL11" i="1" s="1"/>
  <c r="CN2" i="1"/>
  <c r="CM8" i="1"/>
  <c r="BI3" i="7" l="1"/>
  <c r="BI11" i="7" s="1"/>
  <c r="CN48" i="1"/>
  <c r="CN3" i="1"/>
  <c r="BH4" i="7"/>
  <c r="BH12" i="7" s="1"/>
  <c r="CK6" i="1"/>
  <c r="BE7" i="7"/>
  <c r="BE15" i="7" s="1"/>
  <c r="BE16" i="7" s="1"/>
  <c r="CJ7" i="1" s="1"/>
  <c r="CM4" i="1"/>
  <c r="BG5" i="7"/>
  <c r="BG13" i="7" s="1"/>
  <c r="CL5" i="1"/>
  <c r="BF6" i="7"/>
  <c r="BF14" i="7" s="1"/>
  <c r="CN18" i="1"/>
  <c r="CN32" i="1"/>
  <c r="CN38" i="1"/>
  <c r="CN36" i="1"/>
  <c r="CN34" i="1"/>
  <c r="CN24" i="1"/>
  <c r="CN14" i="1"/>
  <c r="CN30" i="1"/>
  <c r="CN22" i="1"/>
  <c r="CN28" i="1"/>
  <c r="CN20" i="1"/>
  <c r="CN26" i="1"/>
  <c r="CN16" i="1"/>
  <c r="CN40" i="1"/>
  <c r="CN46" i="1"/>
  <c r="CN44" i="1"/>
  <c r="CN42" i="1"/>
  <c r="CM1" i="1"/>
  <c r="CM10" i="1"/>
  <c r="CM11" i="1" s="1"/>
  <c r="CN8" i="1"/>
  <c r="CO2" i="1"/>
  <c r="BJ3" i="7" l="1"/>
  <c r="BJ11" i="7" s="1"/>
  <c r="CO48" i="1"/>
  <c r="CN4" i="1"/>
  <c r="BH5" i="7"/>
  <c r="BH13" i="7" s="1"/>
  <c r="CO3" i="1"/>
  <c r="BI4" i="7"/>
  <c r="BI12" i="7" s="1"/>
  <c r="CM5" i="1"/>
  <c r="BG6" i="7"/>
  <c r="BG14" i="7" s="1"/>
  <c r="CL6" i="1"/>
  <c r="BF7" i="7"/>
  <c r="BF15" i="7" s="1"/>
  <c r="BF16" i="7" s="1"/>
  <c r="CK7" i="1" s="1"/>
  <c r="CO18" i="1"/>
  <c r="CO38" i="1"/>
  <c r="CO36" i="1"/>
  <c r="CO34" i="1"/>
  <c r="CO32" i="1"/>
  <c r="CO30" i="1"/>
  <c r="CO22" i="1"/>
  <c r="CO28" i="1"/>
  <c r="CO20" i="1"/>
  <c r="CO26" i="1"/>
  <c r="CO16" i="1"/>
  <c r="CO24" i="1"/>
  <c r="CO14" i="1"/>
  <c r="CO46" i="1"/>
  <c r="CO44" i="1"/>
  <c r="CO42" i="1"/>
  <c r="CO40" i="1"/>
  <c r="CN10" i="1"/>
  <c r="CN11" i="1" s="1"/>
  <c r="CP2" i="1"/>
  <c r="CO8" i="1"/>
  <c r="BK3" i="7" l="1"/>
  <c r="BK11" i="7" s="1"/>
  <c r="CP48" i="1"/>
  <c r="CO4" i="1"/>
  <c r="BI5" i="7"/>
  <c r="BI13" i="7" s="1"/>
  <c r="CM6" i="1"/>
  <c r="BG7" i="7"/>
  <c r="BG15" i="7" s="1"/>
  <c r="BG16" i="7" s="1"/>
  <c r="CL7" i="1" s="1"/>
  <c r="CP3" i="1"/>
  <c r="BJ4" i="7"/>
  <c r="BJ12" i="7" s="1"/>
  <c r="CN5" i="1"/>
  <c r="BH6" i="7"/>
  <c r="BH14" i="7" s="1"/>
  <c r="CP18" i="1"/>
  <c r="CP36" i="1"/>
  <c r="CP34" i="1"/>
  <c r="CP32" i="1"/>
  <c r="CP38" i="1"/>
  <c r="CP28" i="1"/>
  <c r="CP20" i="1"/>
  <c r="CP26" i="1"/>
  <c r="CP16" i="1"/>
  <c r="CP24" i="1"/>
  <c r="CP14" i="1"/>
  <c r="CP30" i="1"/>
  <c r="CP22" i="1"/>
  <c r="CP44" i="1"/>
  <c r="CP42" i="1"/>
  <c r="CP40" i="1"/>
  <c r="CP46" i="1"/>
  <c r="CO10" i="1"/>
  <c r="CO11" i="1" s="1"/>
  <c r="CQ2" i="1"/>
  <c r="CP8" i="1"/>
  <c r="BL3" i="7" l="1"/>
  <c r="BL11" i="7" s="1"/>
  <c r="CQ48" i="1"/>
  <c r="CQ3" i="1"/>
  <c r="BK4" i="7"/>
  <c r="BK12" i="7" s="1"/>
  <c r="CP4" i="1"/>
  <c r="BJ5" i="7"/>
  <c r="BJ13" i="7" s="1"/>
  <c r="CO5" i="1"/>
  <c r="BI6" i="7"/>
  <c r="BI14" i="7" s="1"/>
  <c r="CN6" i="1"/>
  <c r="BH7" i="7"/>
  <c r="BH15" i="7" s="1"/>
  <c r="BH16" i="7" s="1"/>
  <c r="CM7" i="1" s="1"/>
  <c r="CQ18" i="1"/>
  <c r="CQ34" i="1"/>
  <c r="CQ32" i="1"/>
  <c r="CQ38" i="1"/>
  <c r="CQ36" i="1"/>
  <c r="CQ26" i="1"/>
  <c r="CQ16" i="1"/>
  <c r="CQ24" i="1"/>
  <c r="CQ14" i="1"/>
  <c r="CQ30" i="1"/>
  <c r="CQ22" i="1"/>
  <c r="CQ28" i="1"/>
  <c r="CQ20" i="1"/>
  <c r="CQ42" i="1"/>
  <c r="CQ40" i="1"/>
  <c r="CQ46" i="1"/>
  <c r="CQ44" i="1"/>
  <c r="CP10" i="1"/>
  <c r="CP11" i="1" s="1"/>
  <c r="CR2" i="1"/>
  <c r="CQ8" i="1"/>
  <c r="BM3" i="7" l="1"/>
  <c r="BM11" i="7" s="1"/>
  <c r="CR48" i="1"/>
  <c r="CQ4" i="1"/>
  <c r="BK5" i="7"/>
  <c r="BK13" i="7" s="1"/>
  <c r="CP5" i="1"/>
  <c r="BJ6" i="7"/>
  <c r="BJ14" i="7" s="1"/>
  <c r="CR3" i="1"/>
  <c r="BL4" i="7"/>
  <c r="BL12" i="7" s="1"/>
  <c r="CO6" i="1"/>
  <c r="BI7" i="7"/>
  <c r="BI15" i="7" s="1"/>
  <c r="BI16" i="7" s="1"/>
  <c r="CN7" i="1" s="1"/>
  <c r="CR18" i="1"/>
  <c r="CR32" i="1"/>
  <c r="CR38" i="1"/>
  <c r="CR36" i="1"/>
  <c r="CR34" i="1"/>
  <c r="CR24" i="1"/>
  <c r="CR14" i="1"/>
  <c r="CR30" i="1"/>
  <c r="CR22" i="1"/>
  <c r="CR28" i="1"/>
  <c r="CR20" i="1"/>
  <c r="CR26" i="1"/>
  <c r="CR16" i="1"/>
  <c r="CR40" i="1"/>
  <c r="CR46" i="1"/>
  <c r="CR44" i="1"/>
  <c r="CR42" i="1"/>
  <c r="CQ1" i="1"/>
  <c r="CQ10" i="1"/>
  <c r="CQ11" i="1" s="1"/>
  <c r="CS2" i="1"/>
  <c r="CR8" i="1"/>
  <c r="BN3" i="7" l="1"/>
  <c r="BN11" i="7" s="1"/>
  <c r="CS48" i="1"/>
  <c r="CS3" i="1"/>
  <c r="BM4" i="7"/>
  <c r="BM12" i="7" s="1"/>
  <c r="CP6" i="1"/>
  <c r="BJ7" i="7"/>
  <c r="BJ15" i="7" s="1"/>
  <c r="BJ16" i="7" s="1"/>
  <c r="CO7" i="1" s="1"/>
  <c r="CR4" i="1"/>
  <c r="BL5" i="7"/>
  <c r="BL13" i="7" s="1"/>
  <c r="CQ5" i="1"/>
  <c r="BK6" i="7"/>
  <c r="BK14" i="7" s="1"/>
  <c r="CS18" i="1"/>
  <c r="CS38" i="1"/>
  <c r="CS36" i="1"/>
  <c r="CS34" i="1"/>
  <c r="CS32" i="1"/>
  <c r="CS30" i="1"/>
  <c r="CS22" i="1"/>
  <c r="CS28" i="1"/>
  <c r="CS20" i="1"/>
  <c r="CS26" i="1"/>
  <c r="CS16" i="1"/>
  <c r="CS24" i="1"/>
  <c r="CS14" i="1"/>
  <c r="CS46" i="1"/>
  <c r="CS44" i="1"/>
  <c r="CS42" i="1"/>
  <c r="CS40" i="1"/>
  <c r="CR10" i="1"/>
  <c r="CR11" i="1" s="1"/>
  <c r="CS8" i="1"/>
  <c r="CT2" i="1"/>
  <c r="BO3" i="7" l="1"/>
  <c r="BO11" i="7" s="1"/>
  <c r="CT48" i="1"/>
  <c r="CQ6" i="1"/>
  <c r="BK7" i="7"/>
  <c r="BK15" i="7" s="1"/>
  <c r="BK16" i="7" s="1"/>
  <c r="CP7" i="1" s="1"/>
  <c r="CS4" i="1"/>
  <c r="BM5" i="7"/>
  <c r="BM13" i="7" s="1"/>
  <c r="CT3" i="1"/>
  <c r="BN4" i="7"/>
  <c r="BN12" i="7" s="1"/>
  <c r="CR5" i="1"/>
  <c r="BL6" i="7"/>
  <c r="BL14" i="7" s="1"/>
  <c r="CT18" i="1"/>
  <c r="CT36" i="1"/>
  <c r="CT34" i="1"/>
  <c r="CT32" i="1"/>
  <c r="CT38" i="1"/>
  <c r="CT28" i="1"/>
  <c r="CT20" i="1"/>
  <c r="CT26" i="1"/>
  <c r="CT16" i="1"/>
  <c r="CT24" i="1"/>
  <c r="CT14" i="1"/>
  <c r="CT30" i="1"/>
  <c r="CT22" i="1"/>
  <c r="CT44" i="1"/>
  <c r="CT42" i="1"/>
  <c r="CT40" i="1"/>
  <c r="CT46" i="1"/>
  <c r="CS10" i="1"/>
  <c r="CS11" i="1" s="1"/>
  <c r="CU2" i="1"/>
  <c r="CT8" i="1"/>
  <c r="BP3" i="7" l="1"/>
  <c r="BP11" i="7" s="1"/>
  <c r="CU48" i="1"/>
  <c r="CU3" i="1"/>
  <c r="BO4" i="7"/>
  <c r="BO12" i="7" s="1"/>
  <c r="CR6" i="1"/>
  <c r="BL7" i="7"/>
  <c r="BL15" i="7" s="1"/>
  <c r="BL16" i="7" s="1"/>
  <c r="CQ7" i="1" s="1"/>
  <c r="CS5" i="1"/>
  <c r="BM6" i="7"/>
  <c r="BM14" i="7" s="1"/>
  <c r="CT4" i="1"/>
  <c r="BN5" i="7"/>
  <c r="BN13" i="7" s="1"/>
  <c r="CU18" i="1"/>
  <c r="CU34" i="1"/>
  <c r="CU32" i="1"/>
  <c r="CU38" i="1"/>
  <c r="CU36" i="1"/>
  <c r="CU26" i="1"/>
  <c r="CU16" i="1"/>
  <c r="CU24" i="1"/>
  <c r="CU14" i="1"/>
  <c r="CU30" i="1"/>
  <c r="CU22" i="1"/>
  <c r="CU28" i="1"/>
  <c r="CU20" i="1"/>
  <c r="CU42" i="1"/>
  <c r="CU40" i="1"/>
  <c r="CU46" i="1"/>
  <c r="CU44" i="1"/>
  <c r="CT10" i="1"/>
  <c r="CT11" i="1" s="1"/>
  <c r="CV2" i="1"/>
  <c r="CU8" i="1"/>
  <c r="BQ3" i="7" l="1"/>
  <c r="BQ11" i="7" s="1"/>
  <c r="CV48" i="1"/>
  <c r="CS6" i="1"/>
  <c r="BM7" i="7"/>
  <c r="BM15" i="7" s="1"/>
  <c r="BM16" i="7" s="1"/>
  <c r="CR7" i="1" s="1"/>
  <c r="CT5" i="1"/>
  <c r="BN6" i="7"/>
  <c r="BN14" i="7" s="1"/>
  <c r="CV3" i="1"/>
  <c r="BP4" i="7"/>
  <c r="BP12" i="7" s="1"/>
  <c r="CU4" i="1"/>
  <c r="BO5" i="7"/>
  <c r="BO13" i="7" s="1"/>
  <c r="CV18" i="1"/>
  <c r="CV32" i="1"/>
  <c r="CV38" i="1"/>
  <c r="CV36" i="1"/>
  <c r="CV34" i="1"/>
  <c r="CV24" i="1"/>
  <c r="CV14" i="1"/>
  <c r="CV30" i="1"/>
  <c r="CV22" i="1"/>
  <c r="CV28" i="1"/>
  <c r="CV20" i="1"/>
  <c r="CV26" i="1"/>
  <c r="CV16" i="1"/>
  <c r="CV40" i="1"/>
  <c r="CV46" i="1"/>
  <c r="CV44" i="1"/>
  <c r="CV42" i="1"/>
  <c r="CU10" i="1"/>
  <c r="CU11" i="1" s="1"/>
  <c r="CW2" i="1"/>
  <c r="CV8" i="1"/>
  <c r="BR3" i="7" l="1"/>
  <c r="BR11" i="7" s="1"/>
  <c r="CW48" i="1"/>
  <c r="CW3" i="1"/>
  <c r="BQ4" i="7"/>
  <c r="BQ12" i="7" s="1"/>
  <c r="CU5" i="1"/>
  <c r="BO6" i="7"/>
  <c r="BO14" i="7" s="1"/>
  <c r="CV4" i="1"/>
  <c r="BP5" i="7"/>
  <c r="BP13" i="7" s="1"/>
  <c r="CT6" i="1"/>
  <c r="BN7" i="7"/>
  <c r="BN15" i="7" s="1"/>
  <c r="BN16" i="7" s="1"/>
  <c r="CS7" i="1" s="1"/>
  <c r="CW18" i="1"/>
  <c r="CW38" i="1"/>
  <c r="CW36" i="1"/>
  <c r="CW34" i="1"/>
  <c r="CW32" i="1"/>
  <c r="CW30" i="1"/>
  <c r="CW22" i="1"/>
  <c r="CW28" i="1"/>
  <c r="CW20" i="1"/>
  <c r="CW26" i="1"/>
  <c r="CW16" i="1"/>
  <c r="CW24" i="1"/>
  <c r="CW14" i="1"/>
  <c r="CW46" i="1"/>
  <c r="CW44" i="1"/>
  <c r="CW42" i="1"/>
  <c r="CW40" i="1"/>
  <c r="CU1" i="1"/>
  <c r="CV10" i="1"/>
  <c r="CV11" i="1" s="1"/>
  <c r="CX2" i="1"/>
  <c r="CW8" i="1"/>
  <c r="BS3" i="7" l="1"/>
  <c r="BS11" i="7" s="1"/>
  <c r="CX48" i="1"/>
  <c r="CX3" i="1"/>
  <c r="BR4" i="7"/>
  <c r="BR12" i="7" s="1"/>
  <c r="CU6" i="1"/>
  <c r="BO7" i="7"/>
  <c r="BO15" i="7" s="1"/>
  <c r="BO16" i="7" s="1"/>
  <c r="CT7" i="1" s="1"/>
  <c r="CV5" i="1"/>
  <c r="BP6" i="7"/>
  <c r="BP14" i="7" s="1"/>
  <c r="CW4" i="1"/>
  <c r="BQ5" i="7"/>
  <c r="BQ13" i="7" s="1"/>
  <c r="CX18" i="1"/>
  <c r="CX36" i="1"/>
  <c r="CX34" i="1"/>
  <c r="CX32" i="1"/>
  <c r="CX38" i="1"/>
  <c r="CX28" i="1"/>
  <c r="CX20" i="1"/>
  <c r="CX26" i="1"/>
  <c r="CX16" i="1"/>
  <c r="CX24" i="1"/>
  <c r="CX14" i="1"/>
  <c r="CX30" i="1"/>
  <c r="CX22" i="1"/>
  <c r="CX44" i="1"/>
  <c r="CX42" i="1"/>
  <c r="CX40" i="1"/>
  <c r="CX46" i="1"/>
  <c r="CW10" i="1"/>
  <c r="CW11" i="1" s="1"/>
  <c r="CX8" i="1"/>
  <c r="CY2" i="1"/>
  <c r="BT3" i="7" l="1"/>
  <c r="BT11" i="7" s="1"/>
  <c r="CY48" i="1"/>
  <c r="CW5" i="1"/>
  <c r="BQ6" i="7"/>
  <c r="BQ14" i="7" s="1"/>
  <c r="CY3" i="1"/>
  <c r="BS4" i="7"/>
  <c r="BS12" i="7" s="1"/>
  <c r="CX4" i="1"/>
  <c r="BR5" i="7"/>
  <c r="BR13" i="7" s="1"/>
  <c r="CV6" i="1"/>
  <c r="BP7" i="7"/>
  <c r="BP15" i="7" s="1"/>
  <c r="BP16" i="7" s="1"/>
  <c r="CU7" i="1" s="1"/>
  <c r="CY18" i="1"/>
  <c r="CY34" i="1"/>
  <c r="CY32" i="1"/>
  <c r="CY38" i="1"/>
  <c r="CY36" i="1"/>
  <c r="CY26" i="1"/>
  <c r="CY16" i="1"/>
  <c r="CY24" i="1"/>
  <c r="CY14" i="1"/>
  <c r="CY30" i="1"/>
  <c r="CY22" i="1"/>
  <c r="CY28" i="1"/>
  <c r="CY20" i="1"/>
  <c r="CY42" i="1"/>
  <c r="CY40" i="1"/>
  <c r="CY46" i="1"/>
  <c r="CY44" i="1"/>
  <c r="CX10" i="1"/>
  <c r="CX11" i="1" s="1"/>
  <c r="CZ2" i="1"/>
  <c r="CY8" i="1"/>
  <c r="BU3" i="7" l="1"/>
  <c r="BU11" i="7" s="1"/>
  <c r="CZ48" i="1"/>
  <c r="CY4" i="1"/>
  <c r="BS5" i="7"/>
  <c r="BS13" i="7" s="1"/>
  <c r="CX5" i="1"/>
  <c r="BR6" i="7"/>
  <c r="BR14" i="7" s="1"/>
  <c r="CW6" i="1"/>
  <c r="BQ7" i="7"/>
  <c r="BQ15" i="7" s="1"/>
  <c r="BQ16" i="7" s="1"/>
  <c r="CV7" i="1" s="1"/>
  <c r="CZ3" i="1"/>
  <c r="BT4" i="7"/>
  <c r="BT12" i="7" s="1"/>
  <c r="CZ18" i="1"/>
  <c r="CZ32" i="1"/>
  <c r="CZ38" i="1"/>
  <c r="CZ36" i="1"/>
  <c r="CZ34" i="1"/>
  <c r="CZ24" i="1"/>
  <c r="CZ14" i="1"/>
  <c r="CZ30" i="1"/>
  <c r="CZ22" i="1"/>
  <c r="CZ28" i="1"/>
  <c r="CZ20" i="1"/>
  <c r="CZ26" i="1"/>
  <c r="CZ16" i="1"/>
  <c r="CZ40" i="1"/>
  <c r="CZ46" i="1"/>
  <c r="CZ44" i="1"/>
  <c r="CZ42" i="1"/>
  <c r="CY10" i="1"/>
  <c r="CY11" i="1" s="1"/>
  <c r="DA2" i="1"/>
  <c r="CZ8" i="1"/>
  <c r="BV3" i="7" l="1"/>
  <c r="BV11" i="7" s="1"/>
  <c r="DA48" i="1"/>
  <c r="CX6" i="1"/>
  <c r="BR7" i="7"/>
  <c r="BR15" i="7" s="1"/>
  <c r="BR16" i="7" s="1"/>
  <c r="CW7" i="1" s="1"/>
  <c r="CZ4" i="1"/>
  <c r="BT5" i="7"/>
  <c r="BT13" i="7" s="1"/>
  <c r="DA3" i="1"/>
  <c r="BU4" i="7"/>
  <c r="BU12" i="7" s="1"/>
  <c r="CY5" i="1"/>
  <c r="BS6" i="7"/>
  <c r="BS14" i="7" s="1"/>
  <c r="DA18" i="1"/>
  <c r="DA38" i="1"/>
  <c r="DA36" i="1"/>
  <c r="DA34" i="1"/>
  <c r="DA32" i="1"/>
  <c r="DA30" i="1"/>
  <c r="DA22" i="1"/>
  <c r="DA28" i="1"/>
  <c r="DA20" i="1"/>
  <c r="DA26" i="1"/>
  <c r="DA16" i="1"/>
  <c r="DA24" i="1"/>
  <c r="DA14" i="1"/>
  <c r="DA46" i="1"/>
  <c r="DA44" i="1"/>
  <c r="DA42" i="1"/>
  <c r="DA40" i="1"/>
  <c r="CZ1" i="1"/>
  <c r="CZ10" i="1"/>
  <c r="CZ11" i="1" s="1"/>
  <c r="DB2" i="1"/>
  <c r="DA8" i="1"/>
  <c r="BW3" i="7" l="1"/>
  <c r="BW11" i="7" s="1"/>
  <c r="DB48" i="1"/>
  <c r="DB3" i="1"/>
  <c r="BV4" i="7"/>
  <c r="BV12" i="7" s="1"/>
  <c r="CY6" i="1"/>
  <c r="BS7" i="7"/>
  <c r="BS15" i="7" s="1"/>
  <c r="BS16" i="7" s="1"/>
  <c r="CX7" i="1" s="1"/>
  <c r="CZ5" i="1"/>
  <c r="BT6" i="7"/>
  <c r="BT14" i="7" s="1"/>
  <c r="DA4" i="1"/>
  <c r="BU5" i="7"/>
  <c r="BU13" i="7" s="1"/>
  <c r="DB18" i="1"/>
  <c r="DB36" i="1"/>
  <c r="DB34" i="1"/>
  <c r="DB32" i="1"/>
  <c r="DB38" i="1"/>
  <c r="DB28" i="1"/>
  <c r="DB20" i="1"/>
  <c r="DB26" i="1"/>
  <c r="DB16" i="1"/>
  <c r="DB24" i="1"/>
  <c r="DB14" i="1"/>
  <c r="DB30" i="1"/>
  <c r="DB22" i="1"/>
  <c r="DB44" i="1"/>
  <c r="DB42" i="1"/>
  <c r="DB40" i="1"/>
  <c r="DB46" i="1"/>
  <c r="DA10" i="1"/>
  <c r="DA11" i="1" s="1"/>
  <c r="DC2" i="1"/>
  <c r="DB8" i="1"/>
  <c r="BX3" i="7" l="1"/>
  <c r="BX11" i="7" s="1"/>
  <c r="DC48" i="1"/>
  <c r="DA5" i="1"/>
  <c r="BU6" i="7"/>
  <c r="BU14" i="7" s="1"/>
  <c r="DC3" i="1"/>
  <c r="BW4" i="7"/>
  <c r="BW12" i="7" s="1"/>
  <c r="DB4" i="1"/>
  <c r="BV5" i="7"/>
  <c r="BV13" i="7" s="1"/>
  <c r="CZ6" i="1"/>
  <c r="BT7" i="7"/>
  <c r="BT15" i="7" s="1"/>
  <c r="BT16" i="7" s="1"/>
  <c r="CY7" i="1" s="1"/>
  <c r="DC18" i="1"/>
  <c r="DC34" i="1"/>
  <c r="DC32" i="1"/>
  <c r="DC38" i="1"/>
  <c r="DC36" i="1"/>
  <c r="DC26" i="1"/>
  <c r="DC16" i="1"/>
  <c r="DC24" i="1"/>
  <c r="DC14" i="1"/>
  <c r="DC30" i="1"/>
  <c r="DC22" i="1"/>
  <c r="DC28" i="1"/>
  <c r="DC20" i="1"/>
  <c r="DC42" i="1"/>
  <c r="DC40" i="1"/>
  <c r="DC46" i="1"/>
  <c r="DC44" i="1"/>
  <c r="DB10" i="1"/>
  <c r="DB11" i="1" s="1"/>
  <c r="DD2" i="1"/>
  <c r="DC8" i="1"/>
  <c r="BY3" i="7" l="1"/>
  <c r="BY11" i="7" s="1"/>
  <c r="DD48" i="1"/>
  <c r="DD3" i="1"/>
  <c r="BX4" i="7"/>
  <c r="BX12" i="7" s="1"/>
  <c r="DC4" i="1"/>
  <c r="BW5" i="7"/>
  <c r="BW13" i="7" s="1"/>
  <c r="DA6" i="1"/>
  <c r="BU7" i="7"/>
  <c r="BU15" i="7" s="1"/>
  <c r="BU16" i="7" s="1"/>
  <c r="CZ7" i="1" s="1"/>
  <c r="DB5" i="1"/>
  <c r="BV6" i="7"/>
  <c r="BV14" i="7" s="1"/>
  <c r="DD18" i="1"/>
  <c r="DD32" i="1"/>
  <c r="DD38" i="1"/>
  <c r="DD36" i="1"/>
  <c r="DD34" i="1"/>
  <c r="DD24" i="1"/>
  <c r="DD14" i="1"/>
  <c r="DD30" i="1"/>
  <c r="DD22" i="1"/>
  <c r="DD28" i="1"/>
  <c r="DD20" i="1"/>
  <c r="DD26" i="1"/>
  <c r="DD16" i="1"/>
  <c r="DD40" i="1"/>
  <c r="DD46" i="1"/>
  <c r="DD44" i="1"/>
  <c r="DD42" i="1"/>
  <c r="DC10" i="1"/>
  <c r="DC11" i="1" s="1"/>
  <c r="DE2" i="1"/>
  <c r="DD8" i="1"/>
  <c r="BZ3" i="7" l="1"/>
  <c r="BZ11" i="7" s="1"/>
  <c r="DE48" i="1"/>
  <c r="DD4" i="1"/>
  <c r="BX5" i="7"/>
  <c r="BX13" i="7" s="1"/>
  <c r="DB6" i="1"/>
  <c r="BV7" i="7"/>
  <c r="BV15" i="7" s="1"/>
  <c r="BV16" i="7" s="1"/>
  <c r="DA7" i="1" s="1"/>
  <c r="DC5" i="1"/>
  <c r="BW6" i="7"/>
  <c r="BW14" i="7" s="1"/>
  <c r="DE3" i="1"/>
  <c r="BY4" i="7"/>
  <c r="BY12" i="7" s="1"/>
  <c r="DE18" i="1"/>
  <c r="DE38" i="1"/>
  <c r="DE36" i="1"/>
  <c r="DE34" i="1"/>
  <c r="DE32" i="1"/>
  <c r="DE30" i="1"/>
  <c r="DE22" i="1"/>
  <c r="DE28" i="1"/>
  <c r="DE20" i="1"/>
  <c r="DE26" i="1"/>
  <c r="DE16" i="1"/>
  <c r="DE24" i="1"/>
  <c r="DE14" i="1"/>
  <c r="DE46" i="1"/>
  <c r="DE44" i="1"/>
  <c r="DE42" i="1"/>
  <c r="DE40" i="1"/>
  <c r="DD1" i="1"/>
  <c r="DD10" i="1"/>
  <c r="DD11" i="1" s="1"/>
  <c r="DF2" i="1"/>
  <c r="DE8" i="1"/>
  <c r="CA3" i="7" l="1"/>
  <c r="CA11" i="7" s="1"/>
  <c r="DF48" i="1"/>
  <c r="DD5" i="1"/>
  <c r="BX6" i="7"/>
  <c r="BX14" i="7" s="1"/>
  <c r="DC6" i="1"/>
  <c r="BW7" i="7"/>
  <c r="BW15" i="7" s="1"/>
  <c r="BW16" i="7" s="1"/>
  <c r="DB7" i="1" s="1"/>
  <c r="DF3" i="1"/>
  <c r="BZ4" i="7"/>
  <c r="BZ12" i="7" s="1"/>
  <c r="DE4" i="1"/>
  <c r="BY5" i="7"/>
  <c r="BY13" i="7" s="1"/>
  <c r="DF18" i="1"/>
  <c r="DF36" i="1"/>
  <c r="DF34" i="1"/>
  <c r="DF32" i="1"/>
  <c r="DF38" i="1"/>
  <c r="DF28" i="1"/>
  <c r="DF20" i="1"/>
  <c r="DF26" i="1"/>
  <c r="DF16" i="1"/>
  <c r="DF24" i="1"/>
  <c r="DF14" i="1"/>
  <c r="DF30" i="1"/>
  <c r="DF22" i="1"/>
  <c r="DF44" i="1"/>
  <c r="DF42" i="1"/>
  <c r="DF40" i="1"/>
  <c r="DF46" i="1"/>
  <c r="DE10" i="1"/>
  <c r="DE11" i="1" s="1"/>
  <c r="DF8" i="1"/>
  <c r="DG2" i="1"/>
  <c r="CB3" i="7" l="1"/>
  <c r="CB11" i="7" s="1"/>
  <c r="DG48" i="1"/>
  <c r="DD6" i="1"/>
  <c r="BX7" i="7"/>
  <c r="BX15" i="7" s="1"/>
  <c r="BX16" i="7" s="1"/>
  <c r="DC7" i="1" s="1"/>
  <c r="DG3" i="1"/>
  <c r="CA4" i="7"/>
  <c r="CA12" i="7" s="1"/>
  <c r="DE5" i="1"/>
  <c r="BY6" i="7"/>
  <c r="BY14" i="7" s="1"/>
  <c r="DF4" i="1"/>
  <c r="BZ5" i="7"/>
  <c r="BZ13" i="7" s="1"/>
  <c r="DG18" i="1"/>
  <c r="DG34" i="1"/>
  <c r="DG32" i="1"/>
  <c r="DG38" i="1"/>
  <c r="DG36" i="1"/>
  <c r="DG26" i="1"/>
  <c r="DG16" i="1"/>
  <c r="DG24" i="1"/>
  <c r="DG14" i="1"/>
  <c r="DG30" i="1"/>
  <c r="DG22" i="1"/>
  <c r="DG28" i="1"/>
  <c r="DG20" i="1"/>
  <c r="DG42" i="1"/>
  <c r="DG40" i="1"/>
  <c r="DG46" i="1"/>
  <c r="DG44" i="1"/>
  <c r="DF10" i="1"/>
  <c r="DF11" i="1" s="1"/>
  <c r="DH2" i="1"/>
  <c r="DG8" i="1"/>
  <c r="CC3" i="7" l="1"/>
  <c r="CC11" i="7" s="1"/>
  <c r="DH48" i="1"/>
  <c r="DH3" i="1"/>
  <c r="CB4" i="7"/>
  <c r="CB12" i="7" s="1"/>
  <c r="DF5" i="1"/>
  <c r="BZ6" i="7"/>
  <c r="BZ14" i="7" s="1"/>
  <c r="DE6" i="1"/>
  <c r="BY7" i="7"/>
  <c r="BY15" i="7" s="1"/>
  <c r="BY16" i="7" s="1"/>
  <c r="DD7" i="1" s="1"/>
  <c r="DG4" i="1"/>
  <c r="CA5" i="7"/>
  <c r="CA13" i="7" s="1"/>
  <c r="DH18" i="1"/>
  <c r="DH32" i="1"/>
  <c r="DH38" i="1"/>
  <c r="DH36" i="1"/>
  <c r="DH34" i="1"/>
  <c r="DH24" i="1"/>
  <c r="DH14" i="1"/>
  <c r="DH30" i="1"/>
  <c r="DH22" i="1"/>
  <c r="DH28" i="1"/>
  <c r="DH20" i="1"/>
  <c r="DH26" i="1"/>
  <c r="DH16" i="1"/>
  <c r="DH40" i="1"/>
  <c r="DH46" i="1"/>
  <c r="DH44" i="1"/>
  <c r="DH42" i="1"/>
  <c r="DG10" i="1"/>
  <c r="DG11" i="1" s="1"/>
  <c r="DI2" i="1"/>
  <c r="DH8" i="1"/>
  <c r="CD3" i="7" l="1"/>
  <c r="CD11" i="7" s="1"/>
  <c r="DI48" i="1"/>
  <c r="DF6" i="1"/>
  <c r="BZ7" i="7"/>
  <c r="BZ15" i="7" s="1"/>
  <c r="BZ16" i="7" s="1"/>
  <c r="DE7" i="1" s="1"/>
  <c r="DI3" i="1"/>
  <c r="CC4" i="7"/>
  <c r="CC12" i="7" s="1"/>
  <c r="DH4" i="1"/>
  <c r="CB5" i="7"/>
  <c r="CB13" i="7" s="1"/>
  <c r="DG5" i="1"/>
  <c r="CA6" i="7"/>
  <c r="CA14" i="7" s="1"/>
  <c r="DI18" i="1"/>
  <c r="DI38" i="1"/>
  <c r="DI36" i="1"/>
  <c r="DI34" i="1"/>
  <c r="DI32" i="1"/>
  <c r="DI30" i="1"/>
  <c r="DI22" i="1"/>
  <c r="DI28" i="1"/>
  <c r="DI20" i="1"/>
  <c r="DI26" i="1"/>
  <c r="DI16" i="1"/>
  <c r="DI24" i="1"/>
  <c r="DI14" i="1"/>
  <c r="DI46" i="1"/>
  <c r="DI44" i="1"/>
  <c r="DI42" i="1"/>
  <c r="DI40" i="1"/>
  <c r="DH1" i="1"/>
  <c r="DH10" i="1"/>
  <c r="DH11" i="1" s="1"/>
  <c r="DJ2" i="1"/>
  <c r="DI8" i="1"/>
  <c r="CE3" i="7" l="1"/>
  <c r="CE11" i="7" s="1"/>
  <c r="DJ48" i="1"/>
  <c r="DH5" i="1"/>
  <c r="CB6" i="7"/>
  <c r="CB14" i="7" s="1"/>
  <c r="DJ3" i="1"/>
  <c r="CD4" i="7"/>
  <c r="CD12" i="7" s="1"/>
  <c r="DI4" i="1"/>
  <c r="CC5" i="7"/>
  <c r="CC13" i="7" s="1"/>
  <c r="DG6" i="1"/>
  <c r="CA7" i="7"/>
  <c r="CA15" i="7" s="1"/>
  <c r="CA16" i="7" s="1"/>
  <c r="DF7" i="1" s="1"/>
  <c r="DJ18" i="1"/>
  <c r="DJ36" i="1"/>
  <c r="DJ34" i="1"/>
  <c r="DJ32" i="1"/>
  <c r="DJ38" i="1"/>
  <c r="DJ28" i="1"/>
  <c r="DJ20" i="1"/>
  <c r="DJ26" i="1"/>
  <c r="DJ16" i="1"/>
  <c r="DJ24" i="1"/>
  <c r="DJ14" i="1"/>
  <c r="DJ30" i="1"/>
  <c r="DJ22" i="1"/>
  <c r="DJ44" i="1"/>
  <c r="DJ42" i="1"/>
  <c r="DJ40" i="1"/>
  <c r="DJ46" i="1"/>
  <c r="DI10" i="1"/>
  <c r="DI11" i="1" s="1"/>
  <c r="DK2" i="1"/>
  <c r="DJ8" i="1"/>
  <c r="CF3" i="7" l="1"/>
  <c r="CF11" i="7" s="1"/>
  <c r="DK48" i="1"/>
  <c r="DJ4" i="1"/>
  <c r="CD5" i="7"/>
  <c r="CD13" i="7" s="1"/>
  <c r="DI5" i="1"/>
  <c r="CC6" i="7"/>
  <c r="CC14" i="7" s="1"/>
  <c r="DH6" i="1"/>
  <c r="CB7" i="7"/>
  <c r="CB15" i="7" s="1"/>
  <c r="CB16" i="7" s="1"/>
  <c r="DG7" i="1" s="1"/>
  <c r="DK3" i="1"/>
  <c r="CE4" i="7"/>
  <c r="CE12" i="7" s="1"/>
  <c r="DK18" i="1"/>
  <c r="DK34" i="1"/>
  <c r="DK32" i="1"/>
  <c r="DK38" i="1"/>
  <c r="DK36" i="1"/>
  <c r="DK26" i="1"/>
  <c r="DK16" i="1"/>
  <c r="DK24" i="1"/>
  <c r="DK14" i="1"/>
  <c r="DK30" i="1"/>
  <c r="DK22" i="1"/>
  <c r="DK28" i="1"/>
  <c r="DK20" i="1"/>
  <c r="DK42" i="1"/>
  <c r="DK40" i="1"/>
  <c r="DK46" i="1"/>
  <c r="DK44" i="1"/>
  <c r="DJ10" i="1"/>
  <c r="DJ11" i="1" s="1"/>
  <c r="DK8" i="1"/>
  <c r="DL2" i="1"/>
  <c r="CG3" i="7" l="1"/>
  <c r="CG11" i="7" s="1"/>
  <c r="DL48" i="1"/>
  <c r="DI6" i="1"/>
  <c r="CC7" i="7"/>
  <c r="CC15" i="7" s="1"/>
  <c r="CC16" i="7" s="1"/>
  <c r="DH7" i="1" s="1"/>
  <c r="DK4" i="1"/>
  <c r="CE5" i="7"/>
  <c r="CE13" i="7" s="1"/>
  <c r="DL3" i="1"/>
  <c r="CF4" i="7"/>
  <c r="CF12" i="7" s="1"/>
  <c r="DJ5" i="1"/>
  <c r="CD6" i="7"/>
  <c r="CD14" i="7" s="1"/>
  <c r="DL18" i="1"/>
  <c r="DL32" i="1"/>
  <c r="DL38" i="1"/>
  <c r="DL36" i="1"/>
  <c r="DL34" i="1"/>
  <c r="DL24" i="1"/>
  <c r="DL14" i="1"/>
  <c r="DL30" i="1"/>
  <c r="DL22" i="1"/>
  <c r="DL28" i="1"/>
  <c r="DL20" i="1"/>
  <c r="DL26" i="1"/>
  <c r="DL16" i="1"/>
  <c r="DL40" i="1"/>
  <c r="DL46" i="1"/>
  <c r="DL44" i="1"/>
  <c r="DL42" i="1"/>
  <c r="DK10" i="1"/>
  <c r="DK11" i="1" s="1"/>
  <c r="DM2" i="1"/>
  <c r="DL8" i="1"/>
  <c r="CH3" i="7" l="1"/>
  <c r="CH11" i="7" s="1"/>
  <c r="DM48" i="1"/>
  <c r="DL4" i="1"/>
  <c r="CF5" i="7"/>
  <c r="CF13" i="7" s="1"/>
  <c r="DM3" i="1"/>
  <c r="CG4" i="7"/>
  <c r="CG12" i="7" s="1"/>
  <c r="DJ6" i="1"/>
  <c r="CD7" i="7"/>
  <c r="CD15" i="7" s="1"/>
  <c r="CD16" i="7" s="1"/>
  <c r="DI7" i="1" s="1"/>
  <c r="DK5" i="1"/>
  <c r="CE6" i="7"/>
  <c r="CE14" i="7" s="1"/>
  <c r="DM18" i="1"/>
  <c r="DM38" i="1"/>
  <c r="DM36" i="1"/>
  <c r="DM34" i="1"/>
  <c r="DM32" i="1"/>
  <c r="DM30" i="1"/>
  <c r="DM22" i="1"/>
  <c r="DM28" i="1"/>
  <c r="DM20" i="1"/>
  <c r="DM26" i="1"/>
  <c r="DM16" i="1"/>
  <c r="DM24" i="1"/>
  <c r="DM14" i="1"/>
  <c r="DM46" i="1"/>
  <c r="DM44" i="1"/>
  <c r="DM42" i="1"/>
  <c r="DM40" i="1"/>
  <c r="DL10" i="1"/>
  <c r="DL11" i="1" s="1"/>
  <c r="DM8" i="1"/>
  <c r="DN2" i="1"/>
  <c r="CI3" i="7" l="1"/>
  <c r="CI11" i="7" s="1"/>
  <c r="DN48" i="1"/>
  <c r="DK6" i="1"/>
  <c r="CE7" i="7"/>
  <c r="CE15" i="7" s="1"/>
  <c r="CE16" i="7" s="1"/>
  <c r="DJ7" i="1" s="1"/>
  <c r="DM4" i="1"/>
  <c r="CG5" i="7"/>
  <c r="CG13" i="7" s="1"/>
  <c r="DL5" i="1"/>
  <c r="CF6" i="7"/>
  <c r="CF14" i="7" s="1"/>
  <c r="DN3" i="1"/>
  <c r="CH4" i="7"/>
  <c r="CH12" i="7" s="1"/>
  <c r="DN18" i="1"/>
  <c r="DN36" i="1"/>
  <c r="DN34" i="1"/>
  <c r="DN32" i="1"/>
  <c r="DN38" i="1"/>
  <c r="DN28" i="1"/>
  <c r="DN20" i="1"/>
  <c r="DN26" i="1"/>
  <c r="DN16" i="1"/>
  <c r="DN24" i="1"/>
  <c r="DN14" i="1"/>
  <c r="DN30" i="1"/>
  <c r="DN22" i="1"/>
  <c r="DN44" i="1"/>
  <c r="DN42" i="1"/>
  <c r="DN40" i="1"/>
  <c r="DN46" i="1"/>
  <c r="DM1" i="1"/>
  <c r="DM10" i="1"/>
  <c r="DM11" i="1" s="1"/>
  <c r="DO2" i="1"/>
  <c r="DN8" i="1"/>
  <c r="CJ3" i="7" l="1"/>
  <c r="CJ11" i="7" s="1"/>
  <c r="DO48" i="1"/>
  <c r="DM5" i="1"/>
  <c r="CG6" i="7"/>
  <c r="CG14" i="7" s="1"/>
  <c r="DN4" i="1"/>
  <c r="CH5" i="7"/>
  <c r="CH13" i="7" s="1"/>
  <c r="DO3" i="1"/>
  <c r="CI4" i="7"/>
  <c r="CI12" i="7" s="1"/>
  <c r="DL6" i="1"/>
  <c r="CF7" i="7"/>
  <c r="CF15" i="7" s="1"/>
  <c r="CF16" i="7" s="1"/>
  <c r="DK7" i="1" s="1"/>
  <c r="DO18" i="1"/>
  <c r="DO34" i="1"/>
  <c r="DO32" i="1"/>
  <c r="DO38" i="1"/>
  <c r="DO36" i="1"/>
  <c r="DO26" i="1"/>
  <c r="DO16" i="1"/>
  <c r="DO24" i="1"/>
  <c r="DO14" i="1"/>
  <c r="DO30" i="1"/>
  <c r="DO22" i="1"/>
  <c r="DO28" i="1"/>
  <c r="DO20" i="1"/>
  <c r="DO42" i="1"/>
  <c r="DO40" i="1"/>
  <c r="DO46" i="1"/>
  <c r="DO44" i="1"/>
  <c r="DN10" i="1"/>
  <c r="DN11" i="1" s="1"/>
  <c r="DP2" i="1"/>
  <c r="DO8" i="1"/>
  <c r="CK3" i="7" l="1"/>
  <c r="CK11" i="7" s="1"/>
  <c r="DP48" i="1"/>
  <c r="DO4" i="1"/>
  <c r="CI5" i="7"/>
  <c r="CI13" i="7" s="1"/>
  <c r="DP3" i="1"/>
  <c r="CJ4" i="7"/>
  <c r="CJ12" i="7" s="1"/>
  <c r="DN5" i="1"/>
  <c r="CH6" i="7"/>
  <c r="CH14" i="7" s="1"/>
  <c r="DM6" i="1"/>
  <c r="CG7" i="7"/>
  <c r="CG15" i="7" s="1"/>
  <c r="CG16" i="7" s="1"/>
  <c r="DL7" i="1" s="1"/>
  <c r="DP18" i="1"/>
  <c r="DP32" i="1"/>
  <c r="DP38" i="1"/>
  <c r="DP36" i="1"/>
  <c r="DP34" i="1"/>
  <c r="DP24" i="1"/>
  <c r="DP14" i="1"/>
  <c r="DP30" i="1"/>
  <c r="DP22" i="1"/>
  <c r="DP28" i="1"/>
  <c r="DP20" i="1"/>
  <c r="DP26" i="1"/>
  <c r="DP16" i="1"/>
  <c r="DP40" i="1"/>
  <c r="DP46" i="1"/>
  <c r="DP44" i="1"/>
  <c r="DP42" i="1"/>
  <c r="DO10" i="1"/>
  <c r="DO11" i="1" s="1"/>
  <c r="DQ2" i="1"/>
  <c r="DP8" i="1"/>
  <c r="CL3" i="7" l="1"/>
  <c r="CL11" i="7" s="1"/>
  <c r="DQ48" i="1"/>
  <c r="DO5" i="1"/>
  <c r="CI6" i="7"/>
  <c r="CI14" i="7" s="1"/>
  <c r="DP4" i="1"/>
  <c r="CJ5" i="7"/>
  <c r="CJ13" i="7" s="1"/>
  <c r="DN6" i="1"/>
  <c r="CH7" i="7"/>
  <c r="CH15" i="7" s="1"/>
  <c r="CH16" i="7" s="1"/>
  <c r="DM7" i="1" s="1"/>
  <c r="DQ3" i="1"/>
  <c r="CL4" i="7" s="1"/>
  <c r="CL12" i="7" s="1"/>
  <c r="CK4" i="7"/>
  <c r="CK12" i="7" s="1"/>
  <c r="DQ18" i="1"/>
  <c r="DQ38" i="1"/>
  <c r="DQ36" i="1"/>
  <c r="DQ34" i="1"/>
  <c r="DQ32" i="1"/>
  <c r="DQ30" i="1"/>
  <c r="DQ22" i="1"/>
  <c r="DQ28" i="1"/>
  <c r="DQ20" i="1"/>
  <c r="DQ26" i="1"/>
  <c r="DQ16" i="1"/>
  <c r="DQ24" i="1"/>
  <c r="DQ14" i="1"/>
  <c r="DQ46" i="1"/>
  <c r="DQ44" i="1"/>
  <c r="DQ42" i="1"/>
  <c r="DQ40" i="1"/>
  <c r="DP10" i="1"/>
  <c r="DP11" i="1" s="1"/>
  <c r="DQ8" i="1"/>
  <c r="DO6" i="1" l="1"/>
  <c r="CI7" i="7"/>
  <c r="CI15" i="7" s="1"/>
  <c r="CI16" i="7" s="1"/>
  <c r="DN7" i="1" s="1"/>
  <c r="DQ4" i="1"/>
  <c r="CL5" i="7" s="1"/>
  <c r="CL13" i="7" s="1"/>
  <c r="CK5" i="7"/>
  <c r="CK13" i="7" s="1"/>
  <c r="DP5" i="1"/>
  <c r="CJ6" i="7"/>
  <c r="CJ14" i="7" s="1"/>
  <c r="DQ10" i="1"/>
  <c r="DQ11" i="1" s="1"/>
  <c r="DQ5" i="1" l="1"/>
  <c r="CL6" i="7" s="1"/>
  <c r="CL14" i="7" s="1"/>
  <c r="CK6" i="7"/>
  <c r="CK14" i="7" s="1"/>
  <c r="DP6" i="1"/>
  <c r="CJ7" i="7"/>
  <c r="CJ15" i="7" s="1"/>
  <c r="CJ16" i="7" s="1"/>
  <c r="DO7" i="1" s="1"/>
  <c r="B19" i="7" l="1" a="1"/>
  <c r="B19" i="7" s="1"/>
  <c r="DQ6" i="1"/>
  <c r="CL7" i="7" s="1"/>
  <c r="CL15" i="7" s="1"/>
  <c r="CL16" i="7" s="1"/>
  <c r="DQ7" i="1" s="1"/>
  <c r="CK7" i="7"/>
  <c r="CK15" i="7" s="1"/>
  <c r="CK16" i="7" s="1"/>
  <c r="DP7" i="1" s="1"/>
  <c r="AF20" i="7" l="1" a="1"/>
  <c r="AF20" i="7" s="1"/>
  <c r="AH20" i="7" a="1"/>
  <c r="AH20" i="7" s="1"/>
  <c r="AJ20" i="7" a="1"/>
  <c r="AJ20" i="7" s="1"/>
  <c r="AL20" i="7" a="1"/>
  <c r="AL20" i="7" s="1"/>
  <c r="AN20" i="7" a="1"/>
  <c r="AN20" i="7" s="1"/>
  <c r="AP20" i="7" a="1"/>
  <c r="AP20" i="7" s="1"/>
  <c r="AR20" i="7" a="1"/>
  <c r="AR20" i="7" s="1"/>
  <c r="AT20" i="7" a="1"/>
  <c r="AT20" i="7" s="1"/>
  <c r="AV20" i="7" a="1"/>
  <c r="AV20" i="7" s="1"/>
  <c r="AX20" i="7" a="1"/>
  <c r="AX20" i="7" s="1"/>
  <c r="BA20" i="7" a="1"/>
  <c r="BA20" i="7" s="1"/>
  <c r="BF20" i="7" a="1"/>
  <c r="BF20" i="7" s="1"/>
  <c r="BI20" i="7" a="1"/>
  <c r="BI20" i="7" s="1"/>
  <c r="BN20" i="7" a="1"/>
  <c r="BN20" i="7" s="1"/>
  <c r="BQ20" i="7" a="1"/>
  <c r="BQ20" i="7" s="1"/>
  <c r="BV20" i="7" a="1"/>
  <c r="BV20" i="7" s="1"/>
  <c r="BY20" i="7" a="1"/>
  <c r="BY20" i="7" s="1"/>
  <c r="CD20" i="7" a="1"/>
  <c r="CD20" i="7" s="1"/>
  <c r="CG20" i="7" a="1"/>
  <c r="CG20" i="7" s="1"/>
  <c r="CL20" i="7" a="1"/>
  <c r="CL20" i="7" s="1"/>
  <c r="I20" i="7" a="1"/>
  <c r="I20" i="7" s="1"/>
  <c r="K20" i="7" a="1"/>
  <c r="K20" i="7" s="1"/>
  <c r="M20" i="7" a="1"/>
  <c r="M20" i="7" s="1"/>
  <c r="O20" i="7" a="1"/>
  <c r="O20" i="7" s="1"/>
  <c r="Q20" i="7" a="1"/>
  <c r="Q20" i="7" s="1"/>
  <c r="S20" i="7" a="1"/>
  <c r="S20" i="7" s="1"/>
  <c r="U20" i="7" a="1"/>
  <c r="U20" i="7" s="1"/>
  <c r="W20" i="7" a="1"/>
  <c r="W20" i="7" s="1"/>
  <c r="Y20" i="7" a="1"/>
  <c r="Y20" i="7" s="1"/>
  <c r="AA20" i="7" a="1"/>
  <c r="AA20" i="7" s="1"/>
  <c r="AC20" i="7" a="1"/>
  <c r="AC20" i="7" s="1"/>
  <c r="AE20" i="7" a="1"/>
  <c r="AE20" i="7" s="1"/>
  <c r="AG20" i="7" a="1"/>
  <c r="AG20" i="7" s="1"/>
  <c r="AI20" i="7" a="1"/>
  <c r="AI20" i="7" s="1"/>
  <c r="AK20" i="7" a="1"/>
  <c r="AK20" i="7" s="1"/>
  <c r="AM20" i="7" a="1"/>
  <c r="AM20" i="7" s="1"/>
  <c r="AO20" i="7" a="1"/>
  <c r="AO20" i="7" s="1"/>
  <c r="AQ20" i="7" a="1"/>
  <c r="AQ20" i="7" s="1"/>
  <c r="AS20" i="7" a="1"/>
  <c r="AS20" i="7" s="1"/>
  <c r="AU20" i="7" a="1"/>
  <c r="AU20" i="7" s="1"/>
  <c r="AW20" i="7" a="1"/>
  <c r="AW20" i="7" s="1"/>
  <c r="BB20" i="7" a="1"/>
  <c r="BB20" i="7" s="1"/>
  <c r="BE20" i="7" a="1"/>
  <c r="BE20" i="7" s="1"/>
  <c r="BJ20" i="7" a="1"/>
  <c r="BJ20" i="7" s="1"/>
  <c r="BM20" i="7" a="1"/>
  <c r="BM20" i="7" s="1"/>
  <c r="BR20" i="7" a="1"/>
  <c r="BR20" i="7" s="1"/>
  <c r="BU20" i="7" a="1"/>
  <c r="BU20" i="7" s="1"/>
  <c r="BZ20" i="7" a="1"/>
  <c r="BZ20" i="7" s="1"/>
  <c r="CC20" i="7" a="1"/>
  <c r="CC20" i="7" s="1"/>
  <c r="CH20" i="7" a="1"/>
  <c r="CH20" i="7" s="1"/>
  <c r="CK20" i="7" a="1"/>
  <c r="CK20" i="7" s="1"/>
  <c r="J20" i="7" a="1"/>
  <c r="J20" i="7" s="1"/>
  <c r="L20" i="7" a="1"/>
  <c r="L20" i="7" s="1"/>
  <c r="N20" i="7" a="1"/>
  <c r="N20" i="7" s="1"/>
  <c r="P20" i="7" a="1"/>
  <c r="P20" i="7" s="1"/>
  <c r="R20" i="7" a="1"/>
  <c r="R20" i="7" s="1"/>
  <c r="T20" i="7" a="1"/>
  <c r="T20" i="7" s="1"/>
  <c r="V20" i="7" a="1"/>
  <c r="V20" i="7" s="1"/>
  <c r="X20" i="7" a="1"/>
  <c r="X20" i="7" s="1"/>
  <c r="Z20" i="7" a="1"/>
  <c r="Z20" i="7" s="1"/>
  <c r="AB20" i="7" a="1"/>
  <c r="AB20" i="7" s="1"/>
  <c r="AD20" i="7" a="1"/>
  <c r="AD20" i="7" s="1"/>
  <c r="B20" i="7" a="1"/>
  <c r="B20" i="7" s="1"/>
  <c r="B21" i="7" s="1"/>
  <c r="AZ20" i="7" a="1"/>
  <c r="AZ20" i="7" s="1"/>
  <c r="BC20" i="7" a="1"/>
  <c r="BC20" i="7" s="1"/>
  <c r="BH20" i="7" a="1"/>
  <c r="BH20" i="7" s="1"/>
  <c r="BK20" i="7" a="1"/>
  <c r="BK20" i="7" s="1"/>
  <c r="BP20" i="7" a="1"/>
  <c r="BP20" i="7" s="1"/>
  <c r="BS20" i="7" a="1"/>
  <c r="BS20" i="7" s="1"/>
  <c r="BX20" i="7" a="1"/>
  <c r="BX20" i="7" s="1"/>
  <c r="CA20" i="7" a="1"/>
  <c r="CA20" i="7" s="1"/>
  <c r="CF20" i="7" a="1"/>
  <c r="CF20" i="7" s="1"/>
  <c r="CI20" i="7" a="1"/>
  <c r="CI20" i="7" s="1"/>
  <c r="D20" i="7" a="1"/>
  <c r="D20" i="7" s="1"/>
  <c r="F20" i="7" a="1"/>
  <c r="F20" i="7" s="1"/>
  <c r="H20" i="7" a="1"/>
  <c r="H20" i="7" s="1"/>
  <c r="BG20" i="7" a="1"/>
  <c r="BG20" i="7" s="1"/>
  <c r="CB20" i="7" a="1"/>
  <c r="CB20" i="7" s="1"/>
  <c r="C20" i="7" a="1"/>
  <c r="C20" i="7" s="1"/>
  <c r="AY20" i="7" a="1"/>
  <c r="AY20" i="7" s="1"/>
  <c r="BT20" i="7" a="1"/>
  <c r="BT20" i="7" s="1"/>
  <c r="CE20" i="7" a="1"/>
  <c r="CE20" i="7" s="1"/>
  <c r="E20" i="7" a="1"/>
  <c r="E20" i="7" s="1"/>
  <c r="BL20" i="7" a="1"/>
  <c r="BL20" i="7" s="1"/>
  <c r="BW20" i="7" a="1"/>
  <c r="BW20" i="7" s="1"/>
  <c r="G20" i="7" a="1"/>
  <c r="G20" i="7" s="1"/>
  <c r="BD20" i="7" a="1"/>
  <c r="BD20" i="7" s="1"/>
  <c r="BO20" i="7" a="1"/>
  <c r="BO20" i="7" s="1"/>
  <c r="CJ20" i="7" a="1"/>
  <c r="CJ20" i="7" s="1"/>
  <c r="C21" i="7" l="1"/>
  <c r="D21" i="7" s="1"/>
  <c r="E21" i="7" s="1"/>
  <c r="F21" i="7" s="1"/>
  <c r="G21" i="7" s="1"/>
  <c r="H21" i="7" s="1"/>
  <c r="I21" i="7" s="1"/>
  <c r="J21" i="7" s="1"/>
  <c r="K21" i="7" s="1"/>
  <c r="L21" i="7" s="1"/>
  <c r="M21" i="7" s="1"/>
  <c r="N21" i="7" s="1"/>
  <c r="O21" i="7" s="1"/>
  <c r="P21" i="7" s="1"/>
  <c r="Q21" i="7" s="1"/>
  <c r="R21" i="7" s="1"/>
  <c r="S21" i="7" s="1"/>
  <c r="T21" i="7" s="1"/>
  <c r="U21" i="7" s="1"/>
  <c r="V21" i="7" s="1"/>
  <c r="W21" i="7" s="1"/>
  <c r="X21" i="7" s="1"/>
  <c r="Y21" i="7" s="1"/>
  <c r="Z21" i="7" s="1"/>
  <c r="AA21" i="7" s="1"/>
  <c r="AB21" i="7" s="1"/>
  <c r="AC21" i="7" s="1"/>
  <c r="AD21" i="7" s="1"/>
  <c r="AE21" i="7" s="1"/>
  <c r="AF21" i="7" s="1"/>
  <c r="AG21" i="7" s="1"/>
  <c r="AH21" i="7" s="1"/>
  <c r="AI21" i="7" s="1"/>
  <c r="AJ21" i="7" s="1"/>
  <c r="AK21" i="7" s="1"/>
  <c r="AL21" i="7" s="1"/>
  <c r="AM21" i="7" s="1"/>
  <c r="AN21" i="7" s="1"/>
  <c r="AO21" i="7" s="1"/>
  <c r="AP21" i="7" s="1"/>
  <c r="AQ21" i="7" s="1"/>
  <c r="AR21" i="7" s="1"/>
  <c r="AS21" i="7" s="1"/>
  <c r="AT21" i="7" s="1"/>
  <c r="AU21" i="7" l="1"/>
  <c r="AV21" i="7" s="1"/>
  <c r="AW21" i="7" s="1"/>
  <c r="AX21" i="7" s="1"/>
  <c r="AY21" i="7" s="1"/>
  <c r="AZ21" i="7" s="1"/>
  <c r="BA21" i="7" s="1"/>
  <c r="BB21" i="7" s="1"/>
  <c r="BC21" i="7" s="1"/>
  <c r="BD21" i="7" s="1"/>
  <c r="BE21" i="7" s="1"/>
  <c r="BF21" i="7" s="1"/>
  <c r="BG21" i="7" s="1"/>
  <c r="BH21" i="7" s="1"/>
  <c r="BI21" i="7" s="1"/>
  <c r="BJ21" i="7" s="1"/>
  <c r="BK21" i="7" s="1"/>
  <c r="BL21" i="7" s="1"/>
  <c r="BM21" i="7" s="1"/>
  <c r="BN21" i="7" s="1"/>
  <c r="BO21" i="7" s="1"/>
  <c r="BP21" i="7" s="1"/>
  <c r="BQ21" i="7" s="1"/>
  <c r="BR21" i="7" s="1"/>
  <c r="BS21" i="7" s="1"/>
  <c r="BT21" i="7" s="1"/>
  <c r="BU21" i="7" s="1"/>
  <c r="BV21" i="7" s="1"/>
  <c r="BW21" i="7" s="1"/>
  <c r="BX21" i="7" s="1"/>
  <c r="BY21" i="7" s="1"/>
  <c r="BZ21" i="7" s="1"/>
  <c r="CA21" i="7" s="1"/>
  <c r="CB21" i="7" s="1"/>
  <c r="CC21" i="7" s="1"/>
  <c r="CD21" i="7" s="1"/>
  <c r="CE21" i="7" s="1"/>
  <c r="CF21" i="7" s="1"/>
  <c r="CG21" i="7" s="1"/>
  <c r="CH21" i="7" s="1"/>
  <c r="CI21" i="7" s="1"/>
  <c r="CJ21" i="7" s="1"/>
  <c r="CK21" i="7" s="1"/>
  <c r="CL21" i="7" s="1"/>
  <c r="D9" i="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<sst xmlns="http://schemas.openxmlformats.org/spreadsheetml/2006/main" count="500" uniqueCount="132">
  <si>
    <t>Année de départ</t>
  </si>
  <si>
    <t>Lundi</t>
  </si>
  <si>
    <t>Mardi</t>
  </si>
  <si>
    <t>Mercredi</t>
  </si>
  <si>
    <t>Mois de départ</t>
  </si>
  <si>
    <t>Jeudi</t>
  </si>
  <si>
    <t>Vendredi</t>
  </si>
  <si>
    <t>No Semaine</t>
  </si>
  <si>
    <t>OFFRE</t>
  </si>
  <si>
    <t>ENTREE</t>
  </si>
  <si>
    <t>SORTIE</t>
  </si>
  <si>
    <t>FORMATION</t>
  </si>
  <si>
    <t>PAE 1</t>
  </si>
  <si>
    <t>PAE 2</t>
  </si>
  <si>
    <t>PAE 3</t>
  </si>
  <si>
    <t>Jours fériés</t>
  </si>
  <si>
    <t>Fermeture de centre</t>
  </si>
  <si>
    <t>Début</t>
  </si>
  <si>
    <t>Fin</t>
  </si>
  <si>
    <t>Mode d'emploi</t>
  </si>
  <si>
    <t>Nmbre STAGIAIRE</t>
  </si>
  <si>
    <t>Taux saturation</t>
  </si>
  <si>
    <t>Marché</t>
  </si>
  <si>
    <t>Nbre</t>
  </si>
  <si>
    <t>Qté stagiaires MAX</t>
  </si>
  <si>
    <t>PAE 4</t>
  </si>
  <si>
    <t>PAE 5</t>
  </si>
  <si>
    <t>PAE 6</t>
  </si>
  <si>
    <t>PAE 7</t>
  </si>
  <si>
    <t>PAE 8</t>
  </si>
  <si>
    <t>PAE 9</t>
  </si>
  <si>
    <t>PAE 10</t>
  </si>
  <si>
    <t>PAE 11</t>
  </si>
  <si>
    <t>PAE 12</t>
  </si>
  <si>
    <t>Durée Form (en H) --&gt;</t>
  </si>
  <si>
    <t>Durée PAE 1 (SEM) --&gt;</t>
  </si>
  <si>
    <t>Durée PAE 2 (SEM) --&gt;</t>
  </si>
  <si>
    <t>Durée PAE 3 (SEM) --&gt;</t>
  </si>
  <si>
    <t>Durée PAE 4 (SEM) --&gt;</t>
  </si>
  <si>
    <t>Durée PAE 5 (SEM) --&gt;</t>
  </si>
  <si>
    <t>Durée PAE 6 (SEM) --&gt;</t>
  </si>
  <si>
    <t>Durée PAE 7 (SEM) --&gt;</t>
  </si>
  <si>
    <t>Durée PAE 8 (SEM) --&gt;</t>
  </si>
  <si>
    <t>Durée PAE 9 (SEM) --&gt;</t>
  </si>
  <si>
    <t>Durée PAE 10 (SEM) -&gt;</t>
  </si>
  <si>
    <t>Durée PAE 11 (SEM) --&gt;</t>
  </si>
  <si>
    <t>Durée PAE 12 (SEM) --&gt;</t>
  </si>
  <si>
    <t>Cette date se calcul automatiquement</t>
  </si>
  <si>
    <t>ENTRER LA DUREE en heure ou en semaine</t>
  </si>
  <si>
    <t>Entrer la date de début de la période
Veiller à ce que ce soit un lundi</t>
  </si>
  <si>
    <t>Entrer le numéro d'offre</t>
  </si>
  <si>
    <t>Entrer le type de marché</t>
  </si>
  <si>
    <t>Entrer le nombre de stagiaires</t>
  </si>
  <si>
    <t>Légende</t>
  </si>
  <si>
    <t>EXEMPLE DE REMPLISSAGE</t>
  </si>
  <si>
    <t>Pour créer de nouvelles lignes, Copier/Insérer les lignes entières
Remplir la cellule AC6 pour le calcul de saturation</t>
  </si>
  <si>
    <t>La feuille intitulée ANNEXE contient les dates des fermeture de centre et les dates des jours ferié. 
Attention, veiller à ce que les dates des jours fériés n'apparaissent qu'une fois dans le tableau (PAS DE DOUBLONS)</t>
  </si>
  <si>
    <t>EN BLEU : Semaine d'entrée en formation</t>
  </si>
  <si>
    <t>Durée Form(en H) ou PAE 1 (SEM) --&gt;</t>
  </si>
  <si>
    <t>EN ROUGE : Semaine de sortie de formation</t>
  </si>
  <si>
    <t>EN JAUNE : Temps en centre</t>
  </si>
  <si>
    <t>EN VERT : Période en entreprise</t>
  </si>
  <si>
    <t>lundi</t>
  </si>
  <si>
    <t>mardi</t>
  </si>
  <si>
    <t>mercredi</t>
  </si>
  <si>
    <t>jeudi</t>
  </si>
  <si>
    <t>vendredi</t>
  </si>
  <si>
    <t>SORTIE PAE 1</t>
  </si>
  <si>
    <t>ENTREE PAE 1</t>
  </si>
  <si>
    <t>ENTREE PAE 2</t>
  </si>
  <si>
    <t>SORTIE PAE 2</t>
  </si>
  <si>
    <t>ENTREE PAE 3</t>
  </si>
  <si>
    <t>SORTIE PAE 3</t>
  </si>
  <si>
    <t>ENTREE PAE 4</t>
  </si>
  <si>
    <t>SORTIE PAE 4</t>
  </si>
  <si>
    <t>ENTREE PAE 5</t>
  </si>
  <si>
    <t>SORTIE PAE 5</t>
  </si>
  <si>
    <t>ENTREE PAE 6</t>
  </si>
  <si>
    <t>SORTIE PAE 6</t>
  </si>
  <si>
    <t>ENTREE PAE 7</t>
  </si>
  <si>
    <t>SORTIE PAE 7</t>
  </si>
  <si>
    <t>ENTREE PAE 8</t>
  </si>
  <si>
    <t>SORTIE PAE 8</t>
  </si>
  <si>
    <t>ENTREE PAE 9</t>
  </si>
  <si>
    <t>SORTIE PAE 9</t>
  </si>
  <si>
    <t>ENTREE PAE 10</t>
  </si>
  <si>
    <t>SORTIE PAE 10</t>
  </si>
  <si>
    <t>ENTREE PAE 11</t>
  </si>
  <si>
    <t>SORTIE PAE 11</t>
  </si>
  <si>
    <t>ENTREE PAE 12</t>
  </si>
  <si>
    <t>SORTIE PAE 12</t>
  </si>
  <si>
    <t>ENTREE FORMATION</t>
  </si>
  <si>
    <t>SORTIE FORMATION</t>
  </si>
  <si>
    <t>Hrs Centre</t>
  </si>
  <si>
    <t>Hrs Entreprise</t>
  </si>
  <si>
    <t>Hrs TOT</t>
  </si>
  <si>
    <t>TOTAL</t>
  </si>
  <si>
    <t>Total semaine</t>
  </si>
  <si>
    <t>Année début</t>
  </si>
  <si>
    <t>Stagiaire</t>
  </si>
  <si>
    <t>Formation</t>
  </si>
  <si>
    <t>N° Offre</t>
  </si>
  <si>
    <t>Date de début</t>
  </si>
  <si>
    <t>Date de fin</t>
  </si>
  <si>
    <t>Entreprise</t>
  </si>
  <si>
    <r>
      <rPr>
        <b/>
        <sz val="11"/>
        <color rgb="FF000000"/>
        <rFont val="Wingdings 3"/>
        <family val="1"/>
        <charset val="2"/>
      </rPr>
      <t xml:space="preserve">$ </t>
    </r>
    <r>
      <rPr>
        <b/>
        <sz val="11"/>
        <color rgb="FF000000"/>
        <rFont val="Calibri"/>
        <family val="2"/>
      </rPr>
      <t xml:space="preserve">Remplir le numéro d'offre </t>
    </r>
    <r>
      <rPr>
        <b/>
        <sz val="11"/>
        <color rgb="FF000000"/>
        <rFont val="Wingdings 3"/>
        <family val="1"/>
        <charset val="2"/>
      </rPr>
      <t>$</t>
    </r>
  </si>
  <si>
    <t>Période en centre</t>
  </si>
  <si>
    <t>Période en entreprise</t>
  </si>
  <si>
    <t>Jours fériés et inexistants</t>
  </si>
  <si>
    <t>TOTAL ENTREPRISE</t>
  </si>
  <si>
    <t>TOTAL CENTRE</t>
  </si>
  <si>
    <t>TOTAL FORMATION</t>
  </si>
  <si>
    <t>MODE D'EMPLOI</t>
  </si>
  <si>
    <t xml:space="preserve">Attention à ne pas laisser de doublons de dates dans ces trois colonnes.  </t>
  </si>
  <si>
    <t>Ne remplir que le numéro d'offre, dans la case indiquée. Le reste se remplira automatiquement. 
Les calculs des nombres d'heures en entreprise, en centre et en formation se fait automatiquement. 
Si vous souhaitez changer la durée de travail quotidienne, le tableau bleu clair avec le semainier peut être modifié. Tapez le nombre d'heures dans la cellule correspondant au jour.</t>
  </si>
  <si>
    <t>MP</t>
  </si>
  <si>
    <t>HSP V2</t>
  </si>
  <si>
    <t>HSP v2</t>
  </si>
  <si>
    <t>ALT</t>
  </si>
  <si>
    <t>XXXXX</t>
  </si>
  <si>
    <t>Jours à omettre :</t>
  </si>
  <si>
    <t>Calcul heures :</t>
  </si>
  <si>
    <t>Total :</t>
  </si>
  <si>
    <t>Semaine</t>
  </si>
  <si>
    <t>Nbr d'H à indiquer --&gt;</t>
  </si>
  <si>
    <t xml:space="preserve"> </t>
  </si>
  <si>
    <t>Durée init --&gt;</t>
  </si>
  <si>
    <t>Durée réel --&gt;</t>
  </si>
  <si>
    <t>Recherche vendredi :</t>
  </si>
  <si>
    <t>&lt;- à partir de colonne</t>
  </si>
  <si>
    <t>cumul heures :</t>
  </si>
  <si>
    <t>décumul heures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</si>
</sst>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
    <numFmt numFmtId="165" formatCode="mmmm"/>
    <numFmt numFmtId="166" formatCode="ddd\ dd/mm/yy"/>
    <numFmt numFmtId="167" formatCode="ddd\ dd"/>
    <numFmt numFmtId="168" formatCode="0.0&quot; Hrs&quot;"/>
    <numFmt numFmtId="169" formatCode="0.0"/>
  </numFmts>
  <fonts count="29">
    <font>
      <sz val="11"/>
      <color rgb="FF000000"/>
      <name val="Calibri"/>
      <family val="2"/>
    </font>
    <font>
      <sz val="11"/>
      <color rgb="FF000000"/>
      <name val="Calibri"/>
      <family val="2"/>
    </font>
    <font>
      <b/>
      <sz val="11"/>
      <color rgb="FF000000"/>
      <name val="Calibri"/>
      <family val="2"/>
    </font>
    <font>
      <sz val="8"/>
      <color rgb="FF000000"/>
      <name val="Calibri"/>
      <family val="2"/>
    </font>
    <font>
      <sz val="8"/>
      <name val="Calibri"/>
      <family val="2"/>
    </font>
    <font>
      <b/>
      <i/>
      <sz val="11"/>
      <color rgb="FF000000"/>
      <name val="Calibri"/>
      <family val="2"/>
    </font>
    <font>
      <b/>
      <sz val="14"/>
      <color rgb="FF000000"/>
      <name val="Calibri"/>
      <family val="2"/>
    </font>
    <font>
      <b/>
      <sz val="11"/>
      <color theme="0"/>
      <name val="Calibri"/>
      <family val="2"/>
    </font>
    <font>
      <b/>
      <sz val="20"/>
      <color theme="0"/>
      <name val="Calibri"/>
      <family val="2"/>
    </font>
    <font>
      <b/>
      <sz val="9"/>
      <color rgb="FF000000"/>
      <name val="Calibri"/>
      <family val="2"/>
    </font>
    <font>
      <sz val="9"/>
      <color rgb="FF000000"/>
      <name val="Calibri"/>
      <family val="2"/>
    </font>
    <font>
      <b/>
      <sz val="10"/>
      <color rgb="FF000000"/>
      <name val="Calibri"/>
      <family val="2"/>
    </font>
    <font>
      <sz val="10"/>
      <color rgb="FF000000"/>
      <name val="Calibri"/>
      <family val="2"/>
    </font>
    <font>
      <b/>
      <i/>
      <sz val="28"/>
      <color rgb="FF000000"/>
      <name val="Calibri"/>
      <family val="2"/>
    </font>
    <font>
      <b/>
      <i/>
      <sz val="24"/>
      <color rgb="FF000000"/>
      <name val="Calibri"/>
      <family val="2"/>
    </font>
    <font>
      <b/>
      <sz val="16"/>
      <color rgb="FFC00000"/>
      <name val="Calibri"/>
      <family val="2"/>
    </font>
    <font>
      <b/>
      <sz val="9"/>
      <name val="Calibri"/>
      <family val="2"/>
    </font>
    <font>
      <sz val="12"/>
      <color rgb="FF000000"/>
      <name val="Calibri"/>
      <family val="2"/>
    </font>
    <font>
      <sz val="18"/>
      <color rgb="FF000000"/>
      <name val="Calibri"/>
      <family val="2"/>
    </font>
    <font>
      <b/>
      <sz val="12"/>
      <color theme="0"/>
      <name val="Calibri"/>
      <family val="2"/>
    </font>
    <font>
      <b/>
      <sz val="18"/>
      <color theme="0"/>
      <name val="Calibri"/>
      <family val="2"/>
    </font>
    <font>
      <b/>
      <sz val="11"/>
      <color rgb="FF000000"/>
      <name val="Calibri"/>
      <family val="1"/>
      <charset val="2"/>
    </font>
    <font>
      <b/>
      <sz val="11"/>
      <color rgb="FF000000"/>
      <name val="Wingdings 3"/>
      <family val="1"/>
      <charset val="2"/>
    </font>
    <font>
      <b/>
      <sz val="20"/>
      <color rgb="FF000000"/>
      <name val="Calibri"/>
      <family val="2"/>
    </font>
    <font>
      <b/>
      <sz val="28"/>
      <color rgb="FF000000"/>
      <name val="Calibri"/>
      <family val="2"/>
    </font>
    <font>
      <b/>
      <sz val="11"/>
      <name val="Calibri"/>
      <family val="2"/>
    </font>
    <font>
      <b/>
      <sz val="12"/>
      <color rgb="FF000000"/>
      <name val="Calibri"/>
      <family val="2"/>
    </font>
    <font>
      <i/>
      <sz val="10"/>
      <color rgb="FF000000"/>
      <name val="Calibri"/>
      <family val="2"/>
    </font>
    <font>
      <sz val="10"/>
      <color rgb="FF000000"/>
      <name val="Arial Unicode MS"/>
    </font>
  </fonts>
  <fills count="31">
    <fill>
      <patternFill patternType="none"/>
    </fill>
    <fill>
      <patternFill patternType="gray125"/>
    </fill>
    <fill>
      <patternFill patternType="solid">
        <fgColor rgb="FFC6E0B4"/>
        <bgColor rgb="FFC6E0B4"/>
      </patternFill>
    </fill>
    <fill>
      <patternFill patternType="solid">
        <fgColor rgb="FFBDD7EE"/>
        <bgColor rgb="FFBDD7EE"/>
      </patternFill>
    </fill>
    <fill>
      <patternFill patternType="solid">
        <fgColor rgb="FFF8CBAD"/>
        <bgColor rgb="FFF8CBAD"/>
      </patternFill>
    </fill>
    <fill>
      <patternFill patternType="solid">
        <fgColor rgb="FFD9D9D9"/>
        <bgColor rgb="FFD9D9D9"/>
      </patternFill>
    </fill>
    <fill>
      <patternFill patternType="solid">
        <fgColor rgb="FFFFE699"/>
        <bgColor rgb="FFFFE699"/>
      </patternFill>
    </fill>
    <fill>
      <patternFill patternType="solid">
        <fgColor rgb="FFB4C6E7"/>
        <bgColor rgb="FFB4C6E7"/>
      </patternFill>
    </fill>
    <fill>
      <patternFill patternType="solid">
        <fgColor rgb="FFACB9CA"/>
        <bgColor rgb="FFACB9CA"/>
      </patternFill>
    </fill>
    <fill>
      <patternFill patternType="solid">
        <fgColor rgb="FF92D050"/>
        <bgColor indexed="64"/>
      </patternFill>
    </fill>
    <fill>
      <patternFill patternType="solid">
        <fgColor theme="7"/>
        <bgColor indexed="64"/>
      </patternFill>
    </fill>
    <fill>
      <patternFill patternType="solid">
        <fgColor rgb="FFFF0000"/>
        <bgColor indexed="64"/>
      </patternFill>
    </fill>
    <fill>
      <patternFill patternType="solid">
        <fgColor theme="8"/>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9" tint="-0.499984740745262"/>
        <bgColor indexed="64"/>
      </patternFill>
    </fill>
    <fill>
      <patternFill patternType="solid">
        <fgColor theme="4" tint="-0.499984740745262"/>
        <bgColor indexed="64"/>
      </patternFill>
    </fill>
    <fill>
      <patternFill patternType="solid">
        <fgColor theme="7" tint="0.79998168889431442"/>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5" tint="-0.49998474074526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theme="8" tint="0.59999389629810485"/>
        <bgColor indexed="64"/>
      </patternFill>
    </fill>
    <fill>
      <patternFill patternType="solid">
        <fgColor rgb="FF7030A0"/>
        <bgColor indexed="64"/>
      </patternFill>
    </fill>
    <fill>
      <patternFill patternType="solid">
        <fgColor rgb="FFFFC000"/>
        <bgColor indexed="64"/>
      </patternFill>
    </fill>
    <fill>
      <patternFill patternType="solid">
        <fgColor theme="0" tint="-0.34998626667073579"/>
        <bgColor indexed="64"/>
      </patternFill>
    </fill>
    <fill>
      <patternFill patternType="solid">
        <fgColor rgb="FFC4E59F"/>
        <bgColor indexed="64"/>
      </patternFill>
    </fill>
    <fill>
      <patternFill patternType="solid">
        <fgColor rgb="FFDDF0C8"/>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10">
    <xf numFmtId="0" fontId="0" fillId="0" borderId="0"/>
    <xf numFmtId="0" fontId="1" fillId="2" borderId="0" applyNumberFormat="0" applyFont="0" applyBorder="0" applyAlignment="0" applyProtection="0"/>
    <xf numFmtId="0" fontId="1" fillId="3" borderId="0" applyNumberFormat="0" applyFont="0" applyBorder="0" applyAlignment="0" applyProtection="0"/>
    <xf numFmtId="0" fontId="1" fillId="4" borderId="0" applyNumberFormat="0" applyFont="0" applyBorder="0" applyAlignment="0" applyProtection="0"/>
    <xf numFmtId="0" fontId="1" fillId="5" borderId="0" applyNumberFormat="0" applyFont="0" applyBorder="0" applyAlignment="0" applyProtection="0"/>
    <xf numFmtId="0" fontId="1" fillId="6" borderId="0" applyNumberFormat="0" applyFont="0" applyBorder="0" applyAlignment="0" applyProtection="0"/>
    <xf numFmtId="0" fontId="1" fillId="7" borderId="0" applyNumberFormat="0" applyFont="0" applyBorder="0" applyAlignment="0" applyProtection="0"/>
    <xf numFmtId="0" fontId="1" fillId="8" borderId="0" applyNumberFormat="0" applyFont="0" applyBorder="0" applyAlignment="0" applyProtection="0"/>
    <xf numFmtId="9" fontId="1" fillId="0" borderId="0" applyFont="0" applyFill="0" applyBorder="0" applyAlignment="0" applyProtection="0"/>
    <xf numFmtId="0" fontId="1" fillId="0" borderId="0"/>
  </cellStyleXfs>
  <cellXfs count="150">
    <xf numFmtId="0" fontId="0" fillId="0" borderId="0" xfId="0"/>
    <xf numFmtId="14" fontId="0" fillId="0" borderId="0" xfId="0" applyNumberFormat="1"/>
    <xf numFmtId="0" fontId="2" fillId="0" borderId="0" xfId="0" applyFont="1" applyAlignment="1">
      <alignment horizontal="right" vertical="center" indent="1"/>
    </xf>
    <xf numFmtId="164" fontId="0" fillId="0" borderId="0" xfId="0" applyNumberFormat="1" applyAlignment="1">
      <alignment horizontal="center" vertical="center"/>
    </xf>
    <xf numFmtId="0" fontId="0" fillId="0" borderId="0" xfId="0" applyAlignment="1">
      <alignment horizontal="center" vertical="center"/>
    </xf>
    <xf numFmtId="0" fontId="3" fillId="0" borderId="0" xfId="0" applyFont="1" applyAlignment="1">
      <alignment horizontal="center" vertical="center"/>
    </xf>
    <xf numFmtId="0" fontId="5" fillId="12" borderId="0" xfId="0" applyFont="1" applyFill="1" applyAlignment="1">
      <alignment horizontal="center" vertical="center"/>
    </xf>
    <xf numFmtId="0" fontId="5" fillId="11" borderId="0" xfId="0" applyFont="1" applyFill="1" applyAlignment="1">
      <alignment horizontal="center" vertical="center"/>
    </xf>
    <xf numFmtId="0" fontId="3" fillId="0" borderId="2" xfId="0" applyFont="1" applyBorder="1" applyAlignment="1">
      <alignment horizontal="center" vertical="center"/>
    </xf>
    <xf numFmtId="0" fontId="3" fillId="13" borderId="3" xfId="0" applyFont="1" applyFill="1" applyBorder="1" applyAlignment="1">
      <alignment horizontal="center" vertical="center"/>
    </xf>
    <xf numFmtId="0" fontId="2" fillId="0" borderId="1" xfId="0" applyFont="1" applyBorder="1" applyAlignment="1">
      <alignment horizontal="center" vertical="center"/>
    </xf>
    <xf numFmtId="14" fontId="0" fillId="0" borderId="6" xfId="0" applyNumberFormat="1" applyBorder="1"/>
    <xf numFmtId="14" fontId="0" fillId="0" borderId="8" xfId="0" applyNumberFormat="1" applyBorder="1"/>
    <xf numFmtId="0" fontId="0" fillId="0" borderId="8" xfId="0" applyBorder="1"/>
    <xf numFmtId="0" fontId="0" fillId="0" borderId="7" xfId="0" applyBorder="1"/>
    <xf numFmtId="0" fontId="2" fillId="20" borderId="0" xfId="0" applyFont="1" applyFill="1" applyAlignment="1">
      <alignment horizontal="center" vertical="center"/>
    </xf>
    <xf numFmtId="0" fontId="7" fillId="21" borderId="0" xfId="0" applyFont="1" applyFill="1" applyAlignment="1">
      <alignment horizontal="center" vertical="center"/>
    </xf>
    <xf numFmtId="0" fontId="9" fillId="14" borderId="0" xfId="0" applyFont="1" applyFill="1" applyAlignment="1">
      <alignment horizontal="center" vertical="center"/>
    </xf>
    <xf numFmtId="0" fontId="10" fillId="0" borderId="0" xfId="0" applyFont="1" applyAlignment="1">
      <alignment horizontal="center" vertical="center"/>
    </xf>
    <xf numFmtId="0" fontId="9" fillId="15" borderId="1" xfId="0" applyFont="1" applyFill="1" applyBorder="1" applyAlignment="1">
      <alignment horizontal="center" vertical="center"/>
    </xf>
    <xf numFmtId="0" fontId="11" fillId="0" borderId="0" xfId="0" applyFont="1" applyAlignment="1">
      <alignment horizontal="right" vertical="center"/>
    </xf>
    <xf numFmtId="0" fontId="12" fillId="0" borderId="0" xfId="0" applyFont="1" applyAlignment="1">
      <alignment horizontal="center" vertical="center"/>
    </xf>
    <xf numFmtId="9" fontId="12" fillId="0" borderId="0" xfId="8" applyFont="1" applyAlignment="1">
      <alignment horizontal="center" vertical="center"/>
    </xf>
    <xf numFmtId="166" fontId="11" fillId="13" borderId="4" xfId="0" applyNumberFormat="1" applyFont="1" applyFill="1" applyBorder="1" applyAlignment="1">
      <alignment horizontal="center" vertical="center"/>
    </xf>
    <xf numFmtId="166" fontId="11" fillId="0" borderId="5" xfId="0" applyNumberFormat="1" applyFont="1" applyBorder="1" applyAlignment="1">
      <alignment horizontal="center" vertical="center"/>
    </xf>
    <xf numFmtId="0" fontId="2" fillId="13" borderId="1" xfId="0" applyFont="1" applyFill="1" applyBorder="1" applyAlignment="1">
      <alignment horizontal="center" vertical="center"/>
    </xf>
    <xf numFmtId="0" fontId="0" fillId="0" borderId="0" xfId="0" applyAlignment="1">
      <alignment horizontal="right" vertical="center"/>
    </xf>
    <xf numFmtId="167" fontId="0" fillId="0" borderId="0" xfId="0" applyNumberFormat="1" applyAlignment="1">
      <alignment horizontal="right" vertical="center"/>
    </xf>
    <xf numFmtId="0" fontId="3" fillId="13" borderId="1" xfId="0" applyFont="1" applyFill="1" applyBorder="1" applyAlignment="1">
      <alignment horizontal="left" vertical="center"/>
    </xf>
    <xf numFmtId="166" fontId="11" fillId="13" borderId="1" xfId="0" applyNumberFormat="1" applyFont="1" applyFill="1" applyBorder="1" applyAlignment="1">
      <alignment horizontal="right" vertical="center"/>
    </xf>
    <xf numFmtId="0" fontId="3" fillId="0" borderId="1" xfId="0" applyFont="1" applyBorder="1" applyAlignment="1">
      <alignment horizontal="left" vertical="center"/>
    </xf>
    <xf numFmtId="166" fontId="11" fillId="0" borderId="1" xfId="0" applyNumberFormat="1" applyFont="1" applyBorder="1" applyAlignment="1">
      <alignment horizontal="right" vertical="center"/>
    </xf>
    <xf numFmtId="0" fontId="3" fillId="18" borderId="1" xfId="0" applyFont="1" applyFill="1" applyBorder="1" applyAlignment="1">
      <alignment horizontal="left" vertical="center"/>
    </xf>
    <xf numFmtId="166" fontId="11" fillId="18" borderId="1" xfId="0" applyNumberFormat="1" applyFont="1" applyFill="1" applyBorder="1" applyAlignment="1">
      <alignment horizontal="right" vertical="center"/>
    </xf>
    <xf numFmtId="0" fontId="3" fillId="19" borderId="1" xfId="0" applyFont="1" applyFill="1" applyBorder="1" applyAlignment="1">
      <alignment horizontal="left" vertical="center"/>
    </xf>
    <xf numFmtId="166" fontId="11" fillId="19" borderId="1" xfId="0" applyNumberFormat="1" applyFont="1" applyFill="1" applyBorder="1" applyAlignment="1">
      <alignment horizontal="right" vertical="center"/>
    </xf>
    <xf numFmtId="0" fontId="6" fillId="15" borderId="1" xfId="0" applyFont="1" applyFill="1" applyBorder="1" applyAlignment="1">
      <alignment horizontal="right" vertical="center"/>
    </xf>
    <xf numFmtId="167" fontId="0" fillId="0" borderId="2" xfId="0" applyNumberFormat="1" applyBorder="1" applyAlignment="1">
      <alignment horizontal="right" vertical="center"/>
    </xf>
    <xf numFmtId="0" fontId="0" fillId="0" borderId="13" xfId="0" applyBorder="1" applyAlignment="1">
      <alignment horizontal="center" vertical="center"/>
    </xf>
    <xf numFmtId="0" fontId="0" fillId="0" borderId="3" xfId="0" applyBorder="1"/>
    <xf numFmtId="167" fontId="0" fillId="0" borderId="11" xfId="0" applyNumberFormat="1" applyBorder="1" applyAlignment="1">
      <alignment horizontal="right" vertical="center"/>
    </xf>
    <xf numFmtId="0" fontId="0" fillId="0" borderId="12" xfId="0" applyBorder="1"/>
    <xf numFmtId="167" fontId="0" fillId="0" borderId="4" xfId="0" applyNumberFormat="1" applyBorder="1" applyAlignment="1">
      <alignment horizontal="right" vertical="center"/>
    </xf>
    <xf numFmtId="0" fontId="0" fillId="0" borderId="10" xfId="0" applyBorder="1" applyAlignment="1">
      <alignment horizontal="center" vertical="center"/>
    </xf>
    <xf numFmtId="0" fontId="0" fillId="0" borderId="5" xfId="0" applyBorder="1"/>
    <xf numFmtId="0" fontId="0" fillId="0" borderId="13" xfId="0" applyBorder="1"/>
    <xf numFmtId="0" fontId="0" fillId="0" borderId="10" xfId="0" applyBorder="1"/>
    <xf numFmtId="0" fontId="2" fillId="0" borderId="0" xfId="0" applyFont="1" applyAlignment="1">
      <alignment horizontal="right" vertical="center"/>
    </xf>
    <xf numFmtId="0" fontId="2" fillId="9" borderId="0" xfId="0" applyFont="1" applyFill="1" applyAlignment="1">
      <alignment horizontal="right"/>
    </xf>
    <xf numFmtId="0" fontId="2" fillId="24" borderId="0" xfId="0" applyFont="1" applyFill="1" applyAlignment="1">
      <alignment horizontal="right"/>
    </xf>
    <xf numFmtId="168" fontId="2" fillId="9" borderId="1" xfId="0" applyNumberFormat="1" applyFont="1" applyFill="1" applyBorder="1" applyAlignment="1">
      <alignment horizontal="right" vertical="center"/>
    </xf>
    <xf numFmtId="168" fontId="2" fillId="24" borderId="1" xfId="0" applyNumberFormat="1" applyFont="1" applyFill="1" applyBorder="1" applyAlignment="1">
      <alignment horizontal="right" vertical="center"/>
    </xf>
    <xf numFmtId="168" fontId="2" fillId="22" borderId="1" xfId="0" applyNumberFormat="1" applyFont="1" applyFill="1" applyBorder="1" applyAlignment="1">
      <alignment horizontal="right" vertical="center"/>
    </xf>
    <xf numFmtId="0" fontId="2" fillId="25" borderId="0" xfId="0" applyFont="1" applyFill="1" applyAlignment="1">
      <alignment horizontal="right"/>
    </xf>
    <xf numFmtId="0" fontId="19" fillId="26" borderId="1" xfId="0" applyFont="1" applyFill="1" applyBorder="1" applyAlignment="1">
      <alignment horizontal="center" vertical="center"/>
    </xf>
    <xf numFmtId="0" fontId="19" fillId="26" borderId="1" xfId="0" applyFont="1" applyFill="1" applyBorder="1" applyAlignment="1">
      <alignment vertical="center"/>
    </xf>
    <xf numFmtId="0" fontId="18" fillId="0" borderId="1" xfId="0" applyFont="1" applyBorder="1" applyAlignment="1">
      <alignment horizontal="center" vertical="center"/>
    </xf>
    <xf numFmtId="0" fontId="18" fillId="0" borderId="1" xfId="0" applyFont="1" applyBorder="1" applyAlignment="1">
      <alignment vertical="center" wrapText="1"/>
    </xf>
    <xf numFmtId="0" fontId="20" fillId="26" borderId="0" xfId="0" applyFont="1" applyFill="1" applyAlignment="1">
      <alignment horizontal="center" vertical="center" wrapText="1"/>
    </xf>
    <xf numFmtId="0" fontId="8" fillId="26" borderId="0" xfId="0" applyFont="1" applyFill="1" applyAlignment="1">
      <alignment horizontal="center" vertical="center"/>
    </xf>
    <xf numFmtId="168" fontId="2" fillId="9" borderId="1" xfId="0" applyNumberFormat="1" applyFont="1" applyFill="1" applyBorder="1"/>
    <xf numFmtId="168" fontId="2" fillId="24" borderId="1" xfId="0" applyNumberFormat="1" applyFont="1" applyFill="1" applyBorder="1"/>
    <xf numFmtId="168" fontId="2" fillId="25" borderId="1" xfId="0" applyNumberFormat="1" applyFont="1" applyFill="1" applyBorder="1"/>
    <xf numFmtId="168" fontId="2" fillId="25" borderId="1" xfId="0" applyNumberFormat="1" applyFont="1" applyFill="1" applyBorder="1" applyAlignment="1">
      <alignment horizontal="right" vertical="center"/>
    </xf>
    <xf numFmtId="0" fontId="0" fillId="25" borderId="1" xfId="0" applyFill="1" applyBorder="1" applyAlignment="1">
      <alignment horizontal="right" vertical="center"/>
    </xf>
    <xf numFmtId="168" fontId="0" fillId="25" borderId="1" xfId="0" applyNumberFormat="1" applyFill="1" applyBorder="1"/>
    <xf numFmtId="0" fontId="2" fillId="25" borderId="1" xfId="0" applyFont="1" applyFill="1" applyBorder="1" applyAlignment="1">
      <alignment horizontal="right" vertical="center"/>
    </xf>
    <xf numFmtId="0" fontId="5" fillId="29" borderId="0" xfId="0" applyFont="1" applyFill="1" applyAlignment="1">
      <alignment horizontal="center" vertical="center"/>
    </xf>
    <xf numFmtId="0" fontId="5" fillId="30" borderId="0" xfId="0" applyFont="1" applyFill="1" applyAlignment="1">
      <alignment horizontal="center" vertical="center"/>
    </xf>
    <xf numFmtId="14" fontId="0" fillId="0" borderId="7" xfId="0" applyNumberFormat="1" applyBorder="1"/>
    <xf numFmtId="0" fontId="6" fillId="14" borderId="0" xfId="0" applyFont="1" applyFill="1" applyAlignment="1">
      <alignment vertical="center"/>
    </xf>
    <xf numFmtId="168" fontId="2" fillId="0" borderId="0" xfId="0" applyNumberFormat="1" applyFont="1" applyAlignment="1">
      <alignment horizontal="right" vertical="center" indent="1"/>
    </xf>
    <xf numFmtId="169" fontId="27" fillId="0" borderId="0" xfId="0" applyNumberFormat="1" applyFont="1" applyAlignment="1">
      <alignment horizontal="center" vertical="center"/>
    </xf>
    <xf numFmtId="0" fontId="0" fillId="0" borderId="5" xfId="0" applyBorder="1" applyAlignment="1"/>
    <xf numFmtId="169" fontId="28" fillId="0" borderId="3" xfId="0" applyNumberFormat="1" applyFont="1" applyBorder="1" applyAlignment="1">
      <alignment vertical="center"/>
    </xf>
    <xf numFmtId="0" fontId="3" fillId="0" borderId="13" xfId="0" applyFont="1" applyBorder="1" applyAlignment="1">
      <alignment horizontal="center" vertical="center"/>
    </xf>
    <xf numFmtId="166" fontId="11" fillId="13" borderId="10" xfId="0" applyNumberFormat="1" applyFont="1" applyFill="1" applyBorder="1" applyAlignment="1">
      <alignment horizontal="center" vertical="center"/>
    </xf>
    <xf numFmtId="0" fontId="3" fillId="0" borderId="2" xfId="0" applyFont="1" applyBorder="1" applyAlignment="1">
      <alignment vertical="center"/>
    </xf>
    <xf numFmtId="0" fontId="10" fillId="13" borderId="3" xfId="0" applyFont="1" applyFill="1" applyBorder="1" applyAlignment="1">
      <alignment horizontal="center" vertical="center"/>
    </xf>
    <xf numFmtId="0" fontId="3" fillId="0" borderId="4" xfId="0" applyFont="1" applyBorder="1" applyAlignment="1">
      <alignment vertical="center"/>
    </xf>
    <xf numFmtId="0" fontId="11" fillId="15" borderId="1" xfId="0" applyFont="1" applyFill="1" applyBorder="1" applyAlignment="1">
      <alignment horizontal="center" vertical="center"/>
    </xf>
    <xf numFmtId="165" fontId="2" fillId="0" borderId="0" xfId="0" applyNumberFormat="1" applyFont="1" applyAlignment="1">
      <alignment horizontal="center"/>
    </xf>
    <xf numFmtId="0" fontId="8" fillId="17" borderId="0" xfId="0" applyFont="1" applyFill="1" applyAlignment="1">
      <alignment horizontal="center" vertical="center"/>
    </xf>
    <xf numFmtId="0" fontId="8" fillId="16" borderId="0" xfId="0" applyFont="1" applyFill="1" applyAlignment="1">
      <alignment horizontal="center" vertical="center"/>
    </xf>
    <xf numFmtId="165" fontId="2" fillId="0" borderId="0" xfId="0" applyNumberFormat="1" applyFont="1" applyAlignment="1">
      <alignment horizontal="center" vertical="center"/>
    </xf>
    <xf numFmtId="0" fontId="9" fillId="13" borderId="1" xfId="0" applyFont="1" applyFill="1" applyBorder="1" applyAlignment="1">
      <alignment horizontal="center" vertical="center"/>
    </xf>
    <xf numFmtId="0" fontId="16" fillId="11" borderId="14" xfId="0" applyFont="1" applyFill="1" applyBorder="1" applyAlignment="1">
      <alignment vertical="center"/>
    </xf>
    <xf numFmtId="0" fontId="16" fillId="11" borderId="15" xfId="0" applyFont="1" applyFill="1" applyBorder="1" applyAlignment="1">
      <alignment vertical="center"/>
    </xf>
    <xf numFmtId="0" fontId="9" fillId="13" borderId="1" xfId="0" applyFont="1" applyFill="1" applyBorder="1" applyAlignment="1">
      <alignment horizontal="center" vertical="center" wrapText="1"/>
    </xf>
    <xf numFmtId="0" fontId="17" fillId="0" borderId="1" xfId="0" applyFont="1" applyBorder="1" applyAlignment="1">
      <alignment horizontal="center" vertical="center"/>
    </xf>
    <xf numFmtId="0" fontId="2" fillId="22" borderId="0" xfId="0" applyFont="1" applyFill="1" applyAlignment="1">
      <alignment horizontal="center" vertical="center" wrapText="1"/>
    </xf>
    <xf numFmtId="0" fontId="2" fillId="0" borderId="1" xfId="0" applyFont="1" applyBorder="1" applyAlignment="1">
      <alignment horizontal="center" vertical="center" wrapText="1"/>
    </xf>
    <xf numFmtId="0" fontId="16" fillId="15" borderId="1" xfId="0" applyFont="1" applyFill="1" applyBorder="1" applyAlignment="1">
      <alignment horizontal="center" vertical="center"/>
    </xf>
    <xf numFmtId="0" fontId="25" fillId="15" borderId="1" xfId="0" applyFont="1" applyFill="1" applyBorder="1" applyAlignment="1">
      <alignment horizontal="center" vertical="center"/>
    </xf>
    <xf numFmtId="0" fontId="2" fillId="23" borderId="0" xfId="0" applyFont="1" applyFill="1" applyAlignment="1">
      <alignment horizontal="center" vertical="center" wrapText="1"/>
    </xf>
    <xf numFmtId="0" fontId="16" fillId="10" borderId="14" xfId="0" applyFont="1" applyFill="1" applyBorder="1" applyAlignment="1">
      <alignment vertical="center"/>
    </xf>
    <xf numFmtId="0" fontId="16" fillId="10" borderId="15" xfId="0" applyFont="1" applyFill="1" applyBorder="1" applyAlignment="1">
      <alignment vertical="center"/>
    </xf>
    <xf numFmtId="0" fontId="2" fillId="10" borderId="0" xfId="0" applyFont="1" applyFill="1" applyAlignment="1">
      <alignment horizontal="center"/>
    </xf>
    <xf numFmtId="0" fontId="2" fillId="9" borderId="0" xfId="0" applyFont="1" applyFill="1" applyAlignment="1">
      <alignment horizontal="center"/>
    </xf>
    <xf numFmtId="0" fontId="14" fillId="0" borderId="0" xfId="0" applyFont="1" applyAlignment="1">
      <alignment horizontal="center" vertical="center"/>
    </xf>
    <xf numFmtId="0" fontId="14" fillId="0" borderId="10" xfId="0" applyFont="1" applyBorder="1" applyAlignment="1">
      <alignment horizontal="center" vertical="center"/>
    </xf>
    <xf numFmtId="0" fontId="9" fillId="20" borderId="14" xfId="0" applyFont="1" applyFill="1" applyBorder="1" applyAlignment="1">
      <alignment horizontal="center" vertical="center" wrapText="1"/>
    </xf>
    <xf numFmtId="0" fontId="9" fillId="20" borderId="15" xfId="0" applyFont="1" applyFill="1" applyBorder="1" applyAlignment="1">
      <alignment horizontal="center" vertical="center" wrapText="1"/>
    </xf>
    <xf numFmtId="0" fontId="9" fillId="20" borderId="9" xfId="0" applyFont="1" applyFill="1" applyBorder="1" applyAlignment="1">
      <alignment horizontal="center" vertical="center" wrapText="1"/>
    </xf>
    <xf numFmtId="0" fontId="15" fillId="0" borderId="1" xfId="0" applyFont="1" applyBorder="1" applyAlignment="1">
      <alignment horizontal="center" vertical="center" wrapText="1"/>
    </xf>
    <xf numFmtId="0" fontId="0" fillId="0" borderId="1" xfId="0" applyBorder="1" applyAlignment="1">
      <alignment horizontal="center" vertical="center" wrapText="1"/>
    </xf>
    <xf numFmtId="0" fontId="16" fillId="12" borderId="14" xfId="0" applyFont="1" applyFill="1" applyBorder="1" applyAlignment="1">
      <alignment vertical="center" wrapText="1"/>
    </xf>
    <xf numFmtId="0" fontId="16" fillId="12" borderId="15" xfId="0" applyFont="1" applyFill="1" applyBorder="1" applyAlignment="1">
      <alignment vertical="center" wrapText="1"/>
    </xf>
    <xf numFmtId="0" fontId="10" fillId="0" borderId="1" xfId="0" applyFont="1" applyBorder="1" applyAlignment="1">
      <alignment horizontal="center" vertical="center" wrapText="1"/>
    </xf>
    <xf numFmtId="0" fontId="9" fillId="14" borderId="0" xfId="0" applyFont="1" applyFill="1" applyAlignment="1">
      <alignment horizontal="center" vertical="center"/>
    </xf>
    <xf numFmtId="0" fontId="16" fillId="9" borderId="14" xfId="0" applyFont="1" applyFill="1" applyBorder="1" applyAlignment="1">
      <alignment vertical="center"/>
    </xf>
    <xf numFmtId="0" fontId="16" fillId="9" borderId="15" xfId="0" applyFont="1" applyFill="1" applyBorder="1" applyAlignment="1">
      <alignment vertical="center"/>
    </xf>
    <xf numFmtId="0" fontId="13" fillId="0" borderId="0" xfId="0" applyFont="1" applyAlignment="1">
      <alignment horizontal="center" vertical="center"/>
    </xf>
    <xf numFmtId="0" fontId="13" fillId="0" borderId="10" xfId="0" applyFont="1" applyBorder="1" applyAlignment="1">
      <alignment horizontal="center" vertical="center"/>
    </xf>
    <xf numFmtId="0" fontId="21" fillId="24" borderId="16" xfId="0" applyFont="1" applyFill="1" applyBorder="1" applyAlignment="1">
      <alignment horizontal="center" vertical="center"/>
    </xf>
    <xf numFmtId="0" fontId="2" fillId="24" borderId="17" xfId="0" applyFont="1" applyFill="1" applyBorder="1" applyAlignment="1">
      <alignment horizontal="center" vertical="center"/>
    </xf>
    <xf numFmtId="0" fontId="0" fillId="27" borderId="1" xfId="0" applyFill="1" applyBorder="1" applyAlignment="1">
      <alignment horizontal="center" vertical="center"/>
    </xf>
    <xf numFmtId="0" fontId="0" fillId="28" borderId="1" xfId="0" applyFill="1" applyBorder="1" applyAlignment="1">
      <alignment horizontal="center" vertical="center"/>
    </xf>
    <xf numFmtId="0" fontId="18" fillId="0" borderId="1" xfId="0" applyFont="1" applyBorder="1" applyAlignment="1">
      <alignment horizontal="center" vertical="center"/>
    </xf>
    <xf numFmtId="165" fontId="6" fillId="0" borderId="1" xfId="0" applyNumberFormat="1" applyFont="1" applyBorder="1" applyAlignment="1">
      <alignment horizontal="center" vertical="center"/>
    </xf>
    <xf numFmtId="0" fontId="0" fillId="9" borderId="1" xfId="0" applyFill="1" applyBorder="1" applyAlignment="1">
      <alignment horizontal="center" vertical="center"/>
    </xf>
    <xf numFmtId="0" fontId="0" fillId="24" borderId="1" xfId="0" applyFill="1" applyBorder="1" applyAlignment="1">
      <alignment horizontal="center" vertical="center"/>
    </xf>
    <xf numFmtId="168" fontId="0" fillId="9" borderId="0" xfId="0" applyNumberFormat="1" applyFill="1"/>
    <xf numFmtId="168" fontId="0" fillId="24" borderId="0" xfId="0" applyNumberFormat="1" applyFill="1"/>
    <xf numFmtId="168" fontId="0" fillId="25" borderId="0" xfId="0" applyNumberFormat="1" applyFill="1"/>
    <xf numFmtId="166" fontId="18" fillId="0" borderId="1" xfId="0" applyNumberFormat="1" applyFont="1" applyBorder="1" applyAlignment="1">
      <alignment horizontal="center" vertical="center" wrapText="1"/>
    </xf>
    <xf numFmtId="0" fontId="18" fillId="0" borderId="1" xfId="0" applyFont="1" applyBorder="1" applyAlignment="1">
      <alignment horizontal="center" vertical="center" wrapText="1"/>
    </xf>
    <xf numFmtId="0" fontId="23" fillId="15" borderId="11" xfId="0" applyFont="1" applyFill="1" applyBorder="1" applyAlignment="1">
      <alignment horizontal="center" vertical="center"/>
    </xf>
    <xf numFmtId="0" fontId="23" fillId="15" borderId="12" xfId="0" applyFont="1" applyFill="1" applyBorder="1" applyAlignment="1">
      <alignment horizontal="center" vertical="center"/>
    </xf>
    <xf numFmtId="0" fontId="23" fillId="15" borderId="4" xfId="0" applyFont="1" applyFill="1" applyBorder="1" applyAlignment="1">
      <alignment horizontal="center" vertical="center"/>
    </xf>
    <xf numFmtId="0" fontId="23" fillId="15" borderId="5" xfId="0" applyFont="1" applyFill="1" applyBorder="1" applyAlignment="1">
      <alignment horizontal="center" vertical="center"/>
    </xf>
    <xf numFmtId="168" fontId="0" fillId="9" borderId="12" xfId="0" applyNumberFormat="1" applyFill="1" applyBorder="1"/>
    <xf numFmtId="168" fontId="0" fillId="24" borderId="12" xfId="0" applyNumberFormat="1" applyFill="1" applyBorder="1"/>
    <xf numFmtId="168" fontId="0" fillId="25" borderId="12" xfId="0" applyNumberFormat="1" applyFill="1" applyBorder="1"/>
    <xf numFmtId="0" fontId="19" fillId="26" borderId="1" xfId="0" applyFont="1" applyFill="1" applyBorder="1" applyAlignment="1">
      <alignment horizontal="center" vertical="center"/>
    </xf>
    <xf numFmtId="0" fontId="0" fillId="0" borderId="1" xfId="0" applyBorder="1" applyAlignment="1">
      <alignment horizontal="center" vertical="center"/>
    </xf>
    <xf numFmtId="0" fontId="2" fillId="9" borderId="1" xfId="0" applyFont="1" applyFill="1" applyBorder="1"/>
    <xf numFmtId="0" fontId="19" fillId="26" borderId="1" xfId="0" applyFont="1" applyFill="1" applyBorder="1" applyAlignment="1">
      <alignment horizontal="center"/>
    </xf>
    <xf numFmtId="0" fontId="2" fillId="24" borderId="1" xfId="0" applyFont="1" applyFill="1" applyBorder="1"/>
    <xf numFmtId="0" fontId="2" fillId="25" borderId="1" xfId="0" applyFont="1" applyFill="1" applyBorder="1"/>
    <xf numFmtId="0" fontId="24" fillId="0" borderId="0" xfId="0" applyFont="1" applyAlignment="1">
      <alignment horizontal="center" vertical="center"/>
    </xf>
    <xf numFmtId="0" fontId="26" fillId="0" borderId="0" xfId="0" applyFont="1" applyAlignment="1">
      <alignment horizontal="center" vertical="center" wrapText="1"/>
    </xf>
    <xf numFmtId="0" fontId="26" fillId="0" borderId="0" xfId="0" applyFont="1" applyAlignment="1">
      <alignment horizontal="center" vertical="center"/>
    </xf>
    <xf numFmtId="0" fontId="2" fillId="0" borderId="7" xfId="0" applyFont="1" applyBorder="1" applyAlignment="1">
      <alignment horizontal="center" vertical="center"/>
    </xf>
    <xf numFmtId="0" fontId="2" fillId="24" borderId="16" xfId="0" applyFont="1" applyFill="1" applyBorder="1" applyAlignment="1">
      <alignment horizontal="center" vertical="center" wrapText="1"/>
    </xf>
    <xf numFmtId="0" fontId="2" fillId="24" borderId="18" xfId="0" applyFont="1" applyFill="1" applyBorder="1" applyAlignment="1">
      <alignment horizontal="center" vertical="center" wrapText="1"/>
    </xf>
    <xf numFmtId="0" fontId="2" fillId="24" borderId="17" xfId="0" applyFont="1" applyFill="1" applyBorder="1" applyAlignment="1">
      <alignment horizontal="center" vertical="center" wrapText="1"/>
    </xf>
    <xf numFmtId="0" fontId="0" fillId="0" borderId="10" xfId="0" applyBorder="1" applyAlignment="1">
      <alignment horizontal="center"/>
    </xf>
    <xf numFmtId="49" fontId="0" fillId="0" borderId="0" xfId="0" applyNumberFormat="1"/>
    <xf numFmtId="2" fontId="0" fillId="0" borderId="0" xfId="0" applyNumberFormat="1"/>
  </cellXfs>
  <cellStyles count="10">
    <cellStyle name="cf1" xfId="1" xr:uid="{00000000-0005-0000-0000-000000000000}"/>
    <cellStyle name="cf2" xfId="2" xr:uid="{00000000-0005-0000-0000-000001000000}"/>
    <cellStyle name="cf3" xfId="3" xr:uid="{00000000-0005-0000-0000-000002000000}"/>
    <cellStyle name="cf4" xfId="4" xr:uid="{00000000-0005-0000-0000-000003000000}"/>
    <cellStyle name="cf5" xfId="5" xr:uid="{00000000-0005-0000-0000-000004000000}"/>
    <cellStyle name="cf6" xfId="6" xr:uid="{00000000-0005-0000-0000-000005000000}"/>
    <cellStyle name="cf7" xfId="7" xr:uid="{00000000-0005-0000-0000-000006000000}"/>
    <cellStyle name="Normal" xfId="0" builtinId="0" customBuiltin="1"/>
    <cellStyle name="Normal 2" xfId="9" xr:uid="{88F9E1FD-75BE-409C-9FD4-E7473FD7A188}"/>
    <cellStyle name="Pourcentage" xfId="8" builtinId="5"/>
  </cellStyles>
  <dxfs count="161">
    <dxf>
      <fill>
        <patternFill>
          <bgColor theme="0" tint="-0.34998626667073579"/>
        </patternFill>
      </fill>
    </dxf>
    <dxf>
      <fill>
        <patternFill>
          <bgColor theme="0" tint="-0.34998626667073579"/>
        </patternFill>
      </fill>
    </dxf>
    <dxf>
      <fill>
        <patternFill>
          <bgColor rgb="FFFFC000"/>
        </patternFill>
      </fill>
    </dxf>
    <dxf>
      <fill>
        <patternFill>
          <bgColor rgb="FFFFC000"/>
        </patternFill>
      </fill>
    </dxf>
    <dxf>
      <fill>
        <patternFill>
          <bgColor theme="0" tint="-0.34998626667073579"/>
        </patternFill>
      </fill>
    </dxf>
    <dxf>
      <fill>
        <patternFill>
          <bgColor theme="0" tint="-0.34998626667073579"/>
        </patternFill>
      </fill>
    </dxf>
    <dxf>
      <fill>
        <patternFill>
          <bgColor rgb="FFFFC000"/>
        </patternFill>
      </fill>
    </dxf>
    <dxf>
      <fill>
        <patternFill>
          <bgColor rgb="FFFFC000"/>
        </patternFill>
      </fill>
    </dxf>
    <dxf>
      <fill>
        <patternFill>
          <bgColor theme="0" tint="-0.34998626667073579"/>
        </patternFill>
      </fill>
    </dxf>
    <dxf>
      <fill>
        <patternFill>
          <bgColor theme="0" tint="-0.34998626667073579"/>
        </patternFill>
      </fill>
    </dxf>
    <dxf>
      <fill>
        <patternFill>
          <bgColor rgb="FFFFC000"/>
        </patternFill>
      </fill>
    </dxf>
    <dxf>
      <fill>
        <patternFill>
          <bgColor rgb="FFFFC000"/>
        </patternFill>
      </fill>
    </dxf>
    <dxf>
      <fill>
        <patternFill>
          <bgColor theme="0" tint="-0.34998626667073579"/>
        </patternFill>
      </fill>
    </dxf>
    <dxf>
      <fill>
        <patternFill>
          <bgColor theme="0" tint="-0.34998626667073579"/>
        </patternFill>
      </fill>
    </dxf>
    <dxf>
      <fill>
        <patternFill>
          <bgColor rgb="FFFFC000"/>
        </patternFill>
      </fill>
    </dxf>
    <dxf>
      <fill>
        <patternFill>
          <bgColor rgb="FFFFC000"/>
        </patternFill>
      </fill>
    </dxf>
    <dxf>
      <fill>
        <patternFill>
          <bgColor theme="0" tint="-0.34998626667073579"/>
        </patternFill>
      </fill>
    </dxf>
    <dxf>
      <fill>
        <patternFill>
          <bgColor theme="0" tint="-0.34998626667073579"/>
        </patternFill>
      </fill>
    </dxf>
    <dxf>
      <fill>
        <patternFill>
          <bgColor rgb="FFFFC000"/>
        </patternFill>
      </fill>
    </dxf>
    <dxf>
      <fill>
        <patternFill>
          <bgColor rgb="FFFFC000"/>
        </patternFill>
      </fill>
    </dxf>
    <dxf>
      <fill>
        <patternFill>
          <bgColor theme="0" tint="-0.34998626667073579"/>
        </patternFill>
      </fill>
    </dxf>
    <dxf>
      <fill>
        <patternFill>
          <bgColor theme="0" tint="-0.34998626667073579"/>
        </patternFill>
      </fill>
    </dxf>
    <dxf>
      <fill>
        <patternFill>
          <bgColor rgb="FFFFC000"/>
        </patternFill>
      </fill>
    </dxf>
    <dxf>
      <fill>
        <patternFill>
          <bgColor rgb="FFFFC000"/>
        </patternFill>
      </fill>
    </dxf>
    <dxf>
      <fill>
        <patternFill>
          <bgColor theme="0" tint="-0.34998626667073579"/>
        </patternFill>
      </fill>
    </dxf>
    <dxf>
      <fill>
        <patternFill>
          <bgColor theme="0" tint="-0.34998626667073579"/>
        </patternFill>
      </fill>
    </dxf>
    <dxf>
      <fill>
        <patternFill>
          <bgColor rgb="FFFFC000"/>
        </patternFill>
      </fill>
    </dxf>
    <dxf>
      <fill>
        <patternFill>
          <bgColor rgb="FFFFC000"/>
        </patternFill>
      </fill>
    </dxf>
    <dxf>
      <fill>
        <patternFill>
          <bgColor theme="0" tint="-0.34998626667073579"/>
        </patternFill>
      </fill>
    </dxf>
    <dxf>
      <fill>
        <patternFill>
          <bgColor theme="0" tint="-0.34998626667073579"/>
        </patternFill>
      </fill>
    </dxf>
    <dxf>
      <fill>
        <patternFill>
          <bgColor rgb="FFFFC000"/>
        </patternFill>
      </fill>
    </dxf>
    <dxf>
      <fill>
        <patternFill>
          <bgColor rgb="FFFFC000"/>
        </patternFill>
      </fill>
    </dxf>
    <dxf>
      <fill>
        <patternFill>
          <bgColor theme="0" tint="-0.34998626667073579"/>
        </patternFill>
      </fill>
    </dxf>
    <dxf>
      <fill>
        <patternFill>
          <bgColor theme="0" tint="-0.34998626667073579"/>
        </patternFill>
      </fill>
    </dxf>
    <dxf>
      <fill>
        <patternFill>
          <bgColor rgb="FFFFC000"/>
        </patternFill>
      </fill>
    </dxf>
    <dxf>
      <fill>
        <patternFill>
          <bgColor rgb="FFFFC000"/>
        </patternFill>
      </fill>
    </dxf>
    <dxf>
      <fill>
        <patternFill>
          <bgColor theme="0" tint="-0.34998626667073579"/>
        </patternFill>
      </fill>
    </dxf>
    <dxf>
      <fill>
        <patternFill>
          <bgColor theme="0" tint="-0.34998626667073579"/>
        </patternFill>
      </fill>
    </dxf>
    <dxf>
      <fill>
        <patternFill>
          <bgColor rgb="FFFFC000"/>
        </patternFill>
      </fill>
    </dxf>
    <dxf>
      <fill>
        <patternFill>
          <bgColor rgb="FFFFC000"/>
        </patternFill>
      </fill>
    </dxf>
    <dxf>
      <fill>
        <patternFill>
          <bgColor theme="0" tint="-0.34998626667073579"/>
        </patternFill>
      </fill>
    </dxf>
    <dxf>
      <fill>
        <patternFill>
          <bgColor theme="0" tint="-0.34998626667073579"/>
        </patternFill>
      </fill>
    </dxf>
    <dxf>
      <fill>
        <patternFill>
          <bgColor rgb="FFFFC000"/>
        </patternFill>
      </fill>
    </dxf>
    <dxf>
      <fill>
        <patternFill>
          <bgColor rgb="FFFFC000"/>
        </patternFill>
      </fill>
    </dxf>
    <dxf>
      <fill>
        <patternFill>
          <bgColor theme="0" tint="-0.34998626667073579"/>
        </patternFill>
      </fill>
    </dxf>
    <dxf>
      <fill>
        <patternFill>
          <bgColor theme="0" tint="-0.34998626667073579"/>
        </patternFill>
      </fill>
    </dxf>
    <dxf>
      <fill>
        <patternFill>
          <bgColor rgb="FFFFC000"/>
        </patternFill>
      </fill>
    </dxf>
    <dxf>
      <fill>
        <patternFill>
          <bgColor rgb="FFFFC0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theme="7" tint="0.59996337778862885"/>
        </patternFill>
      </fill>
    </dxf>
    <dxf>
      <fill>
        <patternFill>
          <bgColor theme="7" tint="0.59996337778862885"/>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theme="7" tint="0.59996337778862885"/>
        </patternFill>
      </fill>
    </dxf>
    <dxf>
      <fill>
        <patternFill>
          <bgColor theme="7" tint="0.59996337778862885"/>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theme="7" tint="0.59996337778862885"/>
        </patternFill>
      </fill>
    </dxf>
    <dxf>
      <fill>
        <patternFill>
          <bgColor theme="7" tint="0.59996337778862885"/>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theme="7" tint="0.59996337778862885"/>
        </patternFill>
      </fill>
    </dxf>
    <dxf>
      <fill>
        <patternFill>
          <bgColor theme="7" tint="0.59996337778862885"/>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theme="7" tint="0.59996337778862885"/>
        </patternFill>
      </fill>
    </dxf>
    <dxf>
      <fill>
        <patternFill>
          <bgColor theme="7" tint="0.59996337778862885"/>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theme="7" tint="0.59996337778862885"/>
        </patternFill>
      </fill>
    </dxf>
    <dxf>
      <fill>
        <patternFill>
          <bgColor theme="7" tint="0.59996337778862885"/>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theme="7" tint="0.59996337778862885"/>
        </patternFill>
      </fill>
    </dxf>
    <dxf>
      <fill>
        <patternFill>
          <bgColor theme="7" tint="0.59996337778862885"/>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theme="7" tint="0.59996337778862885"/>
        </patternFill>
      </fill>
    </dxf>
    <dxf>
      <fill>
        <patternFill>
          <bgColor theme="7" tint="0.59996337778862885"/>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theme="7" tint="0.59996337778862885"/>
        </patternFill>
      </fill>
    </dxf>
    <dxf>
      <fill>
        <patternFill>
          <bgColor theme="7" tint="0.59996337778862885"/>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theme="7" tint="0.59996337778862885"/>
        </patternFill>
      </fill>
    </dxf>
    <dxf>
      <fill>
        <patternFill>
          <bgColor theme="7" tint="0.59996337778862885"/>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theme="7" tint="0.59996337778862885"/>
        </patternFill>
      </fill>
    </dxf>
    <dxf>
      <fill>
        <patternFill>
          <bgColor theme="7" tint="0.59996337778862885"/>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theme="7" tint="0.59996337778862885"/>
        </patternFill>
      </fill>
    </dxf>
    <dxf>
      <fill>
        <patternFill>
          <bgColor theme="7" tint="0.59996337778862885"/>
        </patternFill>
      </fill>
    </dxf>
    <dxf>
      <font>
        <b/>
        <i/>
        <color theme="7"/>
      </font>
      <fill>
        <patternFill>
          <bgColor theme="1" tint="0.34998626667073579"/>
        </patternFill>
      </fill>
    </dxf>
    <dxf>
      <font>
        <b/>
        <i val="0"/>
        <color theme="0"/>
      </font>
      <fill>
        <patternFill>
          <bgColor theme="1" tint="0.24994659260841701"/>
        </patternFill>
      </fill>
    </dxf>
    <dxf>
      <fill>
        <patternFill>
          <bgColor theme="7"/>
        </patternFill>
      </fill>
    </dxf>
    <dxf>
      <fill>
        <patternFill>
          <bgColor rgb="FF0070C0"/>
        </patternFill>
      </fill>
    </dxf>
    <dxf>
      <fill>
        <patternFill>
          <bgColor rgb="FFFF0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ont>
        <b val="0"/>
        <i val="0"/>
        <color theme="0"/>
      </font>
      <fill>
        <patternFill>
          <bgColor rgb="FFFF0000"/>
        </patternFill>
      </fill>
    </dxf>
    <dxf>
      <font>
        <color theme="0"/>
      </font>
      <fill>
        <patternFill>
          <bgColor rgb="FFFF0000"/>
        </patternFill>
      </fill>
    </dxf>
    <dxf>
      <fill>
        <patternFill patternType="solid">
          <fgColor rgb="FFFFE699"/>
          <bgColor rgb="FFFFE699"/>
        </patternFill>
      </fill>
    </dxf>
    <dxf>
      <fill>
        <patternFill patternType="solid">
          <fgColor rgb="FFBDD7EE"/>
          <bgColor rgb="FFBDD7EE"/>
        </patternFill>
      </fill>
    </dxf>
    <dxf>
      <fill>
        <patternFill patternType="solid">
          <fgColor rgb="FFF8CBAD"/>
          <bgColor rgb="FFF8CBAD"/>
        </patternFill>
      </fill>
    </dxf>
    <dxf>
      <fill>
        <patternFill patternType="solid">
          <fgColor rgb="FFACB9CA"/>
          <bgColor rgb="FFACB9CA"/>
        </patternFill>
      </fill>
    </dxf>
    <dxf>
      <fill>
        <patternFill patternType="solid">
          <fgColor rgb="FFC6E0B4"/>
          <bgColor rgb="FFC6E0B4"/>
        </patternFill>
      </fill>
    </dxf>
    <dxf>
      <fill>
        <patternFill patternType="solid">
          <fgColor rgb="FFB4C6E7"/>
          <bgColor rgb="FFB4C6E7"/>
        </patternFill>
      </fill>
    </dxf>
    <dxf>
      <fill>
        <patternFill patternType="solid">
          <fgColor rgb="FFFFE699"/>
          <bgColor rgb="FFFFE699"/>
        </patternFill>
      </fill>
    </dxf>
    <dxf>
      <fill>
        <patternFill patternType="solid">
          <fgColor rgb="FFBDD7EE"/>
          <bgColor rgb="FFBDD7EE"/>
        </patternFill>
      </fill>
    </dxf>
    <dxf>
      <fill>
        <patternFill patternType="solid">
          <fgColor rgb="FFD9D9D9"/>
          <bgColor rgb="FFD9D9D9"/>
        </patternFill>
      </fill>
    </dxf>
    <dxf>
      <fill>
        <patternFill patternType="solid">
          <fgColor rgb="FFF8CBAD"/>
          <bgColor rgb="FFF8CBAD"/>
        </patternFill>
      </fill>
    </dxf>
    <dxf>
      <fill>
        <patternFill patternType="solid">
          <fgColor rgb="FFBDD7EE"/>
          <bgColor rgb="FFBDD7EE"/>
        </patternFill>
      </fill>
    </dxf>
    <dxf>
      <fill>
        <patternFill patternType="solid">
          <fgColor rgb="FFC6E0B4"/>
          <bgColor rgb="FFC6E0B4"/>
        </patternFill>
      </fill>
    </dxf>
    <dxf>
      <font>
        <b/>
        <i val="0"/>
      </font>
      <border>
        <left style="thin">
          <color auto="1"/>
        </left>
        <right style="thin">
          <color auto="1"/>
        </right>
        <top style="thin">
          <color auto="1"/>
        </top>
        <bottom style="thin">
          <color auto="1"/>
        </bottom>
        <vertical/>
        <horizontal/>
      </border>
    </dxf>
    <dxf>
      <font>
        <b/>
        <i/>
      </font>
      <fill>
        <patternFill>
          <bgColor rgb="FF00B0F0"/>
        </patternFill>
      </fill>
    </dxf>
    <dxf>
      <font>
        <b/>
        <i/>
      </font>
      <fill>
        <patternFill>
          <bgColor rgb="FF00B0F0"/>
        </patternFill>
      </fill>
    </dxf>
    <dxf>
      <font>
        <b/>
        <i/>
      </font>
      <fill>
        <patternFill>
          <bgColor rgb="FF00B0F0"/>
        </patternFill>
      </fill>
    </dxf>
    <dxf>
      <font>
        <b/>
        <i/>
      </font>
      <fill>
        <patternFill>
          <bgColor rgb="FF00B0F0"/>
        </patternFill>
      </fill>
    </dxf>
    <dxf>
      <font>
        <b/>
        <i/>
      </font>
      <fill>
        <patternFill>
          <bgColor rgb="FF00B0F0"/>
        </patternFill>
      </fill>
    </dxf>
    <dxf>
      <font>
        <b/>
        <i/>
      </font>
      <fill>
        <patternFill>
          <bgColor rgb="FF00B0F0"/>
        </patternFill>
      </fill>
    </dxf>
    <dxf>
      <font>
        <b/>
        <i/>
      </font>
      <fill>
        <patternFill>
          <bgColor rgb="FF00B0F0"/>
        </patternFill>
      </fill>
    </dxf>
    <dxf>
      <font>
        <b/>
        <i/>
      </font>
      <fill>
        <patternFill>
          <bgColor rgb="FF00B0F0"/>
        </patternFill>
      </fill>
    </dxf>
    <dxf>
      <font>
        <b/>
        <i/>
      </font>
      <fill>
        <patternFill>
          <bgColor rgb="FF00B0F0"/>
        </patternFill>
      </fill>
    </dxf>
  </dxfs>
  <tableStyles count="0" defaultTableStyle="TableStyleMedium2" defaultPivotStyle="PivotStyleLight16"/>
  <colors>
    <mruColors>
      <color rgb="FFDDF0C8"/>
      <color rgb="FFC4E59F"/>
      <color rgb="FFB6DF89"/>
      <color rgb="FFFFCCCC"/>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ctrlProps/ctrlProp1.xml><?xml version="1.0" encoding="utf-8"?>
<formControlPr xmlns="http://schemas.microsoft.com/office/spreadsheetml/2009/9/main" objectType="Spin" dx="22" fmlaLink="$C$2" max="2200" min="1900" page="10" val="2025"/>
</file>

<file path=xl/ctrlProps/ctrlProp2.xml><?xml version="1.0" encoding="utf-8"?>
<formControlPr xmlns="http://schemas.microsoft.com/office/spreadsheetml/2009/9/main" objectType="Spin" dx="22" fmlaLink="$C$5" max="12" min="1" page="10" val="3"/>
</file>

<file path=xl/ctrlProps/ctrlProp3.xml><?xml version="1.0" encoding="utf-8"?>
<formControlPr xmlns="http://schemas.microsoft.com/office/spreadsheetml/2009/9/main" objectType="Spin" dx="22" fmlaLink="$B$4" max="3000" page="10" val="2025"/>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19050</xdr:colOff>
          <xdr:row>1</xdr:row>
          <xdr:rowOff>0</xdr:rowOff>
        </xdr:from>
        <xdr:to>
          <xdr:col>3</xdr:col>
          <xdr:colOff>600075</xdr:colOff>
          <xdr:row>2</xdr:row>
          <xdr:rowOff>190500</xdr:rowOff>
        </xdr:to>
        <xdr:sp macro="" textlink="">
          <xdr:nvSpPr>
            <xdr:cNvPr id="1026" name="Spinner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9525</xdr:colOff>
          <xdr:row>4</xdr:row>
          <xdr:rowOff>19050</xdr:rowOff>
        </xdr:from>
        <xdr:to>
          <xdr:col>3</xdr:col>
          <xdr:colOff>590550</xdr:colOff>
          <xdr:row>6</xdr:row>
          <xdr:rowOff>0</xdr:rowOff>
        </xdr:to>
        <xdr:sp macro="" textlink="">
          <xdr:nvSpPr>
            <xdr:cNvPr id="1027" name="Spinner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9525</xdr:colOff>
          <xdr:row>3</xdr:row>
          <xdr:rowOff>0</xdr:rowOff>
        </xdr:from>
        <xdr:to>
          <xdr:col>2</xdr:col>
          <xdr:colOff>590550</xdr:colOff>
          <xdr:row>4</xdr:row>
          <xdr:rowOff>0</xdr:rowOff>
        </xdr:to>
        <xdr:sp macro="" textlink="">
          <xdr:nvSpPr>
            <xdr:cNvPr id="6147" name="Spinner 3" hidden="1">
              <a:extLst>
                <a:ext uri="{63B3BB69-23CF-44E3-9099-C40C66FF867C}">
                  <a14:compatExt spid="_x0000_s6147"/>
                </a:ext>
                <a:ext uri="{FF2B5EF4-FFF2-40B4-BE49-F238E27FC236}">
                  <a16:creationId xmlns:a16="http://schemas.microsoft.com/office/drawing/2014/main" id="{00000000-0008-0000-0100-0000031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afpa365-my.sharepoint.com/Users/2101851/Downloads/calendrier-perpetue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rier"/>
      <sheetName val="Dates"/>
      <sheetName val="A_propos"/>
      <sheetName val="A propos"/>
    </sheetNames>
    <sheetDataSet>
      <sheetData sheetId="0">
        <row r="2">
          <cell r="BD2">
            <v>2019</v>
          </cell>
        </row>
        <row r="4">
          <cell r="BD4">
            <v>1</v>
          </cell>
        </row>
      </sheetData>
      <sheetData sheetId="1">
        <row r="1">
          <cell r="A1" t="str">
            <v>En entrant une date dans cette colonne, le bord droit de ce jour sera coloré sur le calendrier :</v>
          </cell>
        </row>
        <row r="2">
          <cell r="A2">
            <v>43563</v>
          </cell>
        </row>
        <row r="3">
          <cell r="A3">
            <v>43564</v>
          </cell>
        </row>
        <row r="4">
          <cell r="A4">
            <v>43565</v>
          </cell>
        </row>
        <row r="5">
          <cell r="A5">
            <v>43566</v>
          </cell>
        </row>
        <row r="6">
          <cell r="A6">
            <v>43567</v>
          </cell>
        </row>
        <row r="7">
          <cell r="A7">
            <v>43654</v>
          </cell>
        </row>
        <row r="8">
          <cell r="A8">
            <v>43655</v>
          </cell>
        </row>
        <row r="9">
          <cell r="A9">
            <v>43656</v>
          </cell>
        </row>
        <row r="10">
          <cell r="A10">
            <v>43657</v>
          </cell>
        </row>
        <row r="11">
          <cell r="A11">
            <v>43658</v>
          </cell>
        </row>
        <row r="12">
          <cell r="A12">
            <v>43659</v>
          </cell>
        </row>
        <row r="13">
          <cell r="A13">
            <v>43660</v>
          </cell>
        </row>
        <row r="14">
          <cell r="A14">
            <v>43661</v>
          </cell>
        </row>
        <row r="15">
          <cell r="A15">
            <v>43662</v>
          </cell>
        </row>
        <row r="16">
          <cell r="A16">
            <v>43663</v>
          </cell>
        </row>
        <row r="17">
          <cell r="A17">
            <v>43664</v>
          </cell>
        </row>
        <row r="18">
          <cell r="A18">
            <v>43665</v>
          </cell>
        </row>
        <row r="19">
          <cell r="A19">
            <v>43899</v>
          </cell>
        </row>
        <row r="20">
          <cell r="A20">
            <v>43900</v>
          </cell>
        </row>
        <row r="21">
          <cell r="A21">
            <v>43901</v>
          </cell>
        </row>
        <row r="22">
          <cell r="A22">
            <v>43902</v>
          </cell>
        </row>
        <row r="23">
          <cell r="A23">
            <v>43903</v>
          </cell>
        </row>
        <row r="24">
          <cell r="A24">
            <v>43466</v>
          </cell>
        </row>
        <row r="25">
          <cell r="A25">
            <v>43824</v>
          </cell>
        </row>
        <row r="26">
          <cell r="A26">
            <v>43551</v>
          </cell>
        </row>
        <row r="27">
          <cell r="A27">
            <v>43552</v>
          </cell>
        </row>
        <row r="28">
          <cell r="A28">
            <v>43553</v>
          </cell>
        </row>
        <row r="29">
          <cell r="A29">
            <v>43500</v>
          </cell>
        </row>
        <row r="30">
          <cell r="A30">
            <v>43501</v>
          </cell>
        </row>
        <row r="31">
          <cell r="A31">
            <v>43502</v>
          </cell>
        </row>
        <row r="32">
          <cell r="A32">
            <v>43503</v>
          </cell>
        </row>
        <row r="33">
          <cell r="A33">
            <v>43504</v>
          </cell>
        </row>
        <row r="34">
          <cell r="A34">
            <v>43505</v>
          </cell>
        </row>
        <row r="35">
          <cell r="A35">
            <v>43506</v>
          </cell>
        </row>
        <row r="36">
          <cell r="A36">
            <v>43507</v>
          </cell>
        </row>
        <row r="37">
          <cell r="A37">
            <v>43508</v>
          </cell>
        </row>
        <row r="38">
          <cell r="A38">
            <v>43509</v>
          </cell>
        </row>
        <row r="39">
          <cell r="A39">
            <v>43510</v>
          </cell>
        </row>
        <row r="40">
          <cell r="A40">
            <v>43511</v>
          </cell>
        </row>
        <row r="41">
          <cell r="A41">
            <v>43512</v>
          </cell>
        </row>
        <row r="42">
          <cell r="A42">
            <v>43513</v>
          </cell>
        </row>
        <row r="43">
          <cell r="A43">
            <v>43514</v>
          </cell>
        </row>
        <row r="44">
          <cell r="A44">
            <v>43515</v>
          </cell>
        </row>
        <row r="45">
          <cell r="A45">
            <v>43516</v>
          </cell>
        </row>
        <row r="46">
          <cell r="A46">
            <v>43517</v>
          </cell>
        </row>
        <row r="47">
          <cell r="A47">
            <v>43518</v>
          </cell>
        </row>
        <row r="48">
          <cell r="A48">
            <v>43773</v>
          </cell>
        </row>
        <row r="49">
          <cell r="A49">
            <v>43774</v>
          </cell>
        </row>
        <row r="50">
          <cell r="A50">
            <v>43775</v>
          </cell>
        </row>
        <row r="51">
          <cell r="A51">
            <v>43776</v>
          </cell>
        </row>
        <row r="52">
          <cell r="A52">
            <v>43777</v>
          </cell>
        </row>
        <row r="53">
          <cell r="A53">
            <v>43778</v>
          </cell>
        </row>
        <row r="54">
          <cell r="A54">
            <v>43779</v>
          </cell>
        </row>
        <row r="55">
          <cell r="A55">
            <v>43633</v>
          </cell>
        </row>
      </sheetData>
      <sheetData sheetId="2" refreshError="1"/>
      <sheetData sheetId="3"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EL114"/>
  <sheetViews>
    <sheetView zoomScaleNormal="100" workbookViewId="0">
      <pane xSplit="4" ySplit="11" topLeftCell="AF12" activePane="bottomRight" state="frozen"/>
      <selection pane="topRight" activeCell="D1" sqref="D1"/>
      <selection pane="bottomLeft" activeCell="A10" sqref="A10"/>
      <selection pane="bottomRight" activeCell="B9" sqref="B9"/>
    </sheetView>
  </sheetViews>
  <sheetFormatPr baseColWidth="10" defaultRowHeight="15"/>
  <cols>
    <col min="2" max="2" width="8" style="18" customWidth="1"/>
    <col min="3" max="28" width="15.7109375" customWidth="1"/>
    <col min="29" max="29" width="11.42578125" customWidth="1"/>
    <col min="30" max="30" width="3" customWidth="1"/>
    <col min="31" max="32" width="11.42578125" customWidth="1"/>
    <col min="33" max="65" width="5.7109375" style="3" customWidth="1"/>
    <col min="66" max="90" width="5.7109375" customWidth="1"/>
    <col min="91" max="96" width="5.7109375" style="3" customWidth="1"/>
    <col min="97" max="121" width="5.7109375" customWidth="1"/>
    <col min="122" max="122" width="11.42578125" customWidth="1"/>
  </cols>
  <sheetData>
    <row r="1" spans="1:142">
      <c r="E1" s="112" t="s">
        <v>19</v>
      </c>
      <c r="F1" s="112"/>
      <c r="G1" s="112"/>
      <c r="H1" s="112"/>
      <c r="I1" s="112"/>
      <c r="J1" s="112"/>
      <c r="K1" s="112"/>
      <c r="L1" s="112"/>
      <c r="M1" s="112"/>
      <c r="N1" s="112"/>
      <c r="O1" s="112"/>
      <c r="P1" s="112"/>
      <c r="Q1" s="112"/>
      <c r="R1" s="112"/>
      <c r="S1" s="112"/>
      <c r="T1" s="112"/>
      <c r="U1" s="112"/>
      <c r="V1" s="112"/>
      <c r="W1" s="112"/>
      <c r="X1" s="112"/>
      <c r="Y1" s="112"/>
      <c r="Z1" s="99" t="s">
        <v>53</v>
      </c>
      <c r="AA1" s="99"/>
      <c r="AB1" s="99"/>
      <c r="AG1" s="84" t="str">
        <f>PROPER(TEXT(AI2,"mmmm aa"))</f>
        <v>Mars 25</v>
      </c>
      <c r="AH1" s="84"/>
      <c r="AI1" s="84"/>
      <c r="AJ1" s="84"/>
      <c r="AK1" s="84"/>
      <c r="AL1" s="84" t="str">
        <f>PROPER(TEXT(AM2,"mmmm aa"))</f>
        <v>Avril 25</v>
      </c>
      <c r="AM1" s="84"/>
      <c r="AN1" s="84"/>
      <c r="AO1" s="84"/>
      <c r="AP1" s="84" t="str">
        <f>PROPER(TEXT(AQ2,"mmmm aa"))</f>
        <v>Mai 25</v>
      </c>
      <c r="AQ1" s="84"/>
      <c r="AR1" s="84"/>
      <c r="AS1" s="84"/>
      <c r="AT1" s="84"/>
      <c r="AU1" s="84" t="str">
        <f>PROPER(TEXT(AV2,"mmmm aa"))</f>
        <v>Juin 25</v>
      </c>
      <c r="AV1" s="84"/>
      <c r="AW1" s="84"/>
      <c r="AX1" s="84"/>
      <c r="AY1" s="84" t="str">
        <f>PROPER(TEXT(BA2,"mmmm aa"))</f>
        <v>Juillet 25</v>
      </c>
      <c r="AZ1" s="84"/>
      <c r="BA1" s="84"/>
      <c r="BB1" s="84"/>
      <c r="BC1" s="84" t="str">
        <f>PROPER(TEXT(BE2,"mmmm aa"))</f>
        <v>Août 25</v>
      </c>
      <c r="BD1" s="84"/>
      <c r="BE1" s="84"/>
      <c r="BF1" s="84"/>
      <c r="BG1" s="84"/>
      <c r="BH1" s="84" t="str">
        <f>PROPER(TEXT(BI2,"mmmm aa"))</f>
        <v>Septembre 25</v>
      </c>
      <c r="BI1" s="84"/>
      <c r="BJ1" s="84"/>
      <c r="BK1" s="84"/>
      <c r="BL1" s="84" t="str">
        <f>PROPER(TEXT(BM2,"mmmm aa"))</f>
        <v>Octobre 25</v>
      </c>
      <c r="BM1" s="84"/>
      <c r="BN1" s="84"/>
      <c r="BO1" s="84"/>
      <c r="BP1" s="81" t="str">
        <f>PROPER(TEXT(BR2,"mmmm aa"))</f>
        <v>Novembre 25</v>
      </c>
      <c r="BQ1" s="81"/>
      <c r="BR1" s="81"/>
      <c r="BS1" s="81"/>
      <c r="BT1" s="81"/>
      <c r="BU1" s="84" t="str">
        <f>PROPER(TEXT(BV2,"mmmm aa"))</f>
        <v>Décembre 25</v>
      </c>
      <c r="BV1" s="84"/>
      <c r="BW1" s="84"/>
      <c r="BX1" s="84"/>
      <c r="BY1" s="84" t="str">
        <f>PROPER(TEXT(BZ2,"mmmm aa"))</f>
        <v>Janvier 26</v>
      </c>
      <c r="BZ1" s="84"/>
      <c r="CA1" s="84"/>
      <c r="CB1" s="84"/>
      <c r="CC1" s="81" t="str">
        <f>PROPER(TEXT(CD2,"mmmm aa"))</f>
        <v>Février 26</v>
      </c>
      <c r="CD1" s="81"/>
      <c r="CE1" s="81"/>
      <c r="CF1" s="81"/>
      <c r="CG1" s="81"/>
      <c r="CH1" s="81" t="str">
        <f>PROPER(TEXT(CI2,"mmmm aa"))</f>
        <v>Mars 26</v>
      </c>
      <c r="CI1" s="81"/>
      <c r="CJ1" s="81"/>
      <c r="CK1" s="81"/>
      <c r="CL1" s="81"/>
      <c r="CM1" s="84" t="str">
        <f>PROPER(TEXT(CN2,"mmmm aa"))</f>
        <v>Avril 26</v>
      </c>
      <c r="CN1" s="84"/>
      <c r="CO1" s="84"/>
      <c r="CP1" s="84"/>
      <c r="CQ1" s="84" t="str">
        <f>PROPER(TEXT(CR2,"mmmm aa"))</f>
        <v>Mai 26</v>
      </c>
      <c r="CR1" s="84"/>
      <c r="CS1" s="84"/>
      <c r="CT1" s="84"/>
      <c r="CU1" s="81" t="str">
        <f>PROPER(TEXT(CW2,"mmmm aa"))</f>
        <v>Juin 26</v>
      </c>
      <c r="CV1" s="81"/>
      <c r="CW1" s="81"/>
      <c r="CX1" s="81"/>
      <c r="CY1" s="81"/>
      <c r="CZ1" s="84" t="str">
        <f>PROPER(TEXT(DA2,"mmmm aa"))</f>
        <v>Juillet 26</v>
      </c>
      <c r="DA1" s="84"/>
      <c r="DB1" s="84"/>
      <c r="DC1" s="84"/>
      <c r="DD1" s="84" t="str">
        <f>PROPER(TEXT(DE2,"mmmm aa"))</f>
        <v>Août 26</v>
      </c>
      <c r="DE1" s="84"/>
      <c r="DF1" s="84"/>
      <c r="DG1" s="84"/>
      <c r="DH1" s="81" t="str">
        <f>PROPER(TEXT(DI2,"mmmm aa"))</f>
        <v>Septembre 26</v>
      </c>
      <c r="DI1" s="81"/>
      <c r="DJ1" s="81"/>
      <c r="DK1" s="81"/>
      <c r="DL1" s="81"/>
      <c r="DM1" s="81" t="str">
        <f>PROPER(TEXT(DN2,"mmmm aa"))</f>
        <v>Octobre 26</v>
      </c>
      <c r="DN1" s="81"/>
      <c r="DO1" s="81"/>
      <c r="DP1" s="81"/>
      <c r="DQ1" s="81"/>
    </row>
    <row r="2" spans="1:142" ht="15" customHeight="1">
      <c r="A2" s="90" t="s">
        <v>0</v>
      </c>
      <c r="B2" s="90"/>
      <c r="C2" s="82">
        <v>2025</v>
      </c>
      <c r="E2" s="113"/>
      <c r="F2" s="113"/>
      <c r="G2" s="113"/>
      <c r="H2" s="113"/>
      <c r="I2" s="113"/>
      <c r="J2" s="113"/>
      <c r="K2" s="113"/>
      <c r="L2" s="113"/>
      <c r="M2" s="113"/>
      <c r="N2" s="113"/>
      <c r="O2" s="113"/>
      <c r="P2" s="113"/>
      <c r="Q2" s="113"/>
      <c r="R2" s="113"/>
      <c r="S2" s="113"/>
      <c r="T2" s="113"/>
      <c r="U2" s="113"/>
      <c r="V2" s="113"/>
      <c r="W2" s="113"/>
      <c r="X2" s="113"/>
      <c r="Y2" s="113"/>
      <c r="Z2" s="100"/>
      <c r="AA2" s="100"/>
      <c r="AB2" s="100"/>
      <c r="AD2" s="1"/>
      <c r="AE2" s="2" t="s">
        <v>1</v>
      </c>
      <c r="AF2" s="71">
        <v>7.5</v>
      </c>
      <c r="AG2" s="3">
        <f>IF(WEEKDAY(DATE(C2,C5,1),3)=7,DATE(C2,C5,1),DATE(C2,C5,1)-WEEKDAY(DATE(C2,C5,1),3))</f>
        <v>45712</v>
      </c>
      <c r="AH2" s="3">
        <f t="shared" ref="AH2:BD2" si="0">AG2+7</f>
        <v>45719</v>
      </c>
      <c r="AI2" s="3">
        <f t="shared" si="0"/>
        <v>45726</v>
      </c>
      <c r="AJ2" s="3">
        <f t="shared" si="0"/>
        <v>45733</v>
      </c>
      <c r="AK2" s="3">
        <f t="shared" si="0"/>
        <v>45740</v>
      </c>
      <c r="AL2" s="3">
        <f t="shared" si="0"/>
        <v>45747</v>
      </c>
      <c r="AM2" s="3">
        <f t="shared" si="0"/>
        <v>45754</v>
      </c>
      <c r="AN2" s="3">
        <f t="shared" si="0"/>
        <v>45761</v>
      </c>
      <c r="AO2" s="3">
        <f t="shared" si="0"/>
        <v>45768</v>
      </c>
      <c r="AP2" s="3">
        <f t="shared" si="0"/>
        <v>45775</v>
      </c>
      <c r="AQ2" s="3">
        <f t="shared" si="0"/>
        <v>45782</v>
      </c>
      <c r="AR2" s="3">
        <f t="shared" si="0"/>
        <v>45789</v>
      </c>
      <c r="AS2" s="3">
        <f t="shared" si="0"/>
        <v>45796</v>
      </c>
      <c r="AT2" s="3">
        <f t="shared" si="0"/>
        <v>45803</v>
      </c>
      <c r="AU2" s="3">
        <f t="shared" si="0"/>
        <v>45810</v>
      </c>
      <c r="AV2" s="3">
        <f t="shared" si="0"/>
        <v>45817</v>
      </c>
      <c r="AW2" s="3">
        <f t="shared" si="0"/>
        <v>45824</v>
      </c>
      <c r="AX2" s="3">
        <f t="shared" si="0"/>
        <v>45831</v>
      </c>
      <c r="AY2" s="3">
        <f t="shared" si="0"/>
        <v>45838</v>
      </c>
      <c r="AZ2" s="3">
        <f t="shared" si="0"/>
        <v>45845</v>
      </c>
      <c r="BA2" s="3">
        <f t="shared" si="0"/>
        <v>45852</v>
      </c>
      <c r="BB2" s="3">
        <f t="shared" si="0"/>
        <v>45859</v>
      </c>
      <c r="BC2" s="3">
        <f t="shared" si="0"/>
        <v>45866</v>
      </c>
      <c r="BD2" s="3">
        <f t="shared" si="0"/>
        <v>45873</v>
      </c>
      <c r="BE2" s="3">
        <f t="shared" ref="BE2:BE6" si="1">BD2+7</f>
        <v>45880</v>
      </c>
      <c r="BF2" s="3">
        <f t="shared" ref="BF2:BF6" si="2">BE2+7</f>
        <v>45887</v>
      </c>
      <c r="BG2" s="3">
        <f t="shared" ref="BG2:BG6" si="3">BF2+7</f>
        <v>45894</v>
      </c>
      <c r="BH2" s="3">
        <f t="shared" ref="BH2:BH6" si="4">BG2+7</f>
        <v>45901</v>
      </c>
      <c r="BI2" s="3">
        <f t="shared" ref="BI2:BI6" si="5">BH2+7</f>
        <v>45908</v>
      </c>
      <c r="BJ2" s="3">
        <f t="shared" ref="BJ2:BJ6" si="6">BI2+7</f>
        <v>45915</v>
      </c>
      <c r="BK2" s="3">
        <f t="shared" ref="BK2:BK6" si="7">BJ2+7</f>
        <v>45922</v>
      </c>
      <c r="BL2" s="3">
        <f t="shared" ref="BL2:BL6" si="8">BK2+7</f>
        <v>45929</v>
      </c>
      <c r="BM2" s="3">
        <f t="shared" ref="BM2:BM6" si="9">BL2+7</f>
        <v>45936</v>
      </c>
      <c r="BN2" s="3">
        <f t="shared" ref="BN2:BN6" si="10">BM2+7</f>
        <v>45943</v>
      </c>
      <c r="BO2" s="3">
        <f t="shared" ref="BO2:BO6" si="11">BN2+7</f>
        <v>45950</v>
      </c>
      <c r="BP2" s="3">
        <f t="shared" ref="BP2:BP6" si="12">BO2+7</f>
        <v>45957</v>
      </c>
      <c r="BQ2" s="3">
        <f t="shared" ref="BQ2:BQ6" si="13">BP2+7</f>
        <v>45964</v>
      </c>
      <c r="BR2" s="3">
        <f t="shared" ref="BR2:BR6" si="14">BQ2+7</f>
        <v>45971</v>
      </c>
      <c r="BS2" s="3">
        <f t="shared" ref="BS2:BS6" si="15">BR2+7</f>
        <v>45978</v>
      </c>
      <c r="BT2" s="3">
        <f t="shared" ref="BT2:BT6" si="16">BS2+7</f>
        <v>45985</v>
      </c>
      <c r="BU2" s="3">
        <f t="shared" ref="BU2:BU6" si="17">BT2+7</f>
        <v>45992</v>
      </c>
      <c r="BV2" s="3">
        <f t="shared" ref="BV2:BV6" si="18">BU2+7</f>
        <v>45999</v>
      </c>
      <c r="BW2" s="3">
        <f t="shared" ref="BW2:BW6" si="19">BV2+7</f>
        <v>46006</v>
      </c>
      <c r="BX2" s="3">
        <f t="shared" ref="BX2:BX6" si="20">BW2+7</f>
        <v>46013</v>
      </c>
      <c r="BY2" s="3">
        <f t="shared" ref="BY2:BY6" si="21">BX2+7</f>
        <v>46020</v>
      </c>
      <c r="BZ2" s="3">
        <f t="shared" ref="BZ2:BZ6" si="22">BY2+7</f>
        <v>46027</v>
      </c>
      <c r="CA2" s="3">
        <f t="shared" ref="CA2:CA6" si="23">BZ2+7</f>
        <v>46034</v>
      </c>
      <c r="CB2" s="3">
        <f t="shared" ref="CB2:CB6" si="24">CA2+7</f>
        <v>46041</v>
      </c>
      <c r="CC2" s="3">
        <f t="shared" ref="CC2:CC6" si="25">CB2+7</f>
        <v>46048</v>
      </c>
      <c r="CD2" s="3">
        <f t="shared" ref="CD2:CD6" si="26">CC2+7</f>
        <v>46055</v>
      </c>
      <c r="CE2" s="3">
        <f t="shared" ref="CE2:CE6" si="27">CD2+7</f>
        <v>46062</v>
      </c>
      <c r="CF2" s="3">
        <f t="shared" ref="CF2:CF6" si="28">CE2+7</f>
        <v>46069</v>
      </c>
      <c r="CG2" s="3">
        <f t="shared" ref="CG2:CG6" si="29">CF2+7</f>
        <v>46076</v>
      </c>
      <c r="CH2" s="3">
        <f t="shared" ref="CH2:CH6" si="30">CG2+7</f>
        <v>46083</v>
      </c>
      <c r="CI2" s="3">
        <f t="shared" ref="CI2:CI6" si="31">CH2+7</f>
        <v>46090</v>
      </c>
      <c r="CJ2" s="3">
        <f t="shared" ref="CJ2:CJ6" si="32">CI2+7</f>
        <v>46097</v>
      </c>
      <c r="CK2" s="3">
        <f t="shared" ref="CK2:CK6" si="33">CJ2+7</f>
        <v>46104</v>
      </c>
      <c r="CL2" s="3">
        <f t="shared" ref="CL2:CL6" si="34">CK2+7</f>
        <v>46111</v>
      </c>
      <c r="CM2" s="3">
        <f t="shared" ref="CM2:CM6" si="35">CL2+7</f>
        <v>46118</v>
      </c>
      <c r="CN2" s="3">
        <f t="shared" ref="CN2:CN6" si="36">CM2+7</f>
        <v>46125</v>
      </c>
      <c r="CO2" s="3">
        <f t="shared" ref="CO2:CO6" si="37">CN2+7</f>
        <v>46132</v>
      </c>
      <c r="CP2" s="3">
        <f t="shared" ref="CP2:CP6" si="38">CO2+7</f>
        <v>46139</v>
      </c>
      <c r="CQ2" s="3">
        <f t="shared" ref="CQ2:CQ6" si="39">CP2+7</f>
        <v>46146</v>
      </c>
      <c r="CR2" s="3">
        <f t="shared" ref="CR2:CR6" si="40">CQ2+7</f>
        <v>46153</v>
      </c>
      <c r="CS2" s="3">
        <f t="shared" ref="CS2:CS6" si="41">CR2+7</f>
        <v>46160</v>
      </c>
      <c r="CT2" s="3">
        <f t="shared" ref="CT2:CT6" si="42">CS2+7</f>
        <v>46167</v>
      </c>
      <c r="CU2" s="3">
        <f t="shared" ref="CU2:CU6" si="43">CT2+7</f>
        <v>46174</v>
      </c>
      <c r="CV2" s="3">
        <f t="shared" ref="CV2:CV6" si="44">CU2+7</f>
        <v>46181</v>
      </c>
      <c r="CW2" s="3">
        <f t="shared" ref="CW2:CW6" si="45">CV2+7</f>
        <v>46188</v>
      </c>
      <c r="CX2" s="3">
        <f t="shared" ref="CX2:CX6" si="46">CW2+7</f>
        <v>46195</v>
      </c>
      <c r="CY2" s="3">
        <f t="shared" ref="CY2:CY6" si="47">CX2+7</f>
        <v>46202</v>
      </c>
      <c r="CZ2" s="3">
        <f t="shared" ref="CZ2:CZ6" si="48">CY2+7</f>
        <v>46209</v>
      </c>
      <c r="DA2" s="3">
        <f t="shared" ref="DA2:DA6" si="49">CZ2+7</f>
        <v>46216</v>
      </c>
      <c r="DB2" s="3">
        <f t="shared" ref="DB2:DB6" si="50">DA2+7</f>
        <v>46223</v>
      </c>
      <c r="DC2" s="3">
        <f t="shared" ref="DC2:DC6" si="51">DB2+7</f>
        <v>46230</v>
      </c>
      <c r="DD2" s="3">
        <f t="shared" ref="DD2:DD6" si="52">DC2+7</f>
        <v>46237</v>
      </c>
      <c r="DE2" s="3">
        <f t="shared" ref="DE2:DE6" si="53">DD2+7</f>
        <v>46244</v>
      </c>
      <c r="DF2" s="3">
        <f t="shared" ref="DF2:DF6" si="54">DE2+7</f>
        <v>46251</v>
      </c>
      <c r="DG2" s="3">
        <f t="shared" ref="DG2:DG6" si="55">DF2+7</f>
        <v>46258</v>
      </c>
      <c r="DH2" s="3">
        <f t="shared" ref="DH2:DH6" si="56">DG2+7</f>
        <v>46265</v>
      </c>
      <c r="DI2" s="3">
        <f t="shared" ref="DI2:DI6" si="57">DH2+7</f>
        <v>46272</v>
      </c>
      <c r="DJ2" s="3">
        <f t="shared" ref="DJ2:DJ6" si="58">DI2+7</f>
        <v>46279</v>
      </c>
      <c r="DK2" s="3">
        <f t="shared" ref="DK2:DK6" si="59">DJ2+7</f>
        <v>46286</v>
      </c>
      <c r="DL2" s="3">
        <f t="shared" ref="DL2:DL6" si="60">DK2+7</f>
        <v>46293</v>
      </c>
      <c r="DM2" s="3">
        <f t="shared" ref="DM2:DM6" si="61">DL2+7</f>
        <v>46300</v>
      </c>
      <c r="DN2" s="3">
        <f t="shared" ref="DN2:DN6" si="62">DM2+7</f>
        <v>46307</v>
      </c>
      <c r="DO2" s="3">
        <f t="shared" ref="DO2:DO6" si="63">DN2+7</f>
        <v>46314</v>
      </c>
      <c r="DP2" s="3">
        <f t="shared" ref="DP2:DP6" si="64">DO2+7</f>
        <v>46321</v>
      </c>
      <c r="DQ2" s="3">
        <f t="shared" ref="DQ2:DQ6" si="65">DP2+7</f>
        <v>46328</v>
      </c>
      <c r="EL2">
        <v>1</v>
      </c>
    </row>
    <row r="3" spans="1:142" ht="15" customHeight="1">
      <c r="A3" s="90"/>
      <c r="B3" s="90"/>
      <c r="C3" s="82"/>
      <c r="E3" s="101" t="s">
        <v>54</v>
      </c>
      <c r="F3" s="102"/>
      <c r="G3" s="102"/>
      <c r="H3" s="102"/>
      <c r="I3" s="102"/>
      <c r="J3" s="102"/>
      <c r="K3" s="102"/>
      <c r="L3" s="102"/>
      <c r="M3" s="102"/>
      <c r="N3" s="103"/>
      <c r="O3" s="104" t="s">
        <v>55</v>
      </c>
      <c r="P3" s="104"/>
      <c r="Q3" s="104"/>
      <c r="R3" s="104"/>
      <c r="S3" s="104"/>
      <c r="T3" s="104"/>
      <c r="U3" s="105" t="s">
        <v>56</v>
      </c>
      <c r="V3" s="105"/>
      <c r="W3" s="105"/>
      <c r="X3" s="105"/>
      <c r="Y3" s="105"/>
      <c r="Z3" s="106" t="s">
        <v>57</v>
      </c>
      <c r="AA3" s="107"/>
      <c r="AB3" s="107"/>
      <c r="AC3" s="91" t="s">
        <v>24</v>
      </c>
      <c r="AE3" s="2" t="s">
        <v>2</v>
      </c>
      <c r="AF3" s="71">
        <v>8</v>
      </c>
      <c r="AG3" s="3">
        <f>AG2+1</f>
        <v>45713</v>
      </c>
      <c r="AH3" s="3">
        <f t="shared" ref="AH3:BD3" si="66">AG3+7</f>
        <v>45720</v>
      </c>
      <c r="AI3" s="3">
        <f t="shared" si="66"/>
        <v>45727</v>
      </c>
      <c r="AJ3" s="3">
        <f t="shared" si="66"/>
        <v>45734</v>
      </c>
      <c r="AK3" s="3">
        <f t="shared" si="66"/>
        <v>45741</v>
      </c>
      <c r="AL3" s="3">
        <f t="shared" si="66"/>
        <v>45748</v>
      </c>
      <c r="AM3" s="3">
        <f t="shared" si="66"/>
        <v>45755</v>
      </c>
      <c r="AN3" s="3">
        <f t="shared" si="66"/>
        <v>45762</v>
      </c>
      <c r="AO3" s="3">
        <f t="shared" si="66"/>
        <v>45769</v>
      </c>
      <c r="AP3" s="3">
        <f t="shared" si="66"/>
        <v>45776</v>
      </c>
      <c r="AQ3" s="3">
        <f t="shared" si="66"/>
        <v>45783</v>
      </c>
      <c r="AR3" s="3">
        <f t="shared" si="66"/>
        <v>45790</v>
      </c>
      <c r="AS3" s="3">
        <f t="shared" si="66"/>
        <v>45797</v>
      </c>
      <c r="AT3" s="3">
        <f t="shared" si="66"/>
        <v>45804</v>
      </c>
      <c r="AU3" s="3">
        <f t="shared" si="66"/>
        <v>45811</v>
      </c>
      <c r="AV3" s="3">
        <f t="shared" si="66"/>
        <v>45818</v>
      </c>
      <c r="AW3" s="3">
        <f t="shared" si="66"/>
        <v>45825</v>
      </c>
      <c r="AX3" s="3">
        <f t="shared" si="66"/>
        <v>45832</v>
      </c>
      <c r="AY3" s="3">
        <f t="shared" si="66"/>
        <v>45839</v>
      </c>
      <c r="AZ3" s="3">
        <f t="shared" si="66"/>
        <v>45846</v>
      </c>
      <c r="BA3" s="3">
        <f t="shared" si="66"/>
        <v>45853</v>
      </c>
      <c r="BB3" s="3">
        <f t="shared" si="66"/>
        <v>45860</v>
      </c>
      <c r="BC3" s="3">
        <f t="shared" si="66"/>
        <v>45867</v>
      </c>
      <c r="BD3" s="3">
        <f t="shared" si="66"/>
        <v>45874</v>
      </c>
      <c r="BE3" s="3">
        <f t="shared" si="1"/>
        <v>45881</v>
      </c>
      <c r="BF3" s="3">
        <f t="shared" si="2"/>
        <v>45888</v>
      </c>
      <c r="BG3" s="3">
        <f t="shared" si="3"/>
        <v>45895</v>
      </c>
      <c r="BH3" s="3">
        <f t="shared" si="4"/>
        <v>45902</v>
      </c>
      <c r="BI3" s="3">
        <f t="shared" si="5"/>
        <v>45909</v>
      </c>
      <c r="BJ3" s="3">
        <f t="shared" si="6"/>
        <v>45916</v>
      </c>
      <c r="BK3" s="3">
        <f t="shared" si="7"/>
        <v>45923</v>
      </c>
      <c r="BL3" s="3">
        <f t="shared" si="8"/>
        <v>45930</v>
      </c>
      <c r="BM3" s="3">
        <f t="shared" si="9"/>
        <v>45937</v>
      </c>
      <c r="BN3" s="3">
        <f t="shared" si="10"/>
        <v>45944</v>
      </c>
      <c r="BO3" s="3">
        <f t="shared" si="11"/>
        <v>45951</v>
      </c>
      <c r="BP3" s="3">
        <f t="shared" si="12"/>
        <v>45958</v>
      </c>
      <c r="BQ3" s="3">
        <f t="shared" si="13"/>
        <v>45965</v>
      </c>
      <c r="BR3" s="3">
        <f t="shared" si="14"/>
        <v>45972</v>
      </c>
      <c r="BS3" s="3">
        <f t="shared" si="15"/>
        <v>45979</v>
      </c>
      <c r="BT3" s="3">
        <f t="shared" si="16"/>
        <v>45986</v>
      </c>
      <c r="BU3" s="3">
        <f t="shared" si="17"/>
        <v>45993</v>
      </c>
      <c r="BV3" s="3">
        <f t="shared" si="18"/>
        <v>46000</v>
      </c>
      <c r="BW3" s="3">
        <f t="shared" si="19"/>
        <v>46007</v>
      </c>
      <c r="BX3" s="3">
        <f t="shared" si="20"/>
        <v>46014</v>
      </c>
      <c r="BY3" s="3">
        <f t="shared" si="21"/>
        <v>46021</v>
      </c>
      <c r="BZ3" s="3">
        <f t="shared" si="22"/>
        <v>46028</v>
      </c>
      <c r="CA3" s="3">
        <f t="shared" si="23"/>
        <v>46035</v>
      </c>
      <c r="CB3" s="3">
        <f t="shared" si="24"/>
        <v>46042</v>
      </c>
      <c r="CC3" s="3">
        <f t="shared" si="25"/>
        <v>46049</v>
      </c>
      <c r="CD3" s="3">
        <f t="shared" si="26"/>
        <v>46056</v>
      </c>
      <c r="CE3" s="3">
        <f t="shared" si="27"/>
        <v>46063</v>
      </c>
      <c r="CF3" s="3">
        <f t="shared" si="28"/>
        <v>46070</v>
      </c>
      <c r="CG3" s="3">
        <f t="shared" si="29"/>
        <v>46077</v>
      </c>
      <c r="CH3" s="3">
        <f t="shared" si="30"/>
        <v>46084</v>
      </c>
      <c r="CI3" s="3">
        <f t="shared" si="31"/>
        <v>46091</v>
      </c>
      <c r="CJ3" s="3">
        <f t="shared" si="32"/>
        <v>46098</v>
      </c>
      <c r="CK3" s="3">
        <f t="shared" si="33"/>
        <v>46105</v>
      </c>
      <c r="CL3" s="3">
        <f t="shared" si="34"/>
        <v>46112</v>
      </c>
      <c r="CM3" s="3">
        <f t="shared" si="35"/>
        <v>46119</v>
      </c>
      <c r="CN3" s="3">
        <f t="shared" si="36"/>
        <v>46126</v>
      </c>
      <c r="CO3" s="3">
        <f t="shared" si="37"/>
        <v>46133</v>
      </c>
      <c r="CP3" s="3">
        <f t="shared" si="38"/>
        <v>46140</v>
      </c>
      <c r="CQ3" s="3">
        <f t="shared" si="39"/>
        <v>46147</v>
      </c>
      <c r="CR3" s="3">
        <f t="shared" si="40"/>
        <v>46154</v>
      </c>
      <c r="CS3" s="3">
        <f t="shared" si="41"/>
        <v>46161</v>
      </c>
      <c r="CT3" s="3">
        <f t="shared" si="42"/>
        <v>46168</v>
      </c>
      <c r="CU3" s="3">
        <f t="shared" si="43"/>
        <v>46175</v>
      </c>
      <c r="CV3" s="3">
        <f t="shared" si="44"/>
        <v>46182</v>
      </c>
      <c r="CW3" s="3">
        <f t="shared" si="45"/>
        <v>46189</v>
      </c>
      <c r="CX3" s="3">
        <f t="shared" si="46"/>
        <v>46196</v>
      </c>
      <c r="CY3" s="3">
        <f t="shared" si="47"/>
        <v>46203</v>
      </c>
      <c r="CZ3" s="3">
        <f t="shared" si="48"/>
        <v>46210</v>
      </c>
      <c r="DA3" s="3">
        <f t="shared" si="49"/>
        <v>46217</v>
      </c>
      <c r="DB3" s="3">
        <f t="shared" si="50"/>
        <v>46224</v>
      </c>
      <c r="DC3" s="3">
        <f t="shared" si="51"/>
        <v>46231</v>
      </c>
      <c r="DD3" s="3">
        <f t="shared" si="52"/>
        <v>46238</v>
      </c>
      <c r="DE3" s="3">
        <f t="shared" si="53"/>
        <v>46245</v>
      </c>
      <c r="DF3" s="3">
        <f t="shared" si="54"/>
        <v>46252</v>
      </c>
      <c r="DG3" s="3">
        <f t="shared" si="55"/>
        <v>46259</v>
      </c>
      <c r="DH3" s="3">
        <f t="shared" si="56"/>
        <v>46266</v>
      </c>
      <c r="DI3" s="3">
        <f t="shared" si="57"/>
        <v>46273</v>
      </c>
      <c r="DJ3" s="3">
        <f t="shared" si="58"/>
        <v>46280</v>
      </c>
      <c r="DK3" s="3">
        <f t="shared" si="59"/>
        <v>46287</v>
      </c>
      <c r="DL3" s="3">
        <f t="shared" si="60"/>
        <v>46294</v>
      </c>
      <c r="DM3" s="3">
        <f t="shared" si="61"/>
        <v>46301</v>
      </c>
      <c r="DN3" s="3">
        <f t="shared" si="62"/>
        <v>46308</v>
      </c>
      <c r="DO3" s="3">
        <f t="shared" si="63"/>
        <v>46315</v>
      </c>
      <c r="DP3" s="3">
        <f t="shared" si="64"/>
        <v>46322</v>
      </c>
      <c r="DQ3" s="3">
        <f t="shared" si="65"/>
        <v>46329</v>
      </c>
    </row>
    <row r="4" spans="1:142" ht="15" customHeight="1">
      <c r="E4" s="92" t="s">
        <v>51</v>
      </c>
      <c r="F4" s="92"/>
      <c r="G4" s="92"/>
      <c r="H4" s="92"/>
      <c r="I4" s="108" t="s">
        <v>58</v>
      </c>
      <c r="J4" s="108"/>
      <c r="K4" s="108"/>
      <c r="L4" s="85" t="s">
        <v>48</v>
      </c>
      <c r="M4" s="85"/>
      <c r="N4" s="85"/>
      <c r="O4" s="104"/>
      <c r="P4" s="104"/>
      <c r="Q4" s="104"/>
      <c r="R4" s="104"/>
      <c r="S4" s="104"/>
      <c r="T4" s="104"/>
      <c r="U4" s="105"/>
      <c r="V4" s="105"/>
      <c r="W4" s="105"/>
      <c r="X4" s="105"/>
      <c r="Y4" s="105"/>
      <c r="Z4" s="86" t="s">
        <v>59</v>
      </c>
      <c r="AA4" s="87"/>
      <c r="AB4" s="87"/>
      <c r="AC4" s="91"/>
      <c r="AE4" s="2" t="s">
        <v>3</v>
      </c>
      <c r="AF4" s="71">
        <v>8</v>
      </c>
      <c r="AG4" s="3">
        <f>AG3+1</f>
        <v>45714</v>
      </c>
      <c r="AH4" s="3">
        <f t="shared" ref="AH4:BD4" si="67">AG4+7</f>
        <v>45721</v>
      </c>
      <c r="AI4" s="3">
        <f t="shared" si="67"/>
        <v>45728</v>
      </c>
      <c r="AJ4" s="3">
        <f t="shared" si="67"/>
        <v>45735</v>
      </c>
      <c r="AK4" s="3">
        <f t="shared" si="67"/>
        <v>45742</v>
      </c>
      <c r="AL4" s="3">
        <f t="shared" si="67"/>
        <v>45749</v>
      </c>
      <c r="AM4" s="3">
        <f t="shared" si="67"/>
        <v>45756</v>
      </c>
      <c r="AN4" s="3">
        <f t="shared" si="67"/>
        <v>45763</v>
      </c>
      <c r="AO4" s="3">
        <f t="shared" si="67"/>
        <v>45770</v>
      </c>
      <c r="AP4" s="3">
        <f t="shared" si="67"/>
        <v>45777</v>
      </c>
      <c r="AQ4" s="3">
        <f t="shared" si="67"/>
        <v>45784</v>
      </c>
      <c r="AR4" s="3">
        <f t="shared" si="67"/>
        <v>45791</v>
      </c>
      <c r="AS4" s="3">
        <f t="shared" si="67"/>
        <v>45798</v>
      </c>
      <c r="AT4" s="3">
        <f t="shared" si="67"/>
        <v>45805</v>
      </c>
      <c r="AU4" s="3">
        <f t="shared" si="67"/>
        <v>45812</v>
      </c>
      <c r="AV4" s="3">
        <f t="shared" si="67"/>
        <v>45819</v>
      </c>
      <c r="AW4" s="3">
        <f t="shared" si="67"/>
        <v>45826</v>
      </c>
      <c r="AX4" s="3">
        <f t="shared" si="67"/>
        <v>45833</v>
      </c>
      <c r="AY4" s="3">
        <f t="shared" si="67"/>
        <v>45840</v>
      </c>
      <c r="AZ4" s="3">
        <f t="shared" si="67"/>
        <v>45847</v>
      </c>
      <c r="BA4" s="3">
        <f t="shared" si="67"/>
        <v>45854</v>
      </c>
      <c r="BB4" s="3">
        <f t="shared" si="67"/>
        <v>45861</v>
      </c>
      <c r="BC4" s="3">
        <f t="shared" si="67"/>
        <v>45868</v>
      </c>
      <c r="BD4" s="3">
        <f t="shared" si="67"/>
        <v>45875</v>
      </c>
      <c r="BE4" s="3">
        <f t="shared" si="1"/>
        <v>45882</v>
      </c>
      <c r="BF4" s="3">
        <f t="shared" si="2"/>
        <v>45889</v>
      </c>
      <c r="BG4" s="3">
        <f t="shared" si="3"/>
        <v>45896</v>
      </c>
      <c r="BH4" s="3">
        <f t="shared" si="4"/>
        <v>45903</v>
      </c>
      <c r="BI4" s="3">
        <f t="shared" si="5"/>
        <v>45910</v>
      </c>
      <c r="BJ4" s="3">
        <f t="shared" si="6"/>
        <v>45917</v>
      </c>
      <c r="BK4" s="3">
        <f t="shared" si="7"/>
        <v>45924</v>
      </c>
      <c r="BL4" s="3">
        <f t="shared" si="8"/>
        <v>45931</v>
      </c>
      <c r="BM4" s="3">
        <f t="shared" si="9"/>
        <v>45938</v>
      </c>
      <c r="BN4" s="3">
        <f t="shared" si="10"/>
        <v>45945</v>
      </c>
      <c r="BO4" s="3">
        <f t="shared" si="11"/>
        <v>45952</v>
      </c>
      <c r="BP4" s="3">
        <f t="shared" si="12"/>
        <v>45959</v>
      </c>
      <c r="BQ4" s="3">
        <f t="shared" si="13"/>
        <v>45966</v>
      </c>
      <c r="BR4" s="3">
        <f t="shared" si="14"/>
        <v>45973</v>
      </c>
      <c r="BS4" s="3">
        <f t="shared" si="15"/>
        <v>45980</v>
      </c>
      <c r="BT4" s="3">
        <f t="shared" si="16"/>
        <v>45987</v>
      </c>
      <c r="BU4" s="3">
        <f t="shared" si="17"/>
        <v>45994</v>
      </c>
      <c r="BV4" s="3">
        <f t="shared" si="18"/>
        <v>46001</v>
      </c>
      <c r="BW4" s="3">
        <f t="shared" si="19"/>
        <v>46008</v>
      </c>
      <c r="BX4" s="3">
        <f t="shared" si="20"/>
        <v>46015</v>
      </c>
      <c r="BY4" s="3">
        <f t="shared" si="21"/>
        <v>46022</v>
      </c>
      <c r="BZ4" s="3">
        <f t="shared" si="22"/>
        <v>46029</v>
      </c>
      <c r="CA4" s="3">
        <f t="shared" si="23"/>
        <v>46036</v>
      </c>
      <c r="CB4" s="3">
        <f t="shared" si="24"/>
        <v>46043</v>
      </c>
      <c r="CC4" s="3">
        <f t="shared" si="25"/>
        <v>46050</v>
      </c>
      <c r="CD4" s="3">
        <f t="shared" si="26"/>
        <v>46057</v>
      </c>
      <c r="CE4" s="3">
        <f t="shared" si="27"/>
        <v>46064</v>
      </c>
      <c r="CF4" s="3">
        <f t="shared" si="28"/>
        <v>46071</v>
      </c>
      <c r="CG4" s="3">
        <f t="shared" si="29"/>
        <v>46078</v>
      </c>
      <c r="CH4" s="3">
        <f t="shared" si="30"/>
        <v>46085</v>
      </c>
      <c r="CI4" s="3">
        <f t="shared" si="31"/>
        <v>46092</v>
      </c>
      <c r="CJ4" s="3">
        <f t="shared" si="32"/>
        <v>46099</v>
      </c>
      <c r="CK4" s="3">
        <f t="shared" si="33"/>
        <v>46106</v>
      </c>
      <c r="CL4" s="3">
        <f t="shared" si="34"/>
        <v>46113</v>
      </c>
      <c r="CM4" s="3">
        <f t="shared" si="35"/>
        <v>46120</v>
      </c>
      <c r="CN4" s="3">
        <f t="shared" si="36"/>
        <v>46127</v>
      </c>
      <c r="CO4" s="3">
        <f t="shared" si="37"/>
        <v>46134</v>
      </c>
      <c r="CP4" s="3">
        <f t="shared" si="38"/>
        <v>46141</v>
      </c>
      <c r="CQ4" s="3">
        <f t="shared" si="39"/>
        <v>46148</v>
      </c>
      <c r="CR4" s="3">
        <f t="shared" si="40"/>
        <v>46155</v>
      </c>
      <c r="CS4" s="3">
        <f t="shared" si="41"/>
        <v>46162</v>
      </c>
      <c r="CT4" s="3">
        <f t="shared" si="42"/>
        <v>46169</v>
      </c>
      <c r="CU4" s="3">
        <f t="shared" si="43"/>
        <v>46176</v>
      </c>
      <c r="CV4" s="3">
        <f t="shared" si="44"/>
        <v>46183</v>
      </c>
      <c r="CW4" s="3">
        <f t="shared" si="45"/>
        <v>46190</v>
      </c>
      <c r="CX4" s="3">
        <f t="shared" si="46"/>
        <v>46197</v>
      </c>
      <c r="CY4" s="3">
        <f t="shared" si="47"/>
        <v>46204</v>
      </c>
      <c r="CZ4" s="3">
        <f t="shared" si="48"/>
        <v>46211</v>
      </c>
      <c r="DA4" s="3">
        <f t="shared" si="49"/>
        <v>46218</v>
      </c>
      <c r="DB4" s="3">
        <f t="shared" si="50"/>
        <v>46225</v>
      </c>
      <c r="DC4" s="3">
        <f t="shared" si="51"/>
        <v>46232</v>
      </c>
      <c r="DD4" s="3">
        <f t="shared" si="52"/>
        <v>46239</v>
      </c>
      <c r="DE4" s="3">
        <f t="shared" si="53"/>
        <v>46246</v>
      </c>
      <c r="DF4" s="3">
        <f t="shared" si="54"/>
        <v>46253</v>
      </c>
      <c r="DG4" s="3">
        <f t="shared" si="55"/>
        <v>46260</v>
      </c>
      <c r="DH4" s="3">
        <f t="shared" si="56"/>
        <v>46267</v>
      </c>
      <c r="DI4" s="3">
        <f t="shared" si="57"/>
        <v>46274</v>
      </c>
      <c r="DJ4" s="3">
        <f t="shared" si="58"/>
        <v>46281</v>
      </c>
      <c r="DK4" s="3">
        <f t="shared" si="59"/>
        <v>46288</v>
      </c>
      <c r="DL4" s="3">
        <f t="shared" si="60"/>
        <v>46295</v>
      </c>
      <c r="DM4" s="3">
        <f t="shared" si="61"/>
        <v>46302</v>
      </c>
      <c r="DN4" s="3">
        <f t="shared" si="62"/>
        <v>46309</v>
      </c>
      <c r="DO4" s="3">
        <f t="shared" si="63"/>
        <v>46316</v>
      </c>
      <c r="DP4" s="3">
        <f t="shared" si="64"/>
        <v>46323</v>
      </c>
      <c r="DQ4" s="3">
        <f t="shared" si="65"/>
        <v>46330</v>
      </c>
    </row>
    <row r="5" spans="1:142">
      <c r="A5" s="94" t="s">
        <v>4</v>
      </c>
      <c r="B5" s="94"/>
      <c r="C5" s="83">
        <v>3</v>
      </c>
      <c r="E5" s="93" t="s">
        <v>50</v>
      </c>
      <c r="F5" s="93"/>
      <c r="G5" s="92" t="s">
        <v>52</v>
      </c>
      <c r="H5" s="92"/>
      <c r="I5" s="88" t="s">
        <v>49</v>
      </c>
      <c r="J5" s="88"/>
      <c r="K5" s="88"/>
      <c r="L5" s="89" t="s">
        <v>47</v>
      </c>
      <c r="M5" s="89"/>
      <c r="N5" s="89"/>
      <c r="O5" s="104"/>
      <c r="P5" s="104"/>
      <c r="Q5" s="104"/>
      <c r="R5" s="104"/>
      <c r="S5" s="104"/>
      <c r="T5" s="104"/>
      <c r="U5" s="105"/>
      <c r="V5" s="105"/>
      <c r="W5" s="105"/>
      <c r="X5" s="105"/>
      <c r="Y5" s="105"/>
      <c r="Z5" s="95" t="s">
        <v>60</v>
      </c>
      <c r="AA5" s="96"/>
      <c r="AB5" s="96"/>
      <c r="AC5" s="91"/>
      <c r="AE5" s="2" t="s">
        <v>5</v>
      </c>
      <c r="AF5" s="71">
        <v>8</v>
      </c>
      <c r="AG5" s="3">
        <f>AG4+1</f>
        <v>45715</v>
      </c>
      <c r="AH5" s="3">
        <f t="shared" ref="AH5:BD5" si="68">AG5+7</f>
        <v>45722</v>
      </c>
      <c r="AI5" s="3">
        <f t="shared" si="68"/>
        <v>45729</v>
      </c>
      <c r="AJ5" s="3">
        <f t="shared" si="68"/>
        <v>45736</v>
      </c>
      <c r="AK5" s="3">
        <f t="shared" si="68"/>
        <v>45743</v>
      </c>
      <c r="AL5" s="3">
        <f t="shared" si="68"/>
        <v>45750</v>
      </c>
      <c r="AM5" s="3">
        <f t="shared" si="68"/>
        <v>45757</v>
      </c>
      <c r="AN5" s="3">
        <f t="shared" si="68"/>
        <v>45764</v>
      </c>
      <c r="AO5" s="3">
        <f t="shared" si="68"/>
        <v>45771</v>
      </c>
      <c r="AP5" s="3">
        <f t="shared" si="68"/>
        <v>45778</v>
      </c>
      <c r="AQ5" s="3">
        <f t="shared" si="68"/>
        <v>45785</v>
      </c>
      <c r="AR5" s="3">
        <f t="shared" si="68"/>
        <v>45792</v>
      </c>
      <c r="AS5" s="3">
        <f t="shared" si="68"/>
        <v>45799</v>
      </c>
      <c r="AT5" s="3">
        <f t="shared" si="68"/>
        <v>45806</v>
      </c>
      <c r="AU5" s="3">
        <f t="shared" si="68"/>
        <v>45813</v>
      </c>
      <c r="AV5" s="3">
        <f t="shared" si="68"/>
        <v>45820</v>
      </c>
      <c r="AW5" s="3">
        <f t="shared" si="68"/>
        <v>45827</v>
      </c>
      <c r="AX5" s="3">
        <f t="shared" si="68"/>
        <v>45834</v>
      </c>
      <c r="AY5" s="3">
        <f t="shared" si="68"/>
        <v>45841</v>
      </c>
      <c r="AZ5" s="3">
        <f t="shared" si="68"/>
        <v>45848</v>
      </c>
      <c r="BA5" s="3">
        <f t="shared" si="68"/>
        <v>45855</v>
      </c>
      <c r="BB5" s="3">
        <f t="shared" si="68"/>
        <v>45862</v>
      </c>
      <c r="BC5" s="3">
        <f t="shared" si="68"/>
        <v>45869</v>
      </c>
      <c r="BD5" s="3">
        <f t="shared" si="68"/>
        <v>45876</v>
      </c>
      <c r="BE5" s="3">
        <f t="shared" si="1"/>
        <v>45883</v>
      </c>
      <c r="BF5" s="3">
        <f t="shared" si="2"/>
        <v>45890</v>
      </c>
      <c r="BG5" s="3">
        <f t="shared" si="3"/>
        <v>45897</v>
      </c>
      <c r="BH5" s="3">
        <f t="shared" si="4"/>
        <v>45904</v>
      </c>
      <c r="BI5" s="3">
        <f t="shared" si="5"/>
        <v>45911</v>
      </c>
      <c r="BJ5" s="3">
        <f t="shared" si="6"/>
        <v>45918</v>
      </c>
      <c r="BK5" s="3">
        <f t="shared" si="7"/>
        <v>45925</v>
      </c>
      <c r="BL5" s="3">
        <f t="shared" si="8"/>
        <v>45932</v>
      </c>
      <c r="BM5" s="3">
        <f t="shared" si="9"/>
        <v>45939</v>
      </c>
      <c r="BN5" s="3">
        <f t="shared" si="10"/>
        <v>45946</v>
      </c>
      <c r="BO5" s="3">
        <f t="shared" si="11"/>
        <v>45953</v>
      </c>
      <c r="BP5" s="3">
        <f t="shared" si="12"/>
        <v>45960</v>
      </c>
      <c r="BQ5" s="3">
        <f t="shared" si="13"/>
        <v>45967</v>
      </c>
      <c r="BR5" s="3">
        <f t="shared" si="14"/>
        <v>45974</v>
      </c>
      <c r="BS5" s="3">
        <f t="shared" si="15"/>
        <v>45981</v>
      </c>
      <c r="BT5" s="3">
        <f t="shared" si="16"/>
        <v>45988</v>
      </c>
      <c r="BU5" s="3">
        <f t="shared" si="17"/>
        <v>45995</v>
      </c>
      <c r="BV5" s="3">
        <f t="shared" si="18"/>
        <v>46002</v>
      </c>
      <c r="BW5" s="3">
        <f t="shared" si="19"/>
        <v>46009</v>
      </c>
      <c r="BX5" s="3">
        <f t="shared" si="20"/>
        <v>46016</v>
      </c>
      <c r="BY5" s="3">
        <f t="shared" si="21"/>
        <v>46023</v>
      </c>
      <c r="BZ5" s="3">
        <f t="shared" si="22"/>
        <v>46030</v>
      </c>
      <c r="CA5" s="3">
        <f t="shared" si="23"/>
        <v>46037</v>
      </c>
      <c r="CB5" s="3">
        <f t="shared" si="24"/>
        <v>46044</v>
      </c>
      <c r="CC5" s="3">
        <f t="shared" si="25"/>
        <v>46051</v>
      </c>
      <c r="CD5" s="3">
        <f t="shared" si="26"/>
        <v>46058</v>
      </c>
      <c r="CE5" s="3">
        <f t="shared" si="27"/>
        <v>46065</v>
      </c>
      <c r="CF5" s="3">
        <f t="shared" si="28"/>
        <v>46072</v>
      </c>
      <c r="CG5" s="3">
        <f t="shared" si="29"/>
        <v>46079</v>
      </c>
      <c r="CH5" s="3">
        <f t="shared" si="30"/>
        <v>46086</v>
      </c>
      <c r="CI5" s="3">
        <f t="shared" si="31"/>
        <v>46093</v>
      </c>
      <c r="CJ5" s="3">
        <f t="shared" si="32"/>
        <v>46100</v>
      </c>
      <c r="CK5" s="3">
        <f t="shared" si="33"/>
        <v>46107</v>
      </c>
      <c r="CL5" s="3">
        <f t="shared" si="34"/>
        <v>46114</v>
      </c>
      <c r="CM5" s="3">
        <f t="shared" si="35"/>
        <v>46121</v>
      </c>
      <c r="CN5" s="3">
        <f t="shared" si="36"/>
        <v>46128</v>
      </c>
      <c r="CO5" s="3">
        <f t="shared" si="37"/>
        <v>46135</v>
      </c>
      <c r="CP5" s="3">
        <f t="shared" si="38"/>
        <v>46142</v>
      </c>
      <c r="CQ5" s="3">
        <f t="shared" si="39"/>
        <v>46149</v>
      </c>
      <c r="CR5" s="3">
        <f t="shared" si="40"/>
        <v>46156</v>
      </c>
      <c r="CS5" s="3">
        <f t="shared" si="41"/>
        <v>46163</v>
      </c>
      <c r="CT5" s="3">
        <f t="shared" si="42"/>
        <v>46170</v>
      </c>
      <c r="CU5" s="3">
        <f t="shared" si="43"/>
        <v>46177</v>
      </c>
      <c r="CV5" s="3">
        <f t="shared" si="44"/>
        <v>46184</v>
      </c>
      <c r="CW5" s="3">
        <f t="shared" si="45"/>
        <v>46191</v>
      </c>
      <c r="CX5" s="3">
        <f t="shared" si="46"/>
        <v>46198</v>
      </c>
      <c r="CY5" s="3">
        <f t="shared" si="47"/>
        <v>46205</v>
      </c>
      <c r="CZ5" s="3">
        <f t="shared" si="48"/>
        <v>46212</v>
      </c>
      <c r="DA5" s="3">
        <f t="shared" si="49"/>
        <v>46219</v>
      </c>
      <c r="DB5" s="3">
        <f t="shared" si="50"/>
        <v>46226</v>
      </c>
      <c r="DC5" s="3">
        <f t="shared" si="51"/>
        <v>46233</v>
      </c>
      <c r="DD5" s="3">
        <f t="shared" si="52"/>
        <v>46240</v>
      </c>
      <c r="DE5" s="3">
        <f t="shared" si="53"/>
        <v>46247</v>
      </c>
      <c r="DF5" s="3">
        <f t="shared" si="54"/>
        <v>46254</v>
      </c>
      <c r="DG5" s="3">
        <f t="shared" si="55"/>
        <v>46261</v>
      </c>
      <c r="DH5" s="3">
        <f t="shared" si="56"/>
        <v>46268</v>
      </c>
      <c r="DI5" s="3">
        <f t="shared" si="57"/>
        <v>46275</v>
      </c>
      <c r="DJ5" s="3">
        <f t="shared" si="58"/>
        <v>46282</v>
      </c>
      <c r="DK5" s="3">
        <f t="shared" si="59"/>
        <v>46289</v>
      </c>
      <c r="DL5" s="3">
        <f t="shared" si="60"/>
        <v>46296</v>
      </c>
      <c r="DM5" s="3">
        <f t="shared" si="61"/>
        <v>46303</v>
      </c>
      <c r="DN5" s="3">
        <f t="shared" si="62"/>
        <v>46310</v>
      </c>
      <c r="DO5" s="3">
        <f t="shared" si="63"/>
        <v>46317</v>
      </c>
      <c r="DP5" s="3">
        <f t="shared" si="64"/>
        <v>46324</v>
      </c>
      <c r="DQ5" s="3">
        <f t="shared" si="65"/>
        <v>46331</v>
      </c>
    </row>
    <row r="6" spans="1:142">
      <c r="A6" s="94"/>
      <c r="B6" s="94"/>
      <c r="C6" s="83"/>
      <c r="E6" s="93"/>
      <c r="F6" s="93"/>
      <c r="G6" s="92"/>
      <c r="H6" s="92"/>
      <c r="I6" s="88"/>
      <c r="J6" s="88"/>
      <c r="K6" s="88"/>
      <c r="L6" s="89"/>
      <c r="M6" s="89"/>
      <c r="N6" s="89"/>
      <c r="O6" s="104"/>
      <c r="P6" s="104"/>
      <c r="Q6" s="104"/>
      <c r="R6" s="104"/>
      <c r="S6" s="104"/>
      <c r="T6" s="104"/>
      <c r="U6" s="105"/>
      <c r="V6" s="105"/>
      <c r="W6" s="105"/>
      <c r="X6" s="105"/>
      <c r="Y6" s="105"/>
      <c r="Z6" s="110" t="s">
        <v>61</v>
      </c>
      <c r="AA6" s="111"/>
      <c r="AB6" s="111"/>
      <c r="AC6" s="25">
        <v>16</v>
      </c>
      <c r="AE6" s="2" t="s">
        <v>6</v>
      </c>
      <c r="AF6" s="71">
        <v>3.5</v>
      </c>
      <c r="AG6" s="3">
        <f>AG5+1</f>
        <v>45716</v>
      </c>
      <c r="AH6" s="3">
        <f t="shared" ref="AH6:BD6" si="69">AG6+7</f>
        <v>45723</v>
      </c>
      <c r="AI6" s="3">
        <f t="shared" si="69"/>
        <v>45730</v>
      </c>
      <c r="AJ6" s="3">
        <f t="shared" si="69"/>
        <v>45737</v>
      </c>
      <c r="AK6" s="3">
        <f t="shared" si="69"/>
        <v>45744</v>
      </c>
      <c r="AL6" s="3">
        <f t="shared" si="69"/>
        <v>45751</v>
      </c>
      <c r="AM6" s="3">
        <f t="shared" si="69"/>
        <v>45758</v>
      </c>
      <c r="AN6" s="3">
        <f t="shared" si="69"/>
        <v>45765</v>
      </c>
      <c r="AO6" s="3">
        <f t="shared" si="69"/>
        <v>45772</v>
      </c>
      <c r="AP6" s="3">
        <f t="shared" si="69"/>
        <v>45779</v>
      </c>
      <c r="AQ6" s="3">
        <f t="shared" si="69"/>
        <v>45786</v>
      </c>
      <c r="AR6" s="3">
        <f t="shared" si="69"/>
        <v>45793</v>
      </c>
      <c r="AS6" s="3">
        <f t="shared" si="69"/>
        <v>45800</v>
      </c>
      <c r="AT6" s="3">
        <f t="shared" si="69"/>
        <v>45807</v>
      </c>
      <c r="AU6" s="3">
        <f t="shared" si="69"/>
        <v>45814</v>
      </c>
      <c r="AV6" s="3">
        <f t="shared" si="69"/>
        <v>45821</v>
      </c>
      <c r="AW6" s="3">
        <f t="shared" si="69"/>
        <v>45828</v>
      </c>
      <c r="AX6" s="3">
        <f t="shared" si="69"/>
        <v>45835</v>
      </c>
      <c r="AY6" s="3">
        <f t="shared" si="69"/>
        <v>45842</v>
      </c>
      <c r="AZ6" s="3">
        <f t="shared" si="69"/>
        <v>45849</v>
      </c>
      <c r="BA6" s="3">
        <f t="shared" si="69"/>
        <v>45856</v>
      </c>
      <c r="BB6" s="3">
        <f t="shared" si="69"/>
        <v>45863</v>
      </c>
      <c r="BC6" s="3">
        <f t="shared" si="69"/>
        <v>45870</v>
      </c>
      <c r="BD6" s="3">
        <f t="shared" si="69"/>
        <v>45877</v>
      </c>
      <c r="BE6" s="3">
        <f t="shared" si="1"/>
        <v>45884</v>
      </c>
      <c r="BF6" s="3">
        <f t="shared" si="2"/>
        <v>45891</v>
      </c>
      <c r="BG6" s="3">
        <f t="shared" si="3"/>
        <v>45898</v>
      </c>
      <c r="BH6" s="3">
        <f t="shared" si="4"/>
        <v>45905</v>
      </c>
      <c r="BI6" s="3">
        <f t="shared" si="5"/>
        <v>45912</v>
      </c>
      <c r="BJ6" s="3">
        <f t="shared" si="6"/>
        <v>45919</v>
      </c>
      <c r="BK6" s="3">
        <f t="shared" si="7"/>
        <v>45926</v>
      </c>
      <c r="BL6" s="3">
        <f t="shared" si="8"/>
        <v>45933</v>
      </c>
      <c r="BM6" s="3">
        <f t="shared" si="9"/>
        <v>45940</v>
      </c>
      <c r="BN6" s="3">
        <f t="shared" si="10"/>
        <v>45947</v>
      </c>
      <c r="BO6" s="3">
        <f t="shared" si="11"/>
        <v>45954</v>
      </c>
      <c r="BP6" s="3">
        <f t="shared" si="12"/>
        <v>45961</v>
      </c>
      <c r="BQ6" s="3">
        <f t="shared" si="13"/>
        <v>45968</v>
      </c>
      <c r="BR6" s="3">
        <f t="shared" si="14"/>
        <v>45975</v>
      </c>
      <c r="BS6" s="3">
        <f t="shared" si="15"/>
        <v>45982</v>
      </c>
      <c r="BT6" s="3">
        <f t="shared" si="16"/>
        <v>45989</v>
      </c>
      <c r="BU6" s="3">
        <f t="shared" si="17"/>
        <v>45996</v>
      </c>
      <c r="BV6" s="3">
        <f t="shared" si="18"/>
        <v>46003</v>
      </c>
      <c r="BW6" s="3">
        <f t="shared" si="19"/>
        <v>46010</v>
      </c>
      <c r="BX6" s="3">
        <f t="shared" si="20"/>
        <v>46017</v>
      </c>
      <c r="BY6" s="3">
        <f t="shared" si="21"/>
        <v>46024</v>
      </c>
      <c r="BZ6" s="3">
        <f t="shared" si="22"/>
        <v>46031</v>
      </c>
      <c r="CA6" s="3">
        <f t="shared" si="23"/>
        <v>46038</v>
      </c>
      <c r="CB6" s="3">
        <f t="shared" si="24"/>
        <v>46045</v>
      </c>
      <c r="CC6" s="3">
        <f t="shared" si="25"/>
        <v>46052</v>
      </c>
      <c r="CD6" s="3">
        <f t="shared" si="26"/>
        <v>46059</v>
      </c>
      <c r="CE6" s="3">
        <f t="shared" si="27"/>
        <v>46066</v>
      </c>
      <c r="CF6" s="3">
        <f t="shared" si="28"/>
        <v>46073</v>
      </c>
      <c r="CG6" s="3">
        <f t="shared" si="29"/>
        <v>46080</v>
      </c>
      <c r="CH6" s="3">
        <f t="shared" si="30"/>
        <v>46087</v>
      </c>
      <c r="CI6" s="3">
        <f t="shared" si="31"/>
        <v>46094</v>
      </c>
      <c r="CJ6" s="3">
        <f t="shared" si="32"/>
        <v>46101</v>
      </c>
      <c r="CK6" s="3">
        <f t="shared" si="33"/>
        <v>46108</v>
      </c>
      <c r="CL6" s="3">
        <f t="shared" si="34"/>
        <v>46115</v>
      </c>
      <c r="CM6" s="3">
        <f t="shared" si="35"/>
        <v>46122</v>
      </c>
      <c r="CN6" s="3">
        <f t="shared" si="36"/>
        <v>46129</v>
      </c>
      <c r="CO6" s="3">
        <f t="shared" si="37"/>
        <v>46136</v>
      </c>
      <c r="CP6" s="3">
        <f t="shared" si="38"/>
        <v>46143</v>
      </c>
      <c r="CQ6" s="3">
        <f t="shared" si="39"/>
        <v>46150</v>
      </c>
      <c r="CR6" s="3">
        <f t="shared" si="40"/>
        <v>46157</v>
      </c>
      <c r="CS6" s="3">
        <f t="shared" si="41"/>
        <v>46164</v>
      </c>
      <c r="CT6" s="3">
        <f t="shared" si="42"/>
        <v>46171</v>
      </c>
      <c r="CU6" s="3">
        <f t="shared" si="43"/>
        <v>46178</v>
      </c>
      <c r="CV6" s="3">
        <f t="shared" si="44"/>
        <v>46185</v>
      </c>
      <c r="CW6" s="3">
        <f t="shared" si="45"/>
        <v>46192</v>
      </c>
      <c r="CX6" s="3">
        <f t="shared" si="46"/>
        <v>46199</v>
      </c>
      <c r="CY6" s="3">
        <f t="shared" si="47"/>
        <v>46206</v>
      </c>
      <c r="CZ6" s="3">
        <f t="shared" si="48"/>
        <v>46213</v>
      </c>
      <c r="DA6" s="3">
        <f t="shared" si="49"/>
        <v>46220</v>
      </c>
      <c r="DB6" s="3">
        <f t="shared" si="50"/>
        <v>46227</v>
      </c>
      <c r="DC6" s="3">
        <f t="shared" si="51"/>
        <v>46234</v>
      </c>
      <c r="DD6" s="3">
        <f t="shared" si="52"/>
        <v>46241</v>
      </c>
      <c r="DE6" s="3">
        <f t="shared" si="53"/>
        <v>46248</v>
      </c>
      <c r="DF6" s="3">
        <f t="shared" si="54"/>
        <v>46255</v>
      </c>
      <c r="DG6" s="3">
        <f t="shared" si="55"/>
        <v>46262</v>
      </c>
      <c r="DH6" s="3">
        <f t="shared" si="56"/>
        <v>46269</v>
      </c>
      <c r="DI6" s="3">
        <f t="shared" si="57"/>
        <v>46276</v>
      </c>
      <c r="DJ6" s="3">
        <f t="shared" si="58"/>
        <v>46283</v>
      </c>
      <c r="DK6" s="3">
        <f t="shared" si="59"/>
        <v>46290</v>
      </c>
      <c r="DL6" s="3">
        <f t="shared" si="60"/>
        <v>46297</v>
      </c>
      <c r="DM6" s="3">
        <f t="shared" si="61"/>
        <v>46304</v>
      </c>
      <c r="DN6" s="3">
        <f t="shared" si="62"/>
        <v>46311</v>
      </c>
      <c r="DO6" s="3">
        <f t="shared" si="63"/>
        <v>46318</v>
      </c>
      <c r="DP6" s="3">
        <f t="shared" si="64"/>
        <v>46325</v>
      </c>
      <c r="DQ6" s="3">
        <f t="shared" si="65"/>
        <v>46332</v>
      </c>
    </row>
    <row r="7" spans="1:142">
      <c r="B7"/>
      <c r="AE7" s="2" t="s">
        <v>123</v>
      </c>
      <c r="AF7" s="71">
        <f>SUM(AF2:AF6)</f>
        <v>35</v>
      </c>
      <c r="AG7" s="72">
        <f>'Calc heur'!B16</f>
        <v>35</v>
      </c>
      <c r="AH7" s="72">
        <f>'Calc heur'!C16</f>
        <v>35</v>
      </c>
      <c r="AI7" s="72">
        <f>'Calc heur'!D16</f>
        <v>35</v>
      </c>
      <c r="AJ7" s="72">
        <f>'Calc heur'!E16</f>
        <v>35</v>
      </c>
      <c r="AK7" s="72">
        <f>'Calc heur'!F16</f>
        <v>35</v>
      </c>
      <c r="AL7" s="72">
        <f>'Calc heur'!G16</f>
        <v>35</v>
      </c>
      <c r="AM7" s="72">
        <f>'Calc heur'!H16</f>
        <v>35</v>
      </c>
      <c r="AN7" s="72">
        <f>'Calc heur'!I16</f>
        <v>35</v>
      </c>
      <c r="AO7" s="72">
        <f>'Calc heur'!J16</f>
        <v>27.5</v>
      </c>
      <c r="AP7" s="72">
        <f>'Calc heur'!K16</f>
        <v>27</v>
      </c>
      <c r="AQ7" s="72">
        <f>'Calc heur'!L16</f>
        <v>27</v>
      </c>
      <c r="AR7" s="72">
        <f>'Calc heur'!M16</f>
        <v>35</v>
      </c>
      <c r="AS7" s="72">
        <f>'Calc heur'!N16</f>
        <v>35</v>
      </c>
      <c r="AT7" s="72">
        <f>'Calc heur'!O16</f>
        <v>27</v>
      </c>
      <c r="AU7" s="72">
        <f>'Calc heur'!P16</f>
        <v>35</v>
      </c>
      <c r="AV7" s="72">
        <f>'Calc heur'!Q16</f>
        <v>27.5</v>
      </c>
      <c r="AW7" s="72">
        <f>'Calc heur'!R16</f>
        <v>35</v>
      </c>
      <c r="AX7" s="72">
        <f>'Calc heur'!S16</f>
        <v>35</v>
      </c>
      <c r="AY7" s="72">
        <f>'Calc heur'!T16</f>
        <v>35</v>
      </c>
      <c r="AZ7" s="72">
        <f>'Calc heur'!U16</f>
        <v>35</v>
      </c>
      <c r="BA7" s="72">
        <f>'Calc heur'!V16</f>
        <v>27.5</v>
      </c>
      <c r="BB7" s="72">
        <f>'Calc heur'!W16</f>
        <v>35</v>
      </c>
      <c r="BC7" s="72">
        <f>'Calc heur'!X16</f>
        <v>35</v>
      </c>
      <c r="BD7" s="72">
        <f>'Calc heur'!Y16</f>
        <v>35</v>
      </c>
      <c r="BE7" s="72">
        <f>'Calc heur'!Z16</f>
        <v>0</v>
      </c>
      <c r="BF7" s="72">
        <f>'Calc heur'!AA16</f>
        <v>35</v>
      </c>
      <c r="BG7" s="72">
        <f>'Calc heur'!AB16</f>
        <v>35</v>
      </c>
      <c r="BH7" s="72">
        <f>'Calc heur'!AC16</f>
        <v>35</v>
      </c>
      <c r="BI7" s="72">
        <f>'Calc heur'!AD16</f>
        <v>35</v>
      </c>
      <c r="BJ7" s="72">
        <f>'Calc heur'!AE16</f>
        <v>35</v>
      </c>
      <c r="BK7" s="72">
        <f>'Calc heur'!AF16</f>
        <v>35</v>
      </c>
      <c r="BL7" s="72">
        <f>'Calc heur'!AG16</f>
        <v>35</v>
      </c>
      <c r="BM7" s="72">
        <f>'Calc heur'!AH16</f>
        <v>35</v>
      </c>
      <c r="BN7" s="72">
        <f>'Calc heur'!AI16</f>
        <v>35</v>
      </c>
      <c r="BO7" s="72">
        <f>'Calc heur'!AJ16</f>
        <v>35</v>
      </c>
      <c r="BP7" s="72">
        <f>'Calc heur'!AK16</f>
        <v>35</v>
      </c>
      <c r="BQ7" s="72">
        <f>'Calc heur'!AL16</f>
        <v>35</v>
      </c>
      <c r="BR7" s="72">
        <f>'Calc heur'!AM16</f>
        <v>27</v>
      </c>
      <c r="BS7" s="72">
        <f>'Calc heur'!AN16</f>
        <v>35</v>
      </c>
      <c r="BT7" s="72">
        <f>'Calc heur'!AO16</f>
        <v>35</v>
      </c>
      <c r="BU7" s="72">
        <f>'Calc heur'!AP16</f>
        <v>35</v>
      </c>
      <c r="BV7" s="72">
        <f>'Calc heur'!AQ16</f>
        <v>35</v>
      </c>
      <c r="BW7" s="72">
        <f>'Calc heur'!AR16</f>
        <v>35</v>
      </c>
      <c r="BX7" s="72">
        <f>'Calc heur'!AS16</f>
        <v>23.5</v>
      </c>
      <c r="BY7" s="72">
        <f>'Calc heur'!AT16</f>
        <v>0</v>
      </c>
      <c r="BZ7" s="72">
        <f>'Calc heur'!AU16</f>
        <v>35</v>
      </c>
      <c r="CA7" s="72">
        <f>'Calc heur'!AV16</f>
        <v>35</v>
      </c>
      <c r="CB7" s="72">
        <f>'Calc heur'!AW16</f>
        <v>35</v>
      </c>
      <c r="CC7" s="72">
        <f>'Calc heur'!AX16</f>
        <v>35</v>
      </c>
      <c r="CD7" s="72">
        <f>'Calc heur'!AY16</f>
        <v>35</v>
      </c>
      <c r="CE7" s="72">
        <f>'Calc heur'!AZ16</f>
        <v>35</v>
      </c>
      <c r="CF7" s="72">
        <f>'Calc heur'!BA16</f>
        <v>35</v>
      </c>
      <c r="CG7" s="72">
        <f>'Calc heur'!BB16</f>
        <v>35</v>
      </c>
      <c r="CH7" s="72">
        <f>'Calc heur'!BC16</f>
        <v>35</v>
      </c>
      <c r="CI7" s="72">
        <f>'Calc heur'!BD16</f>
        <v>35</v>
      </c>
      <c r="CJ7" s="72">
        <f>'Calc heur'!BE16</f>
        <v>35</v>
      </c>
      <c r="CK7" s="72">
        <f>'Calc heur'!BF16</f>
        <v>35</v>
      </c>
      <c r="CL7" s="72">
        <f>'Calc heur'!BG16</f>
        <v>35</v>
      </c>
      <c r="CM7" s="72">
        <f>'Calc heur'!BH16</f>
        <v>27.5</v>
      </c>
      <c r="CN7" s="72">
        <f>'Calc heur'!BI16</f>
        <v>35</v>
      </c>
      <c r="CO7" s="72">
        <f>'Calc heur'!BJ16</f>
        <v>35</v>
      </c>
      <c r="CP7" s="72">
        <f>'Calc heur'!BK16</f>
        <v>31.5</v>
      </c>
      <c r="CQ7" s="72">
        <f>'Calc heur'!BL16</f>
        <v>31.5</v>
      </c>
      <c r="CR7" s="72">
        <f>'Calc heur'!BM16</f>
        <v>27</v>
      </c>
      <c r="CS7" s="72">
        <f>'Calc heur'!BN16</f>
        <v>35</v>
      </c>
      <c r="CT7" s="72">
        <f>'Calc heur'!BO16</f>
        <v>27.5</v>
      </c>
      <c r="CU7" s="72">
        <f>'Calc heur'!BP16</f>
        <v>35</v>
      </c>
      <c r="CV7" s="72">
        <f>'Calc heur'!BQ16</f>
        <v>35</v>
      </c>
      <c r="CW7" s="72">
        <f>'Calc heur'!BR16</f>
        <v>35</v>
      </c>
      <c r="CX7" s="72">
        <f>'Calc heur'!BS16</f>
        <v>35</v>
      </c>
      <c r="CY7" s="72">
        <f>'Calc heur'!BT16</f>
        <v>35</v>
      </c>
      <c r="CZ7" s="72">
        <f>'Calc heur'!BU16</f>
        <v>35</v>
      </c>
      <c r="DA7" s="72">
        <f>'Calc heur'!BV16</f>
        <v>27</v>
      </c>
      <c r="DB7" s="72">
        <f>'Calc heur'!BW16</f>
        <v>35</v>
      </c>
      <c r="DC7" s="72">
        <f>'Calc heur'!BX16</f>
        <v>35</v>
      </c>
      <c r="DD7" s="72">
        <f>'Calc heur'!BY16</f>
        <v>35</v>
      </c>
      <c r="DE7" s="72">
        <f>'Calc heur'!BZ16</f>
        <v>0</v>
      </c>
      <c r="DF7" s="72">
        <f>'Calc heur'!CA16</f>
        <v>35</v>
      </c>
      <c r="DG7" s="72">
        <f>'Calc heur'!CB16</f>
        <v>35</v>
      </c>
      <c r="DH7" s="72">
        <f>'Calc heur'!CC16</f>
        <v>35</v>
      </c>
      <c r="DI7" s="72">
        <f>'Calc heur'!CD16</f>
        <v>35</v>
      </c>
      <c r="DJ7" s="72">
        <f>'Calc heur'!CE16</f>
        <v>35</v>
      </c>
      <c r="DK7" s="72">
        <f>'Calc heur'!CF16</f>
        <v>35</v>
      </c>
      <c r="DL7" s="72">
        <f>'Calc heur'!CG16</f>
        <v>35</v>
      </c>
      <c r="DM7" s="72">
        <f>'Calc heur'!CH16</f>
        <v>35</v>
      </c>
      <c r="DN7" s="72">
        <f>'Calc heur'!CI16</f>
        <v>35</v>
      </c>
      <c r="DO7" s="72">
        <f>'Calc heur'!CJ16</f>
        <v>35</v>
      </c>
      <c r="DP7" s="72">
        <f>'Calc heur'!CK16</f>
        <v>35</v>
      </c>
      <c r="DQ7" s="72">
        <f>'Calc heur'!CL16</f>
        <v>35</v>
      </c>
    </row>
    <row r="8" spans="1:142" ht="15" customHeight="1">
      <c r="A8" s="77" t="s">
        <v>126</v>
      </c>
      <c r="B8" s="78">
        <v>1155</v>
      </c>
      <c r="C8" s="75" t="s">
        <v>124</v>
      </c>
      <c r="D8" s="74"/>
      <c r="AE8" s="15" t="s">
        <v>7</v>
      </c>
      <c r="AF8" s="15"/>
      <c r="AG8" s="16">
        <f>WEEKNUM(AG2)</f>
        <v>9</v>
      </c>
      <c r="AH8" s="16">
        <f t="shared" ref="AH8:BM8" si="70">_xlfn.ISOWEEKNUM(AH2)</f>
        <v>10</v>
      </c>
      <c r="AI8" s="16">
        <f t="shared" si="70"/>
        <v>11</v>
      </c>
      <c r="AJ8" s="16">
        <f t="shared" si="70"/>
        <v>12</v>
      </c>
      <c r="AK8" s="16">
        <f t="shared" si="70"/>
        <v>13</v>
      </c>
      <c r="AL8" s="16">
        <f t="shared" si="70"/>
        <v>14</v>
      </c>
      <c r="AM8" s="16">
        <f t="shared" si="70"/>
        <v>15</v>
      </c>
      <c r="AN8" s="16">
        <f t="shared" si="70"/>
        <v>16</v>
      </c>
      <c r="AO8" s="16">
        <f t="shared" si="70"/>
        <v>17</v>
      </c>
      <c r="AP8" s="16">
        <f t="shared" si="70"/>
        <v>18</v>
      </c>
      <c r="AQ8" s="16">
        <f t="shared" si="70"/>
        <v>19</v>
      </c>
      <c r="AR8" s="16">
        <f t="shared" si="70"/>
        <v>20</v>
      </c>
      <c r="AS8" s="16">
        <f t="shared" si="70"/>
        <v>21</v>
      </c>
      <c r="AT8" s="16">
        <f t="shared" si="70"/>
        <v>22</v>
      </c>
      <c r="AU8" s="16">
        <f t="shared" si="70"/>
        <v>23</v>
      </c>
      <c r="AV8" s="16">
        <f t="shared" si="70"/>
        <v>24</v>
      </c>
      <c r="AW8" s="16">
        <f t="shared" si="70"/>
        <v>25</v>
      </c>
      <c r="AX8" s="16">
        <f t="shared" si="70"/>
        <v>26</v>
      </c>
      <c r="AY8" s="16">
        <f t="shared" si="70"/>
        <v>27</v>
      </c>
      <c r="AZ8" s="16">
        <f t="shared" si="70"/>
        <v>28</v>
      </c>
      <c r="BA8" s="16">
        <f t="shared" si="70"/>
        <v>29</v>
      </c>
      <c r="BB8" s="16">
        <f t="shared" si="70"/>
        <v>30</v>
      </c>
      <c r="BC8" s="16">
        <f t="shared" si="70"/>
        <v>31</v>
      </c>
      <c r="BD8" s="16">
        <f t="shared" si="70"/>
        <v>32</v>
      </c>
      <c r="BE8" s="16">
        <f t="shared" si="70"/>
        <v>33</v>
      </c>
      <c r="BF8" s="16">
        <f t="shared" si="70"/>
        <v>34</v>
      </c>
      <c r="BG8" s="16">
        <f t="shared" si="70"/>
        <v>35</v>
      </c>
      <c r="BH8" s="16">
        <f t="shared" si="70"/>
        <v>36</v>
      </c>
      <c r="BI8" s="16">
        <f t="shared" si="70"/>
        <v>37</v>
      </c>
      <c r="BJ8" s="16">
        <f t="shared" si="70"/>
        <v>38</v>
      </c>
      <c r="BK8" s="16">
        <f t="shared" si="70"/>
        <v>39</v>
      </c>
      <c r="BL8" s="16">
        <f t="shared" si="70"/>
        <v>40</v>
      </c>
      <c r="BM8" s="16">
        <f t="shared" si="70"/>
        <v>41</v>
      </c>
      <c r="BN8" s="16">
        <f t="shared" ref="BN8:CS8" si="71">_xlfn.ISOWEEKNUM(BN2)</f>
        <v>42</v>
      </c>
      <c r="BO8" s="16">
        <f t="shared" si="71"/>
        <v>43</v>
      </c>
      <c r="BP8" s="16">
        <f t="shared" si="71"/>
        <v>44</v>
      </c>
      <c r="BQ8" s="16">
        <f t="shared" si="71"/>
        <v>45</v>
      </c>
      <c r="BR8" s="16">
        <f t="shared" si="71"/>
        <v>46</v>
      </c>
      <c r="BS8" s="16">
        <f t="shared" si="71"/>
        <v>47</v>
      </c>
      <c r="BT8" s="16">
        <f t="shared" si="71"/>
        <v>48</v>
      </c>
      <c r="BU8" s="16">
        <f t="shared" si="71"/>
        <v>49</v>
      </c>
      <c r="BV8" s="16">
        <f t="shared" si="71"/>
        <v>50</v>
      </c>
      <c r="BW8" s="16">
        <f t="shared" si="71"/>
        <v>51</v>
      </c>
      <c r="BX8" s="16">
        <f t="shared" si="71"/>
        <v>52</v>
      </c>
      <c r="BY8" s="16">
        <f t="shared" si="71"/>
        <v>1</v>
      </c>
      <c r="BZ8" s="16">
        <f t="shared" si="71"/>
        <v>2</v>
      </c>
      <c r="CA8" s="16">
        <f t="shared" si="71"/>
        <v>3</v>
      </c>
      <c r="CB8" s="16">
        <f t="shared" si="71"/>
        <v>4</v>
      </c>
      <c r="CC8" s="16">
        <f t="shared" si="71"/>
        <v>5</v>
      </c>
      <c r="CD8" s="16">
        <f t="shared" si="71"/>
        <v>6</v>
      </c>
      <c r="CE8" s="16">
        <f t="shared" si="71"/>
        <v>7</v>
      </c>
      <c r="CF8" s="16">
        <f t="shared" si="71"/>
        <v>8</v>
      </c>
      <c r="CG8" s="16">
        <f t="shared" si="71"/>
        <v>9</v>
      </c>
      <c r="CH8" s="16">
        <f t="shared" si="71"/>
        <v>10</v>
      </c>
      <c r="CI8" s="16">
        <f t="shared" si="71"/>
        <v>11</v>
      </c>
      <c r="CJ8" s="16">
        <f t="shared" si="71"/>
        <v>12</v>
      </c>
      <c r="CK8" s="16">
        <f t="shared" si="71"/>
        <v>13</v>
      </c>
      <c r="CL8" s="16">
        <f t="shared" si="71"/>
        <v>14</v>
      </c>
      <c r="CM8" s="16">
        <f t="shared" si="71"/>
        <v>15</v>
      </c>
      <c r="CN8" s="16">
        <f t="shared" si="71"/>
        <v>16</v>
      </c>
      <c r="CO8" s="16">
        <f t="shared" si="71"/>
        <v>17</v>
      </c>
      <c r="CP8" s="16">
        <f t="shared" si="71"/>
        <v>18</v>
      </c>
      <c r="CQ8" s="16">
        <f t="shared" si="71"/>
        <v>19</v>
      </c>
      <c r="CR8" s="16">
        <f t="shared" si="71"/>
        <v>20</v>
      </c>
      <c r="CS8" s="16">
        <f t="shared" si="71"/>
        <v>21</v>
      </c>
      <c r="CT8" s="16">
        <f t="shared" ref="CT8:DQ8" si="72">_xlfn.ISOWEEKNUM(CT2)</f>
        <v>22</v>
      </c>
      <c r="CU8" s="16">
        <f t="shared" si="72"/>
        <v>23</v>
      </c>
      <c r="CV8" s="16">
        <f t="shared" si="72"/>
        <v>24</v>
      </c>
      <c r="CW8" s="16">
        <f t="shared" si="72"/>
        <v>25</v>
      </c>
      <c r="CX8" s="16">
        <f t="shared" si="72"/>
        <v>26</v>
      </c>
      <c r="CY8" s="16">
        <f t="shared" si="72"/>
        <v>27</v>
      </c>
      <c r="CZ8" s="16">
        <f t="shared" si="72"/>
        <v>28</v>
      </c>
      <c r="DA8" s="16">
        <f t="shared" si="72"/>
        <v>29</v>
      </c>
      <c r="DB8" s="16">
        <f t="shared" si="72"/>
        <v>30</v>
      </c>
      <c r="DC8" s="16">
        <f t="shared" si="72"/>
        <v>31</v>
      </c>
      <c r="DD8" s="16">
        <f t="shared" si="72"/>
        <v>32</v>
      </c>
      <c r="DE8" s="16">
        <f t="shared" si="72"/>
        <v>33</v>
      </c>
      <c r="DF8" s="16">
        <f t="shared" si="72"/>
        <v>34</v>
      </c>
      <c r="DG8" s="16">
        <f t="shared" si="72"/>
        <v>35</v>
      </c>
      <c r="DH8" s="16">
        <f t="shared" si="72"/>
        <v>36</v>
      </c>
      <c r="DI8" s="16">
        <f t="shared" si="72"/>
        <v>37</v>
      </c>
      <c r="DJ8" s="16">
        <f t="shared" si="72"/>
        <v>38</v>
      </c>
      <c r="DK8" s="16">
        <f t="shared" si="72"/>
        <v>39</v>
      </c>
      <c r="DL8" s="16">
        <f t="shared" si="72"/>
        <v>40</v>
      </c>
      <c r="DM8" s="16">
        <f t="shared" si="72"/>
        <v>41</v>
      </c>
      <c r="DN8" s="16">
        <f t="shared" si="72"/>
        <v>42</v>
      </c>
      <c r="DO8" s="16">
        <f t="shared" si="72"/>
        <v>43</v>
      </c>
      <c r="DP8" s="16">
        <f t="shared" si="72"/>
        <v>44</v>
      </c>
      <c r="DQ8" s="16">
        <f t="shared" si="72"/>
        <v>45</v>
      </c>
    </row>
    <row r="9" spans="1:142" ht="15" customHeight="1">
      <c r="A9" s="79" t="s">
        <v>127</v>
      </c>
      <c r="B9" s="73">
        <v>1178.5</v>
      </c>
      <c r="C9" s="76">
        <v>45719</v>
      </c>
      <c r="D9" s="24">
        <f>IF(ISBLANK(C9),"??? --/--/----",INDEX($AG$6:$DQ$6,,MATCH($B$9,'Calc heur'!$B$21:$CL$21,1)))</f>
        <v>45961</v>
      </c>
      <c r="AG9"/>
      <c r="AH9"/>
      <c r="AI9"/>
      <c r="AJ9"/>
      <c r="AK9"/>
      <c r="AL9"/>
      <c r="AM9"/>
      <c r="AN9"/>
      <c r="AO9"/>
      <c r="AP9"/>
      <c r="AQ9"/>
      <c r="AR9"/>
      <c r="AS9"/>
      <c r="AT9"/>
      <c r="AU9"/>
      <c r="AV9"/>
      <c r="AW9"/>
      <c r="AX9"/>
      <c r="AY9"/>
      <c r="AZ9"/>
      <c r="BA9"/>
      <c r="BB9"/>
      <c r="BC9"/>
      <c r="BD9"/>
      <c r="BE9"/>
      <c r="BF9"/>
      <c r="BG9"/>
      <c r="BH9"/>
      <c r="BI9"/>
      <c r="BJ9"/>
      <c r="BK9"/>
      <c r="BL9"/>
      <c r="BM9"/>
      <c r="CM9"/>
      <c r="CN9"/>
      <c r="CO9"/>
      <c r="CP9"/>
      <c r="CQ9"/>
      <c r="CR9"/>
    </row>
    <row r="10" spans="1:142" ht="15" customHeight="1">
      <c r="A10" s="109" t="s">
        <v>22</v>
      </c>
      <c r="B10" s="109"/>
      <c r="C10" s="97" t="s">
        <v>11</v>
      </c>
      <c r="D10" s="97"/>
      <c r="E10" s="98" t="s">
        <v>12</v>
      </c>
      <c r="F10" s="98"/>
      <c r="G10" s="98" t="s">
        <v>13</v>
      </c>
      <c r="H10" s="98"/>
      <c r="I10" s="98" t="s">
        <v>14</v>
      </c>
      <c r="J10" s="98"/>
      <c r="K10" s="98" t="s">
        <v>25</v>
      </c>
      <c r="L10" s="98"/>
      <c r="M10" s="98" t="s">
        <v>26</v>
      </c>
      <c r="N10" s="98"/>
      <c r="O10" s="98" t="s">
        <v>27</v>
      </c>
      <c r="P10" s="98"/>
      <c r="Q10" s="98" t="s">
        <v>28</v>
      </c>
      <c r="R10" s="98"/>
      <c r="S10" s="98" t="s">
        <v>29</v>
      </c>
      <c r="T10" s="98"/>
      <c r="U10" s="98" t="s">
        <v>30</v>
      </c>
      <c r="V10" s="98"/>
      <c r="W10" s="98" t="s">
        <v>31</v>
      </c>
      <c r="X10" s="98"/>
      <c r="Y10" s="98" t="s">
        <v>32</v>
      </c>
      <c r="Z10" s="98"/>
      <c r="AA10" s="98" t="s">
        <v>33</v>
      </c>
      <c r="AB10" s="98"/>
      <c r="AE10" s="20" t="s">
        <v>20</v>
      </c>
      <c r="AF10" s="20"/>
      <c r="AG10" s="21">
        <f t="shared" ref="AG10:BL10" si="73">IF(SUM(AG13:AG62)=0,"--",SUM(AG13:AG62))</f>
        <v>5</v>
      </c>
      <c r="AH10" s="21">
        <f t="shared" si="73"/>
        <v>13</v>
      </c>
      <c r="AI10" s="21">
        <f t="shared" si="73"/>
        <v>13</v>
      </c>
      <c r="AJ10" s="21">
        <f t="shared" si="73"/>
        <v>13</v>
      </c>
      <c r="AK10" s="21">
        <f t="shared" si="73"/>
        <v>13</v>
      </c>
      <c r="AL10" s="21">
        <f t="shared" si="73"/>
        <v>13</v>
      </c>
      <c r="AM10" s="21">
        <f t="shared" si="73"/>
        <v>13</v>
      </c>
      <c r="AN10" s="21">
        <f t="shared" si="73"/>
        <v>13</v>
      </c>
      <c r="AO10" s="21">
        <f t="shared" si="73"/>
        <v>13</v>
      </c>
      <c r="AP10" s="21">
        <f t="shared" si="73"/>
        <v>13</v>
      </c>
      <c r="AQ10" s="21">
        <f t="shared" si="73"/>
        <v>13</v>
      </c>
      <c r="AR10" s="21">
        <f t="shared" si="73"/>
        <v>13</v>
      </c>
      <c r="AS10" s="21">
        <f t="shared" si="73"/>
        <v>13</v>
      </c>
      <c r="AT10" s="21">
        <f t="shared" si="73"/>
        <v>13</v>
      </c>
      <c r="AU10" s="21">
        <f t="shared" si="73"/>
        <v>14</v>
      </c>
      <c r="AV10" s="21">
        <f t="shared" si="73"/>
        <v>14</v>
      </c>
      <c r="AW10" s="21">
        <f t="shared" si="73"/>
        <v>14</v>
      </c>
      <c r="AX10" s="21">
        <f t="shared" si="73"/>
        <v>14</v>
      </c>
      <c r="AY10" s="21">
        <f t="shared" si="73"/>
        <v>14</v>
      </c>
      <c r="AZ10" s="21">
        <f t="shared" si="73"/>
        <v>14</v>
      </c>
      <c r="BA10" s="21">
        <f t="shared" si="73"/>
        <v>14</v>
      </c>
      <c r="BB10" s="21">
        <f t="shared" si="73"/>
        <v>14</v>
      </c>
      <c r="BC10" s="21">
        <f t="shared" si="73"/>
        <v>9</v>
      </c>
      <c r="BD10" s="21">
        <f t="shared" si="73"/>
        <v>9</v>
      </c>
      <c r="BE10" s="21">
        <f t="shared" si="73"/>
        <v>9</v>
      </c>
      <c r="BF10" s="21">
        <f t="shared" si="73"/>
        <v>9</v>
      </c>
      <c r="BG10" s="21">
        <f t="shared" si="73"/>
        <v>9</v>
      </c>
      <c r="BH10" s="21">
        <f t="shared" si="73"/>
        <v>15</v>
      </c>
      <c r="BI10" s="21">
        <f t="shared" si="73"/>
        <v>15</v>
      </c>
      <c r="BJ10" s="21">
        <f t="shared" si="73"/>
        <v>15</v>
      </c>
      <c r="BK10" s="21">
        <f t="shared" si="73"/>
        <v>15</v>
      </c>
      <c r="BL10" s="21">
        <f t="shared" si="73"/>
        <v>15</v>
      </c>
      <c r="BM10" s="21">
        <f t="shared" ref="BM10:CR10" si="74">IF(SUM(BM13:BM62)=0,"--",SUM(BM13:BM62))</f>
        <v>15</v>
      </c>
      <c r="BN10" s="21">
        <f t="shared" si="74"/>
        <v>15</v>
      </c>
      <c r="BO10" s="21">
        <f t="shared" si="74"/>
        <v>15</v>
      </c>
      <c r="BP10" s="21">
        <f t="shared" si="74"/>
        <v>15</v>
      </c>
      <c r="BQ10" s="21">
        <f t="shared" si="74"/>
        <v>14</v>
      </c>
      <c r="BR10" s="21">
        <f t="shared" si="74"/>
        <v>6</v>
      </c>
      <c r="BS10" s="21">
        <f t="shared" si="74"/>
        <v>11</v>
      </c>
      <c r="BT10" s="21">
        <f t="shared" si="74"/>
        <v>11</v>
      </c>
      <c r="BU10" s="21">
        <f t="shared" si="74"/>
        <v>12</v>
      </c>
      <c r="BV10" s="21">
        <f t="shared" si="74"/>
        <v>12</v>
      </c>
      <c r="BW10" s="21">
        <f t="shared" si="74"/>
        <v>12</v>
      </c>
      <c r="BX10" s="21">
        <f t="shared" si="74"/>
        <v>12</v>
      </c>
      <c r="BY10" s="21">
        <f t="shared" si="74"/>
        <v>12</v>
      </c>
      <c r="BZ10" s="21">
        <f t="shared" si="74"/>
        <v>12</v>
      </c>
      <c r="CA10" s="21">
        <f t="shared" si="74"/>
        <v>12</v>
      </c>
      <c r="CB10" s="21">
        <f t="shared" si="74"/>
        <v>12</v>
      </c>
      <c r="CC10" s="21">
        <f t="shared" si="74"/>
        <v>12</v>
      </c>
      <c r="CD10" s="21">
        <f t="shared" si="74"/>
        <v>12</v>
      </c>
      <c r="CE10" s="21">
        <f t="shared" si="74"/>
        <v>12</v>
      </c>
      <c r="CF10" s="21">
        <f t="shared" si="74"/>
        <v>12</v>
      </c>
      <c r="CG10" s="21">
        <f t="shared" si="74"/>
        <v>12</v>
      </c>
      <c r="CH10" s="21">
        <f t="shared" si="74"/>
        <v>12</v>
      </c>
      <c r="CI10" s="21">
        <f t="shared" si="74"/>
        <v>16</v>
      </c>
      <c r="CJ10" s="21">
        <f t="shared" si="74"/>
        <v>16</v>
      </c>
      <c r="CK10" s="21">
        <f t="shared" si="74"/>
        <v>16</v>
      </c>
      <c r="CL10" s="21">
        <f t="shared" si="74"/>
        <v>16</v>
      </c>
      <c r="CM10" s="21">
        <f t="shared" si="74"/>
        <v>16</v>
      </c>
      <c r="CN10" s="21">
        <f t="shared" si="74"/>
        <v>16</v>
      </c>
      <c r="CO10" s="21">
        <f t="shared" si="74"/>
        <v>16</v>
      </c>
      <c r="CP10" s="21">
        <f t="shared" si="74"/>
        <v>16</v>
      </c>
      <c r="CQ10" s="21">
        <f t="shared" si="74"/>
        <v>9</v>
      </c>
      <c r="CR10" s="21">
        <f t="shared" si="74"/>
        <v>9</v>
      </c>
      <c r="CS10" s="21">
        <f t="shared" ref="CS10:DQ10" si="75">IF(SUM(CS13:CS62)=0,"--",SUM(CS13:CS62))</f>
        <v>9</v>
      </c>
      <c r="CT10" s="21">
        <f t="shared" si="75"/>
        <v>9</v>
      </c>
      <c r="CU10" s="21">
        <f t="shared" si="75"/>
        <v>9</v>
      </c>
      <c r="CV10" s="21">
        <f t="shared" si="75"/>
        <v>9</v>
      </c>
      <c r="CW10" s="21">
        <f t="shared" si="75"/>
        <v>9</v>
      </c>
      <c r="CX10" s="21">
        <f t="shared" si="75"/>
        <v>9</v>
      </c>
      <c r="CY10" s="21">
        <f t="shared" si="75"/>
        <v>9</v>
      </c>
      <c r="CZ10" s="21">
        <f t="shared" si="75"/>
        <v>9</v>
      </c>
      <c r="DA10" s="21">
        <f t="shared" si="75"/>
        <v>9</v>
      </c>
      <c r="DB10" s="21">
        <f t="shared" si="75"/>
        <v>9</v>
      </c>
      <c r="DC10" s="21">
        <f t="shared" si="75"/>
        <v>5</v>
      </c>
      <c r="DD10" s="21">
        <f t="shared" si="75"/>
        <v>5</v>
      </c>
      <c r="DE10" s="21">
        <f t="shared" si="75"/>
        <v>5</v>
      </c>
      <c r="DF10" s="21">
        <f t="shared" si="75"/>
        <v>5</v>
      </c>
      <c r="DG10" s="21">
        <f t="shared" si="75"/>
        <v>5</v>
      </c>
      <c r="DH10" s="21">
        <f t="shared" si="75"/>
        <v>5</v>
      </c>
      <c r="DI10" s="21">
        <f t="shared" si="75"/>
        <v>5</v>
      </c>
      <c r="DJ10" s="21">
        <f t="shared" si="75"/>
        <v>5</v>
      </c>
      <c r="DK10" s="21">
        <f t="shared" si="75"/>
        <v>5</v>
      </c>
      <c r="DL10" s="21">
        <f t="shared" si="75"/>
        <v>5</v>
      </c>
      <c r="DM10" s="21">
        <f t="shared" si="75"/>
        <v>5</v>
      </c>
      <c r="DN10" s="21">
        <f t="shared" si="75"/>
        <v>5</v>
      </c>
      <c r="DO10" s="21">
        <f t="shared" si="75"/>
        <v>5</v>
      </c>
      <c r="DP10" s="21">
        <f t="shared" si="75"/>
        <v>5</v>
      </c>
      <c r="DQ10" s="21">
        <f t="shared" si="75"/>
        <v>5</v>
      </c>
    </row>
    <row r="11" spans="1:142" ht="15" customHeight="1">
      <c r="A11" s="70" t="s">
        <v>8</v>
      </c>
      <c r="B11" s="17" t="s">
        <v>23</v>
      </c>
      <c r="C11" s="6" t="s">
        <v>9</v>
      </c>
      <c r="D11" s="7" t="s">
        <v>10</v>
      </c>
      <c r="E11" s="68" t="s">
        <v>9</v>
      </c>
      <c r="F11" s="67" t="s">
        <v>10</v>
      </c>
      <c r="G11" s="68" t="s">
        <v>9</v>
      </c>
      <c r="H11" s="67" t="s">
        <v>10</v>
      </c>
      <c r="I11" s="68" t="s">
        <v>9</v>
      </c>
      <c r="J11" s="67" t="s">
        <v>10</v>
      </c>
      <c r="K11" s="68" t="s">
        <v>9</v>
      </c>
      <c r="L11" s="67" t="s">
        <v>10</v>
      </c>
      <c r="M11" s="68" t="s">
        <v>9</v>
      </c>
      <c r="N11" s="67" t="s">
        <v>10</v>
      </c>
      <c r="O11" s="68" t="s">
        <v>9</v>
      </c>
      <c r="P11" s="67" t="s">
        <v>10</v>
      </c>
      <c r="Q11" s="68" t="s">
        <v>9</v>
      </c>
      <c r="R11" s="67" t="s">
        <v>10</v>
      </c>
      <c r="S11" s="68" t="s">
        <v>9</v>
      </c>
      <c r="T11" s="67" t="s">
        <v>10</v>
      </c>
      <c r="U11" s="68" t="s">
        <v>9</v>
      </c>
      <c r="V11" s="67" t="s">
        <v>10</v>
      </c>
      <c r="W11" s="68" t="s">
        <v>9</v>
      </c>
      <c r="X11" s="67" t="s">
        <v>10</v>
      </c>
      <c r="Y11" s="68" t="s">
        <v>9</v>
      </c>
      <c r="Z11" s="67" t="s">
        <v>10</v>
      </c>
      <c r="AA11" s="68" t="s">
        <v>9</v>
      </c>
      <c r="AB11" s="67" t="s">
        <v>10</v>
      </c>
      <c r="AE11" s="20" t="s">
        <v>21</v>
      </c>
      <c r="AF11" s="20"/>
      <c r="AG11" s="22">
        <f t="shared" ref="AG11:AK11" si="76">IF(AG10="--","--",AG10/$AC$6)</f>
        <v>0.3125</v>
      </c>
      <c r="AH11" s="22">
        <f t="shared" si="76"/>
        <v>0.8125</v>
      </c>
      <c r="AI11" s="22">
        <f t="shared" si="76"/>
        <v>0.8125</v>
      </c>
      <c r="AJ11" s="22">
        <f t="shared" si="76"/>
        <v>0.8125</v>
      </c>
      <c r="AK11" s="22">
        <f t="shared" si="76"/>
        <v>0.8125</v>
      </c>
      <c r="AL11" s="22">
        <f t="shared" ref="AL11" si="77">IF(AL10="--","--",AL10/$AC$6)</f>
        <v>0.8125</v>
      </c>
      <c r="AM11" s="22">
        <f t="shared" ref="AM11" si="78">IF(AM10="--","--",AM10/$AC$6)</f>
        <v>0.8125</v>
      </c>
      <c r="AN11" s="22">
        <f t="shared" ref="AN11:AO11" si="79">IF(AN10="--","--",AN10/$AC$6)</f>
        <v>0.8125</v>
      </c>
      <c r="AO11" s="22">
        <f t="shared" si="79"/>
        <v>0.8125</v>
      </c>
      <c r="AP11" s="22">
        <f t="shared" ref="AP11" si="80">IF(AP10="--","--",AP10/$AC$6)</f>
        <v>0.8125</v>
      </c>
      <c r="AQ11" s="22">
        <f t="shared" ref="AQ11" si="81">IF(AQ10="--","--",AQ10/$AC$6)</f>
        <v>0.8125</v>
      </c>
      <c r="AR11" s="22">
        <f t="shared" ref="AR11:AS11" si="82">IF(AR10="--","--",AR10/$AC$6)</f>
        <v>0.8125</v>
      </c>
      <c r="AS11" s="22">
        <f t="shared" si="82"/>
        <v>0.8125</v>
      </c>
      <c r="AT11" s="22">
        <f t="shared" ref="AT11" si="83">IF(AT10="--","--",AT10/$AC$6)</f>
        <v>0.8125</v>
      </c>
      <c r="AU11" s="22">
        <f t="shared" ref="AU11" si="84">IF(AU10="--","--",AU10/$AC$6)</f>
        <v>0.875</v>
      </c>
      <c r="AV11" s="22">
        <f t="shared" ref="AV11:AW11" si="85">IF(AV10="--","--",AV10/$AC$6)</f>
        <v>0.875</v>
      </c>
      <c r="AW11" s="22">
        <f t="shared" si="85"/>
        <v>0.875</v>
      </c>
      <c r="AX11" s="22">
        <f t="shared" ref="AX11" si="86">IF(AX10="--","--",AX10/$AC$6)</f>
        <v>0.875</v>
      </c>
      <c r="AY11" s="22">
        <f t="shared" ref="AY11" si="87">IF(AY10="--","--",AY10/$AC$6)</f>
        <v>0.875</v>
      </c>
      <c r="AZ11" s="22">
        <f t="shared" ref="AZ11:BA11" si="88">IF(AZ10="--","--",AZ10/$AC$6)</f>
        <v>0.875</v>
      </c>
      <c r="BA11" s="22">
        <f t="shared" si="88"/>
        <v>0.875</v>
      </c>
      <c r="BB11" s="22">
        <f t="shared" ref="BB11" si="89">IF(BB10="--","--",BB10/$AC$6)</f>
        <v>0.875</v>
      </c>
      <c r="BC11" s="22">
        <f t="shared" ref="BC11" si="90">IF(BC10="--","--",BC10/$AC$6)</f>
        <v>0.5625</v>
      </c>
      <c r="BD11" s="22">
        <f t="shared" ref="BD11:BE11" si="91">IF(BD10="--","--",BD10/$AC$6)</f>
        <v>0.5625</v>
      </c>
      <c r="BE11" s="22">
        <f t="shared" si="91"/>
        <v>0.5625</v>
      </c>
      <c r="BF11" s="22">
        <f t="shared" ref="BF11:DQ11" si="92">IF(BF10="--","--",BF10/$AC$6)</f>
        <v>0.5625</v>
      </c>
      <c r="BG11" s="22">
        <f t="shared" si="92"/>
        <v>0.5625</v>
      </c>
      <c r="BH11" s="22">
        <f t="shared" si="92"/>
        <v>0.9375</v>
      </c>
      <c r="BI11" s="22">
        <f t="shared" si="92"/>
        <v>0.9375</v>
      </c>
      <c r="BJ11" s="22">
        <f t="shared" si="92"/>
        <v>0.9375</v>
      </c>
      <c r="BK11" s="22">
        <f t="shared" si="92"/>
        <v>0.9375</v>
      </c>
      <c r="BL11" s="22">
        <f t="shared" si="92"/>
        <v>0.9375</v>
      </c>
      <c r="BM11" s="22">
        <f t="shared" si="92"/>
        <v>0.9375</v>
      </c>
      <c r="BN11" s="22">
        <f t="shared" si="92"/>
        <v>0.9375</v>
      </c>
      <c r="BO11" s="22">
        <f t="shared" si="92"/>
        <v>0.9375</v>
      </c>
      <c r="BP11" s="22">
        <f t="shared" si="92"/>
        <v>0.9375</v>
      </c>
      <c r="BQ11" s="22">
        <f t="shared" si="92"/>
        <v>0.875</v>
      </c>
      <c r="BR11" s="22">
        <f t="shared" si="92"/>
        <v>0.375</v>
      </c>
      <c r="BS11" s="22">
        <f t="shared" si="92"/>
        <v>0.6875</v>
      </c>
      <c r="BT11" s="22">
        <f t="shared" si="92"/>
        <v>0.6875</v>
      </c>
      <c r="BU11" s="22">
        <f t="shared" si="92"/>
        <v>0.75</v>
      </c>
      <c r="BV11" s="22">
        <f t="shared" si="92"/>
        <v>0.75</v>
      </c>
      <c r="BW11" s="22">
        <f t="shared" si="92"/>
        <v>0.75</v>
      </c>
      <c r="BX11" s="22">
        <f t="shared" si="92"/>
        <v>0.75</v>
      </c>
      <c r="BY11" s="22">
        <f t="shared" si="92"/>
        <v>0.75</v>
      </c>
      <c r="BZ11" s="22">
        <f t="shared" si="92"/>
        <v>0.75</v>
      </c>
      <c r="CA11" s="22">
        <f t="shared" si="92"/>
        <v>0.75</v>
      </c>
      <c r="CB11" s="22">
        <f t="shared" si="92"/>
        <v>0.75</v>
      </c>
      <c r="CC11" s="22">
        <f t="shared" si="92"/>
        <v>0.75</v>
      </c>
      <c r="CD11" s="22">
        <f t="shared" si="92"/>
        <v>0.75</v>
      </c>
      <c r="CE11" s="22">
        <f t="shared" si="92"/>
        <v>0.75</v>
      </c>
      <c r="CF11" s="22">
        <f t="shared" si="92"/>
        <v>0.75</v>
      </c>
      <c r="CG11" s="22">
        <f t="shared" si="92"/>
        <v>0.75</v>
      </c>
      <c r="CH11" s="22">
        <f t="shared" si="92"/>
        <v>0.75</v>
      </c>
      <c r="CI11" s="22">
        <f t="shared" si="92"/>
        <v>1</v>
      </c>
      <c r="CJ11" s="22">
        <f t="shared" si="92"/>
        <v>1</v>
      </c>
      <c r="CK11" s="22">
        <f t="shared" si="92"/>
        <v>1</v>
      </c>
      <c r="CL11" s="22">
        <f t="shared" si="92"/>
        <v>1</v>
      </c>
      <c r="CM11" s="22">
        <f t="shared" si="92"/>
        <v>1</v>
      </c>
      <c r="CN11" s="22">
        <f t="shared" si="92"/>
        <v>1</v>
      </c>
      <c r="CO11" s="22">
        <f t="shared" si="92"/>
        <v>1</v>
      </c>
      <c r="CP11" s="22">
        <f t="shared" si="92"/>
        <v>1</v>
      </c>
      <c r="CQ11" s="22">
        <f t="shared" si="92"/>
        <v>0.5625</v>
      </c>
      <c r="CR11" s="22">
        <f t="shared" si="92"/>
        <v>0.5625</v>
      </c>
      <c r="CS11" s="22">
        <f t="shared" si="92"/>
        <v>0.5625</v>
      </c>
      <c r="CT11" s="22">
        <f t="shared" si="92"/>
        <v>0.5625</v>
      </c>
      <c r="CU11" s="22">
        <f t="shared" si="92"/>
        <v>0.5625</v>
      </c>
      <c r="CV11" s="22">
        <f t="shared" si="92"/>
        <v>0.5625</v>
      </c>
      <c r="CW11" s="22">
        <f t="shared" si="92"/>
        <v>0.5625</v>
      </c>
      <c r="CX11" s="22">
        <f t="shared" si="92"/>
        <v>0.5625</v>
      </c>
      <c r="CY11" s="22">
        <f t="shared" si="92"/>
        <v>0.5625</v>
      </c>
      <c r="CZ11" s="22">
        <f t="shared" si="92"/>
        <v>0.5625</v>
      </c>
      <c r="DA11" s="22">
        <f t="shared" si="92"/>
        <v>0.5625</v>
      </c>
      <c r="DB11" s="22">
        <f t="shared" si="92"/>
        <v>0.5625</v>
      </c>
      <c r="DC11" s="22">
        <f t="shared" si="92"/>
        <v>0.3125</v>
      </c>
      <c r="DD11" s="22">
        <f t="shared" si="92"/>
        <v>0.3125</v>
      </c>
      <c r="DE11" s="22">
        <f t="shared" si="92"/>
        <v>0.3125</v>
      </c>
      <c r="DF11" s="22">
        <f t="shared" si="92"/>
        <v>0.3125</v>
      </c>
      <c r="DG11" s="22">
        <f t="shared" si="92"/>
        <v>0.3125</v>
      </c>
      <c r="DH11" s="22">
        <f t="shared" si="92"/>
        <v>0.3125</v>
      </c>
      <c r="DI11" s="22">
        <f t="shared" si="92"/>
        <v>0.3125</v>
      </c>
      <c r="DJ11" s="22">
        <f t="shared" si="92"/>
        <v>0.3125</v>
      </c>
      <c r="DK11" s="22">
        <f t="shared" si="92"/>
        <v>0.3125</v>
      </c>
      <c r="DL11" s="22">
        <f t="shared" si="92"/>
        <v>0.3125</v>
      </c>
      <c r="DM11" s="22">
        <f t="shared" si="92"/>
        <v>0.3125</v>
      </c>
      <c r="DN11" s="22">
        <f t="shared" si="92"/>
        <v>0.3125</v>
      </c>
      <c r="DO11" s="22">
        <f t="shared" si="92"/>
        <v>0.3125</v>
      </c>
      <c r="DP11" s="22">
        <f t="shared" si="92"/>
        <v>0.3125</v>
      </c>
      <c r="DQ11" s="22">
        <f t="shared" si="92"/>
        <v>0.3125</v>
      </c>
    </row>
    <row r="12" spans="1:142">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row>
    <row r="13" spans="1:142" s="5" customFormat="1" ht="9.9499999999999993" customHeight="1">
      <c r="A13" s="80" t="s">
        <v>115</v>
      </c>
      <c r="B13" s="80"/>
      <c r="C13" s="8" t="s">
        <v>34</v>
      </c>
      <c r="D13" s="9">
        <v>735</v>
      </c>
      <c r="E13" s="8" t="s">
        <v>35</v>
      </c>
      <c r="F13" s="9">
        <v>4</v>
      </c>
      <c r="G13" s="8" t="s">
        <v>36</v>
      </c>
      <c r="H13" s="9"/>
      <c r="I13" s="8" t="s">
        <v>37</v>
      </c>
      <c r="J13" s="9"/>
      <c r="K13" s="8" t="s">
        <v>38</v>
      </c>
      <c r="L13" s="9"/>
      <c r="M13" s="8" t="s">
        <v>39</v>
      </c>
      <c r="N13" s="9"/>
      <c r="O13" s="8" t="s">
        <v>40</v>
      </c>
      <c r="P13" s="9"/>
      <c r="Q13" s="8" t="s">
        <v>41</v>
      </c>
      <c r="R13" s="9"/>
      <c r="S13" s="8" t="s">
        <v>42</v>
      </c>
      <c r="T13" s="9"/>
      <c r="U13" s="8" t="s">
        <v>43</v>
      </c>
      <c r="V13" s="9"/>
      <c r="W13" s="8" t="s">
        <v>44</v>
      </c>
      <c r="X13" s="9"/>
      <c r="Y13" s="8" t="s">
        <v>45</v>
      </c>
      <c r="Z13" s="9"/>
      <c r="AA13" s="8" t="s">
        <v>46</v>
      </c>
      <c r="AB13" s="9"/>
    </row>
    <row r="14" spans="1:142" s="4" customFormat="1" ht="18.75" customHeight="1">
      <c r="A14" s="36">
        <v>24135</v>
      </c>
      <c r="B14" s="19">
        <v>1</v>
      </c>
      <c r="C14" s="23">
        <v>45481</v>
      </c>
      <c r="D14" s="24">
        <f>IF(ISBLANK(C14),"??? --/--/----",C14+((D13/35)*7-3))</f>
        <v>45625</v>
      </c>
      <c r="E14" s="23">
        <v>45544</v>
      </c>
      <c r="F14" s="24">
        <f t="shared" ref="F14" si="93">IF(ISBLANK(E14),"??? --/--/----",E14+((F13-1)*7+4))</f>
        <v>45569</v>
      </c>
      <c r="G14" s="23"/>
      <c r="H14" s="24" t="str">
        <f t="shared" ref="H14" si="94">IF(ISBLANK(G14),"??? --/--/----",G14+((H13-1)*7+4))</f>
        <v>??? --/--/----</v>
      </c>
      <c r="I14" s="23"/>
      <c r="J14" s="24" t="str">
        <f t="shared" ref="J14" si="95">IF(ISBLANK(I14),"??? --/--/----",I14+((J13-1)*7+4))</f>
        <v>??? --/--/----</v>
      </c>
      <c r="K14" s="23"/>
      <c r="L14" s="24" t="str">
        <f t="shared" ref="L14" si="96">IF(ISBLANK(K14),"??? --/--/----",K14+((L13-1)*7+4))</f>
        <v>??? --/--/----</v>
      </c>
      <c r="M14" s="23"/>
      <c r="N14" s="24" t="str">
        <f t="shared" ref="N14" si="97">IF(ISBLANK(M14),"??? --/--/----",M14+((N13-1)*7+4))</f>
        <v>??? --/--/----</v>
      </c>
      <c r="O14" s="23"/>
      <c r="P14" s="24" t="str">
        <f t="shared" ref="P14" si="98">IF(ISBLANK(O14),"??? --/--/----",O14+((P13-1)*7+4))</f>
        <v>??? --/--/----</v>
      </c>
      <c r="Q14" s="23"/>
      <c r="R14" s="24" t="str">
        <f t="shared" ref="R14" si="99">IF(ISBLANK(Q14),"??? --/--/----",Q14+((R13-1)*7+4))</f>
        <v>??? --/--/----</v>
      </c>
      <c r="S14" s="23"/>
      <c r="T14" s="24" t="str">
        <f t="shared" ref="T14" si="100">IF(ISBLANK(S14),"??? --/--/----",S14+((T13-1)*7+4))</f>
        <v>??? --/--/----</v>
      </c>
      <c r="U14" s="23"/>
      <c r="V14" s="24" t="str">
        <f t="shared" ref="V14" si="101">IF(ISBLANK(U14),"??? --/--/----",U14+((V13-1)*7+4))</f>
        <v>??? --/--/----</v>
      </c>
      <c r="W14" s="23"/>
      <c r="X14" s="24" t="str">
        <f t="shared" ref="X14" si="102">IF(ISBLANK(W14),"??? --/--/----",W14+((X13-1)*7+4))</f>
        <v>??? --/--/----</v>
      </c>
      <c r="Y14" s="23"/>
      <c r="Z14" s="24" t="str">
        <f t="shared" ref="Z14" si="103">IF(ISBLANK(Y14),"??? --/--/----",Y14+((Z13-1)*7+4))</f>
        <v>??? --/--/----</v>
      </c>
      <c r="AA14" s="23"/>
      <c r="AB14" s="24" t="str">
        <f t="shared" ref="AB14" si="104">IF(ISBLANK(AA14),"??? --/--/----",AA14+((AB13-1)*7+4))</f>
        <v>??? --/--/----</v>
      </c>
      <c r="AG14" s="4" t="str">
        <f t="shared" ref="AG14:BL14" si="105">IF(ISBLANK($C14),"",IF(AND($C14&lt;=AG$2,$D14&gt;=AG$2),$B14,""))</f>
        <v/>
      </c>
      <c r="AH14" s="4" t="str">
        <f t="shared" si="105"/>
        <v/>
      </c>
      <c r="AI14" s="4" t="str">
        <f t="shared" si="105"/>
        <v/>
      </c>
      <c r="AJ14" s="4" t="str">
        <f t="shared" si="105"/>
        <v/>
      </c>
      <c r="AK14" s="4" t="str">
        <f t="shared" si="105"/>
        <v/>
      </c>
      <c r="AL14" s="4" t="str">
        <f t="shared" si="105"/>
        <v/>
      </c>
      <c r="AM14" s="4" t="str">
        <f t="shared" si="105"/>
        <v/>
      </c>
      <c r="AN14" s="4" t="str">
        <f t="shared" si="105"/>
        <v/>
      </c>
      <c r="AO14" s="4" t="str">
        <f t="shared" si="105"/>
        <v/>
      </c>
      <c r="AP14" s="4" t="str">
        <f t="shared" si="105"/>
        <v/>
      </c>
      <c r="AQ14" s="4" t="str">
        <f t="shared" si="105"/>
        <v/>
      </c>
      <c r="AR14" s="4" t="str">
        <f t="shared" si="105"/>
        <v/>
      </c>
      <c r="AS14" s="4" t="str">
        <f t="shared" si="105"/>
        <v/>
      </c>
      <c r="AT14" s="4" t="str">
        <f t="shared" si="105"/>
        <v/>
      </c>
      <c r="AU14" s="4" t="str">
        <f t="shared" si="105"/>
        <v/>
      </c>
      <c r="AV14" s="4" t="str">
        <f t="shared" si="105"/>
        <v/>
      </c>
      <c r="AW14" s="4" t="str">
        <f t="shared" si="105"/>
        <v/>
      </c>
      <c r="AX14" s="4" t="str">
        <f t="shared" si="105"/>
        <v/>
      </c>
      <c r="AY14" s="4" t="str">
        <f>IF(ISBLANK($C14),"",IF(AND($C14&lt;=AY$2,$D14&gt;=AY$2),$B14,""))</f>
        <v/>
      </c>
      <c r="AZ14" s="4" t="str">
        <f t="shared" si="105"/>
        <v/>
      </c>
      <c r="BA14" s="4" t="str">
        <f t="shared" si="105"/>
        <v/>
      </c>
      <c r="BB14" s="4" t="str">
        <f t="shared" si="105"/>
        <v/>
      </c>
      <c r="BC14" s="4" t="str">
        <f t="shared" si="105"/>
        <v/>
      </c>
      <c r="BD14" s="4" t="str">
        <f t="shared" si="105"/>
        <v/>
      </c>
      <c r="BE14" s="4" t="str">
        <f t="shared" si="105"/>
        <v/>
      </c>
      <c r="BF14" s="4" t="str">
        <f t="shared" si="105"/>
        <v/>
      </c>
      <c r="BG14" s="4" t="str">
        <f t="shared" si="105"/>
        <v/>
      </c>
      <c r="BH14" s="4" t="str">
        <f t="shared" si="105"/>
        <v/>
      </c>
      <c r="BI14" s="4" t="str">
        <f t="shared" si="105"/>
        <v/>
      </c>
      <c r="BJ14" s="4" t="str">
        <f t="shared" si="105"/>
        <v/>
      </c>
      <c r="BK14" s="4" t="str">
        <f t="shared" si="105"/>
        <v/>
      </c>
      <c r="BL14" s="4" t="str">
        <f t="shared" si="105"/>
        <v/>
      </c>
      <c r="BM14" s="4" t="str">
        <f t="shared" ref="BM14:CR14" si="106">IF(ISBLANK($C14),"",IF(AND($C14&lt;=BM$2,$D14&gt;=BM$2),$B14,""))</f>
        <v/>
      </c>
      <c r="BN14" s="4" t="str">
        <f t="shared" si="106"/>
        <v/>
      </c>
      <c r="BO14" s="4" t="str">
        <f t="shared" si="106"/>
        <v/>
      </c>
      <c r="BP14" s="4" t="str">
        <f t="shared" si="106"/>
        <v/>
      </c>
      <c r="BQ14" s="4" t="str">
        <f>IF(ISBLANK($C14),"",IF(AND($C14&lt;=BQ$2,$D14&gt;=BQ$2),$B14,""))</f>
        <v/>
      </c>
      <c r="BR14" s="4" t="str">
        <f t="shared" si="106"/>
        <v/>
      </c>
      <c r="BS14" s="4" t="str">
        <f t="shared" si="106"/>
        <v/>
      </c>
      <c r="BT14" s="4" t="str">
        <f t="shared" si="106"/>
        <v/>
      </c>
      <c r="BU14" s="4" t="str">
        <f t="shared" si="106"/>
        <v/>
      </c>
      <c r="BV14" s="4" t="str">
        <f t="shared" si="106"/>
        <v/>
      </c>
      <c r="BW14" s="4" t="str">
        <f t="shared" si="106"/>
        <v/>
      </c>
      <c r="BX14" s="4" t="str">
        <f t="shared" si="106"/>
        <v/>
      </c>
      <c r="BY14" s="4" t="str">
        <f t="shared" si="106"/>
        <v/>
      </c>
      <c r="BZ14" s="4" t="str">
        <f t="shared" si="106"/>
        <v/>
      </c>
      <c r="CA14" s="4" t="str">
        <f t="shared" si="106"/>
        <v/>
      </c>
      <c r="CB14" s="4" t="str">
        <f t="shared" si="106"/>
        <v/>
      </c>
      <c r="CC14" s="4" t="str">
        <f t="shared" si="106"/>
        <v/>
      </c>
      <c r="CD14" s="4" t="str">
        <f t="shared" si="106"/>
        <v/>
      </c>
      <c r="CE14" s="4" t="str">
        <f t="shared" si="106"/>
        <v/>
      </c>
      <c r="CF14" s="4" t="str">
        <f t="shared" si="106"/>
        <v/>
      </c>
      <c r="CG14" s="4" t="str">
        <f t="shared" si="106"/>
        <v/>
      </c>
      <c r="CH14" s="4" t="str">
        <f t="shared" si="106"/>
        <v/>
      </c>
      <c r="CI14" s="4" t="str">
        <f t="shared" si="106"/>
        <v/>
      </c>
      <c r="CJ14" s="4" t="str">
        <f t="shared" si="106"/>
        <v/>
      </c>
      <c r="CK14" s="4" t="str">
        <f t="shared" si="106"/>
        <v/>
      </c>
      <c r="CL14" s="4" t="str">
        <f t="shared" si="106"/>
        <v/>
      </c>
      <c r="CM14" s="4" t="str">
        <f t="shared" si="106"/>
        <v/>
      </c>
      <c r="CN14" s="4" t="str">
        <f t="shared" si="106"/>
        <v/>
      </c>
      <c r="CO14" s="4" t="str">
        <f t="shared" si="106"/>
        <v/>
      </c>
      <c r="CP14" s="4" t="str">
        <f t="shared" si="106"/>
        <v/>
      </c>
      <c r="CQ14" s="4" t="str">
        <f t="shared" si="106"/>
        <v/>
      </c>
      <c r="CR14" s="4" t="str">
        <f t="shared" si="106"/>
        <v/>
      </c>
      <c r="CS14" s="4" t="str">
        <f t="shared" ref="CS14:DQ14" si="107">IF(ISBLANK($C14),"",IF(AND($C14&lt;=CS$2,$D14&gt;=CS$2),$B14,""))</f>
        <v/>
      </c>
      <c r="CT14" s="4" t="str">
        <f t="shared" si="107"/>
        <v/>
      </c>
      <c r="CU14" s="4" t="str">
        <f t="shared" si="107"/>
        <v/>
      </c>
      <c r="CV14" s="4" t="str">
        <f t="shared" si="107"/>
        <v/>
      </c>
      <c r="CW14" s="4" t="str">
        <f t="shared" si="107"/>
        <v/>
      </c>
      <c r="CX14" s="4" t="str">
        <f t="shared" si="107"/>
        <v/>
      </c>
      <c r="CY14" s="4" t="str">
        <f t="shared" si="107"/>
        <v/>
      </c>
      <c r="CZ14" s="4" t="str">
        <f t="shared" si="107"/>
        <v/>
      </c>
      <c r="DA14" s="4" t="str">
        <f t="shared" si="107"/>
        <v/>
      </c>
      <c r="DB14" s="4" t="str">
        <f t="shared" si="107"/>
        <v/>
      </c>
      <c r="DC14" s="4" t="str">
        <f t="shared" si="107"/>
        <v/>
      </c>
      <c r="DD14" s="4" t="str">
        <f t="shared" si="107"/>
        <v/>
      </c>
      <c r="DE14" s="4" t="str">
        <f t="shared" si="107"/>
        <v/>
      </c>
      <c r="DF14" s="4" t="str">
        <f t="shared" si="107"/>
        <v/>
      </c>
      <c r="DG14" s="4" t="str">
        <f t="shared" si="107"/>
        <v/>
      </c>
      <c r="DH14" s="4" t="str">
        <f t="shared" si="107"/>
        <v/>
      </c>
      <c r="DI14" s="4" t="str">
        <f t="shared" si="107"/>
        <v/>
      </c>
      <c r="DJ14" s="4" t="str">
        <f t="shared" si="107"/>
        <v/>
      </c>
      <c r="DK14" s="4" t="str">
        <f t="shared" si="107"/>
        <v/>
      </c>
      <c r="DL14" s="4" t="str">
        <f t="shared" si="107"/>
        <v/>
      </c>
      <c r="DM14" s="4" t="str">
        <f t="shared" si="107"/>
        <v/>
      </c>
      <c r="DN14" s="4" t="str">
        <f t="shared" si="107"/>
        <v/>
      </c>
      <c r="DO14" s="4" t="str">
        <f t="shared" si="107"/>
        <v/>
      </c>
      <c r="DP14" s="4" t="str">
        <f t="shared" si="107"/>
        <v/>
      </c>
      <c r="DQ14" s="4" t="str">
        <f t="shared" si="107"/>
        <v/>
      </c>
    </row>
    <row r="15" spans="1:142" s="5" customFormat="1" ht="9.9499999999999993" customHeight="1">
      <c r="A15" s="80" t="s">
        <v>116</v>
      </c>
      <c r="B15" s="80"/>
      <c r="C15" s="8" t="s">
        <v>34</v>
      </c>
      <c r="D15" s="9">
        <f>1155+35</f>
        <v>1190</v>
      </c>
      <c r="E15" s="8" t="s">
        <v>35</v>
      </c>
      <c r="F15" s="9">
        <v>4</v>
      </c>
      <c r="G15" s="8" t="s">
        <v>36</v>
      </c>
      <c r="H15" s="9">
        <v>5</v>
      </c>
      <c r="I15" s="8" t="s">
        <v>37</v>
      </c>
      <c r="J15" s="9"/>
      <c r="K15" s="8" t="s">
        <v>38</v>
      </c>
      <c r="L15" s="9"/>
      <c r="M15" s="8" t="s">
        <v>39</v>
      </c>
      <c r="N15" s="9"/>
      <c r="O15" s="8" t="s">
        <v>40</v>
      </c>
      <c r="P15" s="9"/>
      <c r="Q15" s="8" t="s">
        <v>41</v>
      </c>
      <c r="R15" s="9"/>
      <c r="S15" s="8" t="s">
        <v>42</v>
      </c>
      <c r="T15" s="9"/>
      <c r="U15" s="8" t="s">
        <v>43</v>
      </c>
      <c r="V15" s="9"/>
      <c r="W15" s="8" t="s">
        <v>44</v>
      </c>
      <c r="X15" s="9"/>
      <c r="Y15" s="8" t="s">
        <v>45</v>
      </c>
      <c r="Z15" s="9"/>
      <c r="AA15" s="8" t="s">
        <v>46</v>
      </c>
      <c r="AB15" s="9"/>
    </row>
    <row r="16" spans="1:142" s="4" customFormat="1" ht="18.75" customHeight="1">
      <c r="A16" s="36">
        <v>23206</v>
      </c>
      <c r="B16" s="19">
        <v>5</v>
      </c>
      <c r="C16" s="23">
        <v>45628</v>
      </c>
      <c r="D16" s="24">
        <f>IF(ISBLANK(C16),"??? --/--/----",C16+((D15/35)*7-3))</f>
        <v>45863</v>
      </c>
      <c r="E16" s="23">
        <v>45705</v>
      </c>
      <c r="F16" s="24">
        <f t="shared" ref="F16" si="108">IF(ISBLANK(E16),"??? --/--/----",E16+((F15-1)*7+4))</f>
        <v>45730</v>
      </c>
      <c r="G16" s="23">
        <v>45796</v>
      </c>
      <c r="H16" s="24">
        <f t="shared" ref="H16" si="109">IF(ISBLANK(G16),"??? --/--/----",G16+((H15-1)*7+4))</f>
        <v>45828</v>
      </c>
      <c r="I16" s="23"/>
      <c r="J16" s="24" t="str">
        <f t="shared" ref="J16" si="110">IF(ISBLANK(I16),"??? --/--/----",I16+((J15-1)*7+4))</f>
        <v>??? --/--/----</v>
      </c>
      <c r="K16" s="23"/>
      <c r="L16" s="24" t="str">
        <f t="shared" ref="L16" si="111">IF(ISBLANK(K16),"??? --/--/----",K16+((L15-1)*7+4))</f>
        <v>??? --/--/----</v>
      </c>
      <c r="M16" s="23"/>
      <c r="N16" s="24" t="str">
        <f t="shared" ref="N16" si="112">IF(ISBLANK(M16),"??? --/--/----",M16+((N15-1)*7+4))</f>
        <v>??? --/--/----</v>
      </c>
      <c r="O16" s="23"/>
      <c r="P16" s="24" t="str">
        <f t="shared" ref="P16" si="113">IF(ISBLANK(O16),"??? --/--/----",O16+((P15-1)*7+4))</f>
        <v>??? --/--/----</v>
      </c>
      <c r="Q16" s="23"/>
      <c r="R16" s="24" t="str">
        <f t="shared" ref="R16" si="114">IF(ISBLANK(Q16),"??? --/--/----",Q16+((R15-1)*7+4))</f>
        <v>??? --/--/----</v>
      </c>
      <c r="S16" s="23"/>
      <c r="T16" s="24" t="str">
        <f t="shared" ref="T16" si="115">IF(ISBLANK(S16),"??? --/--/----",S16+((T15-1)*7+4))</f>
        <v>??? --/--/----</v>
      </c>
      <c r="U16" s="23"/>
      <c r="V16" s="24" t="str">
        <f t="shared" ref="V16" si="116">IF(ISBLANK(U16),"??? --/--/----",U16+((V15-1)*7+4))</f>
        <v>??? --/--/----</v>
      </c>
      <c r="W16" s="23"/>
      <c r="X16" s="24" t="str">
        <f t="shared" ref="X16" si="117">IF(ISBLANK(W16),"??? --/--/----",W16+((X15-1)*7+4))</f>
        <v>??? --/--/----</v>
      </c>
      <c r="Y16" s="23"/>
      <c r="Z16" s="24" t="str">
        <f t="shared" ref="Z16" si="118">IF(ISBLANK(Y16),"??? --/--/----",Y16+((Z15-1)*7+4))</f>
        <v>??? --/--/----</v>
      </c>
      <c r="AA16" s="23"/>
      <c r="AB16" s="24" t="str">
        <f t="shared" ref="AB16" si="119">IF(ISBLANK(AA16),"??? --/--/----",AA16+((AB15-1)*7+4))</f>
        <v>??? --/--/----</v>
      </c>
      <c r="AG16" s="4">
        <f t="shared" ref="AG16:BL16" si="120">IF(ISBLANK($C16),"",IF(AND($C16&lt;=AG$2,$D16&gt;=AG$2),$B16,""))</f>
        <v>5</v>
      </c>
      <c r="AH16" s="4">
        <f t="shared" si="120"/>
        <v>5</v>
      </c>
      <c r="AI16" s="4">
        <f t="shared" si="120"/>
        <v>5</v>
      </c>
      <c r="AJ16" s="4">
        <f t="shared" si="120"/>
        <v>5</v>
      </c>
      <c r="AK16" s="4">
        <f t="shared" si="120"/>
        <v>5</v>
      </c>
      <c r="AL16" s="4">
        <f t="shared" si="120"/>
        <v>5</v>
      </c>
      <c r="AM16" s="4">
        <f t="shared" si="120"/>
        <v>5</v>
      </c>
      <c r="AN16" s="4">
        <f t="shared" si="120"/>
        <v>5</v>
      </c>
      <c r="AO16" s="4">
        <f t="shared" si="120"/>
        <v>5</v>
      </c>
      <c r="AP16" s="4">
        <f t="shared" si="120"/>
        <v>5</v>
      </c>
      <c r="AQ16" s="4">
        <f t="shared" si="120"/>
        <v>5</v>
      </c>
      <c r="AR16" s="4">
        <f t="shared" si="120"/>
        <v>5</v>
      </c>
      <c r="AS16" s="4">
        <f t="shared" si="120"/>
        <v>5</v>
      </c>
      <c r="AT16" s="4">
        <f t="shared" si="120"/>
        <v>5</v>
      </c>
      <c r="AU16" s="4">
        <f t="shared" si="120"/>
        <v>5</v>
      </c>
      <c r="AV16" s="4">
        <f t="shared" si="120"/>
        <v>5</v>
      </c>
      <c r="AW16" s="4">
        <f t="shared" si="120"/>
        <v>5</v>
      </c>
      <c r="AX16" s="4">
        <f t="shared" si="120"/>
        <v>5</v>
      </c>
      <c r="AY16" s="4">
        <f t="shared" si="120"/>
        <v>5</v>
      </c>
      <c r="AZ16" s="4">
        <f t="shared" si="120"/>
        <v>5</v>
      </c>
      <c r="BA16" s="4">
        <f t="shared" si="120"/>
        <v>5</v>
      </c>
      <c r="BB16" s="4">
        <f t="shared" si="120"/>
        <v>5</v>
      </c>
      <c r="BC16" s="4" t="str">
        <f t="shared" si="120"/>
        <v/>
      </c>
      <c r="BD16" s="4" t="str">
        <f t="shared" si="120"/>
        <v/>
      </c>
      <c r="BE16" s="4" t="str">
        <f t="shared" si="120"/>
        <v/>
      </c>
      <c r="BF16" s="4" t="str">
        <f t="shared" si="120"/>
        <v/>
      </c>
      <c r="BG16" s="4" t="str">
        <f t="shared" si="120"/>
        <v/>
      </c>
      <c r="BH16" s="4" t="str">
        <f t="shared" si="120"/>
        <v/>
      </c>
      <c r="BI16" s="4" t="str">
        <f t="shared" si="120"/>
        <v/>
      </c>
      <c r="BJ16" s="4" t="str">
        <f t="shared" si="120"/>
        <v/>
      </c>
      <c r="BK16" s="4" t="str">
        <f t="shared" si="120"/>
        <v/>
      </c>
      <c r="BL16" s="4" t="str">
        <f t="shared" si="120"/>
        <v/>
      </c>
      <c r="BM16" s="4" t="str">
        <f t="shared" ref="BM16:CR16" si="121">IF(ISBLANK($C16),"",IF(AND($C16&lt;=BM$2,$D16&gt;=BM$2),$B16,""))</f>
        <v/>
      </c>
      <c r="BN16" s="4" t="str">
        <f t="shared" si="121"/>
        <v/>
      </c>
      <c r="BO16" s="4" t="str">
        <f t="shared" si="121"/>
        <v/>
      </c>
      <c r="BP16" s="4" t="str">
        <f t="shared" si="121"/>
        <v/>
      </c>
      <c r="BQ16" s="4" t="str">
        <f t="shared" si="121"/>
        <v/>
      </c>
      <c r="BR16" s="4" t="str">
        <f t="shared" si="121"/>
        <v/>
      </c>
      <c r="BS16" s="4" t="str">
        <f t="shared" si="121"/>
        <v/>
      </c>
      <c r="BT16" s="4" t="str">
        <f t="shared" si="121"/>
        <v/>
      </c>
      <c r="BU16" s="4" t="str">
        <f t="shared" si="121"/>
        <v/>
      </c>
      <c r="BV16" s="4" t="str">
        <f t="shared" si="121"/>
        <v/>
      </c>
      <c r="BW16" s="4" t="str">
        <f t="shared" si="121"/>
        <v/>
      </c>
      <c r="BX16" s="4" t="str">
        <f t="shared" si="121"/>
        <v/>
      </c>
      <c r="BY16" s="4" t="str">
        <f t="shared" si="121"/>
        <v/>
      </c>
      <c r="BZ16" s="4" t="str">
        <f t="shared" si="121"/>
        <v/>
      </c>
      <c r="CA16" s="4" t="str">
        <f t="shared" si="121"/>
        <v/>
      </c>
      <c r="CB16" s="4" t="str">
        <f t="shared" si="121"/>
        <v/>
      </c>
      <c r="CC16" s="4" t="str">
        <f t="shared" si="121"/>
        <v/>
      </c>
      <c r="CD16" s="4" t="str">
        <f t="shared" si="121"/>
        <v/>
      </c>
      <c r="CE16" s="4" t="str">
        <f t="shared" si="121"/>
        <v/>
      </c>
      <c r="CF16" s="4" t="str">
        <f t="shared" si="121"/>
        <v/>
      </c>
      <c r="CG16" s="4" t="str">
        <f t="shared" si="121"/>
        <v/>
      </c>
      <c r="CH16" s="4" t="str">
        <f t="shared" si="121"/>
        <v/>
      </c>
      <c r="CI16" s="4" t="str">
        <f t="shared" si="121"/>
        <v/>
      </c>
      <c r="CJ16" s="4" t="str">
        <f t="shared" si="121"/>
        <v/>
      </c>
      <c r="CK16" s="4" t="str">
        <f t="shared" si="121"/>
        <v/>
      </c>
      <c r="CL16" s="4" t="str">
        <f t="shared" si="121"/>
        <v/>
      </c>
      <c r="CM16" s="4" t="str">
        <f t="shared" si="121"/>
        <v/>
      </c>
      <c r="CN16" s="4" t="str">
        <f t="shared" si="121"/>
        <v/>
      </c>
      <c r="CO16" s="4" t="str">
        <f t="shared" si="121"/>
        <v/>
      </c>
      <c r="CP16" s="4" t="str">
        <f t="shared" si="121"/>
        <v/>
      </c>
      <c r="CQ16" s="4" t="str">
        <f t="shared" si="121"/>
        <v/>
      </c>
      <c r="CR16" s="4" t="str">
        <f t="shared" si="121"/>
        <v/>
      </c>
      <c r="CS16" s="4" t="str">
        <f t="shared" ref="CS16:DQ16" si="122">IF(ISBLANK($C16),"",IF(AND($C16&lt;=CS$2,$D16&gt;=CS$2),$B16,""))</f>
        <v/>
      </c>
      <c r="CT16" s="4" t="str">
        <f t="shared" si="122"/>
        <v/>
      </c>
      <c r="CU16" s="4" t="str">
        <f t="shared" si="122"/>
        <v/>
      </c>
      <c r="CV16" s="4" t="str">
        <f t="shared" si="122"/>
        <v/>
      </c>
      <c r="CW16" s="4" t="str">
        <f t="shared" si="122"/>
        <v/>
      </c>
      <c r="CX16" s="4" t="str">
        <f t="shared" si="122"/>
        <v/>
      </c>
      <c r="CY16" s="4" t="str">
        <f t="shared" si="122"/>
        <v/>
      </c>
      <c r="CZ16" s="4" t="str">
        <f t="shared" si="122"/>
        <v/>
      </c>
      <c r="DA16" s="4" t="str">
        <f t="shared" si="122"/>
        <v/>
      </c>
      <c r="DB16" s="4" t="str">
        <f t="shared" si="122"/>
        <v/>
      </c>
      <c r="DC16" s="4" t="str">
        <f t="shared" si="122"/>
        <v/>
      </c>
      <c r="DD16" s="4" t="str">
        <f t="shared" si="122"/>
        <v/>
      </c>
      <c r="DE16" s="4" t="str">
        <f t="shared" si="122"/>
        <v/>
      </c>
      <c r="DF16" s="4" t="str">
        <f t="shared" si="122"/>
        <v/>
      </c>
      <c r="DG16" s="4" t="str">
        <f t="shared" si="122"/>
        <v/>
      </c>
      <c r="DH16" s="4" t="str">
        <f t="shared" si="122"/>
        <v/>
      </c>
      <c r="DI16" s="4" t="str">
        <f t="shared" si="122"/>
        <v/>
      </c>
      <c r="DJ16" s="4" t="str">
        <f t="shared" si="122"/>
        <v/>
      </c>
      <c r="DK16" s="4" t="str">
        <f t="shared" si="122"/>
        <v/>
      </c>
      <c r="DL16" s="4" t="str">
        <f t="shared" si="122"/>
        <v/>
      </c>
      <c r="DM16" s="4" t="str">
        <f t="shared" si="122"/>
        <v/>
      </c>
      <c r="DN16" s="4" t="str">
        <f t="shared" si="122"/>
        <v/>
      </c>
      <c r="DO16" s="4" t="str">
        <f t="shared" si="122"/>
        <v/>
      </c>
      <c r="DP16" s="4" t="str">
        <f t="shared" si="122"/>
        <v/>
      </c>
      <c r="DQ16" s="4" t="str">
        <f t="shared" si="122"/>
        <v/>
      </c>
    </row>
    <row r="17" spans="1:121" s="5" customFormat="1" ht="9.9499999999999993" customHeight="1">
      <c r="A17" s="80" t="s">
        <v>117</v>
      </c>
      <c r="B17" s="80"/>
      <c r="C17" s="8" t="s">
        <v>34</v>
      </c>
      <c r="D17" s="9">
        <f>1155+35+35+35</f>
        <v>1260</v>
      </c>
      <c r="E17" s="8" t="s">
        <v>35</v>
      </c>
      <c r="F17" s="9">
        <v>4</v>
      </c>
      <c r="G17" s="8" t="s">
        <v>36</v>
      </c>
      <c r="H17" s="9">
        <v>6</v>
      </c>
      <c r="I17" s="8" t="s">
        <v>37</v>
      </c>
      <c r="J17" s="9"/>
      <c r="K17" s="8" t="s">
        <v>38</v>
      </c>
      <c r="L17" s="9"/>
      <c r="M17" s="8" t="s">
        <v>39</v>
      </c>
      <c r="N17" s="9"/>
      <c r="O17" s="8" t="s">
        <v>40</v>
      </c>
      <c r="P17" s="9"/>
      <c r="Q17" s="8" t="s">
        <v>41</v>
      </c>
      <c r="R17" s="9"/>
      <c r="S17" s="8" t="s">
        <v>42</v>
      </c>
      <c r="T17" s="9"/>
      <c r="U17" s="8" t="s">
        <v>43</v>
      </c>
      <c r="V17" s="9"/>
      <c r="W17" s="8" t="s">
        <v>44</v>
      </c>
      <c r="X17" s="9"/>
      <c r="Y17" s="8" t="s">
        <v>45</v>
      </c>
      <c r="Z17" s="9"/>
      <c r="AA17" s="8" t="s">
        <v>46</v>
      </c>
      <c r="AB17" s="9"/>
    </row>
    <row r="18" spans="1:121" s="4" customFormat="1" ht="18.75" customHeight="1">
      <c r="A18" s="36">
        <v>24508</v>
      </c>
      <c r="B18" s="19">
        <v>8</v>
      </c>
      <c r="C18" s="23">
        <v>45719</v>
      </c>
      <c r="D18" s="24">
        <f>IF(ISBLANK(C18),"??? --/--/----",C18+((D17/35)*7-3))</f>
        <v>45968</v>
      </c>
      <c r="E18" s="23">
        <v>45796</v>
      </c>
      <c r="F18" s="24">
        <f t="shared" ref="F18" si="123">IF(ISBLANK(E18),"??? --/--/----",E18+((F17-1)*7+4))</f>
        <v>45821</v>
      </c>
      <c r="G18" s="23">
        <v>45859</v>
      </c>
      <c r="H18" s="24">
        <f t="shared" ref="H18" si="124">IF(ISBLANK(G18),"??? --/--/----",G18+((H17-1)*7+4))</f>
        <v>45898</v>
      </c>
      <c r="I18" s="23"/>
      <c r="J18" s="24" t="str">
        <f t="shared" ref="J18" si="125">IF(ISBLANK(I18),"??? --/--/----",I18+((J17-1)*7+4))</f>
        <v>??? --/--/----</v>
      </c>
      <c r="K18" s="23"/>
      <c r="L18" s="24" t="str">
        <f t="shared" ref="L18" si="126">IF(ISBLANK(K18),"??? --/--/----",K18+((L17-1)*7+4))</f>
        <v>??? --/--/----</v>
      </c>
      <c r="M18" s="23"/>
      <c r="N18" s="24" t="str">
        <f t="shared" ref="N18" si="127">IF(ISBLANK(M18),"??? --/--/----",M18+((N17-1)*7+4))</f>
        <v>??? --/--/----</v>
      </c>
      <c r="O18" s="23"/>
      <c r="P18" s="24" t="str">
        <f t="shared" ref="P18" si="128">IF(ISBLANK(O18),"??? --/--/----",O18+((P17-1)*7+4))</f>
        <v>??? --/--/----</v>
      </c>
      <c r="Q18" s="23"/>
      <c r="R18" s="24" t="str">
        <f t="shared" ref="R18" si="129">IF(ISBLANK(Q18),"??? --/--/----",Q18+((R17-1)*7+4))</f>
        <v>??? --/--/----</v>
      </c>
      <c r="S18" s="23"/>
      <c r="T18" s="24" t="str">
        <f t="shared" ref="T18" si="130">IF(ISBLANK(S18),"??? --/--/----",S18+((T17-1)*7+4))</f>
        <v>??? --/--/----</v>
      </c>
      <c r="U18" s="23"/>
      <c r="V18" s="24" t="str">
        <f t="shared" ref="V18" si="131">IF(ISBLANK(U18),"??? --/--/----",U18+((V17-1)*7+4))</f>
        <v>??? --/--/----</v>
      </c>
      <c r="W18" s="23"/>
      <c r="X18" s="24" t="str">
        <f t="shared" ref="X18" si="132">IF(ISBLANK(W18),"??? --/--/----",W18+((X17-1)*7+4))</f>
        <v>??? --/--/----</v>
      </c>
      <c r="Y18" s="23"/>
      <c r="Z18" s="24" t="str">
        <f t="shared" ref="Z18" si="133">IF(ISBLANK(Y18),"??? --/--/----",Y18+((Z17-1)*7+4))</f>
        <v>??? --/--/----</v>
      </c>
      <c r="AA18" s="23"/>
      <c r="AB18" s="24" t="str">
        <f t="shared" ref="AB18" si="134">IF(ISBLANK(AA18),"??? --/--/----",AA18+((AB17-1)*7+4))</f>
        <v>??? --/--/----</v>
      </c>
      <c r="AD18" s="4" t="s">
        <v>125</v>
      </c>
      <c r="AG18" s="4" t="str">
        <f t="shared" ref="AG18:BL18" si="135">IF(ISBLANK($C18),"",IF(AND($C18&lt;=AG$2,$D18&gt;=AG$2),$B18,""))</f>
        <v/>
      </c>
      <c r="AH18" s="4">
        <f t="shared" si="135"/>
        <v>8</v>
      </c>
      <c r="AI18" s="4">
        <f t="shared" si="135"/>
        <v>8</v>
      </c>
      <c r="AJ18" s="4">
        <f t="shared" si="135"/>
        <v>8</v>
      </c>
      <c r="AK18" s="4">
        <f t="shared" si="135"/>
        <v>8</v>
      </c>
      <c r="AL18" s="4">
        <f t="shared" si="135"/>
        <v>8</v>
      </c>
      <c r="AM18" s="4">
        <f t="shared" si="135"/>
        <v>8</v>
      </c>
      <c r="AN18" s="4">
        <f t="shared" si="135"/>
        <v>8</v>
      </c>
      <c r="AO18" s="4">
        <f t="shared" si="135"/>
        <v>8</v>
      </c>
      <c r="AP18" s="4">
        <f t="shared" si="135"/>
        <v>8</v>
      </c>
      <c r="AQ18" s="4">
        <f t="shared" si="135"/>
        <v>8</v>
      </c>
      <c r="AR18" s="4">
        <f t="shared" si="135"/>
        <v>8</v>
      </c>
      <c r="AS18" s="4">
        <f t="shared" si="135"/>
        <v>8</v>
      </c>
      <c r="AT18" s="4">
        <f t="shared" si="135"/>
        <v>8</v>
      </c>
      <c r="AU18" s="4">
        <f t="shared" si="135"/>
        <v>8</v>
      </c>
      <c r="AV18" s="4">
        <f t="shared" si="135"/>
        <v>8</v>
      </c>
      <c r="AW18" s="4">
        <f t="shared" si="135"/>
        <v>8</v>
      </c>
      <c r="AX18" s="4">
        <f t="shared" si="135"/>
        <v>8</v>
      </c>
      <c r="AY18" s="4">
        <f t="shared" si="135"/>
        <v>8</v>
      </c>
      <c r="AZ18" s="4">
        <f t="shared" si="135"/>
        <v>8</v>
      </c>
      <c r="BA18" s="4">
        <f t="shared" si="135"/>
        <v>8</v>
      </c>
      <c r="BB18" s="4">
        <f t="shared" si="135"/>
        <v>8</v>
      </c>
      <c r="BC18" s="4">
        <f t="shared" si="135"/>
        <v>8</v>
      </c>
      <c r="BD18" s="4">
        <f t="shared" si="135"/>
        <v>8</v>
      </c>
      <c r="BE18" s="4">
        <f t="shared" si="135"/>
        <v>8</v>
      </c>
      <c r="BF18" s="4">
        <f t="shared" si="135"/>
        <v>8</v>
      </c>
      <c r="BG18" s="4">
        <f t="shared" si="135"/>
        <v>8</v>
      </c>
      <c r="BH18" s="4">
        <f t="shared" si="135"/>
        <v>8</v>
      </c>
      <c r="BI18" s="4">
        <f t="shared" si="135"/>
        <v>8</v>
      </c>
      <c r="BJ18" s="4">
        <f t="shared" si="135"/>
        <v>8</v>
      </c>
      <c r="BK18" s="4">
        <f t="shared" si="135"/>
        <v>8</v>
      </c>
      <c r="BL18" s="4">
        <f t="shared" si="135"/>
        <v>8</v>
      </c>
      <c r="BM18" s="4">
        <f t="shared" ref="BM18:CR18" si="136">IF(ISBLANK($C18),"",IF(AND($C18&lt;=BM$2,$D18&gt;=BM$2),$B18,""))</f>
        <v>8</v>
      </c>
      <c r="BN18" s="4">
        <f t="shared" si="136"/>
        <v>8</v>
      </c>
      <c r="BO18" s="4">
        <f t="shared" si="136"/>
        <v>8</v>
      </c>
      <c r="BP18" s="4">
        <f t="shared" si="136"/>
        <v>8</v>
      </c>
      <c r="BQ18" s="4">
        <f t="shared" si="136"/>
        <v>8</v>
      </c>
      <c r="BR18" s="4" t="str">
        <f t="shared" si="136"/>
        <v/>
      </c>
      <c r="BS18" s="4" t="str">
        <f t="shared" si="136"/>
        <v/>
      </c>
      <c r="BT18" s="4" t="str">
        <f t="shared" si="136"/>
        <v/>
      </c>
      <c r="BU18" s="4" t="str">
        <f t="shared" si="136"/>
        <v/>
      </c>
      <c r="BV18" s="4" t="str">
        <f t="shared" si="136"/>
        <v/>
      </c>
      <c r="BW18" s="4" t="str">
        <f t="shared" si="136"/>
        <v/>
      </c>
      <c r="BX18" s="4" t="str">
        <f t="shared" si="136"/>
        <v/>
      </c>
      <c r="BY18" s="4" t="str">
        <f t="shared" si="136"/>
        <v/>
      </c>
      <c r="BZ18" s="4" t="str">
        <f t="shared" si="136"/>
        <v/>
      </c>
      <c r="CA18" s="4" t="str">
        <f t="shared" si="136"/>
        <v/>
      </c>
      <c r="CB18" s="4" t="str">
        <f t="shared" si="136"/>
        <v/>
      </c>
      <c r="CC18" s="4" t="str">
        <f t="shared" si="136"/>
        <v/>
      </c>
      <c r="CD18" s="4" t="str">
        <f t="shared" si="136"/>
        <v/>
      </c>
      <c r="CE18" s="4" t="str">
        <f t="shared" si="136"/>
        <v/>
      </c>
      <c r="CF18" s="4" t="str">
        <f t="shared" si="136"/>
        <v/>
      </c>
      <c r="CG18" s="4" t="str">
        <f t="shared" si="136"/>
        <v/>
      </c>
      <c r="CH18" s="4" t="str">
        <f t="shared" si="136"/>
        <v/>
      </c>
      <c r="CI18" s="4" t="str">
        <f t="shared" si="136"/>
        <v/>
      </c>
      <c r="CJ18" s="4" t="str">
        <f t="shared" si="136"/>
        <v/>
      </c>
      <c r="CK18" s="4" t="str">
        <f t="shared" si="136"/>
        <v/>
      </c>
      <c r="CL18" s="4" t="str">
        <f t="shared" si="136"/>
        <v/>
      </c>
      <c r="CM18" s="4" t="str">
        <f t="shared" si="136"/>
        <v/>
      </c>
      <c r="CN18" s="4" t="str">
        <f t="shared" si="136"/>
        <v/>
      </c>
      <c r="CO18" s="4" t="str">
        <f t="shared" si="136"/>
        <v/>
      </c>
      <c r="CP18" s="4" t="str">
        <f t="shared" si="136"/>
        <v/>
      </c>
      <c r="CQ18" s="4" t="str">
        <f t="shared" si="136"/>
        <v/>
      </c>
      <c r="CR18" s="4" t="str">
        <f t="shared" si="136"/>
        <v/>
      </c>
      <c r="CS18" s="4" t="str">
        <f t="shared" ref="CS18:DQ18" si="137">IF(ISBLANK($C18),"",IF(AND($C18&lt;=CS$2,$D18&gt;=CS$2),$B18,""))</f>
        <v/>
      </c>
      <c r="CT18" s="4" t="str">
        <f t="shared" si="137"/>
        <v/>
      </c>
      <c r="CU18" s="4" t="str">
        <f t="shared" si="137"/>
        <v/>
      </c>
      <c r="CV18" s="4" t="str">
        <f t="shared" si="137"/>
        <v/>
      </c>
      <c r="CW18" s="4" t="str">
        <f t="shared" si="137"/>
        <v/>
      </c>
      <c r="CX18" s="4" t="str">
        <f t="shared" si="137"/>
        <v/>
      </c>
      <c r="CY18" s="4" t="str">
        <f t="shared" si="137"/>
        <v/>
      </c>
      <c r="CZ18" s="4" t="str">
        <f t="shared" si="137"/>
        <v/>
      </c>
      <c r="DA18" s="4" t="str">
        <f t="shared" si="137"/>
        <v/>
      </c>
      <c r="DB18" s="4" t="str">
        <f t="shared" si="137"/>
        <v/>
      </c>
      <c r="DC18" s="4" t="str">
        <f t="shared" si="137"/>
        <v/>
      </c>
      <c r="DD18" s="4" t="str">
        <f t="shared" si="137"/>
        <v/>
      </c>
      <c r="DE18" s="4" t="str">
        <f t="shared" si="137"/>
        <v/>
      </c>
      <c r="DF18" s="4" t="str">
        <f t="shared" si="137"/>
        <v/>
      </c>
      <c r="DG18" s="4" t="str">
        <f t="shared" si="137"/>
        <v/>
      </c>
      <c r="DH18" s="4" t="str">
        <f t="shared" si="137"/>
        <v/>
      </c>
      <c r="DI18" s="4" t="str">
        <f t="shared" si="137"/>
        <v/>
      </c>
      <c r="DJ18" s="4" t="str">
        <f t="shared" si="137"/>
        <v/>
      </c>
      <c r="DK18" s="4" t="str">
        <f t="shared" si="137"/>
        <v/>
      </c>
      <c r="DL18" s="4" t="str">
        <f t="shared" si="137"/>
        <v/>
      </c>
      <c r="DM18" s="4" t="str">
        <f t="shared" si="137"/>
        <v/>
      </c>
      <c r="DN18" s="4" t="str">
        <f t="shared" si="137"/>
        <v/>
      </c>
      <c r="DO18" s="4" t="str">
        <f t="shared" si="137"/>
        <v/>
      </c>
      <c r="DP18" s="4" t="str">
        <f t="shared" si="137"/>
        <v/>
      </c>
      <c r="DQ18" s="4" t="str">
        <f t="shared" si="137"/>
        <v/>
      </c>
    </row>
    <row r="19" spans="1:121" s="5" customFormat="1" ht="9.9499999999999993" customHeight="1">
      <c r="A19" s="80" t="s">
        <v>115</v>
      </c>
      <c r="B19" s="80"/>
      <c r="C19" s="8" t="s">
        <v>34</v>
      </c>
      <c r="D19" s="9">
        <v>770</v>
      </c>
      <c r="E19" s="8" t="s">
        <v>35</v>
      </c>
      <c r="F19" s="9">
        <v>4</v>
      </c>
      <c r="G19" s="8" t="s">
        <v>36</v>
      </c>
      <c r="H19" s="9"/>
      <c r="I19" s="8" t="s">
        <v>37</v>
      </c>
      <c r="J19" s="9"/>
      <c r="K19" s="8" t="s">
        <v>38</v>
      </c>
      <c r="L19" s="9"/>
      <c r="M19" s="8" t="s">
        <v>39</v>
      </c>
      <c r="N19" s="9"/>
      <c r="O19" s="8" t="s">
        <v>40</v>
      </c>
      <c r="P19" s="9"/>
      <c r="Q19" s="8" t="s">
        <v>41</v>
      </c>
      <c r="R19" s="9"/>
      <c r="S19" s="8" t="s">
        <v>42</v>
      </c>
      <c r="T19" s="9"/>
      <c r="U19" s="8" t="s">
        <v>43</v>
      </c>
      <c r="V19" s="9"/>
      <c r="W19" s="8" t="s">
        <v>44</v>
      </c>
      <c r="X19" s="9"/>
      <c r="Y19" s="8" t="s">
        <v>45</v>
      </c>
      <c r="Z19" s="9"/>
      <c r="AA19" s="8" t="s">
        <v>46</v>
      </c>
      <c r="AB19" s="9"/>
    </row>
    <row r="20" spans="1:121" s="4" customFormat="1" ht="18.75" customHeight="1">
      <c r="A20" s="36">
        <v>24138</v>
      </c>
      <c r="B20" s="19">
        <v>0</v>
      </c>
      <c r="C20" s="23">
        <v>45719</v>
      </c>
      <c r="D20" s="24">
        <f>IF(ISBLANK(C20),"??? --/--/----",C20+((D19/35)*7-3))</f>
        <v>45870</v>
      </c>
      <c r="E20" s="23">
        <v>45796</v>
      </c>
      <c r="F20" s="24">
        <f t="shared" ref="F20" si="138">IF(ISBLANK(E20),"??? --/--/----",E20+((F19-1)*7+4))</f>
        <v>45821</v>
      </c>
      <c r="G20" s="23"/>
      <c r="H20" s="24" t="str">
        <f t="shared" ref="H20" si="139">IF(ISBLANK(G20),"??? --/--/----",G20+((H19-1)*7+4))</f>
        <v>??? --/--/----</v>
      </c>
      <c r="I20" s="23"/>
      <c r="J20" s="24" t="str">
        <f t="shared" ref="J20" si="140">IF(ISBLANK(I20),"??? --/--/----",I20+((J19-1)*7+4))</f>
        <v>??? --/--/----</v>
      </c>
      <c r="K20" s="23"/>
      <c r="L20" s="24" t="str">
        <f t="shared" ref="L20" si="141">IF(ISBLANK(K20),"??? --/--/----",K20+((L19-1)*7+4))</f>
        <v>??? --/--/----</v>
      </c>
      <c r="M20" s="23"/>
      <c r="N20" s="24" t="str">
        <f t="shared" ref="N20" si="142">IF(ISBLANK(M20),"??? --/--/----",M20+((N19-1)*7+4))</f>
        <v>??? --/--/----</v>
      </c>
      <c r="O20" s="23"/>
      <c r="P20" s="24" t="str">
        <f t="shared" ref="P20" si="143">IF(ISBLANK(O20),"??? --/--/----",O20+((P19-1)*7+4))</f>
        <v>??? --/--/----</v>
      </c>
      <c r="Q20" s="23"/>
      <c r="R20" s="24" t="str">
        <f t="shared" ref="R20" si="144">IF(ISBLANK(Q20),"??? --/--/----",Q20+((R19-1)*7+4))</f>
        <v>??? --/--/----</v>
      </c>
      <c r="S20" s="23"/>
      <c r="T20" s="24" t="str">
        <f t="shared" ref="T20" si="145">IF(ISBLANK(S20),"??? --/--/----",S20+((T19-1)*7+4))</f>
        <v>??? --/--/----</v>
      </c>
      <c r="U20" s="23"/>
      <c r="V20" s="24" t="str">
        <f t="shared" ref="V20" si="146">IF(ISBLANK(U20),"??? --/--/----",U20+((V19-1)*7+4))</f>
        <v>??? --/--/----</v>
      </c>
      <c r="W20" s="23"/>
      <c r="X20" s="24" t="str">
        <f t="shared" ref="X20" si="147">IF(ISBLANK(W20),"??? --/--/----",W20+((X19-1)*7+4))</f>
        <v>??? --/--/----</v>
      </c>
      <c r="Y20" s="23"/>
      <c r="Z20" s="24" t="str">
        <f t="shared" ref="Z20" si="148">IF(ISBLANK(Y20),"??? --/--/----",Y20+((Z19-1)*7+4))</f>
        <v>??? --/--/----</v>
      </c>
      <c r="AA20" s="23"/>
      <c r="AB20" s="24" t="str">
        <f t="shared" ref="AB20" si="149">IF(ISBLANK(AA20),"??? --/--/----",AA20+((AB19-1)*7+4))</f>
        <v>??? --/--/----</v>
      </c>
      <c r="AG20" s="4" t="str">
        <f t="shared" ref="AG20:BL20" si="150">IF(ISBLANK($C20),"",IF(AND($C20&lt;=AG$2,$D20&gt;=AG$2),$B20,""))</f>
        <v/>
      </c>
      <c r="AH20" s="4">
        <f t="shared" si="150"/>
        <v>0</v>
      </c>
      <c r="AI20" s="4">
        <f t="shared" si="150"/>
        <v>0</v>
      </c>
      <c r="AJ20" s="4">
        <f t="shared" si="150"/>
        <v>0</v>
      </c>
      <c r="AK20" s="4">
        <f t="shared" si="150"/>
        <v>0</v>
      </c>
      <c r="AL20" s="4">
        <f t="shared" si="150"/>
        <v>0</v>
      </c>
      <c r="AM20" s="4">
        <f t="shared" si="150"/>
        <v>0</v>
      </c>
      <c r="AN20" s="4">
        <f t="shared" si="150"/>
        <v>0</v>
      </c>
      <c r="AO20" s="4">
        <f t="shared" si="150"/>
        <v>0</v>
      </c>
      <c r="AP20" s="4">
        <f t="shared" si="150"/>
        <v>0</v>
      </c>
      <c r="AQ20" s="4">
        <f t="shared" si="150"/>
        <v>0</v>
      </c>
      <c r="AR20" s="4">
        <f t="shared" si="150"/>
        <v>0</v>
      </c>
      <c r="AS20" s="4">
        <f t="shared" si="150"/>
        <v>0</v>
      </c>
      <c r="AT20" s="4">
        <f t="shared" si="150"/>
        <v>0</v>
      </c>
      <c r="AU20" s="4">
        <f t="shared" si="150"/>
        <v>0</v>
      </c>
      <c r="AV20" s="4">
        <f t="shared" si="150"/>
        <v>0</v>
      </c>
      <c r="AW20" s="4">
        <f t="shared" si="150"/>
        <v>0</v>
      </c>
      <c r="AX20" s="4">
        <f t="shared" si="150"/>
        <v>0</v>
      </c>
      <c r="AY20" s="4">
        <f t="shared" si="150"/>
        <v>0</v>
      </c>
      <c r="AZ20" s="4">
        <f t="shared" si="150"/>
        <v>0</v>
      </c>
      <c r="BA20" s="4">
        <f t="shared" si="150"/>
        <v>0</v>
      </c>
      <c r="BB20" s="4">
        <f t="shared" si="150"/>
        <v>0</v>
      </c>
      <c r="BC20" s="4">
        <f t="shared" si="150"/>
        <v>0</v>
      </c>
      <c r="BD20" s="4" t="str">
        <f t="shared" si="150"/>
        <v/>
      </c>
      <c r="BE20" s="4" t="str">
        <f t="shared" si="150"/>
        <v/>
      </c>
      <c r="BF20" s="4" t="str">
        <f t="shared" si="150"/>
        <v/>
      </c>
      <c r="BG20" s="4" t="str">
        <f t="shared" si="150"/>
        <v/>
      </c>
      <c r="BH20" s="4" t="str">
        <f t="shared" si="150"/>
        <v/>
      </c>
      <c r="BI20" s="4" t="str">
        <f t="shared" si="150"/>
        <v/>
      </c>
      <c r="BJ20" s="4" t="str">
        <f t="shared" si="150"/>
        <v/>
      </c>
      <c r="BK20" s="4" t="str">
        <f t="shared" si="150"/>
        <v/>
      </c>
      <c r="BL20" s="4" t="str">
        <f t="shared" si="150"/>
        <v/>
      </c>
      <c r="BM20" s="4" t="str">
        <f t="shared" ref="BM20:CR20" si="151">IF(ISBLANK($C20),"",IF(AND($C20&lt;=BM$2,$D20&gt;=BM$2),$B20,""))</f>
        <v/>
      </c>
      <c r="BN20" s="4" t="str">
        <f t="shared" si="151"/>
        <v/>
      </c>
      <c r="BO20" s="4" t="str">
        <f t="shared" si="151"/>
        <v/>
      </c>
      <c r="BP20" s="4" t="str">
        <f t="shared" si="151"/>
        <v/>
      </c>
      <c r="BQ20" s="4" t="str">
        <f t="shared" si="151"/>
        <v/>
      </c>
      <c r="BR20" s="4" t="str">
        <f t="shared" si="151"/>
        <v/>
      </c>
      <c r="BS20" s="4" t="str">
        <f t="shared" si="151"/>
        <v/>
      </c>
      <c r="BT20" s="4" t="str">
        <f t="shared" si="151"/>
        <v/>
      </c>
      <c r="BU20" s="4" t="str">
        <f t="shared" si="151"/>
        <v/>
      </c>
      <c r="BV20" s="4" t="str">
        <f t="shared" si="151"/>
        <v/>
      </c>
      <c r="BW20" s="4" t="str">
        <f t="shared" si="151"/>
        <v/>
      </c>
      <c r="BX20" s="4" t="str">
        <f t="shared" si="151"/>
        <v/>
      </c>
      <c r="BY20" s="4" t="str">
        <f t="shared" si="151"/>
        <v/>
      </c>
      <c r="BZ20" s="4" t="str">
        <f t="shared" si="151"/>
        <v/>
      </c>
      <c r="CA20" s="4" t="str">
        <f t="shared" si="151"/>
        <v/>
      </c>
      <c r="CB20" s="4" t="str">
        <f t="shared" si="151"/>
        <v/>
      </c>
      <c r="CC20" s="4" t="str">
        <f t="shared" si="151"/>
        <v/>
      </c>
      <c r="CD20" s="4" t="str">
        <f t="shared" si="151"/>
        <v/>
      </c>
      <c r="CE20" s="4" t="str">
        <f t="shared" si="151"/>
        <v/>
      </c>
      <c r="CF20" s="4" t="str">
        <f t="shared" si="151"/>
        <v/>
      </c>
      <c r="CG20" s="4" t="str">
        <f t="shared" si="151"/>
        <v/>
      </c>
      <c r="CH20" s="4" t="str">
        <f t="shared" si="151"/>
        <v/>
      </c>
      <c r="CI20" s="4" t="str">
        <f t="shared" si="151"/>
        <v/>
      </c>
      <c r="CJ20" s="4" t="str">
        <f t="shared" si="151"/>
        <v/>
      </c>
      <c r="CK20" s="4" t="str">
        <f t="shared" si="151"/>
        <v/>
      </c>
      <c r="CL20" s="4" t="str">
        <f t="shared" si="151"/>
        <v/>
      </c>
      <c r="CM20" s="4" t="str">
        <f t="shared" si="151"/>
        <v/>
      </c>
      <c r="CN20" s="4" t="str">
        <f t="shared" si="151"/>
        <v/>
      </c>
      <c r="CO20" s="4" t="str">
        <f t="shared" si="151"/>
        <v/>
      </c>
      <c r="CP20" s="4" t="str">
        <f t="shared" si="151"/>
        <v/>
      </c>
      <c r="CQ20" s="4" t="str">
        <f t="shared" si="151"/>
        <v/>
      </c>
      <c r="CR20" s="4" t="str">
        <f t="shared" si="151"/>
        <v/>
      </c>
      <c r="CS20" s="4" t="str">
        <f t="shared" ref="CS20:DQ20" si="152">IF(ISBLANK($C20),"",IF(AND($C20&lt;=CS$2,$D20&gt;=CS$2),$B20,""))</f>
        <v/>
      </c>
      <c r="CT20" s="4" t="str">
        <f t="shared" si="152"/>
        <v/>
      </c>
      <c r="CU20" s="4" t="str">
        <f t="shared" si="152"/>
        <v/>
      </c>
      <c r="CV20" s="4" t="str">
        <f t="shared" si="152"/>
        <v/>
      </c>
      <c r="CW20" s="4" t="str">
        <f t="shared" si="152"/>
        <v/>
      </c>
      <c r="CX20" s="4" t="str">
        <f t="shared" si="152"/>
        <v/>
      </c>
      <c r="CY20" s="4" t="str">
        <f t="shared" si="152"/>
        <v/>
      </c>
      <c r="CZ20" s="4" t="str">
        <f t="shared" si="152"/>
        <v/>
      </c>
      <c r="DA20" s="4" t="str">
        <f t="shared" si="152"/>
        <v/>
      </c>
      <c r="DB20" s="4" t="str">
        <f t="shared" si="152"/>
        <v/>
      </c>
      <c r="DC20" s="4" t="str">
        <f t="shared" si="152"/>
        <v/>
      </c>
      <c r="DD20" s="4" t="str">
        <f t="shared" si="152"/>
        <v/>
      </c>
      <c r="DE20" s="4" t="str">
        <f t="shared" si="152"/>
        <v/>
      </c>
      <c r="DF20" s="4" t="str">
        <f t="shared" si="152"/>
        <v/>
      </c>
      <c r="DG20" s="4" t="str">
        <f t="shared" si="152"/>
        <v/>
      </c>
      <c r="DH20" s="4" t="str">
        <f t="shared" si="152"/>
        <v/>
      </c>
      <c r="DI20" s="4" t="str">
        <f t="shared" si="152"/>
        <v/>
      </c>
      <c r="DJ20" s="4" t="str">
        <f t="shared" si="152"/>
        <v/>
      </c>
      <c r="DK20" s="4" t="str">
        <f t="shared" si="152"/>
        <v/>
      </c>
      <c r="DL20" s="4" t="str">
        <f t="shared" si="152"/>
        <v/>
      </c>
      <c r="DM20" s="4" t="str">
        <f t="shared" si="152"/>
        <v/>
      </c>
      <c r="DN20" s="4" t="str">
        <f t="shared" si="152"/>
        <v/>
      </c>
      <c r="DO20" s="4" t="str">
        <f t="shared" si="152"/>
        <v/>
      </c>
      <c r="DP20" s="4" t="str">
        <f t="shared" si="152"/>
        <v/>
      </c>
      <c r="DQ20" s="4" t="str">
        <f t="shared" si="152"/>
        <v/>
      </c>
    </row>
    <row r="21" spans="1:121" s="5" customFormat="1" ht="9.9499999999999993" customHeight="1">
      <c r="A21" s="80" t="s">
        <v>118</v>
      </c>
      <c r="B21" s="80"/>
      <c r="C21" s="8" t="s">
        <v>34</v>
      </c>
      <c r="D21" s="9">
        <f>1680+70+70</f>
        <v>1820</v>
      </c>
      <c r="E21" s="8" t="s">
        <v>35</v>
      </c>
      <c r="F21" s="9">
        <v>7</v>
      </c>
      <c r="G21" s="8" t="s">
        <v>36</v>
      </c>
      <c r="H21" s="9">
        <v>7</v>
      </c>
      <c r="I21" s="8" t="s">
        <v>37</v>
      </c>
      <c r="J21" s="9">
        <v>10</v>
      </c>
      <c r="K21" s="8" t="s">
        <v>38</v>
      </c>
      <c r="L21" s="9">
        <v>8</v>
      </c>
      <c r="M21" s="8" t="s">
        <v>39</v>
      </c>
      <c r="N21" s="9">
        <v>8</v>
      </c>
      <c r="O21" s="8" t="s">
        <v>40</v>
      </c>
      <c r="P21" s="9"/>
      <c r="Q21" s="8" t="s">
        <v>41</v>
      </c>
      <c r="R21" s="9"/>
      <c r="S21" s="8" t="s">
        <v>42</v>
      </c>
      <c r="T21" s="9"/>
      <c r="U21" s="8" t="s">
        <v>43</v>
      </c>
      <c r="V21" s="9"/>
      <c r="W21" s="8" t="s">
        <v>44</v>
      </c>
      <c r="X21" s="9"/>
      <c r="Y21" s="8" t="s">
        <v>45</v>
      </c>
      <c r="Z21" s="9"/>
      <c r="AA21" s="8" t="s">
        <v>46</v>
      </c>
      <c r="AB21" s="9"/>
    </row>
    <row r="22" spans="1:121" s="4" customFormat="1" ht="18.75" customHeight="1">
      <c r="A22" s="36">
        <v>24529</v>
      </c>
      <c r="B22" s="19">
        <v>0</v>
      </c>
      <c r="C22" s="23">
        <v>45719</v>
      </c>
      <c r="D22" s="24">
        <f>IF(ISBLANK(C22),"??? --/--/----",C22+((D21/35)*7-3))</f>
        <v>46080</v>
      </c>
      <c r="E22" s="23">
        <v>45733</v>
      </c>
      <c r="F22" s="24">
        <f t="shared" ref="F22" si="153">IF(ISBLANK(E22),"??? --/--/----",E22+((F21-1)*7+4))</f>
        <v>45779</v>
      </c>
      <c r="G22" s="23">
        <v>45796</v>
      </c>
      <c r="H22" s="24">
        <f t="shared" ref="H22" si="154">IF(ISBLANK(G22),"??? --/--/----",G22+((H21-1)*7+4))</f>
        <v>45842</v>
      </c>
      <c r="I22" s="23">
        <v>45859</v>
      </c>
      <c r="J22" s="24">
        <f t="shared" ref="J22" si="155">IF(ISBLANK(I22),"??? --/--/----",I22+((J21-1)*7+4))</f>
        <v>45926</v>
      </c>
      <c r="K22" s="23">
        <v>45943</v>
      </c>
      <c r="L22" s="24">
        <f t="shared" ref="L22" si="156">IF(ISBLANK(K22),"??? --/--/----",K22+((L21-1)*7+4))</f>
        <v>45996</v>
      </c>
      <c r="M22" s="23">
        <v>46013</v>
      </c>
      <c r="N22" s="24">
        <f t="shared" ref="N22" si="157">IF(ISBLANK(M22),"??? --/--/----",M22+((N21-1)*7+4))</f>
        <v>46066</v>
      </c>
      <c r="O22" s="23"/>
      <c r="P22" s="24" t="str">
        <f t="shared" ref="P22" si="158">IF(ISBLANK(O22),"??? --/--/----",O22+((P21-1)*7+4))</f>
        <v>??? --/--/----</v>
      </c>
      <c r="Q22" s="23"/>
      <c r="R22" s="24" t="str">
        <f t="shared" ref="R22" si="159">IF(ISBLANK(Q22),"??? --/--/----",Q22+((R21-1)*7+4))</f>
        <v>??? --/--/----</v>
      </c>
      <c r="S22" s="23"/>
      <c r="T22" s="24" t="str">
        <f t="shared" ref="T22" si="160">IF(ISBLANK(S22),"??? --/--/----",S22+((T21-1)*7+4))</f>
        <v>??? --/--/----</v>
      </c>
      <c r="U22" s="23"/>
      <c r="V22" s="24" t="str">
        <f t="shared" ref="V22" si="161">IF(ISBLANK(U22),"??? --/--/----",U22+((V21-1)*7+4))</f>
        <v>??? --/--/----</v>
      </c>
      <c r="W22" s="23"/>
      <c r="X22" s="24" t="str">
        <f t="shared" ref="X22" si="162">IF(ISBLANK(W22),"??? --/--/----",W22+((X21-1)*7+4))</f>
        <v>??? --/--/----</v>
      </c>
      <c r="Y22" s="23"/>
      <c r="Z22" s="24" t="str">
        <f t="shared" ref="Z22" si="163">IF(ISBLANK(Y22),"??? --/--/----",Y22+((Z21-1)*7+4))</f>
        <v>??? --/--/----</v>
      </c>
      <c r="AA22" s="23"/>
      <c r="AB22" s="24" t="str">
        <f t="shared" ref="AB22" si="164">IF(ISBLANK(AA22),"??? --/--/----",AA22+((AB21-1)*7+4))</f>
        <v>??? --/--/----</v>
      </c>
      <c r="AG22" s="4" t="str">
        <f t="shared" ref="AG22:BL22" si="165">IF(ISBLANK($C22),"",IF(AND($C22&lt;=AG$2,$D22&gt;=AG$2),$B22,""))</f>
        <v/>
      </c>
      <c r="AH22" s="4">
        <f t="shared" si="165"/>
        <v>0</v>
      </c>
      <c r="AI22" s="4">
        <f t="shared" si="165"/>
        <v>0</v>
      </c>
      <c r="AJ22" s="4">
        <f t="shared" si="165"/>
        <v>0</v>
      </c>
      <c r="AK22" s="4">
        <f t="shared" si="165"/>
        <v>0</v>
      </c>
      <c r="AL22" s="4">
        <f t="shared" si="165"/>
        <v>0</v>
      </c>
      <c r="AM22" s="4">
        <f t="shared" si="165"/>
        <v>0</v>
      </c>
      <c r="AN22" s="4">
        <f t="shared" si="165"/>
        <v>0</v>
      </c>
      <c r="AO22" s="4">
        <f t="shared" si="165"/>
        <v>0</v>
      </c>
      <c r="AP22" s="4">
        <f t="shared" si="165"/>
        <v>0</v>
      </c>
      <c r="AQ22" s="4">
        <f t="shared" si="165"/>
        <v>0</v>
      </c>
      <c r="AR22" s="4">
        <f t="shared" si="165"/>
        <v>0</v>
      </c>
      <c r="AS22" s="4">
        <f t="shared" si="165"/>
        <v>0</v>
      </c>
      <c r="AT22" s="4">
        <f t="shared" si="165"/>
        <v>0</v>
      </c>
      <c r="AU22" s="4">
        <f t="shared" si="165"/>
        <v>0</v>
      </c>
      <c r="AV22" s="4">
        <f t="shared" si="165"/>
        <v>0</v>
      </c>
      <c r="AW22" s="4">
        <f t="shared" si="165"/>
        <v>0</v>
      </c>
      <c r="AX22" s="4">
        <f t="shared" si="165"/>
        <v>0</v>
      </c>
      <c r="AY22" s="4">
        <f t="shared" si="165"/>
        <v>0</v>
      </c>
      <c r="AZ22" s="4">
        <f t="shared" si="165"/>
        <v>0</v>
      </c>
      <c r="BA22" s="4">
        <f t="shared" si="165"/>
        <v>0</v>
      </c>
      <c r="BB22" s="4">
        <f t="shared" si="165"/>
        <v>0</v>
      </c>
      <c r="BC22" s="4">
        <f t="shared" si="165"/>
        <v>0</v>
      </c>
      <c r="BD22" s="4">
        <f t="shared" si="165"/>
        <v>0</v>
      </c>
      <c r="BE22" s="4">
        <f t="shared" si="165"/>
        <v>0</v>
      </c>
      <c r="BF22" s="4">
        <f t="shared" si="165"/>
        <v>0</v>
      </c>
      <c r="BG22" s="4">
        <f t="shared" si="165"/>
        <v>0</v>
      </c>
      <c r="BH22" s="4">
        <f t="shared" si="165"/>
        <v>0</v>
      </c>
      <c r="BI22" s="4">
        <f t="shared" si="165"/>
        <v>0</v>
      </c>
      <c r="BJ22" s="4">
        <f t="shared" si="165"/>
        <v>0</v>
      </c>
      <c r="BK22" s="4">
        <f t="shared" si="165"/>
        <v>0</v>
      </c>
      <c r="BL22" s="4">
        <f t="shared" si="165"/>
        <v>0</v>
      </c>
      <c r="BM22" s="4">
        <f t="shared" ref="BM22:CR22" si="166">IF(ISBLANK($C22),"",IF(AND($C22&lt;=BM$2,$D22&gt;=BM$2),$B22,""))</f>
        <v>0</v>
      </c>
      <c r="BN22" s="4">
        <f t="shared" si="166"/>
        <v>0</v>
      </c>
      <c r="BO22" s="4">
        <f t="shared" si="166"/>
        <v>0</v>
      </c>
      <c r="BP22" s="4">
        <f t="shared" si="166"/>
        <v>0</v>
      </c>
      <c r="BQ22" s="4">
        <f t="shared" si="166"/>
        <v>0</v>
      </c>
      <c r="BR22" s="4">
        <f t="shared" si="166"/>
        <v>0</v>
      </c>
      <c r="BS22" s="4">
        <f t="shared" si="166"/>
        <v>0</v>
      </c>
      <c r="BT22" s="4">
        <f t="shared" si="166"/>
        <v>0</v>
      </c>
      <c r="BU22" s="4">
        <f t="shared" si="166"/>
        <v>0</v>
      </c>
      <c r="BV22" s="4">
        <f t="shared" si="166"/>
        <v>0</v>
      </c>
      <c r="BW22" s="4">
        <f t="shared" si="166"/>
        <v>0</v>
      </c>
      <c r="BX22" s="4">
        <f t="shared" si="166"/>
        <v>0</v>
      </c>
      <c r="BY22" s="4">
        <f t="shared" si="166"/>
        <v>0</v>
      </c>
      <c r="BZ22" s="4">
        <f t="shared" si="166"/>
        <v>0</v>
      </c>
      <c r="CA22" s="4">
        <f t="shared" si="166"/>
        <v>0</v>
      </c>
      <c r="CB22" s="4">
        <f t="shared" si="166"/>
        <v>0</v>
      </c>
      <c r="CC22" s="4">
        <f t="shared" si="166"/>
        <v>0</v>
      </c>
      <c r="CD22" s="4">
        <f t="shared" si="166"/>
        <v>0</v>
      </c>
      <c r="CE22" s="4">
        <f t="shared" si="166"/>
        <v>0</v>
      </c>
      <c r="CF22" s="4">
        <f t="shared" si="166"/>
        <v>0</v>
      </c>
      <c r="CG22" s="4">
        <f t="shared" si="166"/>
        <v>0</v>
      </c>
      <c r="CH22" s="4" t="str">
        <f t="shared" si="166"/>
        <v/>
      </c>
      <c r="CI22" s="4" t="str">
        <f t="shared" si="166"/>
        <v/>
      </c>
      <c r="CJ22" s="4" t="str">
        <f t="shared" si="166"/>
        <v/>
      </c>
      <c r="CK22" s="4" t="str">
        <f t="shared" si="166"/>
        <v/>
      </c>
      <c r="CL22" s="4" t="str">
        <f t="shared" si="166"/>
        <v/>
      </c>
      <c r="CM22" s="4" t="str">
        <f t="shared" si="166"/>
        <v/>
      </c>
      <c r="CN22" s="4" t="str">
        <f t="shared" si="166"/>
        <v/>
      </c>
      <c r="CO22" s="4" t="str">
        <f t="shared" si="166"/>
        <v/>
      </c>
      <c r="CP22" s="4" t="str">
        <f t="shared" si="166"/>
        <v/>
      </c>
      <c r="CQ22" s="4" t="str">
        <f t="shared" si="166"/>
        <v/>
      </c>
      <c r="CR22" s="4" t="str">
        <f t="shared" si="166"/>
        <v/>
      </c>
      <c r="CS22" s="4" t="str">
        <f t="shared" ref="CS22:DQ22" si="167">IF(ISBLANK($C22),"",IF(AND($C22&lt;=CS$2,$D22&gt;=CS$2),$B22,""))</f>
        <v/>
      </c>
      <c r="CT22" s="4" t="str">
        <f t="shared" si="167"/>
        <v/>
      </c>
      <c r="CU22" s="4" t="str">
        <f t="shared" si="167"/>
        <v/>
      </c>
      <c r="CV22" s="4" t="str">
        <f t="shared" si="167"/>
        <v/>
      </c>
      <c r="CW22" s="4" t="str">
        <f t="shared" si="167"/>
        <v/>
      </c>
      <c r="CX22" s="4" t="str">
        <f t="shared" si="167"/>
        <v/>
      </c>
      <c r="CY22" s="4" t="str">
        <f t="shared" si="167"/>
        <v/>
      </c>
      <c r="CZ22" s="4" t="str">
        <f t="shared" si="167"/>
        <v/>
      </c>
      <c r="DA22" s="4" t="str">
        <f t="shared" si="167"/>
        <v/>
      </c>
      <c r="DB22" s="4" t="str">
        <f t="shared" si="167"/>
        <v/>
      </c>
      <c r="DC22" s="4" t="str">
        <f t="shared" si="167"/>
        <v/>
      </c>
      <c r="DD22" s="4" t="str">
        <f t="shared" si="167"/>
        <v/>
      </c>
      <c r="DE22" s="4" t="str">
        <f t="shared" si="167"/>
        <v/>
      </c>
      <c r="DF22" s="4" t="str">
        <f t="shared" si="167"/>
        <v/>
      </c>
      <c r="DG22" s="4" t="str">
        <f t="shared" si="167"/>
        <v/>
      </c>
      <c r="DH22" s="4" t="str">
        <f t="shared" si="167"/>
        <v/>
      </c>
      <c r="DI22" s="4" t="str">
        <f t="shared" si="167"/>
        <v/>
      </c>
      <c r="DJ22" s="4" t="str">
        <f t="shared" si="167"/>
        <v/>
      </c>
      <c r="DK22" s="4" t="str">
        <f t="shared" si="167"/>
        <v/>
      </c>
      <c r="DL22" s="4" t="str">
        <f t="shared" si="167"/>
        <v/>
      </c>
      <c r="DM22" s="4" t="str">
        <f t="shared" si="167"/>
        <v/>
      </c>
      <c r="DN22" s="4" t="str">
        <f t="shared" si="167"/>
        <v/>
      </c>
      <c r="DO22" s="4" t="str">
        <f t="shared" si="167"/>
        <v/>
      </c>
      <c r="DP22" s="4" t="str">
        <f t="shared" si="167"/>
        <v/>
      </c>
      <c r="DQ22" s="4" t="str">
        <f t="shared" si="167"/>
        <v/>
      </c>
    </row>
    <row r="23" spans="1:121" s="5" customFormat="1" ht="9.9499999999999993" customHeight="1">
      <c r="A23" s="80" t="s">
        <v>117</v>
      </c>
      <c r="B23" s="80"/>
      <c r="C23" s="8" t="s">
        <v>34</v>
      </c>
      <c r="D23" s="9">
        <f>1155+70+35+70+35</f>
        <v>1365</v>
      </c>
      <c r="E23" s="8" t="s">
        <v>35</v>
      </c>
      <c r="F23" s="9">
        <v>5</v>
      </c>
      <c r="G23" s="8" t="s">
        <v>36</v>
      </c>
      <c r="H23" s="9">
        <v>5</v>
      </c>
      <c r="I23" s="8" t="s">
        <v>37</v>
      </c>
      <c r="J23" s="9"/>
      <c r="K23" s="8" t="s">
        <v>38</v>
      </c>
      <c r="L23" s="9"/>
      <c r="M23" s="8" t="s">
        <v>39</v>
      </c>
      <c r="N23" s="9"/>
      <c r="O23" s="8" t="s">
        <v>40</v>
      </c>
      <c r="P23" s="9"/>
      <c r="Q23" s="8" t="s">
        <v>41</v>
      </c>
      <c r="R23" s="9"/>
      <c r="S23" s="8" t="s">
        <v>42</v>
      </c>
      <c r="T23" s="9"/>
      <c r="U23" s="8" t="s">
        <v>43</v>
      </c>
      <c r="V23" s="9"/>
      <c r="W23" s="8" t="s">
        <v>44</v>
      </c>
      <c r="X23" s="9"/>
      <c r="Y23" s="8" t="s">
        <v>45</v>
      </c>
      <c r="Z23" s="9"/>
      <c r="AA23" s="8" t="s">
        <v>46</v>
      </c>
      <c r="AB23" s="9"/>
    </row>
    <row r="24" spans="1:121" s="4" customFormat="1" ht="18.75" customHeight="1">
      <c r="A24" s="36">
        <v>25122</v>
      </c>
      <c r="B24" s="19">
        <v>0</v>
      </c>
      <c r="C24" s="23">
        <v>45810</v>
      </c>
      <c r="D24" s="24">
        <f>IF(ISBLANK(C24),"??? --/--/----",C24+((D23/35)*7-3))</f>
        <v>46080</v>
      </c>
      <c r="E24" s="23">
        <v>45859</v>
      </c>
      <c r="F24" s="24">
        <f t="shared" ref="F24" si="168">IF(ISBLANK(E24),"??? --/--/----",E24+((F23-1)*7+4))</f>
        <v>45891</v>
      </c>
      <c r="G24" s="23">
        <v>45950</v>
      </c>
      <c r="H24" s="24">
        <f t="shared" ref="H24" si="169">IF(ISBLANK(G24),"??? --/--/----",G24+((H23-1)*7+4))</f>
        <v>45982</v>
      </c>
      <c r="I24" s="23"/>
      <c r="J24" s="24" t="str">
        <f t="shared" ref="J24" si="170">IF(ISBLANK(I24),"??? --/--/----",I24+((J23-1)*7+4))</f>
        <v>??? --/--/----</v>
      </c>
      <c r="K24" s="23"/>
      <c r="L24" s="24" t="str">
        <f t="shared" ref="L24" si="171">IF(ISBLANK(K24),"??? --/--/----",K24+((L23-1)*7+4))</f>
        <v>??? --/--/----</v>
      </c>
      <c r="M24" s="23"/>
      <c r="N24" s="24" t="str">
        <f t="shared" ref="N24" si="172">IF(ISBLANK(M24),"??? --/--/----",M24+((N23-1)*7+4))</f>
        <v>??? --/--/----</v>
      </c>
      <c r="O24" s="23"/>
      <c r="P24" s="24" t="str">
        <f t="shared" ref="P24" si="173">IF(ISBLANK(O24),"??? --/--/----",O24+((P23-1)*7+4))</f>
        <v>??? --/--/----</v>
      </c>
      <c r="Q24" s="23"/>
      <c r="R24" s="24" t="str">
        <f t="shared" ref="R24" si="174">IF(ISBLANK(Q24),"??? --/--/----",Q24+((R23-1)*7+4))</f>
        <v>??? --/--/----</v>
      </c>
      <c r="S24" s="23"/>
      <c r="T24" s="24" t="str">
        <f t="shared" ref="T24" si="175">IF(ISBLANK(S24),"??? --/--/----",S24+((T23-1)*7+4))</f>
        <v>??? --/--/----</v>
      </c>
      <c r="U24" s="23"/>
      <c r="V24" s="24" t="str">
        <f t="shared" ref="V24" si="176">IF(ISBLANK(U24),"??? --/--/----",U24+((V23-1)*7+4))</f>
        <v>??? --/--/----</v>
      </c>
      <c r="W24" s="23"/>
      <c r="X24" s="24" t="str">
        <f t="shared" ref="X24" si="177">IF(ISBLANK(W24),"??? --/--/----",W24+((X23-1)*7+4))</f>
        <v>??? --/--/----</v>
      </c>
      <c r="Y24" s="23"/>
      <c r="Z24" s="24" t="str">
        <f t="shared" ref="Z24" si="178">IF(ISBLANK(Y24),"??? --/--/----",Y24+((Z23-1)*7+4))</f>
        <v>??? --/--/----</v>
      </c>
      <c r="AA24" s="23"/>
      <c r="AB24" s="24" t="str">
        <f t="shared" ref="AB24" si="179">IF(ISBLANK(AA24),"??? --/--/----",AA24+((AB23-1)*7+4))</f>
        <v>??? --/--/----</v>
      </c>
      <c r="AG24" s="4" t="str">
        <f t="shared" ref="AG24:BL24" si="180">IF(ISBLANK($C24),"",IF(AND($C24&lt;=AG$2,$D24&gt;=AG$2),$B24,""))</f>
        <v/>
      </c>
      <c r="AH24" s="4" t="str">
        <f t="shared" si="180"/>
        <v/>
      </c>
      <c r="AI24" s="4" t="str">
        <f t="shared" si="180"/>
        <v/>
      </c>
      <c r="AJ24" s="4" t="str">
        <f t="shared" si="180"/>
        <v/>
      </c>
      <c r="AK24" s="4" t="str">
        <f t="shared" si="180"/>
        <v/>
      </c>
      <c r="AL24" s="4" t="str">
        <f t="shared" si="180"/>
        <v/>
      </c>
      <c r="AM24" s="4" t="str">
        <f t="shared" si="180"/>
        <v/>
      </c>
      <c r="AN24" s="4" t="str">
        <f t="shared" si="180"/>
        <v/>
      </c>
      <c r="AO24" s="4" t="str">
        <f t="shared" si="180"/>
        <v/>
      </c>
      <c r="AP24" s="4" t="str">
        <f t="shared" si="180"/>
        <v/>
      </c>
      <c r="AQ24" s="4" t="str">
        <f t="shared" si="180"/>
        <v/>
      </c>
      <c r="AR24" s="4" t="str">
        <f t="shared" si="180"/>
        <v/>
      </c>
      <c r="AS24" s="4" t="str">
        <f t="shared" si="180"/>
        <v/>
      </c>
      <c r="AT24" s="4" t="str">
        <f t="shared" si="180"/>
        <v/>
      </c>
      <c r="AU24" s="4">
        <f t="shared" si="180"/>
        <v>0</v>
      </c>
      <c r="AV24" s="4">
        <f t="shared" si="180"/>
        <v>0</v>
      </c>
      <c r="AW24" s="4">
        <f t="shared" si="180"/>
        <v>0</v>
      </c>
      <c r="AX24" s="4">
        <f t="shared" si="180"/>
        <v>0</v>
      </c>
      <c r="AY24" s="4">
        <f t="shared" si="180"/>
        <v>0</v>
      </c>
      <c r="AZ24" s="4">
        <f t="shared" si="180"/>
        <v>0</v>
      </c>
      <c r="BA24" s="4">
        <f t="shared" si="180"/>
        <v>0</v>
      </c>
      <c r="BB24" s="4">
        <f t="shared" si="180"/>
        <v>0</v>
      </c>
      <c r="BC24" s="4">
        <f t="shared" si="180"/>
        <v>0</v>
      </c>
      <c r="BD24" s="4">
        <f t="shared" si="180"/>
        <v>0</v>
      </c>
      <c r="BE24" s="4">
        <f t="shared" si="180"/>
        <v>0</v>
      </c>
      <c r="BF24" s="4">
        <f t="shared" si="180"/>
        <v>0</v>
      </c>
      <c r="BG24" s="4">
        <f t="shared" si="180"/>
        <v>0</v>
      </c>
      <c r="BH24" s="4">
        <f t="shared" si="180"/>
        <v>0</v>
      </c>
      <c r="BI24" s="4">
        <f t="shared" si="180"/>
        <v>0</v>
      </c>
      <c r="BJ24" s="4">
        <f t="shared" si="180"/>
        <v>0</v>
      </c>
      <c r="BK24" s="4">
        <f t="shared" si="180"/>
        <v>0</v>
      </c>
      <c r="BL24" s="4">
        <f t="shared" si="180"/>
        <v>0</v>
      </c>
      <c r="BM24" s="4">
        <f t="shared" ref="BM24:CR24" si="181">IF(ISBLANK($C24),"",IF(AND($C24&lt;=BM$2,$D24&gt;=BM$2),$B24,""))</f>
        <v>0</v>
      </c>
      <c r="BN24" s="4">
        <f t="shared" si="181"/>
        <v>0</v>
      </c>
      <c r="BO24" s="4">
        <f t="shared" si="181"/>
        <v>0</v>
      </c>
      <c r="BP24" s="4">
        <f t="shared" si="181"/>
        <v>0</v>
      </c>
      <c r="BQ24" s="4">
        <f t="shared" si="181"/>
        <v>0</v>
      </c>
      <c r="BR24" s="4">
        <f t="shared" si="181"/>
        <v>0</v>
      </c>
      <c r="BS24" s="4">
        <f t="shared" si="181"/>
        <v>0</v>
      </c>
      <c r="BT24" s="4">
        <f t="shared" si="181"/>
        <v>0</v>
      </c>
      <c r="BU24" s="4">
        <f t="shared" si="181"/>
        <v>0</v>
      </c>
      <c r="BV24" s="4">
        <f t="shared" si="181"/>
        <v>0</v>
      </c>
      <c r="BW24" s="4">
        <f t="shared" si="181"/>
        <v>0</v>
      </c>
      <c r="BX24" s="4">
        <f t="shared" si="181"/>
        <v>0</v>
      </c>
      <c r="BY24" s="4">
        <f t="shared" si="181"/>
        <v>0</v>
      </c>
      <c r="BZ24" s="4">
        <f t="shared" si="181"/>
        <v>0</v>
      </c>
      <c r="CA24" s="4">
        <f t="shared" si="181"/>
        <v>0</v>
      </c>
      <c r="CB24" s="4">
        <f t="shared" si="181"/>
        <v>0</v>
      </c>
      <c r="CC24" s="4">
        <f t="shared" si="181"/>
        <v>0</v>
      </c>
      <c r="CD24" s="4">
        <f t="shared" si="181"/>
        <v>0</v>
      </c>
      <c r="CE24" s="4">
        <f t="shared" si="181"/>
        <v>0</v>
      </c>
      <c r="CF24" s="4">
        <f t="shared" si="181"/>
        <v>0</v>
      </c>
      <c r="CG24" s="4">
        <f t="shared" si="181"/>
        <v>0</v>
      </c>
      <c r="CH24" s="4" t="str">
        <f t="shared" si="181"/>
        <v/>
      </c>
      <c r="CI24" s="4" t="str">
        <f t="shared" si="181"/>
        <v/>
      </c>
      <c r="CJ24" s="4" t="str">
        <f t="shared" si="181"/>
        <v/>
      </c>
      <c r="CK24" s="4" t="str">
        <f t="shared" si="181"/>
        <v/>
      </c>
      <c r="CL24" s="4" t="str">
        <f t="shared" si="181"/>
        <v/>
      </c>
      <c r="CM24" s="4" t="str">
        <f t="shared" si="181"/>
        <v/>
      </c>
      <c r="CN24" s="4" t="str">
        <f t="shared" si="181"/>
        <v/>
      </c>
      <c r="CO24" s="4" t="str">
        <f t="shared" si="181"/>
        <v/>
      </c>
      <c r="CP24" s="4" t="str">
        <f t="shared" si="181"/>
        <v/>
      </c>
      <c r="CQ24" s="4" t="str">
        <f t="shared" si="181"/>
        <v/>
      </c>
      <c r="CR24" s="4" t="str">
        <f t="shared" si="181"/>
        <v/>
      </c>
      <c r="CS24" s="4" t="str">
        <f t="shared" ref="CS24:DQ24" si="182">IF(ISBLANK($C24),"",IF(AND($C24&lt;=CS$2,$D24&gt;=CS$2),$B24,""))</f>
        <v/>
      </c>
      <c r="CT24" s="4" t="str">
        <f t="shared" si="182"/>
        <v/>
      </c>
      <c r="CU24" s="4" t="str">
        <f t="shared" si="182"/>
        <v/>
      </c>
      <c r="CV24" s="4" t="str">
        <f t="shared" si="182"/>
        <v/>
      </c>
      <c r="CW24" s="4" t="str">
        <f t="shared" si="182"/>
        <v/>
      </c>
      <c r="CX24" s="4" t="str">
        <f t="shared" si="182"/>
        <v/>
      </c>
      <c r="CY24" s="4" t="str">
        <f t="shared" si="182"/>
        <v/>
      </c>
      <c r="CZ24" s="4" t="str">
        <f t="shared" si="182"/>
        <v/>
      </c>
      <c r="DA24" s="4" t="str">
        <f t="shared" si="182"/>
        <v/>
      </c>
      <c r="DB24" s="4" t="str">
        <f t="shared" si="182"/>
        <v/>
      </c>
      <c r="DC24" s="4" t="str">
        <f t="shared" si="182"/>
        <v/>
      </c>
      <c r="DD24" s="4" t="str">
        <f t="shared" si="182"/>
        <v/>
      </c>
      <c r="DE24" s="4" t="str">
        <f t="shared" si="182"/>
        <v/>
      </c>
      <c r="DF24" s="4" t="str">
        <f t="shared" si="182"/>
        <v/>
      </c>
      <c r="DG24" s="4" t="str">
        <f t="shared" si="182"/>
        <v/>
      </c>
      <c r="DH24" s="4" t="str">
        <f t="shared" si="182"/>
        <v/>
      </c>
      <c r="DI24" s="4" t="str">
        <f t="shared" si="182"/>
        <v/>
      </c>
      <c r="DJ24" s="4" t="str">
        <f t="shared" si="182"/>
        <v/>
      </c>
      <c r="DK24" s="4" t="str">
        <f t="shared" si="182"/>
        <v/>
      </c>
      <c r="DL24" s="4" t="str">
        <f t="shared" si="182"/>
        <v/>
      </c>
      <c r="DM24" s="4" t="str">
        <f t="shared" si="182"/>
        <v/>
      </c>
      <c r="DN24" s="4" t="str">
        <f t="shared" si="182"/>
        <v/>
      </c>
      <c r="DO24" s="4" t="str">
        <f t="shared" si="182"/>
        <v/>
      </c>
      <c r="DP24" s="4" t="str">
        <f t="shared" si="182"/>
        <v/>
      </c>
      <c r="DQ24" s="4" t="str">
        <f t="shared" si="182"/>
        <v/>
      </c>
    </row>
    <row r="25" spans="1:121" s="5" customFormat="1" ht="9.9499999999999993" customHeight="1">
      <c r="A25" s="80" t="s">
        <v>115</v>
      </c>
      <c r="B25" s="80"/>
      <c r="C25" s="8" t="s">
        <v>34</v>
      </c>
      <c r="D25" s="9">
        <v>770</v>
      </c>
      <c r="E25" s="8" t="s">
        <v>35</v>
      </c>
      <c r="F25" s="9">
        <v>4</v>
      </c>
      <c r="G25" s="8" t="s">
        <v>36</v>
      </c>
      <c r="H25" s="9"/>
      <c r="I25" s="8" t="s">
        <v>37</v>
      </c>
      <c r="J25" s="9"/>
      <c r="K25" s="8" t="s">
        <v>38</v>
      </c>
      <c r="L25" s="9"/>
      <c r="M25" s="8" t="s">
        <v>39</v>
      </c>
      <c r="N25" s="9"/>
      <c r="O25" s="8" t="s">
        <v>40</v>
      </c>
      <c r="P25" s="9"/>
      <c r="Q25" s="8" t="s">
        <v>41</v>
      </c>
      <c r="R25" s="9"/>
      <c r="S25" s="8" t="s">
        <v>42</v>
      </c>
      <c r="T25" s="9"/>
      <c r="U25" s="8" t="s">
        <v>43</v>
      </c>
      <c r="V25" s="9"/>
      <c r="W25" s="8" t="s">
        <v>44</v>
      </c>
      <c r="X25" s="9"/>
      <c r="Y25" s="8" t="s">
        <v>45</v>
      </c>
      <c r="Z25" s="9"/>
      <c r="AA25" s="8" t="s">
        <v>46</v>
      </c>
      <c r="AB25" s="9"/>
    </row>
    <row r="26" spans="1:121" s="4" customFormat="1" ht="18.75" customHeight="1">
      <c r="A26" s="36">
        <v>24520</v>
      </c>
      <c r="B26" s="19">
        <v>1</v>
      </c>
      <c r="C26" s="23">
        <v>45810</v>
      </c>
      <c r="D26" s="24">
        <f>IF(ISBLANK(C26),"??? --/--/----",C26+((D25/35)*7-3))</f>
        <v>45961</v>
      </c>
      <c r="E26" s="23">
        <v>45852</v>
      </c>
      <c r="F26" s="24">
        <f t="shared" ref="F26" si="183">IF(ISBLANK(E26),"??? --/--/----",E26+((F25-1)*7+4))</f>
        <v>45877</v>
      </c>
      <c r="G26" s="23"/>
      <c r="H26" s="24" t="str">
        <f t="shared" ref="H26" si="184">IF(ISBLANK(G26),"??? --/--/----",G26+((H25-1)*7+4))</f>
        <v>??? --/--/----</v>
      </c>
      <c r="I26" s="23"/>
      <c r="J26" s="24" t="str">
        <f t="shared" ref="J26" si="185">IF(ISBLANK(I26),"??? --/--/----",I26+((J25-1)*7+4))</f>
        <v>??? --/--/----</v>
      </c>
      <c r="K26" s="23"/>
      <c r="L26" s="24" t="str">
        <f t="shared" ref="L26" si="186">IF(ISBLANK(K26),"??? --/--/----",K26+((L25-1)*7+4))</f>
        <v>??? --/--/----</v>
      </c>
      <c r="M26" s="23"/>
      <c r="N26" s="24" t="str">
        <f t="shared" ref="N26" si="187">IF(ISBLANK(M26),"??? --/--/----",M26+((N25-1)*7+4))</f>
        <v>??? --/--/----</v>
      </c>
      <c r="O26" s="23"/>
      <c r="P26" s="24" t="str">
        <f t="shared" ref="P26" si="188">IF(ISBLANK(O26),"??? --/--/----",O26+((P25-1)*7+4))</f>
        <v>??? --/--/----</v>
      </c>
      <c r="Q26" s="23"/>
      <c r="R26" s="24" t="str">
        <f t="shared" ref="R26" si="189">IF(ISBLANK(Q26),"??? --/--/----",Q26+((R25-1)*7+4))</f>
        <v>??? --/--/----</v>
      </c>
      <c r="S26" s="23"/>
      <c r="T26" s="24" t="str">
        <f t="shared" ref="T26" si="190">IF(ISBLANK(S26),"??? --/--/----",S26+((T25-1)*7+4))</f>
        <v>??? --/--/----</v>
      </c>
      <c r="U26" s="23"/>
      <c r="V26" s="24" t="str">
        <f t="shared" ref="V26" si="191">IF(ISBLANK(U26),"??? --/--/----",U26+((V25-1)*7+4))</f>
        <v>??? --/--/----</v>
      </c>
      <c r="W26" s="23"/>
      <c r="X26" s="24" t="str">
        <f t="shared" ref="X26" si="192">IF(ISBLANK(W26),"??? --/--/----",W26+((X25-1)*7+4))</f>
        <v>??? --/--/----</v>
      </c>
      <c r="Y26" s="23"/>
      <c r="Z26" s="24" t="str">
        <f t="shared" ref="Z26" si="193">IF(ISBLANK(Y26),"??? --/--/----",Y26+((Z25-1)*7+4))</f>
        <v>??? --/--/----</v>
      </c>
      <c r="AA26" s="23"/>
      <c r="AB26" s="24" t="str">
        <f t="shared" ref="AB26" si="194">IF(ISBLANK(AA26),"??? --/--/----",AA26+((AB25-1)*7+4))</f>
        <v>??? --/--/----</v>
      </c>
      <c r="AG26" s="4" t="str">
        <f t="shared" ref="AG26:BL26" si="195">IF(ISBLANK($C26),"",IF(AND($C26&lt;=AG$2,$D26&gt;=AG$2),$B26,""))</f>
        <v/>
      </c>
      <c r="AH26" s="4" t="str">
        <f t="shared" si="195"/>
        <v/>
      </c>
      <c r="AI26" s="4" t="str">
        <f t="shared" si="195"/>
        <v/>
      </c>
      <c r="AJ26" s="4" t="str">
        <f t="shared" si="195"/>
        <v/>
      </c>
      <c r="AK26" s="4" t="str">
        <f t="shared" si="195"/>
        <v/>
      </c>
      <c r="AL26" s="4" t="str">
        <f t="shared" si="195"/>
        <v/>
      </c>
      <c r="AM26" s="4" t="str">
        <f t="shared" si="195"/>
        <v/>
      </c>
      <c r="AN26" s="4" t="str">
        <f t="shared" si="195"/>
        <v/>
      </c>
      <c r="AO26" s="4" t="str">
        <f t="shared" si="195"/>
        <v/>
      </c>
      <c r="AP26" s="4" t="str">
        <f t="shared" si="195"/>
        <v/>
      </c>
      <c r="AQ26" s="4" t="str">
        <f t="shared" si="195"/>
        <v/>
      </c>
      <c r="AR26" s="4" t="str">
        <f t="shared" si="195"/>
        <v/>
      </c>
      <c r="AS26" s="4" t="str">
        <f t="shared" si="195"/>
        <v/>
      </c>
      <c r="AT26" s="4" t="str">
        <f t="shared" si="195"/>
        <v/>
      </c>
      <c r="AU26" s="4">
        <f t="shared" si="195"/>
        <v>1</v>
      </c>
      <c r="AV26" s="4">
        <f t="shared" si="195"/>
        <v>1</v>
      </c>
      <c r="AW26" s="4">
        <f t="shared" si="195"/>
        <v>1</v>
      </c>
      <c r="AX26" s="4">
        <f t="shared" si="195"/>
        <v>1</v>
      </c>
      <c r="AY26" s="4">
        <f t="shared" si="195"/>
        <v>1</v>
      </c>
      <c r="AZ26" s="4">
        <f t="shared" si="195"/>
        <v>1</v>
      </c>
      <c r="BA26" s="4">
        <f t="shared" si="195"/>
        <v>1</v>
      </c>
      <c r="BB26" s="4">
        <f t="shared" si="195"/>
        <v>1</v>
      </c>
      <c r="BC26" s="4">
        <f t="shared" si="195"/>
        <v>1</v>
      </c>
      <c r="BD26" s="4">
        <f t="shared" si="195"/>
        <v>1</v>
      </c>
      <c r="BE26" s="4">
        <f t="shared" si="195"/>
        <v>1</v>
      </c>
      <c r="BF26" s="4">
        <f t="shared" si="195"/>
        <v>1</v>
      </c>
      <c r="BG26" s="4">
        <f t="shared" si="195"/>
        <v>1</v>
      </c>
      <c r="BH26" s="4">
        <f t="shared" si="195"/>
        <v>1</v>
      </c>
      <c r="BI26" s="4">
        <f t="shared" si="195"/>
        <v>1</v>
      </c>
      <c r="BJ26" s="4">
        <f t="shared" si="195"/>
        <v>1</v>
      </c>
      <c r="BK26" s="4">
        <f t="shared" si="195"/>
        <v>1</v>
      </c>
      <c r="BL26" s="4">
        <f t="shared" si="195"/>
        <v>1</v>
      </c>
      <c r="BM26" s="4">
        <f t="shared" ref="BM26:CR26" si="196">IF(ISBLANK($C26),"",IF(AND($C26&lt;=BM$2,$D26&gt;=BM$2),$B26,""))</f>
        <v>1</v>
      </c>
      <c r="BN26" s="4">
        <f t="shared" si="196"/>
        <v>1</v>
      </c>
      <c r="BO26" s="4">
        <f t="shared" si="196"/>
        <v>1</v>
      </c>
      <c r="BP26" s="4">
        <f t="shared" si="196"/>
        <v>1</v>
      </c>
      <c r="BQ26" s="4" t="str">
        <f t="shared" si="196"/>
        <v/>
      </c>
      <c r="BR26" s="4" t="str">
        <f t="shared" si="196"/>
        <v/>
      </c>
      <c r="BS26" s="4" t="str">
        <f t="shared" si="196"/>
        <v/>
      </c>
      <c r="BT26" s="4" t="str">
        <f t="shared" si="196"/>
        <v/>
      </c>
      <c r="BU26" s="4" t="str">
        <f t="shared" si="196"/>
        <v/>
      </c>
      <c r="BV26" s="4" t="str">
        <f t="shared" si="196"/>
        <v/>
      </c>
      <c r="BW26" s="4" t="str">
        <f t="shared" si="196"/>
        <v/>
      </c>
      <c r="BX26" s="4" t="str">
        <f t="shared" si="196"/>
        <v/>
      </c>
      <c r="BY26" s="4" t="str">
        <f t="shared" si="196"/>
        <v/>
      </c>
      <c r="BZ26" s="4" t="str">
        <f t="shared" si="196"/>
        <v/>
      </c>
      <c r="CA26" s="4" t="str">
        <f t="shared" si="196"/>
        <v/>
      </c>
      <c r="CB26" s="4" t="str">
        <f t="shared" si="196"/>
        <v/>
      </c>
      <c r="CC26" s="4" t="str">
        <f t="shared" si="196"/>
        <v/>
      </c>
      <c r="CD26" s="4" t="str">
        <f t="shared" si="196"/>
        <v/>
      </c>
      <c r="CE26" s="4" t="str">
        <f t="shared" si="196"/>
        <v/>
      </c>
      <c r="CF26" s="4" t="str">
        <f t="shared" si="196"/>
        <v/>
      </c>
      <c r="CG26" s="4" t="str">
        <f t="shared" si="196"/>
        <v/>
      </c>
      <c r="CH26" s="4" t="str">
        <f t="shared" si="196"/>
        <v/>
      </c>
      <c r="CI26" s="4" t="str">
        <f t="shared" si="196"/>
        <v/>
      </c>
      <c r="CJ26" s="4" t="str">
        <f t="shared" si="196"/>
        <v/>
      </c>
      <c r="CK26" s="4" t="str">
        <f t="shared" si="196"/>
        <v/>
      </c>
      <c r="CL26" s="4" t="str">
        <f t="shared" si="196"/>
        <v/>
      </c>
      <c r="CM26" s="4" t="str">
        <f t="shared" si="196"/>
        <v/>
      </c>
      <c r="CN26" s="4" t="str">
        <f t="shared" si="196"/>
        <v/>
      </c>
      <c r="CO26" s="4" t="str">
        <f t="shared" si="196"/>
        <v/>
      </c>
      <c r="CP26" s="4" t="str">
        <f t="shared" si="196"/>
        <v/>
      </c>
      <c r="CQ26" s="4" t="str">
        <f t="shared" si="196"/>
        <v/>
      </c>
      <c r="CR26" s="4" t="str">
        <f t="shared" si="196"/>
        <v/>
      </c>
      <c r="CS26" s="4" t="str">
        <f t="shared" ref="CS26:DQ26" si="197">IF(ISBLANK($C26),"",IF(AND($C26&lt;=CS$2,$D26&gt;=CS$2),$B26,""))</f>
        <v/>
      </c>
      <c r="CT26" s="4" t="str">
        <f t="shared" si="197"/>
        <v/>
      </c>
      <c r="CU26" s="4" t="str">
        <f t="shared" si="197"/>
        <v/>
      </c>
      <c r="CV26" s="4" t="str">
        <f t="shared" si="197"/>
        <v/>
      </c>
      <c r="CW26" s="4" t="str">
        <f t="shared" si="197"/>
        <v/>
      </c>
      <c r="CX26" s="4" t="str">
        <f t="shared" si="197"/>
        <v/>
      </c>
      <c r="CY26" s="4" t="str">
        <f t="shared" si="197"/>
        <v/>
      </c>
      <c r="CZ26" s="4" t="str">
        <f t="shared" si="197"/>
        <v/>
      </c>
      <c r="DA26" s="4" t="str">
        <f t="shared" si="197"/>
        <v/>
      </c>
      <c r="DB26" s="4" t="str">
        <f t="shared" si="197"/>
        <v/>
      </c>
      <c r="DC26" s="4" t="str">
        <f t="shared" si="197"/>
        <v/>
      </c>
      <c r="DD26" s="4" t="str">
        <f t="shared" si="197"/>
        <v/>
      </c>
      <c r="DE26" s="4" t="str">
        <f t="shared" si="197"/>
        <v/>
      </c>
      <c r="DF26" s="4" t="str">
        <f t="shared" si="197"/>
        <v/>
      </c>
      <c r="DG26" s="4" t="str">
        <f t="shared" si="197"/>
        <v/>
      </c>
      <c r="DH26" s="4" t="str">
        <f t="shared" si="197"/>
        <v/>
      </c>
      <c r="DI26" s="4" t="str">
        <f t="shared" si="197"/>
        <v/>
      </c>
      <c r="DJ26" s="4" t="str">
        <f t="shared" si="197"/>
        <v/>
      </c>
      <c r="DK26" s="4" t="str">
        <f t="shared" si="197"/>
        <v/>
      </c>
      <c r="DL26" s="4" t="str">
        <f t="shared" si="197"/>
        <v/>
      </c>
      <c r="DM26" s="4" t="str">
        <f t="shared" si="197"/>
        <v/>
      </c>
      <c r="DN26" s="4" t="str">
        <f t="shared" si="197"/>
        <v/>
      </c>
      <c r="DO26" s="4" t="str">
        <f t="shared" si="197"/>
        <v/>
      </c>
      <c r="DP26" s="4" t="str">
        <f t="shared" si="197"/>
        <v/>
      </c>
      <c r="DQ26" s="4" t="str">
        <f t="shared" si="197"/>
        <v/>
      </c>
    </row>
    <row r="27" spans="1:121" s="5" customFormat="1" ht="9.9499999999999993" customHeight="1">
      <c r="A27" s="80" t="s">
        <v>118</v>
      </c>
      <c r="B27" s="80"/>
      <c r="C27" s="8" t="s">
        <v>34</v>
      </c>
      <c r="D27" s="9">
        <f>1680+105</f>
        <v>1785</v>
      </c>
      <c r="E27" s="8" t="s">
        <v>35</v>
      </c>
      <c r="F27" s="9">
        <v>6</v>
      </c>
      <c r="G27" s="8" t="s">
        <v>36</v>
      </c>
      <c r="H27" s="9">
        <v>8</v>
      </c>
      <c r="I27" s="8" t="s">
        <v>37</v>
      </c>
      <c r="J27" s="9">
        <v>8</v>
      </c>
      <c r="K27" s="8" t="s">
        <v>38</v>
      </c>
      <c r="L27" s="9">
        <v>8</v>
      </c>
      <c r="M27" s="8" t="s">
        <v>39</v>
      </c>
      <c r="N27" s="9">
        <v>9</v>
      </c>
      <c r="O27" s="8" t="s">
        <v>40</v>
      </c>
      <c r="P27" s="9"/>
      <c r="Q27" s="8" t="s">
        <v>41</v>
      </c>
      <c r="R27" s="9"/>
      <c r="S27" s="8" t="s">
        <v>42</v>
      </c>
      <c r="T27" s="9"/>
      <c r="U27" s="8" t="s">
        <v>43</v>
      </c>
      <c r="V27" s="9"/>
      <c r="W27" s="8" t="s">
        <v>44</v>
      </c>
      <c r="X27" s="9"/>
      <c r="Y27" s="8" t="s">
        <v>45</v>
      </c>
      <c r="Z27" s="9"/>
      <c r="AA27" s="8" t="s">
        <v>46</v>
      </c>
      <c r="AB27" s="9"/>
    </row>
    <row r="28" spans="1:121" s="4" customFormat="1" ht="18.75" customHeight="1">
      <c r="A28" s="36">
        <v>24531</v>
      </c>
      <c r="B28" s="19">
        <v>0</v>
      </c>
      <c r="C28" s="23">
        <v>45789</v>
      </c>
      <c r="D28" s="24">
        <f>IF(ISBLANK(C28),"??? --/--/----",C28+((D27/35)*7-3))</f>
        <v>46143</v>
      </c>
      <c r="E28" s="23">
        <v>45803</v>
      </c>
      <c r="F28" s="24">
        <f t="shared" ref="F28" si="198">IF(ISBLANK(E28),"??? --/--/----",E28+((F27-1)*7+4))</f>
        <v>45842</v>
      </c>
      <c r="G28" s="23">
        <v>45859</v>
      </c>
      <c r="H28" s="24">
        <f t="shared" ref="H28" si="199">IF(ISBLANK(G28),"??? --/--/----",G28+((H27-1)*7+4))</f>
        <v>45912</v>
      </c>
      <c r="I28" s="23">
        <v>45929</v>
      </c>
      <c r="J28" s="24">
        <f t="shared" ref="J28" si="200">IF(ISBLANK(I28),"??? --/--/----",I28+((J27-1)*7+4))</f>
        <v>45982</v>
      </c>
      <c r="K28" s="23">
        <v>45999</v>
      </c>
      <c r="L28" s="24">
        <f t="shared" ref="L28" si="201">IF(ISBLANK(K28),"??? --/--/----",K28+((L27-1)*7+4))</f>
        <v>46052</v>
      </c>
      <c r="M28" s="23">
        <v>46069</v>
      </c>
      <c r="N28" s="24">
        <f t="shared" ref="N28" si="202">IF(ISBLANK(M28),"??? --/--/----",M28+((N27-1)*7+4))</f>
        <v>46129</v>
      </c>
      <c r="O28" s="23"/>
      <c r="P28" s="24" t="str">
        <f t="shared" ref="P28" si="203">IF(ISBLANK(O28),"??? --/--/----",O28+((P27-1)*7+4))</f>
        <v>??? --/--/----</v>
      </c>
      <c r="Q28" s="23"/>
      <c r="R28" s="24" t="str">
        <f t="shared" ref="R28" si="204">IF(ISBLANK(Q28),"??? --/--/----",Q28+((R27-1)*7+4))</f>
        <v>??? --/--/----</v>
      </c>
      <c r="S28" s="23"/>
      <c r="T28" s="24" t="str">
        <f t="shared" ref="T28" si="205">IF(ISBLANK(S28),"??? --/--/----",S28+((T27-1)*7+4))</f>
        <v>??? --/--/----</v>
      </c>
      <c r="U28" s="23"/>
      <c r="V28" s="24" t="str">
        <f t="shared" ref="V28" si="206">IF(ISBLANK(U28),"??? --/--/----",U28+((V27-1)*7+4))</f>
        <v>??? --/--/----</v>
      </c>
      <c r="W28" s="23"/>
      <c r="X28" s="24" t="str">
        <f t="shared" ref="X28" si="207">IF(ISBLANK(W28),"??? --/--/----",W28+((X27-1)*7+4))</f>
        <v>??? --/--/----</v>
      </c>
      <c r="Y28" s="23"/>
      <c r="Z28" s="24" t="str">
        <f t="shared" ref="Z28" si="208">IF(ISBLANK(Y28),"??? --/--/----",Y28+((Z27-1)*7+4))</f>
        <v>??? --/--/----</v>
      </c>
      <c r="AA28" s="23"/>
      <c r="AB28" s="24" t="str">
        <f t="shared" ref="AB28" si="209">IF(ISBLANK(AA28),"??? --/--/----",AA28+((AB27-1)*7+4))</f>
        <v>??? --/--/----</v>
      </c>
      <c r="AG28" s="4" t="str">
        <f t="shared" ref="AG28:BL28" si="210">IF(ISBLANK($C28),"",IF(AND($C28&lt;=AG$2,$D28&gt;=AG$2),$B28,""))</f>
        <v/>
      </c>
      <c r="AH28" s="4" t="str">
        <f t="shared" si="210"/>
        <v/>
      </c>
      <c r="AI28" s="4" t="str">
        <f t="shared" si="210"/>
        <v/>
      </c>
      <c r="AJ28" s="4" t="str">
        <f t="shared" si="210"/>
        <v/>
      </c>
      <c r="AK28" s="4" t="str">
        <f t="shared" si="210"/>
        <v/>
      </c>
      <c r="AL28" s="4" t="str">
        <f t="shared" si="210"/>
        <v/>
      </c>
      <c r="AM28" s="4" t="str">
        <f t="shared" si="210"/>
        <v/>
      </c>
      <c r="AN28" s="4" t="str">
        <f t="shared" si="210"/>
        <v/>
      </c>
      <c r="AO28" s="4" t="str">
        <f t="shared" si="210"/>
        <v/>
      </c>
      <c r="AP28" s="4" t="str">
        <f t="shared" si="210"/>
        <v/>
      </c>
      <c r="AQ28" s="4" t="str">
        <f t="shared" si="210"/>
        <v/>
      </c>
      <c r="AR28" s="4">
        <f t="shared" si="210"/>
        <v>0</v>
      </c>
      <c r="AS28" s="4">
        <f t="shared" si="210"/>
        <v>0</v>
      </c>
      <c r="AT28" s="4">
        <f t="shared" si="210"/>
        <v>0</v>
      </c>
      <c r="AU28" s="4">
        <f t="shared" si="210"/>
        <v>0</v>
      </c>
      <c r="AV28" s="4">
        <f t="shared" si="210"/>
        <v>0</v>
      </c>
      <c r="AW28" s="4">
        <f t="shared" si="210"/>
        <v>0</v>
      </c>
      <c r="AX28" s="4">
        <f t="shared" si="210"/>
        <v>0</v>
      </c>
      <c r="AY28" s="4">
        <f t="shared" si="210"/>
        <v>0</v>
      </c>
      <c r="AZ28" s="4">
        <f t="shared" si="210"/>
        <v>0</v>
      </c>
      <c r="BA28" s="4">
        <f t="shared" si="210"/>
        <v>0</v>
      </c>
      <c r="BB28" s="4">
        <f t="shared" si="210"/>
        <v>0</v>
      </c>
      <c r="BC28" s="4">
        <f t="shared" si="210"/>
        <v>0</v>
      </c>
      <c r="BD28" s="4">
        <f t="shared" si="210"/>
        <v>0</v>
      </c>
      <c r="BE28" s="4">
        <f t="shared" si="210"/>
        <v>0</v>
      </c>
      <c r="BF28" s="4">
        <f t="shared" si="210"/>
        <v>0</v>
      </c>
      <c r="BG28" s="4">
        <f t="shared" si="210"/>
        <v>0</v>
      </c>
      <c r="BH28" s="4">
        <f t="shared" si="210"/>
        <v>0</v>
      </c>
      <c r="BI28" s="4">
        <f t="shared" si="210"/>
        <v>0</v>
      </c>
      <c r="BJ28" s="4">
        <f t="shared" si="210"/>
        <v>0</v>
      </c>
      <c r="BK28" s="4">
        <f t="shared" si="210"/>
        <v>0</v>
      </c>
      <c r="BL28" s="4">
        <f t="shared" si="210"/>
        <v>0</v>
      </c>
      <c r="BM28" s="4">
        <f t="shared" ref="BM28:CR28" si="211">IF(ISBLANK($C28),"",IF(AND($C28&lt;=BM$2,$D28&gt;=BM$2),$B28,""))</f>
        <v>0</v>
      </c>
      <c r="BN28" s="4">
        <f t="shared" si="211"/>
        <v>0</v>
      </c>
      <c r="BO28" s="4">
        <f t="shared" si="211"/>
        <v>0</v>
      </c>
      <c r="BP28" s="4">
        <f t="shared" si="211"/>
        <v>0</v>
      </c>
      <c r="BQ28" s="4">
        <f t="shared" si="211"/>
        <v>0</v>
      </c>
      <c r="BR28" s="4">
        <f t="shared" si="211"/>
        <v>0</v>
      </c>
      <c r="BS28" s="4">
        <f t="shared" si="211"/>
        <v>0</v>
      </c>
      <c r="BT28" s="4">
        <f t="shared" si="211"/>
        <v>0</v>
      </c>
      <c r="BU28" s="4">
        <f t="shared" si="211"/>
        <v>0</v>
      </c>
      <c r="BV28" s="4">
        <f t="shared" si="211"/>
        <v>0</v>
      </c>
      <c r="BW28" s="4">
        <f t="shared" si="211"/>
        <v>0</v>
      </c>
      <c r="BX28" s="4">
        <f t="shared" si="211"/>
        <v>0</v>
      </c>
      <c r="BY28" s="4">
        <f t="shared" si="211"/>
        <v>0</v>
      </c>
      <c r="BZ28" s="4">
        <f t="shared" si="211"/>
        <v>0</v>
      </c>
      <c r="CA28" s="4">
        <f t="shared" si="211"/>
        <v>0</v>
      </c>
      <c r="CB28" s="4">
        <f t="shared" si="211"/>
        <v>0</v>
      </c>
      <c r="CC28" s="4">
        <f t="shared" si="211"/>
        <v>0</v>
      </c>
      <c r="CD28" s="4">
        <f t="shared" si="211"/>
        <v>0</v>
      </c>
      <c r="CE28" s="4">
        <f t="shared" si="211"/>
        <v>0</v>
      </c>
      <c r="CF28" s="4">
        <f t="shared" si="211"/>
        <v>0</v>
      </c>
      <c r="CG28" s="4">
        <f t="shared" si="211"/>
        <v>0</v>
      </c>
      <c r="CH28" s="4">
        <f t="shared" si="211"/>
        <v>0</v>
      </c>
      <c r="CI28" s="4">
        <f t="shared" si="211"/>
        <v>0</v>
      </c>
      <c r="CJ28" s="4">
        <f t="shared" si="211"/>
        <v>0</v>
      </c>
      <c r="CK28" s="4">
        <f t="shared" si="211"/>
        <v>0</v>
      </c>
      <c r="CL28" s="4">
        <f t="shared" si="211"/>
        <v>0</v>
      </c>
      <c r="CM28" s="4">
        <f t="shared" si="211"/>
        <v>0</v>
      </c>
      <c r="CN28" s="4">
        <f t="shared" si="211"/>
        <v>0</v>
      </c>
      <c r="CO28" s="4">
        <f t="shared" si="211"/>
        <v>0</v>
      </c>
      <c r="CP28" s="4">
        <f t="shared" si="211"/>
        <v>0</v>
      </c>
      <c r="CQ28" s="4" t="str">
        <f t="shared" si="211"/>
        <v/>
      </c>
      <c r="CR28" s="4" t="str">
        <f t="shared" si="211"/>
        <v/>
      </c>
      <c r="CS28" s="4" t="str">
        <f t="shared" ref="CS28:DQ28" si="212">IF(ISBLANK($C28),"",IF(AND($C28&lt;=CS$2,$D28&gt;=CS$2),$B28,""))</f>
        <v/>
      </c>
      <c r="CT28" s="4" t="str">
        <f t="shared" si="212"/>
        <v/>
      </c>
      <c r="CU28" s="4" t="str">
        <f t="shared" si="212"/>
        <v/>
      </c>
      <c r="CV28" s="4" t="str">
        <f t="shared" si="212"/>
        <v/>
      </c>
      <c r="CW28" s="4" t="str">
        <f t="shared" si="212"/>
        <v/>
      </c>
      <c r="CX28" s="4" t="str">
        <f t="shared" si="212"/>
        <v/>
      </c>
      <c r="CY28" s="4" t="str">
        <f t="shared" si="212"/>
        <v/>
      </c>
      <c r="CZ28" s="4" t="str">
        <f t="shared" si="212"/>
        <v/>
      </c>
      <c r="DA28" s="4" t="str">
        <f t="shared" si="212"/>
        <v/>
      </c>
      <c r="DB28" s="4" t="str">
        <f t="shared" si="212"/>
        <v/>
      </c>
      <c r="DC28" s="4" t="str">
        <f t="shared" si="212"/>
        <v/>
      </c>
      <c r="DD28" s="4" t="str">
        <f t="shared" si="212"/>
        <v/>
      </c>
      <c r="DE28" s="4" t="str">
        <f t="shared" si="212"/>
        <v/>
      </c>
      <c r="DF28" s="4" t="str">
        <f t="shared" si="212"/>
        <v/>
      </c>
      <c r="DG28" s="4" t="str">
        <f t="shared" si="212"/>
        <v/>
      </c>
      <c r="DH28" s="4" t="str">
        <f t="shared" si="212"/>
        <v/>
      </c>
      <c r="DI28" s="4" t="str">
        <f t="shared" si="212"/>
        <v/>
      </c>
      <c r="DJ28" s="4" t="str">
        <f t="shared" si="212"/>
        <v/>
      </c>
      <c r="DK28" s="4" t="str">
        <f t="shared" si="212"/>
        <v/>
      </c>
      <c r="DL28" s="4" t="str">
        <f t="shared" si="212"/>
        <v/>
      </c>
      <c r="DM28" s="4" t="str">
        <f t="shared" si="212"/>
        <v/>
      </c>
      <c r="DN28" s="4" t="str">
        <f t="shared" si="212"/>
        <v/>
      </c>
      <c r="DO28" s="4" t="str">
        <f t="shared" si="212"/>
        <v/>
      </c>
      <c r="DP28" s="4" t="str">
        <f t="shared" si="212"/>
        <v/>
      </c>
      <c r="DQ28" s="4" t="str">
        <f t="shared" si="212"/>
        <v/>
      </c>
    </row>
    <row r="29" spans="1:121" s="5" customFormat="1" ht="9.9499999999999993" customHeight="1">
      <c r="A29" s="80" t="s">
        <v>117</v>
      </c>
      <c r="B29" s="80"/>
      <c r="C29" s="8" t="s">
        <v>34</v>
      </c>
      <c r="D29" s="9">
        <f>1155+35+35</f>
        <v>1225</v>
      </c>
      <c r="E29" s="8" t="s">
        <v>35</v>
      </c>
      <c r="F29" s="9">
        <v>4</v>
      </c>
      <c r="G29" s="8" t="s">
        <v>36</v>
      </c>
      <c r="H29" s="9">
        <v>5</v>
      </c>
      <c r="I29" s="8" t="s">
        <v>37</v>
      </c>
      <c r="J29" s="9"/>
      <c r="K29" s="8" t="s">
        <v>38</v>
      </c>
      <c r="L29" s="9"/>
      <c r="M29" s="8" t="s">
        <v>39</v>
      </c>
      <c r="N29" s="9"/>
      <c r="O29" s="8" t="s">
        <v>40</v>
      </c>
      <c r="P29" s="9"/>
      <c r="Q29" s="8" t="s">
        <v>41</v>
      </c>
      <c r="R29" s="9"/>
      <c r="S29" s="8" t="s">
        <v>42</v>
      </c>
      <c r="T29" s="9"/>
      <c r="U29" s="8" t="s">
        <v>43</v>
      </c>
      <c r="V29" s="9"/>
      <c r="W29" s="8" t="s">
        <v>44</v>
      </c>
      <c r="X29" s="9"/>
      <c r="Y29" s="8" t="s">
        <v>45</v>
      </c>
      <c r="Z29" s="9"/>
      <c r="AA29" s="8" t="s">
        <v>46</v>
      </c>
      <c r="AB29" s="9"/>
    </row>
    <row r="30" spans="1:121" s="4" customFormat="1" ht="18.75" customHeight="1">
      <c r="A30" s="36">
        <v>24512</v>
      </c>
      <c r="B30" s="19">
        <v>6</v>
      </c>
      <c r="C30" s="23">
        <v>45901</v>
      </c>
      <c r="D30" s="24">
        <f>IF(ISBLANK(C30),"??? --/--/----",C30+((D29/35)*7-3))</f>
        <v>46143</v>
      </c>
      <c r="E30" s="23">
        <v>45950</v>
      </c>
      <c r="F30" s="24">
        <f t="shared" ref="F30" si="213">IF(ISBLANK(E30),"??? --/--/----",E30+((F29-1)*7+4))</f>
        <v>45975</v>
      </c>
      <c r="G30" s="23">
        <v>46069</v>
      </c>
      <c r="H30" s="24">
        <f t="shared" ref="H30" si="214">IF(ISBLANK(G30),"??? --/--/----",G30+((H29-1)*7+4))</f>
        <v>46101</v>
      </c>
      <c r="I30" s="23"/>
      <c r="J30" s="24" t="str">
        <f t="shared" ref="J30" si="215">IF(ISBLANK(I30),"??? --/--/----",I30+((J29-1)*7+4))</f>
        <v>??? --/--/----</v>
      </c>
      <c r="K30" s="23"/>
      <c r="L30" s="24" t="str">
        <f t="shared" ref="L30" si="216">IF(ISBLANK(K30),"??? --/--/----",K30+((L29-1)*7+4))</f>
        <v>??? --/--/----</v>
      </c>
      <c r="M30" s="23"/>
      <c r="N30" s="24" t="str">
        <f t="shared" ref="N30" si="217">IF(ISBLANK(M30),"??? --/--/----",M30+((N29-1)*7+4))</f>
        <v>??? --/--/----</v>
      </c>
      <c r="O30" s="23"/>
      <c r="P30" s="24" t="str">
        <f t="shared" ref="P30" si="218">IF(ISBLANK(O30),"??? --/--/----",O30+((P29-1)*7+4))</f>
        <v>??? --/--/----</v>
      </c>
      <c r="Q30" s="23"/>
      <c r="R30" s="24" t="str">
        <f t="shared" ref="R30" si="219">IF(ISBLANK(Q30),"??? --/--/----",Q30+((R29-1)*7+4))</f>
        <v>??? --/--/----</v>
      </c>
      <c r="S30" s="23"/>
      <c r="T30" s="24" t="str">
        <f t="shared" ref="T30" si="220">IF(ISBLANK(S30),"??? --/--/----",S30+((T29-1)*7+4))</f>
        <v>??? --/--/----</v>
      </c>
      <c r="U30" s="23"/>
      <c r="V30" s="24" t="str">
        <f t="shared" ref="V30" si="221">IF(ISBLANK(U30),"??? --/--/----",U30+((V29-1)*7+4))</f>
        <v>??? --/--/----</v>
      </c>
      <c r="W30" s="23"/>
      <c r="X30" s="24" t="str">
        <f t="shared" ref="X30" si="222">IF(ISBLANK(W30),"??? --/--/----",W30+((X29-1)*7+4))</f>
        <v>??? --/--/----</v>
      </c>
      <c r="Y30" s="23"/>
      <c r="Z30" s="24" t="str">
        <f t="shared" ref="Z30" si="223">IF(ISBLANK(Y30),"??? --/--/----",Y30+((Z29-1)*7+4))</f>
        <v>??? --/--/----</v>
      </c>
      <c r="AA30" s="23"/>
      <c r="AB30" s="24" t="str">
        <f t="shared" ref="AB30" si="224">IF(ISBLANK(AA30),"??? --/--/----",AA30+((AB29-1)*7+4))</f>
        <v>??? --/--/----</v>
      </c>
      <c r="AG30" s="4" t="str">
        <f t="shared" ref="AG30:BL30" si="225">IF(ISBLANK($C30),"",IF(AND($C30&lt;=AG$2,$D30&gt;=AG$2),$B30,""))</f>
        <v/>
      </c>
      <c r="AH30" s="4" t="str">
        <f t="shared" si="225"/>
        <v/>
      </c>
      <c r="AI30" s="4" t="str">
        <f t="shared" si="225"/>
        <v/>
      </c>
      <c r="AJ30" s="4" t="str">
        <f t="shared" si="225"/>
        <v/>
      </c>
      <c r="AK30" s="4" t="str">
        <f t="shared" si="225"/>
        <v/>
      </c>
      <c r="AL30" s="4" t="str">
        <f t="shared" si="225"/>
        <v/>
      </c>
      <c r="AM30" s="4" t="str">
        <f t="shared" si="225"/>
        <v/>
      </c>
      <c r="AN30" s="4" t="str">
        <f t="shared" si="225"/>
        <v/>
      </c>
      <c r="AO30" s="4" t="str">
        <f t="shared" si="225"/>
        <v/>
      </c>
      <c r="AP30" s="4" t="str">
        <f t="shared" si="225"/>
        <v/>
      </c>
      <c r="AQ30" s="4" t="str">
        <f t="shared" si="225"/>
        <v/>
      </c>
      <c r="AR30" s="4" t="str">
        <f t="shared" si="225"/>
        <v/>
      </c>
      <c r="AS30" s="4" t="str">
        <f t="shared" si="225"/>
        <v/>
      </c>
      <c r="AT30" s="4" t="str">
        <f t="shared" si="225"/>
        <v/>
      </c>
      <c r="AU30" s="4" t="str">
        <f t="shared" si="225"/>
        <v/>
      </c>
      <c r="AV30" s="4" t="str">
        <f t="shared" si="225"/>
        <v/>
      </c>
      <c r="AW30" s="4" t="str">
        <f t="shared" si="225"/>
        <v/>
      </c>
      <c r="AX30" s="4" t="str">
        <f t="shared" si="225"/>
        <v/>
      </c>
      <c r="AY30" s="4" t="str">
        <f t="shared" si="225"/>
        <v/>
      </c>
      <c r="AZ30" s="4" t="str">
        <f t="shared" si="225"/>
        <v/>
      </c>
      <c r="BA30" s="4" t="str">
        <f t="shared" si="225"/>
        <v/>
      </c>
      <c r="BB30" s="4" t="str">
        <f t="shared" si="225"/>
        <v/>
      </c>
      <c r="BC30" s="4" t="str">
        <f t="shared" si="225"/>
        <v/>
      </c>
      <c r="BD30" s="4" t="str">
        <f t="shared" si="225"/>
        <v/>
      </c>
      <c r="BE30" s="4" t="str">
        <f t="shared" si="225"/>
        <v/>
      </c>
      <c r="BF30" s="4" t="str">
        <f t="shared" si="225"/>
        <v/>
      </c>
      <c r="BG30" s="4" t="str">
        <f t="shared" si="225"/>
        <v/>
      </c>
      <c r="BH30" s="4">
        <f t="shared" si="225"/>
        <v>6</v>
      </c>
      <c r="BI30" s="4">
        <f t="shared" si="225"/>
        <v>6</v>
      </c>
      <c r="BJ30" s="4">
        <f t="shared" si="225"/>
        <v>6</v>
      </c>
      <c r="BK30" s="4">
        <f t="shared" si="225"/>
        <v>6</v>
      </c>
      <c r="BL30" s="4">
        <f t="shared" si="225"/>
        <v>6</v>
      </c>
      <c r="BM30" s="4">
        <f t="shared" ref="BM30:CR30" si="226">IF(ISBLANK($C30),"",IF(AND($C30&lt;=BM$2,$D30&gt;=BM$2),$B30,""))</f>
        <v>6</v>
      </c>
      <c r="BN30" s="4">
        <f t="shared" si="226"/>
        <v>6</v>
      </c>
      <c r="BO30" s="4">
        <f t="shared" si="226"/>
        <v>6</v>
      </c>
      <c r="BP30" s="4">
        <f t="shared" si="226"/>
        <v>6</v>
      </c>
      <c r="BQ30" s="4">
        <f t="shared" si="226"/>
        <v>6</v>
      </c>
      <c r="BR30" s="4">
        <f t="shared" si="226"/>
        <v>6</v>
      </c>
      <c r="BS30" s="4">
        <f t="shared" si="226"/>
        <v>6</v>
      </c>
      <c r="BT30" s="4">
        <f t="shared" si="226"/>
        <v>6</v>
      </c>
      <c r="BU30" s="4">
        <f t="shared" si="226"/>
        <v>6</v>
      </c>
      <c r="BV30" s="4">
        <f t="shared" si="226"/>
        <v>6</v>
      </c>
      <c r="BW30" s="4">
        <f t="shared" si="226"/>
        <v>6</v>
      </c>
      <c r="BX30" s="4">
        <f t="shared" si="226"/>
        <v>6</v>
      </c>
      <c r="BY30" s="4">
        <f t="shared" si="226"/>
        <v>6</v>
      </c>
      <c r="BZ30" s="4">
        <f t="shared" si="226"/>
        <v>6</v>
      </c>
      <c r="CA30" s="4">
        <f t="shared" si="226"/>
        <v>6</v>
      </c>
      <c r="CB30" s="4">
        <f t="shared" si="226"/>
        <v>6</v>
      </c>
      <c r="CC30" s="4">
        <f t="shared" si="226"/>
        <v>6</v>
      </c>
      <c r="CD30" s="4">
        <f t="shared" si="226"/>
        <v>6</v>
      </c>
      <c r="CE30" s="4">
        <f t="shared" si="226"/>
        <v>6</v>
      </c>
      <c r="CF30" s="4">
        <f t="shared" si="226"/>
        <v>6</v>
      </c>
      <c r="CG30" s="4">
        <f t="shared" si="226"/>
        <v>6</v>
      </c>
      <c r="CH30" s="4">
        <f t="shared" si="226"/>
        <v>6</v>
      </c>
      <c r="CI30" s="4">
        <f t="shared" si="226"/>
        <v>6</v>
      </c>
      <c r="CJ30" s="4">
        <f t="shared" si="226"/>
        <v>6</v>
      </c>
      <c r="CK30" s="4">
        <f t="shared" si="226"/>
        <v>6</v>
      </c>
      <c r="CL30" s="4">
        <f t="shared" si="226"/>
        <v>6</v>
      </c>
      <c r="CM30" s="4">
        <f t="shared" si="226"/>
        <v>6</v>
      </c>
      <c r="CN30" s="4">
        <f t="shared" si="226"/>
        <v>6</v>
      </c>
      <c r="CO30" s="4">
        <f t="shared" si="226"/>
        <v>6</v>
      </c>
      <c r="CP30" s="4">
        <f t="shared" si="226"/>
        <v>6</v>
      </c>
      <c r="CQ30" s="4" t="str">
        <f t="shared" si="226"/>
        <v/>
      </c>
      <c r="CR30" s="4" t="str">
        <f t="shared" si="226"/>
        <v/>
      </c>
      <c r="CS30" s="4" t="str">
        <f t="shared" ref="CS30:DQ30" si="227">IF(ISBLANK($C30),"",IF(AND($C30&lt;=CS$2,$D30&gt;=CS$2),$B30,""))</f>
        <v/>
      </c>
      <c r="CT30" s="4" t="str">
        <f t="shared" si="227"/>
        <v/>
      </c>
      <c r="CU30" s="4" t="str">
        <f t="shared" si="227"/>
        <v/>
      </c>
      <c r="CV30" s="4" t="str">
        <f t="shared" si="227"/>
        <v/>
      </c>
      <c r="CW30" s="4" t="str">
        <f t="shared" si="227"/>
        <v/>
      </c>
      <c r="CX30" s="4" t="str">
        <f t="shared" si="227"/>
        <v/>
      </c>
      <c r="CY30" s="4" t="str">
        <f t="shared" si="227"/>
        <v/>
      </c>
      <c r="CZ30" s="4" t="str">
        <f t="shared" si="227"/>
        <v/>
      </c>
      <c r="DA30" s="4" t="str">
        <f t="shared" si="227"/>
        <v/>
      </c>
      <c r="DB30" s="4" t="str">
        <f t="shared" si="227"/>
        <v/>
      </c>
      <c r="DC30" s="4" t="str">
        <f t="shared" si="227"/>
        <v/>
      </c>
      <c r="DD30" s="4" t="str">
        <f t="shared" si="227"/>
        <v/>
      </c>
      <c r="DE30" s="4" t="str">
        <f t="shared" si="227"/>
        <v/>
      </c>
      <c r="DF30" s="4" t="str">
        <f t="shared" si="227"/>
        <v/>
      </c>
      <c r="DG30" s="4" t="str">
        <f t="shared" si="227"/>
        <v/>
      </c>
      <c r="DH30" s="4" t="str">
        <f t="shared" si="227"/>
        <v/>
      </c>
      <c r="DI30" s="4" t="str">
        <f t="shared" si="227"/>
        <v/>
      </c>
      <c r="DJ30" s="4" t="str">
        <f t="shared" si="227"/>
        <v/>
      </c>
      <c r="DK30" s="4" t="str">
        <f t="shared" si="227"/>
        <v/>
      </c>
      <c r="DL30" s="4" t="str">
        <f t="shared" si="227"/>
        <v/>
      </c>
      <c r="DM30" s="4" t="str">
        <f t="shared" si="227"/>
        <v/>
      </c>
      <c r="DN30" s="4" t="str">
        <f t="shared" si="227"/>
        <v/>
      </c>
      <c r="DO30" s="4" t="str">
        <f t="shared" si="227"/>
        <v/>
      </c>
      <c r="DP30" s="4" t="str">
        <f t="shared" si="227"/>
        <v/>
      </c>
      <c r="DQ30" s="4" t="str">
        <f t="shared" si="227"/>
        <v/>
      </c>
    </row>
    <row r="31" spans="1:121" s="5" customFormat="1" ht="9.9499999999999993" customHeight="1">
      <c r="A31" s="80" t="s">
        <v>115</v>
      </c>
      <c r="B31" s="80"/>
      <c r="C31" s="8" t="s">
        <v>34</v>
      </c>
      <c r="D31" s="9">
        <f>735+35</f>
        <v>770</v>
      </c>
      <c r="E31" s="8" t="s">
        <v>35</v>
      </c>
      <c r="F31" s="9">
        <v>4</v>
      </c>
      <c r="G31" s="8" t="s">
        <v>36</v>
      </c>
      <c r="H31" s="9"/>
      <c r="I31" s="8" t="s">
        <v>37</v>
      </c>
      <c r="J31" s="9"/>
      <c r="K31" s="8" t="s">
        <v>38</v>
      </c>
      <c r="L31" s="9"/>
      <c r="M31" s="8" t="s">
        <v>39</v>
      </c>
      <c r="N31" s="9"/>
      <c r="O31" s="8" t="s">
        <v>40</v>
      </c>
      <c r="P31" s="9"/>
      <c r="Q31" s="8" t="s">
        <v>41</v>
      </c>
      <c r="R31" s="9"/>
      <c r="S31" s="8" t="s">
        <v>42</v>
      </c>
      <c r="T31" s="9"/>
      <c r="U31" s="8" t="s">
        <v>43</v>
      </c>
      <c r="V31" s="9"/>
      <c r="W31" s="8" t="s">
        <v>44</v>
      </c>
      <c r="X31" s="9"/>
      <c r="Y31" s="8" t="s">
        <v>45</v>
      </c>
      <c r="Z31" s="9"/>
      <c r="AA31" s="8" t="s">
        <v>46</v>
      </c>
      <c r="AB31" s="9"/>
    </row>
    <row r="32" spans="1:121" s="4" customFormat="1" ht="18.75" customHeight="1">
      <c r="A32" s="36">
        <v>24522</v>
      </c>
      <c r="B32" s="19">
        <v>0</v>
      </c>
      <c r="C32" s="23">
        <v>45929</v>
      </c>
      <c r="D32" s="24">
        <f>IF(ISBLANK(C32),"??? --/--/----",C32+((D31/35)*7-3))</f>
        <v>46080</v>
      </c>
      <c r="E32" s="23">
        <v>45950</v>
      </c>
      <c r="F32" s="24">
        <f t="shared" ref="F32" si="228">IF(ISBLANK(E32),"??? --/--/----",E32+((F31-1)*7+4))</f>
        <v>45975</v>
      </c>
      <c r="G32" s="23"/>
      <c r="H32" s="24" t="str">
        <f t="shared" ref="H32" si="229">IF(ISBLANK(G32),"??? --/--/----",G32+((H31-1)*7+4))</f>
        <v>??? --/--/----</v>
      </c>
      <c r="I32" s="23"/>
      <c r="J32" s="24" t="str">
        <f t="shared" ref="J32" si="230">IF(ISBLANK(I32),"??? --/--/----",I32+((J31-1)*7+4))</f>
        <v>??? --/--/----</v>
      </c>
      <c r="K32" s="23"/>
      <c r="L32" s="24" t="str">
        <f t="shared" ref="L32" si="231">IF(ISBLANK(K32),"??? --/--/----",K32+((L31-1)*7+4))</f>
        <v>??? --/--/----</v>
      </c>
      <c r="M32" s="23"/>
      <c r="N32" s="24" t="str">
        <f t="shared" ref="N32" si="232">IF(ISBLANK(M32),"??? --/--/----",M32+((N31-1)*7+4))</f>
        <v>??? --/--/----</v>
      </c>
      <c r="O32" s="23"/>
      <c r="P32" s="24" t="str">
        <f t="shared" ref="P32" si="233">IF(ISBLANK(O32),"??? --/--/----",O32+((P31-1)*7+4))</f>
        <v>??? --/--/----</v>
      </c>
      <c r="Q32" s="23"/>
      <c r="R32" s="24" t="str">
        <f t="shared" ref="R32" si="234">IF(ISBLANK(Q32),"??? --/--/----",Q32+((R31-1)*7+4))</f>
        <v>??? --/--/----</v>
      </c>
      <c r="S32" s="23"/>
      <c r="T32" s="24" t="str">
        <f t="shared" ref="T32" si="235">IF(ISBLANK(S32),"??? --/--/----",S32+((T31-1)*7+4))</f>
        <v>??? --/--/----</v>
      </c>
      <c r="U32" s="23"/>
      <c r="V32" s="24" t="str">
        <f t="shared" ref="V32" si="236">IF(ISBLANK(U32),"??? --/--/----",U32+((V31-1)*7+4))</f>
        <v>??? --/--/----</v>
      </c>
      <c r="W32" s="23"/>
      <c r="X32" s="24" t="str">
        <f t="shared" ref="X32" si="237">IF(ISBLANK(W32),"??? --/--/----",W32+((X31-1)*7+4))</f>
        <v>??? --/--/----</v>
      </c>
      <c r="Y32" s="23"/>
      <c r="Z32" s="24" t="str">
        <f t="shared" ref="Z32" si="238">IF(ISBLANK(Y32),"??? --/--/----",Y32+((Z31-1)*7+4))</f>
        <v>??? --/--/----</v>
      </c>
      <c r="AA32" s="23"/>
      <c r="AB32" s="24" t="str">
        <f t="shared" ref="AB32" si="239">IF(ISBLANK(AA32),"??? --/--/----",AA32+((AB31-1)*7+4))</f>
        <v>??? --/--/----</v>
      </c>
      <c r="AG32" s="4" t="str">
        <f t="shared" ref="AG32:BL32" si="240">IF(ISBLANK($C32),"",IF(AND($C32&lt;=AG$2,$D32&gt;=AG$2),$B32,""))</f>
        <v/>
      </c>
      <c r="AH32" s="4" t="str">
        <f t="shared" si="240"/>
        <v/>
      </c>
      <c r="AI32" s="4" t="str">
        <f t="shared" si="240"/>
        <v/>
      </c>
      <c r="AJ32" s="4" t="str">
        <f t="shared" si="240"/>
        <v/>
      </c>
      <c r="AK32" s="4" t="str">
        <f t="shared" si="240"/>
        <v/>
      </c>
      <c r="AL32" s="4" t="str">
        <f t="shared" si="240"/>
        <v/>
      </c>
      <c r="AM32" s="4" t="str">
        <f t="shared" si="240"/>
        <v/>
      </c>
      <c r="AN32" s="4" t="str">
        <f t="shared" si="240"/>
        <v/>
      </c>
      <c r="AO32" s="4" t="str">
        <f t="shared" si="240"/>
        <v/>
      </c>
      <c r="AP32" s="4" t="str">
        <f t="shared" si="240"/>
        <v/>
      </c>
      <c r="AQ32" s="4" t="str">
        <f t="shared" si="240"/>
        <v/>
      </c>
      <c r="AR32" s="4" t="str">
        <f t="shared" si="240"/>
        <v/>
      </c>
      <c r="AS32" s="4" t="str">
        <f t="shared" si="240"/>
        <v/>
      </c>
      <c r="AT32" s="4" t="str">
        <f t="shared" si="240"/>
        <v/>
      </c>
      <c r="AU32" s="4" t="str">
        <f t="shared" si="240"/>
        <v/>
      </c>
      <c r="AV32" s="4" t="str">
        <f t="shared" si="240"/>
        <v/>
      </c>
      <c r="AW32" s="4" t="str">
        <f t="shared" si="240"/>
        <v/>
      </c>
      <c r="AX32" s="4" t="str">
        <f t="shared" si="240"/>
        <v/>
      </c>
      <c r="AY32" s="4" t="str">
        <f t="shared" si="240"/>
        <v/>
      </c>
      <c r="AZ32" s="4" t="str">
        <f t="shared" si="240"/>
        <v/>
      </c>
      <c r="BA32" s="4" t="str">
        <f t="shared" si="240"/>
        <v/>
      </c>
      <c r="BB32" s="4" t="str">
        <f t="shared" si="240"/>
        <v/>
      </c>
      <c r="BC32" s="4" t="str">
        <f t="shared" si="240"/>
        <v/>
      </c>
      <c r="BD32" s="4" t="str">
        <f t="shared" si="240"/>
        <v/>
      </c>
      <c r="BE32" s="4" t="str">
        <f t="shared" si="240"/>
        <v/>
      </c>
      <c r="BF32" s="4" t="str">
        <f t="shared" si="240"/>
        <v/>
      </c>
      <c r="BG32" s="4" t="str">
        <f t="shared" si="240"/>
        <v/>
      </c>
      <c r="BH32" s="4" t="str">
        <f t="shared" si="240"/>
        <v/>
      </c>
      <c r="BI32" s="4" t="str">
        <f t="shared" si="240"/>
        <v/>
      </c>
      <c r="BJ32" s="4" t="str">
        <f t="shared" si="240"/>
        <v/>
      </c>
      <c r="BK32" s="4" t="str">
        <f t="shared" si="240"/>
        <v/>
      </c>
      <c r="BL32" s="4">
        <f t="shared" si="240"/>
        <v>0</v>
      </c>
      <c r="BM32" s="4">
        <f t="shared" ref="BM32:CR32" si="241">IF(ISBLANK($C32),"",IF(AND($C32&lt;=BM$2,$D32&gt;=BM$2),$B32,""))</f>
        <v>0</v>
      </c>
      <c r="BN32" s="4">
        <f t="shared" si="241"/>
        <v>0</v>
      </c>
      <c r="BO32" s="4">
        <f t="shared" si="241"/>
        <v>0</v>
      </c>
      <c r="BP32" s="4">
        <f t="shared" si="241"/>
        <v>0</v>
      </c>
      <c r="BQ32" s="4">
        <f t="shared" si="241"/>
        <v>0</v>
      </c>
      <c r="BR32" s="4">
        <f t="shared" si="241"/>
        <v>0</v>
      </c>
      <c r="BS32" s="4">
        <f t="shared" si="241"/>
        <v>0</v>
      </c>
      <c r="BT32" s="4">
        <f t="shared" si="241"/>
        <v>0</v>
      </c>
      <c r="BU32" s="4">
        <f t="shared" si="241"/>
        <v>0</v>
      </c>
      <c r="BV32" s="4">
        <f t="shared" si="241"/>
        <v>0</v>
      </c>
      <c r="BW32" s="4">
        <f t="shared" si="241"/>
        <v>0</v>
      </c>
      <c r="BX32" s="4">
        <f t="shared" si="241"/>
        <v>0</v>
      </c>
      <c r="BY32" s="4">
        <f t="shared" si="241"/>
        <v>0</v>
      </c>
      <c r="BZ32" s="4">
        <f t="shared" si="241"/>
        <v>0</v>
      </c>
      <c r="CA32" s="4">
        <f t="shared" si="241"/>
        <v>0</v>
      </c>
      <c r="CB32" s="4">
        <f t="shared" si="241"/>
        <v>0</v>
      </c>
      <c r="CC32" s="4">
        <f t="shared" si="241"/>
        <v>0</v>
      </c>
      <c r="CD32" s="4">
        <f t="shared" si="241"/>
        <v>0</v>
      </c>
      <c r="CE32" s="4">
        <f t="shared" si="241"/>
        <v>0</v>
      </c>
      <c r="CF32" s="4">
        <f t="shared" si="241"/>
        <v>0</v>
      </c>
      <c r="CG32" s="4">
        <f t="shared" si="241"/>
        <v>0</v>
      </c>
      <c r="CH32" s="4" t="str">
        <f t="shared" si="241"/>
        <v/>
      </c>
      <c r="CI32" s="4" t="str">
        <f t="shared" si="241"/>
        <v/>
      </c>
      <c r="CJ32" s="4" t="str">
        <f t="shared" si="241"/>
        <v/>
      </c>
      <c r="CK32" s="4" t="str">
        <f t="shared" si="241"/>
        <v/>
      </c>
      <c r="CL32" s="4" t="str">
        <f t="shared" si="241"/>
        <v/>
      </c>
      <c r="CM32" s="4" t="str">
        <f t="shared" si="241"/>
        <v/>
      </c>
      <c r="CN32" s="4" t="str">
        <f t="shared" si="241"/>
        <v/>
      </c>
      <c r="CO32" s="4" t="str">
        <f t="shared" si="241"/>
        <v/>
      </c>
      <c r="CP32" s="4" t="str">
        <f t="shared" si="241"/>
        <v/>
      </c>
      <c r="CQ32" s="4" t="str">
        <f t="shared" si="241"/>
        <v/>
      </c>
      <c r="CR32" s="4" t="str">
        <f t="shared" si="241"/>
        <v/>
      </c>
      <c r="CS32" s="4" t="str">
        <f t="shared" ref="CS32:DQ32" si="242">IF(ISBLANK($C32),"",IF(AND($C32&lt;=CS$2,$D32&gt;=CS$2),$B32,""))</f>
        <v/>
      </c>
      <c r="CT32" s="4" t="str">
        <f t="shared" si="242"/>
        <v/>
      </c>
      <c r="CU32" s="4" t="str">
        <f t="shared" si="242"/>
        <v/>
      </c>
      <c r="CV32" s="4" t="str">
        <f t="shared" si="242"/>
        <v/>
      </c>
      <c r="CW32" s="4" t="str">
        <f t="shared" si="242"/>
        <v/>
      </c>
      <c r="CX32" s="4" t="str">
        <f t="shared" si="242"/>
        <v/>
      </c>
      <c r="CY32" s="4" t="str">
        <f t="shared" si="242"/>
        <v/>
      </c>
      <c r="CZ32" s="4" t="str">
        <f t="shared" si="242"/>
        <v/>
      </c>
      <c r="DA32" s="4" t="str">
        <f t="shared" si="242"/>
        <v/>
      </c>
      <c r="DB32" s="4" t="str">
        <f t="shared" si="242"/>
        <v/>
      </c>
      <c r="DC32" s="4" t="str">
        <f t="shared" si="242"/>
        <v/>
      </c>
      <c r="DD32" s="4" t="str">
        <f t="shared" si="242"/>
        <v/>
      </c>
      <c r="DE32" s="4" t="str">
        <f t="shared" si="242"/>
        <v/>
      </c>
      <c r="DF32" s="4" t="str">
        <f t="shared" si="242"/>
        <v/>
      </c>
      <c r="DG32" s="4" t="str">
        <f t="shared" si="242"/>
        <v/>
      </c>
      <c r="DH32" s="4" t="str">
        <f t="shared" si="242"/>
        <v/>
      </c>
      <c r="DI32" s="4" t="str">
        <f t="shared" si="242"/>
        <v/>
      </c>
      <c r="DJ32" s="4" t="str">
        <f t="shared" si="242"/>
        <v/>
      </c>
      <c r="DK32" s="4" t="str">
        <f t="shared" si="242"/>
        <v/>
      </c>
      <c r="DL32" s="4" t="str">
        <f t="shared" si="242"/>
        <v/>
      </c>
      <c r="DM32" s="4" t="str">
        <f t="shared" si="242"/>
        <v/>
      </c>
      <c r="DN32" s="4" t="str">
        <f t="shared" si="242"/>
        <v/>
      </c>
      <c r="DO32" s="4" t="str">
        <f t="shared" si="242"/>
        <v/>
      </c>
      <c r="DP32" s="4" t="str">
        <f t="shared" si="242"/>
        <v/>
      </c>
      <c r="DQ32" s="4" t="str">
        <f t="shared" si="242"/>
        <v/>
      </c>
    </row>
    <row r="33" spans="1:121" s="5" customFormat="1" ht="9.9499999999999993" customHeight="1">
      <c r="A33" s="80" t="s">
        <v>118</v>
      </c>
      <c r="B33" s="80"/>
      <c r="C33" s="8" t="s">
        <v>34</v>
      </c>
      <c r="D33" s="9">
        <f>1680+105</f>
        <v>1785</v>
      </c>
      <c r="E33" s="8" t="s">
        <v>35</v>
      </c>
      <c r="F33" s="9">
        <v>6</v>
      </c>
      <c r="G33" s="8" t="s">
        <v>36</v>
      </c>
      <c r="H33" s="9">
        <v>8</v>
      </c>
      <c r="I33" s="8" t="s">
        <v>37</v>
      </c>
      <c r="J33" s="9">
        <v>10</v>
      </c>
      <c r="K33" s="8" t="s">
        <v>38</v>
      </c>
      <c r="L33" s="9">
        <v>7</v>
      </c>
      <c r="M33" s="8" t="s">
        <v>39</v>
      </c>
      <c r="N33" s="9">
        <v>6</v>
      </c>
      <c r="O33" s="8" t="s">
        <v>40</v>
      </c>
      <c r="P33" s="9"/>
      <c r="Q33" s="8" t="s">
        <v>41</v>
      </c>
      <c r="R33" s="9"/>
      <c r="S33" s="8" t="s">
        <v>42</v>
      </c>
      <c r="T33" s="9"/>
      <c r="U33" s="8" t="s">
        <v>43</v>
      </c>
      <c r="V33" s="9"/>
      <c r="W33" s="8" t="s">
        <v>44</v>
      </c>
      <c r="X33" s="9"/>
      <c r="Y33" s="8" t="s">
        <v>45</v>
      </c>
      <c r="Z33" s="9"/>
      <c r="AA33" s="8" t="s">
        <v>46</v>
      </c>
      <c r="AB33" s="9"/>
    </row>
    <row r="34" spans="1:121" s="4" customFormat="1" ht="18.75" customHeight="1">
      <c r="A34" s="36">
        <v>24533</v>
      </c>
      <c r="B34" s="19">
        <v>0</v>
      </c>
      <c r="C34" s="23">
        <v>45873</v>
      </c>
      <c r="D34" s="24">
        <f>IF(ISBLANK(C34),"??? --/--/----",C34+((D33/35)*7-3))</f>
        <v>46227</v>
      </c>
      <c r="E34" s="23">
        <v>45894</v>
      </c>
      <c r="F34" s="24">
        <f t="shared" ref="F34" si="243">IF(ISBLANK(E34),"??? --/--/----",E34+((F33-1)*7+4))</f>
        <v>45933</v>
      </c>
      <c r="G34" s="23">
        <v>45950</v>
      </c>
      <c r="H34" s="24">
        <f t="shared" ref="H34" si="244">IF(ISBLANK(G34),"??? --/--/----",G34+((H33-1)*7+4))</f>
        <v>46003</v>
      </c>
      <c r="I34" s="23">
        <v>46027</v>
      </c>
      <c r="J34" s="24">
        <f t="shared" ref="J34" si="245">IF(ISBLANK(I34),"??? --/--/----",I34+((J33-1)*7+4))</f>
        <v>46094</v>
      </c>
      <c r="K34" s="23">
        <v>46111</v>
      </c>
      <c r="L34" s="24">
        <f t="shared" ref="L34" si="246">IF(ISBLANK(K34),"??? --/--/----",K34+((L33-1)*7+4))</f>
        <v>46157</v>
      </c>
      <c r="M34" s="23">
        <v>46174</v>
      </c>
      <c r="N34" s="24">
        <f t="shared" ref="N34" si="247">IF(ISBLANK(M34),"??? --/--/----",M34+((N33-1)*7+4))</f>
        <v>46213</v>
      </c>
      <c r="O34" s="23"/>
      <c r="P34" s="24" t="str">
        <f t="shared" ref="P34" si="248">IF(ISBLANK(O34),"??? --/--/----",O34+((P33-1)*7+4))</f>
        <v>??? --/--/----</v>
      </c>
      <c r="Q34" s="23"/>
      <c r="R34" s="24" t="str">
        <f t="shared" ref="R34" si="249">IF(ISBLANK(Q34),"??? --/--/----",Q34+((R33-1)*7+4))</f>
        <v>??? --/--/----</v>
      </c>
      <c r="S34" s="23"/>
      <c r="T34" s="24" t="str">
        <f t="shared" ref="T34" si="250">IF(ISBLANK(S34),"??? --/--/----",S34+((T33-1)*7+4))</f>
        <v>??? --/--/----</v>
      </c>
      <c r="U34" s="23"/>
      <c r="V34" s="24" t="str">
        <f t="shared" ref="V34" si="251">IF(ISBLANK(U34),"??? --/--/----",U34+((V33-1)*7+4))</f>
        <v>??? --/--/----</v>
      </c>
      <c r="W34" s="23"/>
      <c r="X34" s="24" t="str">
        <f t="shared" ref="X34" si="252">IF(ISBLANK(W34),"??? --/--/----",W34+((X33-1)*7+4))</f>
        <v>??? --/--/----</v>
      </c>
      <c r="Y34" s="23"/>
      <c r="Z34" s="24" t="str">
        <f t="shared" ref="Z34" si="253">IF(ISBLANK(Y34),"??? --/--/----",Y34+((Z33-1)*7+4))</f>
        <v>??? --/--/----</v>
      </c>
      <c r="AA34" s="23"/>
      <c r="AB34" s="24" t="str">
        <f t="shared" ref="AB34" si="254">IF(ISBLANK(AA34),"??? --/--/----",AA34+((AB33-1)*7+4))</f>
        <v>??? --/--/----</v>
      </c>
      <c r="AG34" s="4" t="str">
        <f t="shared" ref="AG34:BL34" si="255">IF(ISBLANK($C34),"",IF(AND($C34&lt;=AG$2,$D34&gt;=AG$2),$B34,""))</f>
        <v/>
      </c>
      <c r="AH34" s="4" t="str">
        <f t="shared" si="255"/>
        <v/>
      </c>
      <c r="AI34" s="4" t="str">
        <f t="shared" si="255"/>
        <v/>
      </c>
      <c r="AJ34" s="4" t="str">
        <f t="shared" si="255"/>
        <v/>
      </c>
      <c r="AK34" s="4" t="str">
        <f t="shared" si="255"/>
        <v/>
      </c>
      <c r="AL34" s="4" t="str">
        <f t="shared" si="255"/>
        <v/>
      </c>
      <c r="AM34" s="4" t="str">
        <f t="shared" si="255"/>
        <v/>
      </c>
      <c r="AN34" s="4" t="str">
        <f t="shared" si="255"/>
        <v/>
      </c>
      <c r="AO34" s="4" t="str">
        <f t="shared" si="255"/>
        <v/>
      </c>
      <c r="AP34" s="4" t="str">
        <f t="shared" si="255"/>
        <v/>
      </c>
      <c r="AQ34" s="4" t="str">
        <f t="shared" si="255"/>
        <v/>
      </c>
      <c r="AR34" s="4" t="str">
        <f t="shared" si="255"/>
        <v/>
      </c>
      <c r="AS34" s="4" t="str">
        <f t="shared" si="255"/>
        <v/>
      </c>
      <c r="AT34" s="4" t="str">
        <f t="shared" si="255"/>
        <v/>
      </c>
      <c r="AU34" s="4" t="str">
        <f t="shared" si="255"/>
        <v/>
      </c>
      <c r="AV34" s="4" t="str">
        <f t="shared" si="255"/>
        <v/>
      </c>
      <c r="AW34" s="4" t="str">
        <f t="shared" si="255"/>
        <v/>
      </c>
      <c r="AX34" s="4" t="str">
        <f t="shared" si="255"/>
        <v/>
      </c>
      <c r="AY34" s="4" t="str">
        <f t="shared" si="255"/>
        <v/>
      </c>
      <c r="AZ34" s="4" t="str">
        <f t="shared" si="255"/>
        <v/>
      </c>
      <c r="BA34" s="4" t="str">
        <f t="shared" si="255"/>
        <v/>
      </c>
      <c r="BB34" s="4" t="str">
        <f t="shared" si="255"/>
        <v/>
      </c>
      <c r="BC34" s="4" t="str">
        <f t="shared" si="255"/>
        <v/>
      </c>
      <c r="BD34" s="4">
        <f t="shared" si="255"/>
        <v>0</v>
      </c>
      <c r="BE34" s="4">
        <f t="shared" si="255"/>
        <v>0</v>
      </c>
      <c r="BF34" s="4">
        <f t="shared" si="255"/>
        <v>0</v>
      </c>
      <c r="BG34" s="4">
        <f t="shared" si="255"/>
        <v>0</v>
      </c>
      <c r="BH34" s="4">
        <f t="shared" si="255"/>
        <v>0</v>
      </c>
      <c r="BI34" s="4">
        <f t="shared" si="255"/>
        <v>0</v>
      </c>
      <c r="BJ34" s="4">
        <f t="shared" si="255"/>
        <v>0</v>
      </c>
      <c r="BK34" s="4">
        <f t="shared" si="255"/>
        <v>0</v>
      </c>
      <c r="BL34" s="4">
        <f t="shared" si="255"/>
        <v>0</v>
      </c>
      <c r="BM34" s="4">
        <f t="shared" ref="BM34:CR34" si="256">IF(ISBLANK($C34),"",IF(AND($C34&lt;=BM$2,$D34&gt;=BM$2),$B34,""))</f>
        <v>0</v>
      </c>
      <c r="BN34" s="4">
        <f t="shared" si="256"/>
        <v>0</v>
      </c>
      <c r="BO34" s="4">
        <f t="shared" si="256"/>
        <v>0</v>
      </c>
      <c r="BP34" s="4">
        <f t="shared" si="256"/>
        <v>0</v>
      </c>
      <c r="BQ34" s="4">
        <f t="shared" si="256"/>
        <v>0</v>
      </c>
      <c r="BR34" s="4">
        <f t="shared" si="256"/>
        <v>0</v>
      </c>
      <c r="BS34" s="4">
        <f t="shared" si="256"/>
        <v>0</v>
      </c>
      <c r="BT34" s="4">
        <f t="shared" si="256"/>
        <v>0</v>
      </c>
      <c r="BU34" s="4">
        <f t="shared" si="256"/>
        <v>0</v>
      </c>
      <c r="BV34" s="4">
        <f t="shared" si="256"/>
        <v>0</v>
      </c>
      <c r="BW34" s="4">
        <f t="shared" si="256"/>
        <v>0</v>
      </c>
      <c r="BX34" s="4">
        <f t="shared" si="256"/>
        <v>0</v>
      </c>
      <c r="BY34" s="4">
        <f t="shared" si="256"/>
        <v>0</v>
      </c>
      <c r="BZ34" s="4">
        <f t="shared" si="256"/>
        <v>0</v>
      </c>
      <c r="CA34" s="4">
        <f t="shared" si="256"/>
        <v>0</v>
      </c>
      <c r="CB34" s="4">
        <f t="shared" si="256"/>
        <v>0</v>
      </c>
      <c r="CC34" s="4">
        <f t="shared" si="256"/>
        <v>0</v>
      </c>
      <c r="CD34" s="4">
        <f t="shared" si="256"/>
        <v>0</v>
      </c>
      <c r="CE34" s="4">
        <f t="shared" si="256"/>
        <v>0</v>
      </c>
      <c r="CF34" s="4">
        <f t="shared" si="256"/>
        <v>0</v>
      </c>
      <c r="CG34" s="4">
        <f t="shared" si="256"/>
        <v>0</v>
      </c>
      <c r="CH34" s="4">
        <f t="shared" si="256"/>
        <v>0</v>
      </c>
      <c r="CI34" s="4">
        <f t="shared" si="256"/>
        <v>0</v>
      </c>
      <c r="CJ34" s="4">
        <f t="shared" si="256"/>
        <v>0</v>
      </c>
      <c r="CK34" s="4">
        <f t="shared" si="256"/>
        <v>0</v>
      </c>
      <c r="CL34" s="4">
        <f t="shared" si="256"/>
        <v>0</v>
      </c>
      <c r="CM34" s="4">
        <f t="shared" si="256"/>
        <v>0</v>
      </c>
      <c r="CN34" s="4">
        <f t="shared" si="256"/>
        <v>0</v>
      </c>
      <c r="CO34" s="4">
        <f t="shared" si="256"/>
        <v>0</v>
      </c>
      <c r="CP34" s="4">
        <f t="shared" si="256"/>
        <v>0</v>
      </c>
      <c r="CQ34" s="4">
        <f t="shared" si="256"/>
        <v>0</v>
      </c>
      <c r="CR34" s="4">
        <f t="shared" si="256"/>
        <v>0</v>
      </c>
      <c r="CS34" s="4">
        <f t="shared" ref="CS34:DQ34" si="257">IF(ISBLANK($C34),"",IF(AND($C34&lt;=CS$2,$D34&gt;=CS$2),$B34,""))</f>
        <v>0</v>
      </c>
      <c r="CT34" s="4">
        <f t="shared" si="257"/>
        <v>0</v>
      </c>
      <c r="CU34" s="4">
        <f t="shared" si="257"/>
        <v>0</v>
      </c>
      <c r="CV34" s="4">
        <f t="shared" si="257"/>
        <v>0</v>
      </c>
      <c r="CW34" s="4">
        <f t="shared" si="257"/>
        <v>0</v>
      </c>
      <c r="CX34" s="4">
        <f t="shared" si="257"/>
        <v>0</v>
      </c>
      <c r="CY34" s="4">
        <f t="shared" si="257"/>
        <v>0</v>
      </c>
      <c r="CZ34" s="4">
        <f t="shared" si="257"/>
        <v>0</v>
      </c>
      <c r="DA34" s="4">
        <f t="shared" si="257"/>
        <v>0</v>
      </c>
      <c r="DB34" s="4">
        <f t="shared" si="257"/>
        <v>0</v>
      </c>
      <c r="DC34" s="4" t="str">
        <f t="shared" si="257"/>
        <v/>
      </c>
      <c r="DD34" s="4" t="str">
        <f t="shared" si="257"/>
        <v/>
      </c>
      <c r="DE34" s="4" t="str">
        <f t="shared" si="257"/>
        <v/>
      </c>
      <c r="DF34" s="4" t="str">
        <f t="shared" si="257"/>
        <v/>
      </c>
      <c r="DG34" s="4" t="str">
        <f t="shared" si="257"/>
        <v/>
      </c>
      <c r="DH34" s="4" t="str">
        <f t="shared" si="257"/>
        <v/>
      </c>
      <c r="DI34" s="4" t="str">
        <f t="shared" si="257"/>
        <v/>
      </c>
      <c r="DJ34" s="4" t="str">
        <f t="shared" si="257"/>
        <v/>
      </c>
      <c r="DK34" s="4" t="str">
        <f t="shared" si="257"/>
        <v/>
      </c>
      <c r="DL34" s="4" t="str">
        <f t="shared" si="257"/>
        <v/>
      </c>
      <c r="DM34" s="4" t="str">
        <f t="shared" si="257"/>
        <v/>
      </c>
      <c r="DN34" s="4" t="str">
        <f t="shared" si="257"/>
        <v/>
      </c>
      <c r="DO34" s="4" t="str">
        <f t="shared" si="257"/>
        <v/>
      </c>
      <c r="DP34" s="4" t="str">
        <f t="shared" si="257"/>
        <v/>
      </c>
      <c r="DQ34" s="4" t="str">
        <f t="shared" si="257"/>
        <v/>
      </c>
    </row>
    <row r="35" spans="1:121" s="5" customFormat="1" ht="9.9499999999999993" customHeight="1">
      <c r="A35" s="80" t="s">
        <v>117</v>
      </c>
      <c r="B35" s="80"/>
      <c r="C35" s="8" t="s">
        <v>34</v>
      </c>
      <c r="D35" s="9">
        <f>1155+70+35</f>
        <v>1260</v>
      </c>
      <c r="E35" s="8" t="s">
        <v>35</v>
      </c>
      <c r="F35" s="9">
        <v>4</v>
      </c>
      <c r="G35" s="8" t="s">
        <v>36</v>
      </c>
      <c r="H35" s="9">
        <v>5</v>
      </c>
      <c r="I35" s="8" t="s">
        <v>37</v>
      </c>
      <c r="J35" s="9"/>
      <c r="K35" s="8" t="s">
        <v>38</v>
      </c>
      <c r="L35" s="9"/>
      <c r="M35" s="8" t="s">
        <v>39</v>
      </c>
      <c r="N35" s="9"/>
      <c r="O35" s="8" t="s">
        <v>40</v>
      </c>
      <c r="P35" s="9"/>
      <c r="Q35" s="8" t="s">
        <v>41</v>
      </c>
      <c r="R35" s="9"/>
      <c r="S35" s="8" t="s">
        <v>42</v>
      </c>
      <c r="T35" s="9"/>
      <c r="U35" s="8" t="s">
        <v>43</v>
      </c>
      <c r="V35" s="9"/>
      <c r="W35" s="8" t="s">
        <v>44</v>
      </c>
      <c r="X35" s="9"/>
      <c r="Y35" s="8" t="s">
        <v>45</v>
      </c>
      <c r="Z35" s="9"/>
      <c r="AA35" s="8" t="s">
        <v>46</v>
      </c>
      <c r="AB35" s="9"/>
    </row>
    <row r="36" spans="1:121" s="4" customFormat="1" ht="18.75" customHeight="1">
      <c r="A36" s="36">
        <v>24514</v>
      </c>
      <c r="B36" s="19">
        <v>4</v>
      </c>
      <c r="C36" s="23">
        <v>45978</v>
      </c>
      <c r="D36" s="24">
        <f>IF(ISBLANK(C36),"??? --/--/----",C36+((D35/35)*7-3))</f>
        <v>46227</v>
      </c>
      <c r="E36" s="23">
        <v>46069</v>
      </c>
      <c r="F36" s="24">
        <f t="shared" ref="F36" si="258">IF(ISBLANK(E36),"??? --/--/----",E36+((F35-1)*7+4))</f>
        <v>46094</v>
      </c>
      <c r="G36" s="23">
        <v>46132</v>
      </c>
      <c r="H36" s="24">
        <f t="shared" ref="H36" si="259">IF(ISBLANK(G36),"??? --/--/----",G36+((H35-1)*7+4))</f>
        <v>46164</v>
      </c>
      <c r="I36" s="23"/>
      <c r="J36" s="24" t="str">
        <f t="shared" ref="J36" si="260">IF(ISBLANK(I36),"??? --/--/----",I36+((J35-1)*7+4))</f>
        <v>??? --/--/----</v>
      </c>
      <c r="K36" s="23"/>
      <c r="L36" s="24" t="str">
        <f t="shared" ref="L36" si="261">IF(ISBLANK(K36),"??? --/--/----",K36+((L35-1)*7+4))</f>
        <v>??? --/--/----</v>
      </c>
      <c r="M36" s="23"/>
      <c r="N36" s="24" t="str">
        <f t="shared" ref="N36" si="262">IF(ISBLANK(M36),"??? --/--/----",M36+((N35-1)*7+4))</f>
        <v>??? --/--/----</v>
      </c>
      <c r="O36" s="23"/>
      <c r="P36" s="24" t="str">
        <f t="shared" ref="P36" si="263">IF(ISBLANK(O36),"??? --/--/----",O36+((P35-1)*7+4))</f>
        <v>??? --/--/----</v>
      </c>
      <c r="Q36" s="23"/>
      <c r="R36" s="24" t="str">
        <f t="shared" ref="R36" si="264">IF(ISBLANK(Q36),"??? --/--/----",Q36+((R35-1)*7+4))</f>
        <v>??? --/--/----</v>
      </c>
      <c r="S36" s="23"/>
      <c r="T36" s="24" t="str">
        <f t="shared" ref="T36" si="265">IF(ISBLANK(S36),"??? --/--/----",S36+((T35-1)*7+4))</f>
        <v>??? --/--/----</v>
      </c>
      <c r="U36" s="23"/>
      <c r="V36" s="24" t="str">
        <f t="shared" ref="V36" si="266">IF(ISBLANK(U36),"??? --/--/----",U36+((V35-1)*7+4))</f>
        <v>??? --/--/----</v>
      </c>
      <c r="W36" s="23"/>
      <c r="X36" s="24" t="str">
        <f t="shared" ref="X36" si="267">IF(ISBLANK(W36),"??? --/--/----",W36+((X35-1)*7+4))</f>
        <v>??? --/--/----</v>
      </c>
      <c r="Y36" s="23"/>
      <c r="Z36" s="24" t="str">
        <f t="shared" ref="Z36" si="268">IF(ISBLANK(Y36),"??? --/--/----",Y36+((Z35-1)*7+4))</f>
        <v>??? --/--/----</v>
      </c>
      <c r="AA36" s="23"/>
      <c r="AB36" s="24" t="str">
        <f t="shared" ref="AB36" si="269">IF(ISBLANK(AA36),"??? --/--/----",AA36+((AB35-1)*7+4))</f>
        <v>??? --/--/----</v>
      </c>
      <c r="AG36" s="4" t="str">
        <f t="shared" ref="AG36:BL36" si="270">IF(ISBLANK($C36),"",IF(AND($C36&lt;=AG$2,$D36&gt;=AG$2),$B36,""))</f>
        <v/>
      </c>
      <c r="AH36" s="4" t="str">
        <f t="shared" si="270"/>
        <v/>
      </c>
      <c r="AI36" s="4" t="str">
        <f t="shared" si="270"/>
        <v/>
      </c>
      <c r="AJ36" s="4" t="str">
        <f t="shared" si="270"/>
        <v/>
      </c>
      <c r="AK36" s="4" t="str">
        <f t="shared" si="270"/>
        <v/>
      </c>
      <c r="AL36" s="4" t="str">
        <f t="shared" si="270"/>
        <v/>
      </c>
      <c r="AM36" s="4" t="str">
        <f t="shared" si="270"/>
        <v/>
      </c>
      <c r="AN36" s="4" t="str">
        <f t="shared" si="270"/>
        <v/>
      </c>
      <c r="AO36" s="4" t="str">
        <f t="shared" si="270"/>
        <v/>
      </c>
      <c r="AP36" s="4" t="str">
        <f t="shared" si="270"/>
        <v/>
      </c>
      <c r="AQ36" s="4" t="str">
        <f t="shared" si="270"/>
        <v/>
      </c>
      <c r="AR36" s="4" t="str">
        <f t="shared" si="270"/>
        <v/>
      </c>
      <c r="AS36" s="4" t="str">
        <f t="shared" si="270"/>
        <v/>
      </c>
      <c r="AT36" s="4" t="str">
        <f t="shared" si="270"/>
        <v/>
      </c>
      <c r="AU36" s="4" t="str">
        <f t="shared" si="270"/>
        <v/>
      </c>
      <c r="AV36" s="4" t="str">
        <f t="shared" si="270"/>
        <v/>
      </c>
      <c r="AW36" s="4" t="str">
        <f t="shared" si="270"/>
        <v/>
      </c>
      <c r="AX36" s="4" t="str">
        <f t="shared" si="270"/>
        <v/>
      </c>
      <c r="AY36" s="4" t="str">
        <f t="shared" si="270"/>
        <v/>
      </c>
      <c r="AZ36" s="4" t="str">
        <f t="shared" si="270"/>
        <v/>
      </c>
      <c r="BA36" s="4" t="str">
        <f t="shared" si="270"/>
        <v/>
      </c>
      <c r="BB36" s="4" t="str">
        <f t="shared" si="270"/>
        <v/>
      </c>
      <c r="BC36" s="4" t="str">
        <f t="shared" si="270"/>
        <v/>
      </c>
      <c r="BD36" s="4" t="str">
        <f t="shared" si="270"/>
        <v/>
      </c>
      <c r="BE36" s="4" t="str">
        <f t="shared" si="270"/>
        <v/>
      </c>
      <c r="BF36" s="4" t="str">
        <f t="shared" si="270"/>
        <v/>
      </c>
      <c r="BG36" s="4" t="str">
        <f t="shared" si="270"/>
        <v/>
      </c>
      <c r="BH36" s="4" t="str">
        <f t="shared" si="270"/>
        <v/>
      </c>
      <c r="BI36" s="4" t="str">
        <f t="shared" si="270"/>
        <v/>
      </c>
      <c r="BJ36" s="4" t="str">
        <f t="shared" si="270"/>
        <v/>
      </c>
      <c r="BK36" s="4" t="str">
        <f t="shared" si="270"/>
        <v/>
      </c>
      <c r="BL36" s="4" t="str">
        <f t="shared" si="270"/>
        <v/>
      </c>
      <c r="BM36" s="4" t="str">
        <f t="shared" ref="BM36:CR36" si="271">IF(ISBLANK($C36),"",IF(AND($C36&lt;=BM$2,$D36&gt;=BM$2),$B36,""))</f>
        <v/>
      </c>
      <c r="BN36" s="4" t="str">
        <f t="shared" si="271"/>
        <v/>
      </c>
      <c r="BO36" s="4" t="str">
        <f t="shared" si="271"/>
        <v/>
      </c>
      <c r="BP36" s="4" t="str">
        <f t="shared" si="271"/>
        <v/>
      </c>
      <c r="BQ36" s="4" t="str">
        <f t="shared" si="271"/>
        <v/>
      </c>
      <c r="BR36" s="4" t="str">
        <f t="shared" si="271"/>
        <v/>
      </c>
      <c r="BS36" s="4">
        <f t="shared" si="271"/>
        <v>4</v>
      </c>
      <c r="BT36" s="4">
        <f t="shared" si="271"/>
        <v>4</v>
      </c>
      <c r="BU36" s="4">
        <f t="shared" si="271"/>
        <v>4</v>
      </c>
      <c r="BV36" s="4">
        <f t="shared" si="271"/>
        <v>4</v>
      </c>
      <c r="BW36" s="4">
        <f t="shared" si="271"/>
        <v>4</v>
      </c>
      <c r="BX36" s="4">
        <f t="shared" si="271"/>
        <v>4</v>
      </c>
      <c r="BY36" s="4">
        <f t="shared" si="271"/>
        <v>4</v>
      </c>
      <c r="BZ36" s="4">
        <f t="shared" si="271"/>
        <v>4</v>
      </c>
      <c r="CA36" s="4">
        <f t="shared" si="271"/>
        <v>4</v>
      </c>
      <c r="CB36" s="4">
        <f t="shared" si="271"/>
        <v>4</v>
      </c>
      <c r="CC36" s="4">
        <f t="shared" si="271"/>
        <v>4</v>
      </c>
      <c r="CD36" s="4">
        <f t="shared" si="271"/>
        <v>4</v>
      </c>
      <c r="CE36" s="4">
        <f t="shared" si="271"/>
        <v>4</v>
      </c>
      <c r="CF36" s="4">
        <f t="shared" si="271"/>
        <v>4</v>
      </c>
      <c r="CG36" s="4">
        <f t="shared" si="271"/>
        <v>4</v>
      </c>
      <c r="CH36" s="4">
        <f t="shared" si="271"/>
        <v>4</v>
      </c>
      <c r="CI36" s="4">
        <f t="shared" si="271"/>
        <v>4</v>
      </c>
      <c r="CJ36" s="4">
        <f t="shared" si="271"/>
        <v>4</v>
      </c>
      <c r="CK36" s="4">
        <f t="shared" si="271"/>
        <v>4</v>
      </c>
      <c r="CL36" s="4">
        <f t="shared" si="271"/>
        <v>4</v>
      </c>
      <c r="CM36" s="4">
        <f t="shared" si="271"/>
        <v>4</v>
      </c>
      <c r="CN36" s="4">
        <f t="shared" si="271"/>
        <v>4</v>
      </c>
      <c r="CO36" s="4">
        <f t="shared" si="271"/>
        <v>4</v>
      </c>
      <c r="CP36" s="4">
        <f t="shared" si="271"/>
        <v>4</v>
      </c>
      <c r="CQ36" s="4">
        <f t="shared" si="271"/>
        <v>4</v>
      </c>
      <c r="CR36" s="4">
        <f t="shared" si="271"/>
        <v>4</v>
      </c>
      <c r="CS36" s="4">
        <f t="shared" ref="CS36:DQ36" si="272">IF(ISBLANK($C36),"",IF(AND($C36&lt;=CS$2,$D36&gt;=CS$2),$B36,""))</f>
        <v>4</v>
      </c>
      <c r="CT36" s="4">
        <f t="shared" si="272"/>
        <v>4</v>
      </c>
      <c r="CU36" s="4">
        <f t="shared" si="272"/>
        <v>4</v>
      </c>
      <c r="CV36" s="4">
        <f t="shared" si="272"/>
        <v>4</v>
      </c>
      <c r="CW36" s="4">
        <f t="shared" si="272"/>
        <v>4</v>
      </c>
      <c r="CX36" s="4">
        <f t="shared" si="272"/>
        <v>4</v>
      </c>
      <c r="CY36" s="4">
        <f t="shared" si="272"/>
        <v>4</v>
      </c>
      <c r="CZ36" s="4">
        <f t="shared" si="272"/>
        <v>4</v>
      </c>
      <c r="DA36" s="4">
        <f t="shared" si="272"/>
        <v>4</v>
      </c>
      <c r="DB36" s="4">
        <f t="shared" si="272"/>
        <v>4</v>
      </c>
      <c r="DC36" s="4" t="str">
        <f t="shared" si="272"/>
        <v/>
      </c>
      <c r="DD36" s="4" t="str">
        <f t="shared" si="272"/>
        <v/>
      </c>
      <c r="DE36" s="4" t="str">
        <f t="shared" si="272"/>
        <v/>
      </c>
      <c r="DF36" s="4" t="str">
        <f t="shared" si="272"/>
        <v/>
      </c>
      <c r="DG36" s="4" t="str">
        <f t="shared" si="272"/>
        <v/>
      </c>
      <c r="DH36" s="4" t="str">
        <f t="shared" si="272"/>
        <v/>
      </c>
      <c r="DI36" s="4" t="str">
        <f t="shared" si="272"/>
        <v/>
      </c>
      <c r="DJ36" s="4" t="str">
        <f t="shared" si="272"/>
        <v/>
      </c>
      <c r="DK36" s="4" t="str">
        <f t="shared" si="272"/>
        <v/>
      </c>
      <c r="DL36" s="4" t="str">
        <f t="shared" si="272"/>
        <v/>
      </c>
      <c r="DM36" s="4" t="str">
        <f t="shared" si="272"/>
        <v/>
      </c>
      <c r="DN36" s="4" t="str">
        <f t="shared" si="272"/>
        <v/>
      </c>
      <c r="DO36" s="4" t="str">
        <f t="shared" si="272"/>
        <v/>
      </c>
      <c r="DP36" s="4" t="str">
        <f t="shared" si="272"/>
        <v/>
      </c>
      <c r="DQ36" s="4" t="str">
        <f t="shared" si="272"/>
        <v/>
      </c>
    </row>
    <row r="37" spans="1:121" s="5" customFormat="1" ht="9.9499999999999993" customHeight="1">
      <c r="A37" s="80" t="s">
        <v>115</v>
      </c>
      <c r="B37" s="80"/>
      <c r="C37" s="8" t="s">
        <v>34</v>
      </c>
      <c r="D37" s="9">
        <f>700+70</f>
        <v>770</v>
      </c>
      <c r="E37" s="8" t="s">
        <v>35</v>
      </c>
      <c r="F37" s="9">
        <v>4</v>
      </c>
      <c r="G37" s="8" t="s">
        <v>36</v>
      </c>
      <c r="H37" s="9"/>
      <c r="I37" s="8" t="s">
        <v>37</v>
      </c>
      <c r="J37" s="9"/>
      <c r="K37" s="8" t="s">
        <v>38</v>
      </c>
      <c r="L37" s="9"/>
      <c r="M37" s="8" t="s">
        <v>39</v>
      </c>
      <c r="N37" s="9"/>
      <c r="O37" s="8" t="s">
        <v>40</v>
      </c>
      <c r="P37" s="9"/>
      <c r="Q37" s="8" t="s">
        <v>41</v>
      </c>
      <c r="R37" s="9"/>
      <c r="S37" s="8" t="s">
        <v>42</v>
      </c>
      <c r="T37" s="9"/>
      <c r="U37" s="8" t="s">
        <v>43</v>
      </c>
      <c r="V37" s="9"/>
      <c r="W37" s="8" t="s">
        <v>44</v>
      </c>
      <c r="X37" s="9"/>
      <c r="Y37" s="8" t="s">
        <v>45</v>
      </c>
      <c r="Z37" s="9"/>
      <c r="AA37" s="8" t="s">
        <v>46</v>
      </c>
      <c r="AB37" s="9"/>
    </row>
    <row r="38" spans="1:121" s="4" customFormat="1" ht="18.75" customHeight="1">
      <c r="A38" s="36">
        <v>24524</v>
      </c>
      <c r="B38" s="19">
        <v>1</v>
      </c>
      <c r="C38" s="23">
        <v>45992</v>
      </c>
      <c r="D38" s="24">
        <f>IF(ISBLANK(C38),"??? --/--/----",C38+((D37/35)*7-3))</f>
        <v>46143</v>
      </c>
      <c r="E38" s="23">
        <v>46069</v>
      </c>
      <c r="F38" s="24">
        <f t="shared" ref="F38" si="273">IF(ISBLANK(E38),"??? --/--/----",E38+((F37-1)*7+4))</f>
        <v>46094</v>
      </c>
      <c r="G38" s="23"/>
      <c r="H38" s="24" t="str">
        <f t="shared" ref="H38" si="274">IF(ISBLANK(G38),"??? --/--/----",G38+((H37-1)*7+4))</f>
        <v>??? --/--/----</v>
      </c>
      <c r="I38" s="23"/>
      <c r="J38" s="24" t="str">
        <f t="shared" ref="J38" si="275">IF(ISBLANK(I38),"??? --/--/----",I38+((J37-1)*7+4))</f>
        <v>??? --/--/----</v>
      </c>
      <c r="K38" s="23"/>
      <c r="L38" s="24" t="str">
        <f t="shared" ref="L38" si="276">IF(ISBLANK(K38),"??? --/--/----",K38+((L37-1)*7+4))</f>
        <v>??? --/--/----</v>
      </c>
      <c r="M38" s="23"/>
      <c r="N38" s="24" t="str">
        <f t="shared" ref="N38" si="277">IF(ISBLANK(M38),"??? --/--/----",M38+((N37-1)*7+4))</f>
        <v>??? --/--/----</v>
      </c>
      <c r="O38" s="23"/>
      <c r="P38" s="24" t="str">
        <f t="shared" ref="P38" si="278">IF(ISBLANK(O38),"??? --/--/----",O38+((P37-1)*7+4))</f>
        <v>??? --/--/----</v>
      </c>
      <c r="Q38" s="23"/>
      <c r="R38" s="24" t="str">
        <f t="shared" ref="R38" si="279">IF(ISBLANK(Q38),"??? --/--/----",Q38+((R37-1)*7+4))</f>
        <v>??? --/--/----</v>
      </c>
      <c r="S38" s="23"/>
      <c r="T38" s="24" t="str">
        <f t="shared" ref="T38" si="280">IF(ISBLANK(S38),"??? --/--/----",S38+((T37-1)*7+4))</f>
        <v>??? --/--/----</v>
      </c>
      <c r="U38" s="23"/>
      <c r="V38" s="24" t="str">
        <f t="shared" ref="V38" si="281">IF(ISBLANK(U38),"??? --/--/----",U38+((V37-1)*7+4))</f>
        <v>??? --/--/----</v>
      </c>
      <c r="W38" s="23"/>
      <c r="X38" s="24" t="str">
        <f t="shared" ref="X38" si="282">IF(ISBLANK(W38),"??? --/--/----",W38+((X37-1)*7+4))</f>
        <v>??? --/--/----</v>
      </c>
      <c r="Y38" s="23"/>
      <c r="Z38" s="24" t="str">
        <f t="shared" ref="Z38" si="283">IF(ISBLANK(Y38),"??? --/--/----",Y38+((Z37-1)*7+4))</f>
        <v>??? --/--/----</v>
      </c>
      <c r="AA38" s="23"/>
      <c r="AB38" s="24" t="str">
        <f t="shared" ref="AB38" si="284">IF(ISBLANK(AA38),"??? --/--/----",AA38+((AB37-1)*7+4))</f>
        <v>??? --/--/----</v>
      </c>
      <c r="AG38" s="4" t="str">
        <f t="shared" ref="AG38:BL38" si="285">IF(ISBLANK($C38),"",IF(AND($C38&lt;=AG$2,$D38&gt;=AG$2),$B38,""))</f>
        <v/>
      </c>
      <c r="AH38" s="4" t="str">
        <f t="shared" si="285"/>
        <v/>
      </c>
      <c r="AI38" s="4" t="str">
        <f t="shared" si="285"/>
        <v/>
      </c>
      <c r="AJ38" s="4" t="str">
        <f t="shared" si="285"/>
        <v/>
      </c>
      <c r="AK38" s="4" t="str">
        <f t="shared" si="285"/>
        <v/>
      </c>
      <c r="AL38" s="4" t="str">
        <f t="shared" si="285"/>
        <v/>
      </c>
      <c r="AM38" s="4" t="str">
        <f t="shared" si="285"/>
        <v/>
      </c>
      <c r="AN38" s="4" t="str">
        <f t="shared" si="285"/>
        <v/>
      </c>
      <c r="AO38" s="4" t="str">
        <f t="shared" si="285"/>
        <v/>
      </c>
      <c r="AP38" s="4" t="str">
        <f t="shared" si="285"/>
        <v/>
      </c>
      <c r="AQ38" s="4" t="str">
        <f t="shared" si="285"/>
        <v/>
      </c>
      <c r="AR38" s="4" t="str">
        <f t="shared" si="285"/>
        <v/>
      </c>
      <c r="AS38" s="4" t="str">
        <f t="shared" si="285"/>
        <v/>
      </c>
      <c r="AT38" s="4" t="str">
        <f t="shared" si="285"/>
        <v/>
      </c>
      <c r="AU38" s="4" t="str">
        <f t="shared" si="285"/>
        <v/>
      </c>
      <c r="AV38" s="4" t="str">
        <f t="shared" si="285"/>
        <v/>
      </c>
      <c r="AW38" s="4" t="str">
        <f t="shared" si="285"/>
        <v/>
      </c>
      <c r="AX38" s="4" t="str">
        <f t="shared" si="285"/>
        <v/>
      </c>
      <c r="AY38" s="4" t="str">
        <f t="shared" si="285"/>
        <v/>
      </c>
      <c r="AZ38" s="4" t="str">
        <f t="shared" si="285"/>
        <v/>
      </c>
      <c r="BA38" s="4" t="str">
        <f t="shared" si="285"/>
        <v/>
      </c>
      <c r="BB38" s="4" t="str">
        <f t="shared" si="285"/>
        <v/>
      </c>
      <c r="BC38" s="4" t="str">
        <f t="shared" si="285"/>
        <v/>
      </c>
      <c r="BD38" s="4" t="str">
        <f t="shared" si="285"/>
        <v/>
      </c>
      <c r="BE38" s="4" t="str">
        <f t="shared" si="285"/>
        <v/>
      </c>
      <c r="BF38" s="4" t="str">
        <f t="shared" si="285"/>
        <v/>
      </c>
      <c r="BG38" s="4" t="str">
        <f t="shared" si="285"/>
        <v/>
      </c>
      <c r="BH38" s="4" t="str">
        <f t="shared" si="285"/>
        <v/>
      </c>
      <c r="BI38" s="4" t="str">
        <f t="shared" si="285"/>
        <v/>
      </c>
      <c r="BJ38" s="4" t="str">
        <f t="shared" si="285"/>
        <v/>
      </c>
      <c r="BK38" s="4" t="str">
        <f t="shared" si="285"/>
        <v/>
      </c>
      <c r="BL38" s="4" t="str">
        <f t="shared" si="285"/>
        <v/>
      </c>
      <c r="BM38" s="4" t="str">
        <f t="shared" ref="BM38:CR38" si="286">IF(ISBLANK($C38),"",IF(AND($C38&lt;=BM$2,$D38&gt;=BM$2),$B38,""))</f>
        <v/>
      </c>
      <c r="BN38" s="4" t="str">
        <f t="shared" si="286"/>
        <v/>
      </c>
      <c r="BO38" s="4" t="str">
        <f t="shared" si="286"/>
        <v/>
      </c>
      <c r="BP38" s="4" t="str">
        <f t="shared" si="286"/>
        <v/>
      </c>
      <c r="BQ38" s="4" t="str">
        <f t="shared" si="286"/>
        <v/>
      </c>
      <c r="BR38" s="4" t="str">
        <f t="shared" si="286"/>
        <v/>
      </c>
      <c r="BS38" s="4" t="str">
        <f t="shared" si="286"/>
        <v/>
      </c>
      <c r="BT38" s="4" t="str">
        <f t="shared" si="286"/>
        <v/>
      </c>
      <c r="BU38" s="4">
        <f t="shared" si="286"/>
        <v>1</v>
      </c>
      <c r="BV38" s="4">
        <f t="shared" si="286"/>
        <v>1</v>
      </c>
      <c r="BW38" s="4">
        <f t="shared" si="286"/>
        <v>1</v>
      </c>
      <c r="BX38" s="4">
        <f t="shared" si="286"/>
        <v>1</v>
      </c>
      <c r="BY38" s="4">
        <f t="shared" si="286"/>
        <v>1</v>
      </c>
      <c r="BZ38" s="4">
        <f t="shared" si="286"/>
        <v>1</v>
      </c>
      <c r="CA38" s="4">
        <f t="shared" si="286"/>
        <v>1</v>
      </c>
      <c r="CB38" s="4">
        <f t="shared" si="286"/>
        <v>1</v>
      </c>
      <c r="CC38" s="4">
        <f t="shared" si="286"/>
        <v>1</v>
      </c>
      <c r="CD38" s="4">
        <f t="shared" si="286"/>
        <v>1</v>
      </c>
      <c r="CE38" s="4">
        <f t="shared" si="286"/>
        <v>1</v>
      </c>
      <c r="CF38" s="4">
        <f t="shared" si="286"/>
        <v>1</v>
      </c>
      <c r="CG38" s="4">
        <f t="shared" si="286"/>
        <v>1</v>
      </c>
      <c r="CH38" s="4">
        <f t="shared" si="286"/>
        <v>1</v>
      </c>
      <c r="CI38" s="4">
        <f t="shared" si="286"/>
        <v>1</v>
      </c>
      <c r="CJ38" s="4">
        <f t="shared" si="286"/>
        <v>1</v>
      </c>
      <c r="CK38" s="4">
        <f t="shared" si="286"/>
        <v>1</v>
      </c>
      <c r="CL38" s="4">
        <f t="shared" si="286"/>
        <v>1</v>
      </c>
      <c r="CM38" s="4">
        <f t="shared" si="286"/>
        <v>1</v>
      </c>
      <c r="CN38" s="4">
        <f t="shared" si="286"/>
        <v>1</v>
      </c>
      <c r="CO38" s="4">
        <f t="shared" si="286"/>
        <v>1</v>
      </c>
      <c r="CP38" s="4">
        <f t="shared" si="286"/>
        <v>1</v>
      </c>
      <c r="CQ38" s="4" t="str">
        <f t="shared" si="286"/>
        <v/>
      </c>
      <c r="CR38" s="4" t="str">
        <f t="shared" si="286"/>
        <v/>
      </c>
      <c r="CS38" s="4" t="str">
        <f t="shared" ref="CS38:DQ38" si="287">IF(ISBLANK($C38),"",IF(AND($C38&lt;=CS$2,$D38&gt;=CS$2),$B38,""))</f>
        <v/>
      </c>
      <c r="CT38" s="4" t="str">
        <f t="shared" si="287"/>
        <v/>
      </c>
      <c r="CU38" s="4" t="str">
        <f t="shared" si="287"/>
        <v/>
      </c>
      <c r="CV38" s="4" t="str">
        <f t="shared" si="287"/>
        <v/>
      </c>
      <c r="CW38" s="4" t="str">
        <f t="shared" si="287"/>
        <v/>
      </c>
      <c r="CX38" s="4" t="str">
        <f t="shared" si="287"/>
        <v/>
      </c>
      <c r="CY38" s="4" t="str">
        <f t="shared" si="287"/>
        <v/>
      </c>
      <c r="CZ38" s="4" t="str">
        <f t="shared" si="287"/>
        <v/>
      </c>
      <c r="DA38" s="4" t="str">
        <f t="shared" si="287"/>
        <v/>
      </c>
      <c r="DB38" s="4" t="str">
        <f t="shared" si="287"/>
        <v/>
      </c>
      <c r="DC38" s="4" t="str">
        <f t="shared" si="287"/>
        <v/>
      </c>
      <c r="DD38" s="4" t="str">
        <f t="shared" si="287"/>
        <v/>
      </c>
      <c r="DE38" s="4" t="str">
        <f t="shared" si="287"/>
        <v/>
      </c>
      <c r="DF38" s="4" t="str">
        <f t="shared" si="287"/>
        <v/>
      </c>
      <c r="DG38" s="4" t="str">
        <f t="shared" si="287"/>
        <v/>
      </c>
      <c r="DH38" s="4" t="str">
        <f t="shared" si="287"/>
        <v/>
      </c>
      <c r="DI38" s="4" t="str">
        <f t="shared" si="287"/>
        <v/>
      </c>
      <c r="DJ38" s="4" t="str">
        <f t="shared" si="287"/>
        <v/>
      </c>
      <c r="DK38" s="4" t="str">
        <f t="shared" si="287"/>
        <v/>
      </c>
      <c r="DL38" s="4" t="str">
        <f t="shared" si="287"/>
        <v/>
      </c>
      <c r="DM38" s="4" t="str">
        <f t="shared" si="287"/>
        <v/>
      </c>
      <c r="DN38" s="4" t="str">
        <f t="shared" si="287"/>
        <v/>
      </c>
      <c r="DO38" s="4" t="str">
        <f t="shared" si="287"/>
        <v/>
      </c>
      <c r="DP38" s="4" t="str">
        <f t="shared" si="287"/>
        <v/>
      </c>
      <c r="DQ38" s="4" t="str">
        <f t="shared" si="287"/>
        <v/>
      </c>
    </row>
    <row r="39" spans="1:121" s="5" customFormat="1" ht="9.9499999999999993" customHeight="1">
      <c r="A39" s="80" t="s">
        <v>118</v>
      </c>
      <c r="B39" s="80"/>
      <c r="C39" s="8" t="s">
        <v>34</v>
      </c>
      <c r="D39" s="9">
        <f>1680+105</f>
        <v>1785</v>
      </c>
      <c r="E39" s="8" t="s">
        <v>35</v>
      </c>
      <c r="F39" s="9">
        <v>8</v>
      </c>
      <c r="G39" s="8" t="s">
        <v>36</v>
      </c>
      <c r="H39" s="9">
        <v>8</v>
      </c>
      <c r="I39" s="8" t="s">
        <v>37</v>
      </c>
      <c r="J39" s="9">
        <v>10</v>
      </c>
      <c r="K39" s="8" t="s">
        <v>38</v>
      </c>
      <c r="L39" s="9">
        <v>8</v>
      </c>
      <c r="M39" s="8" t="s">
        <v>39</v>
      </c>
      <c r="N39" s="9">
        <v>5</v>
      </c>
      <c r="O39" s="8" t="s">
        <v>40</v>
      </c>
      <c r="P39" s="9"/>
      <c r="Q39" s="8" t="s">
        <v>41</v>
      </c>
      <c r="R39" s="9"/>
      <c r="S39" s="8" t="s">
        <v>42</v>
      </c>
      <c r="T39" s="9"/>
      <c r="U39" s="8" t="s">
        <v>43</v>
      </c>
      <c r="V39" s="9"/>
      <c r="W39" s="8" t="s">
        <v>44</v>
      </c>
      <c r="X39" s="9"/>
      <c r="Y39" s="8" t="s">
        <v>45</v>
      </c>
      <c r="Z39" s="9"/>
      <c r="AA39" s="8" t="s">
        <v>46</v>
      </c>
      <c r="AB39" s="9"/>
    </row>
    <row r="40" spans="1:121" s="4" customFormat="1" ht="18.75" customHeight="1">
      <c r="A40" s="36">
        <v>24535</v>
      </c>
      <c r="B40" s="19">
        <v>1</v>
      </c>
      <c r="C40" s="23">
        <v>45978</v>
      </c>
      <c r="D40" s="24">
        <f>IF(ISBLANK(C40),"??? --/--/----",C40+((D39/35)*7-3))</f>
        <v>46332</v>
      </c>
      <c r="E40" s="23">
        <v>45992</v>
      </c>
      <c r="F40" s="24">
        <f t="shared" ref="F40" si="288">IF(ISBLANK(E40),"??? --/--/----",E40+((F39-1)*7+4))</f>
        <v>46045</v>
      </c>
      <c r="G40" s="23">
        <v>46062</v>
      </c>
      <c r="H40" s="24">
        <f t="shared" ref="H40" si="289">IF(ISBLANK(G40),"??? --/--/----",G40+((H39-1)*7+4))</f>
        <v>46115</v>
      </c>
      <c r="I40" s="23">
        <v>46132</v>
      </c>
      <c r="J40" s="24">
        <f t="shared" ref="J40" si="290">IF(ISBLANK(I40),"??? --/--/----",I40+((J39-1)*7+4))</f>
        <v>46199</v>
      </c>
      <c r="K40" s="23">
        <v>46216</v>
      </c>
      <c r="L40" s="24">
        <f t="shared" ref="L40" si="291">IF(ISBLANK(K40),"??? --/--/----",K40+((L39-1)*7+4))</f>
        <v>46269</v>
      </c>
      <c r="M40" s="23">
        <v>46286</v>
      </c>
      <c r="N40" s="24">
        <f t="shared" ref="N40" si="292">IF(ISBLANK(M40),"??? --/--/----",M40+((N39-1)*7+4))</f>
        <v>46318</v>
      </c>
      <c r="O40" s="23"/>
      <c r="P40" s="24" t="str">
        <f t="shared" ref="P40" si="293">IF(ISBLANK(O40),"??? --/--/----",O40+((P39-1)*7+4))</f>
        <v>??? --/--/----</v>
      </c>
      <c r="Q40" s="23"/>
      <c r="R40" s="24" t="str">
        <f t="shared" ref="R40" si="294">IF(ISBLANK(Q40),"??? --/--/----",Q40+((R39-1)*7+4))</f>
        <v>??? --/--/----</v>
      </c>
      <c r="S40" s="23"/>
      <c r="T40" s="24" t="str">
        <f t="shared" ref="T40" si="295">IF(ISBLANK(S40),"??? --/--/----",S40+((T39-1)*7+4))</f>
        <v>??? --/--/----</v>
      </c>
      <c r="U40" s="23"/>
      <c r="V40" s="24" t="str">
        <f t="shared" ref="V40" si="296">IF(ISBLANK(U40),"??? --/--/----",U40+((V39-1)*7+4))</f>
        <v>??? --/--/----</v>
      </c>
      <c r="W40" s="23"/>
      <c r="X40" s="24" t="str">
        <f t="shared" ref="X40" si="297">IF(ISBLANK(W40),"??? --/--/----",W40+((X39-1)*7+4))</f>
        <v>??? --/--/----</v>
      </c>
      <c r="Y40" s="23"/>
      <c r="Z40" s="24" t="str">
        <f t="shared" ref="Z40" si="298">IF(ISBLANK(Y40),"??? --/--/----",Y40+((Z39-1)*7+4))</f>
        <v>??? --/--/----</v>
      </c>
      <c r="AA40" s="23"/>
      <c r="AB40" s="24" t="str">
        <f t="shared" ref="AB40" si="299">IF(ISBLANK(AA40),"??? --/--/----",AA40+((AB39-1)*7+4))</f>
        <v>??? --/--/----</v>
      </c>
      <c r="AG40" s="4" t="str">
        <f t="shared" ref="AG40:BL40" si="300">IF(ISBLANK($C40),"",IF(AND($C40&lt;=AG$2,$D40&gt;=AG$2),$B40,""))</f>
        <v/>
      </c>
      <c r="AH40" s="4" t="str">
        <f t="shared" si="300"/>
        <v/>
      </c>
      <c r="AI40" s="4" t="str">
        <f t="shared" si="300"/>
        <v/>
      </c>
      <c r="AJ40" s="4" t="str">
        <f t="shared" si="300"/>
        <v/>
      </c>
      <c r="AK40" s="4" t="str">
        <f t="shared" si="300"/>
        <v/>
      </c>
      <c r="AL40" s="4" t="str">
        <f t="shared" si="300"/>
        <v/>
      </c>
      <c r="AM40" s="4" t="str">
        <f t="shared" si="300"/>
        <v/>
      </c>
      <c r="AN40" s="4" t="str">
        <f t="shared" si="300"/>
        <v/>
      </c>
      <c r="AO40" s="4" t="str">
        <f t="shared" si="300"/>
        <v/>
      </c>
      <c r="AP40" s="4" t="str">
        <f t="shared" si="300"/>
        <v/>
      </c>
      <c r="AQ40" s="4" t="str">
        <f t="shared" si="300"/>
        <v/>
      </c>
      <c r="AR40" s="4" t="str">
        <f t="shared" si="300"/>
        <v/>
      </c>
      <c r="AS40" s="4" t="str">
        <f t="shared" si="300"/>
        <v/>
      </c>
      <c r="AT40" s="4" t="str">
        <f t="shared" si="300"/>
        <v/>
      </c>
      <c r="AU40" s="4" t="str">
        <f t="shared" si="300"/>
        <v/>
      </c>
      <c r="AV40" s="4" t="str">
        <f t="shared" si="300"/>
        <v/>
      </c>
      <c r="AW40" s="4" t="str">
        <f t="shared" si="300"/>
        <v/>
      </c>
      <c r="AX40" s="4" t="str">
        <f t="shared" si="300"/>
        <v/>
      </c>
      <c r="AY40" s="4" t="str">
        <f t="shared" si="300"/>
        <v/>
      </c>
      <c r="AZ40" s="4" t="str">
        <f t="shared" si="300"/>
        <v/>
      </c>
      <c r="BA40" s="4" t="str">
        <f t="shared" si="300"/>
        <v/>
      </c>
      <c r="BB40" s="4" t="str">
        <f t="shared" si="300"/>
        <v/>
      </c>
      <c r="BC40" s="4" t="str">
        <f t="shared" si="300"/>
        <v/>
      </c>
      <c r="BD40" s="4" t="str">
        <f t="shared" si="300"/>
        <v/>
      </c>
      <c r="BE40" s="4" t="str">
        <f t="shared" si="300"/>
        <v/>
      </c>
      <c r="BF40" s="4" t="str">
        <f t="shared" si="300"/>
        <v/>
      </c>
      <c r="BG40" s="4" t="str">
        <f t="shared" si="300"/>
        <v/>
      </c>
      <c r="BH40" s="4" t="str">
        <f t="shared" si="300"/>
        <v/>
      </c>
      <c r="BI40" s="4" t="str">
        <f t="shared" si="300"/>
        <v/>
      </c>
      <c r="BJ40" s="4" t="str">
        <f t="shared" si="300"/>
        <v/>
      </c>
      <c r="BK40" s="4" t="str">
        <f t="shared" si="300"/>
        <v/>
      </c>
      <c r="BL40" s="4" t="str">
        <f t="shared" si="300"/>
        <v/>
      </c>
      <c r="BM40" s="4" t="str">
        <f t="shared" ref="BM40:CR40" si="301">IF(ISBLANK($C40),"",IF(AND($C40&lt;=BM$2,$D40&gt;=BM$2),$B40,""))</f>
        <v/>
      </c>
      <c r="BN40" s="4" t="str">
        <f t="shared" si="301"/>
        <v/>
      </c>
      <c r="BO40" s="4" t="str">
        <f t="shared" si="301"/>
        <v/>
      </c>
      <c r="BP40" s="4" t="str">
        <f t="shared" si="301"/>
        <v/>
      </c>
      <c r="BQ40" s="4" t="str">
        <f t="shared" si="301"/>
        <v/>
      </c>
      <c r="BR40" s="4" t="str">
        <f t="shared" si="301"/>
        <v/>
      </c>
      <c r="BS40" s="4">
        <f t="shared" si="301"/>
        <v>1</v>
      </c>
      <c r="BT40" s="4">
        <f t="shared" si="301"/>
        <v>1</v>
      </c>
      <c r="BU40" s="4">
        <f t="shared" si="301"/>
        <v>1</v>
      </c>
      <c r="BV40" s="4">
        <f t="shared" si="301"/>
        <v>1</v>
      </c>
      <c r="BW40" s="4">
        <f t="shared" si="301"/>
        <v>1</v>
      </c>
      <c r="BX40" s="4">
        <f t="shared" si="301"/>
        <v>1</v>
      </c>
      <c r="BY40" s="4">
        <f t="shared" si="301"/>
        <v>1</v>
      </c>
      <c r="BZ40" s="4">
        <f t="shared" si="301"/>
        <v>1</v>
      </c>
      <c r="CA40" s="4">
        <f t="shared" si="301"/>
        <v>1</v>
      </c>
      <c r="CB40" s="4">
        <f t="shared" si="301"/>
        <v>1</v>
      </c>
      <c r="CC40" s="4">
        <f t="shared" si="301"/>
        <v>1</v>
      </c>
      <c r="CD40" s="4">
        <f t="shared" si="301"/>
        <v>1</v>
      </c>
      <c r="CE40" s="4">
        <f t="shared" si="301"/>
        <v>1</v>
      </c>
      <c r="CF40" s="4">
        <f t="shared" si="301"/>
        <v>1</v>
      </c>
      <c r="CG40" s="4">
        <f t="shared" si="301"/>
        <v>1</v>
      </c>
      <c r="CH40" s="4">
        <f t="shared" si="301"/>
        <v>1</v>
      </c>
      <c r="CI40" s="4">
        <f t="shared" si="301"/>
        <v>1</v>
      </c>
      <c r="CJ40" s="4">
        <f t="shared" si="301"/>
        <v>1</v>
      </c>
      <c r="CK40" s="4">
        <f t="shared" si="301"/>
        <v>1</v>
      </c>
      <c r="CL40" s="4">
        <f t="shared" si="301"/>
        <v>1</v>
      </c>
      <c r="CM40" s="4">
        <f t="shared" si="301"/>
        <v>1</v>
      </c>
      <c r="CN40" s="4">
        <f t="shared" si="301"/>
        <v>1</v>
      </c>
      <c r="CO40" s="4">
        <f t="shared" si="301"/>
        <v>1</v>
      </c>
      <c r="CP40" s="4">
        <f t="shared" si="301"/>
        <v>1</v>
      </c>
      <c r="CQ40" s="4">
        <f t="shared" si="301"/>
        <v>1</v>
      </c>
      <c r="CR40" s="4">
        <f t="shared" si="301"/>
        <v>1</v>
      </c>
      <c r="CS40" s="4">
        <f t="shared" ref="CS40:DQ40" si="302">IF(ISBLANK($C40),"",IF(AND($C40&lt;=CS$2,$D40&gt;=CS$2),$B40,""))</f>
        <v>1</v>
      </c>
      <c r="CT40" s="4">
        <f t="shared" si="302"/>
        <v>1</v>
      </c>
      <c r="CU40" s="4">
        <f t="shared" si="302"/>
        <v>1</v>
      </c>
      <c r="CV40" s="4">
        <f t="shared" si="302"/>
        <v>1</v>
      </c>
      <c r="CW40" s="4">
        <f t="shared" si="302"/>
        <v>1</v>
      </c>
      <c r="CX40" s="4">
        <f t="shared" si="302"/>
        <v>1</v>
      </c>
      <c r="CY40" s="4">
        <f t="shared" si="302"/>
        <v>1</v>
      </c>
      <c r="CZ40" s="4">
        <f t="shared" si="302"/>
        <v>1</v>
      </c>
      <c r="DA40" s="4">
        <f t="shared" si="302"/>
        <v>1</v>
      </c>
      <c r="DB40" s="4">
        <f t="shared" si="302"/>
        <v>1</v>
      </c>
      <c r="DC40" s="4">
        <f t="shared" si="302"/>
        <v>1</v>
      </c>
      <c r="DD40" s="4">
        <f t="shared" si="302"/>
        <v>1</v>
      </c>
      <c r="DE40" s="4">
        <f t="shared" si="302"/>
        <v>1</v>
      </c>
      <c r="DF40" s="4">
        <f t="shared" si="302"/>
        <v>1</v>
      </c>
      <c r="DG40" s="4">
        <f t="shared" si="302"/>
        <v>1</v>
      </c>
      <c r="DH40" s="4">
        <f t="shared" si="302"/>
        <v>1</v>
      </c>
      <c r="DI40" s="4">
        <f t="shared" si="302"/>
        <v>1</v>
      </c>
      <c r="DJ40" s="4">
        <f t="shared" si="302"/>
        <v>1</v>
      </c>
      <c r="DK40" s="4">
        <f t="shared" si="302"/>
        <v>1</v>
      </c>
      <c r="DL40" s="4">
        <f t="shared" si="302"/>
        <v>1</v>
      </c>
      <c r="DM40" s="4">
        <f t="shared" si="302"/>
        <v>1</v>
      </c>
      <c r="DN40" s="4">
        <f t="shared" si="302"/>
        <v>1</v>
      </c>
      <c r="DO40" s="4">
        <f t="shared" si="302"/>
        <v>1</v>
      </c>
      <c r="DP40" s="4">
        <f t="shared" si="302"/>
        <v>1</v>
      </c>
      <c r="DQ40" s="4">
        <f t="shared" si="302"/>
        <v>1</v>
      </c>
    </row>
    <row r="41" spans="1:121" s="5" customFormat="1" ht="9.9499999999999993" customHeight="1">
      <c r="A41" s="80" t="s">
        <v>117</v>
      </c>
      <c r="B41" s="80"/>
      <c r="C41" s="8" t="s">
        <v>34</v>
      </c>
      <c r="D41" s="9">
        <f>1155+70</f>
        <v>1225</v>
      </c>
      <c r="E41" s="8" t="s">
        <v>35</v>
      </c>
      <c r="F41" s="9">
        <v>4</v>
      </c>
      <c r="G41" s="8" t="s">
        <v>36</v>
      </c>
      <c r="H41" s="9">
        <v>6</v>
      </c>
      <c r="I41" s="8" t="s">
        <v>37</v>
      </c>
      <c r="J41" s="9"/>
      <c r="K41" s="8" t="s">
        <v>38</v>
      </c>
      <c r="L41" s="9"/>
      <c r="M41" s="8" t="s">
        <v>39</v>
      </c>
      <c r="N41" s="9"/>
      <c r="O41" s="8" t="s">
        <v>40</v>
      </c>
      <c r="P41" s="9"/>
      <c r="Q41" s="8" t="s">
        <v>41</v>
      </c>
      <c r="R41" s="9"/>
      <c r="S41" s="8" t="s">
        <v>42</v>
      </c>
      <c r="T41" s="9"/>
      <c r="U41" s="8" t="s">
        <v>43</v>
      </c>
      <c r="V41" s="9"/>
      <c r="W41" s="8" t="s">
        <v>44</v>
      </c>
      <c r="X41" s="9"/>
      <c r="Y41" s="8" t="s">
        <v>45</v>
      </c>
      <c r="Z41" s="9"/>
      <c r="AA41" s="8" t="s">
        <v>46</v>
      </c>
      <c r="AB41" s="9"/>
    </row>
    <row r="42" spans="1:121" s="4" customFormat="1" ht="18.75" customHeight="1">
      <c r="A42" s="36">
        <v>24516</v>
      </c>
      <c r="B42" s="19">
        <v>4</v>
      </c>
      <c r="C42" s="23">
        <v>46090</v>
      </c>
      <c r="D42" s="24">
        <f>IF(ISBLANK(C42),"??? --/--/----",C42+((D41/35)*7-3))</f>
        <v>46332</v>
      </c>
      <c r="E42" s="23">
        <v>46132</v>
      </c>
      <c r="F42" s="24">
        <f t="shared" ref="F42" si="303">IF(ISBLANK(E42),"??? --/--/----",E42+((F41-1)*7+4))</f>
        <v>46157</v>
      </c>
      <c r="G42" s="23">
        <v>46216</v>
      </c>
      <c r="H42" s="24">
        <f t="shared" ref="H42" si="304">IF(ISBLANK(G42),"??? --/--/----",G42+((H41-1)*7+4))</f>
        <v>46255</v>
      </c>
      <c r="I42" s="23"/>
      <c r="J42" s="24" t="str">
        <f t="shared" ref="J42" si="305">IF(ISBLANK(I42),"??? --/--/----",I42+((J41-1)*7+4))</f>
        <v>??? --/--/----</v>
      </c>
      <c r="K42" s="23"/>
      <c r="L42" s="24" t="str">
        <f t="shared" ref="L42" si="306">IF(ISBLANK(K42),"??? --/--/----",K42+((L41-1)*7+4))</f>
        <v>??? --/--/----</v>
      </c>
      <c r="M42" s="23"/>
      <c r="N42" s="24" t="str">
        <f t="shared" ref="N42" si="307">IF(ISBLANK(M42),"??? --/--/----",M42+((N41-1)*7+4))</f>
        <v>??? --/--/----</v>
      </c>
      <c r="O42" s="23"/>
      <c r="P42" s="24" t="str">
        <f t="shared" ref="P42" si="308">IF(ISBLANK(O42),"??? --/--/----",O42+((P41-1)*7+4))</f>
        <v>??? --/--/----</v>
      </c>
      <c r="Q42" s="23"/>
      <c r="R42" s="24" t="str">
        <f t="shared" ref="R42" si="309">IF(ISBLANK(Q42),"??? --/--/----",Q42+((R41-1)*7+4))</f>
        <v>??? --/--/----</v>
      </c>
      <c r="S42" s="23"/>
      <c r="T42" s="24" t="str">
        <f t="shared" ref="T42" si="310">IF(ISBLANK(S42),"??? --/--/----",S42+((T41-1)*7+4))</f>
        <v>??? --/--/----</v>
      </c>
      <c r="U42" s="23"/>
      <c r="V42" s="24" t="str">
        <f t="shared" ref="V42" si="311">IF(ISBLANK(U42),"??? --/--/----",U42+((V41-1)*7+4))</f>
        <v>??? --/--/----</v>
      </c>
      <c r="W42" s="23"/>
      <c r="X42" s="24" t="str">
        <f t="shared" ref="X42" si="312">IF(ISBLANK(W42),"??? --/--/----",W42+((X41-1)*7+4))</f>
        <v>??? --/--/----</v>
      </c>
      <c r="Y42" s="23"/>
      <c r="Z42" s="24" t="str">
        <f t="shared" ref="Z42" si="313">IF(ISBLANK(Y42),"??? --/--/----",Y42+((Z41-1)*7+4))</f>
        <v>??? --/--/----</v>
      </c>
      <c r="AA42" s="23"/>
      <c r="AB42" s="24" t="str">
        <f t="shared" ref="AB42" si="314">IF(ISBLANK(AA42),"??? --/--/----",AA42+((AB41-1)*7+4))</f>
        <v>??? --/--/----</v>
      </c>
      <c r="AG42" s="4" t="str">
        <f t="shared" ref="AG42:BL42" si="315">IF(ISBLANK($C42),"",IF(AND($C42&lt;=AG$2,$D42&gt;=AG$2),$B42,""))</f>
        <v/>
      </c>
      <c r="AH42" s="4" t="str">
        <f t="shared" si="315"/>
        <v/>
      </c>
      <c r="AI42" s="4" t="str">
        <f t="shared" si="315"/>
        <v/>
      </c>
      <c r="AJ42" s="4" t="str">
        <f t="shared" si="315"/>
        <v/>
      </c>
      <c r="AK42" s="4" t="str">
        <f t="shared" si="315"/>
        <v/>
      </c>
      <c r="AL42" s="4" t="str">
        <f t="shared" si="315"/>
        <v/>
      </c>
      <c r="AM42" s="4" t="str">
        <f t="shared" si="315"/>
        <v/>
      </c>
      <c r="AN42" s="4" t="str">
        <f t="shared" si="315"/>
        <v/>
      </c>
      <c r="AO42" s="4" t="str">
        <f t="shared" si="315"/>
        <v/>
      </c>
      <c r="AP42" s="4" t="str">
        <f t="shared" si="315"/>
        <v/>
      </c>
      <c r="AQ42" s="4" t="str">
        <f t="shared" si="315"/>
        <v/>
      </c>
      <c r="AR42" s="4" t="str">
        <f t="shared" si="315"/>
        <v/>
      </c>
      <c r="AS42" s="4" t="str">
        <f t="shared" si="315"/>
        <v/>
      </c>
      <c r="AT42" s="4" t="str">
        <f t="shared" si="315"/>
        <v/>
      </c>
      <c r="AU42" s="4" t="str">
        <f t="shared" si="315"/>
        <v/>
      </c>
      <c r="AV42" s="4" t="str">
        <f t="shared" si="315"/>
        <v/>
      </c>
      <c r="AW42" s="4" t="str">
        <f t="shared" si="315"/>
        <v/>
      </c>
      <c r="AX42" s="4" t="str">
        <f t="shared" si="315"/>
        <v/>
      </c>
      <c r="AY42" s="4" t="str">
        <f t="shared" si="315"/>
        <v/>
      </c>
      <c r="AZ42" s="4" t="str">
        <f t="shared" si="315"/>
        <v/>
      </c>
      <c r="BA42" s="4" t="str">
        <f t="shared" si="315"/>
        <v/>
      </c>
      <c r="BB42" s="4" t="str">
        <f t="shared" si="315"/>
        <v/>
      </c>
      <c r="BC42" s="4" t="str">
        <f t="shared" si="315"/>
        <v/>
      </c>
      <c r="BD42" s="4" t="str">
        <f t="shared" si="315"/>
        <v/>
      </c>
      <c r="BE42" s="4" t="str">
        <f t="shared" si="315"/>
        <v/>
      </c>
      <c r="BF42" s="4" t="str">
        <f t="shared" si="315"/>
        <v/>
      </c>
      <c r="BG42" s="4" t="str">
        <f t="shared" si="315"/>
        <v/>
      </c>
      <c r="BH42" s="4" t="str">
        <f t="shared" si="315"/>
        <v/>
      </c>
      <c r="BI42" s="4" t="str">
        <f t="shared" si="315"/>
        <v/>
      </c>
      <c r="BJ42" s="4" t="str">
        <f t="shared" si="315"/>
        <v/>
      </c>
      <c r="BK42" s="4" t="str">
        <f t="shared" si="315"/>
        <v/>
      </c>
      <c r="BL42" s="4" t="str">
        <f t="shared" si="315"/>
        <v/>
      </c>
      <c r="BM42" s="4" t="str">
        <f t="shared" ref="BM42:CR42" si="316">IF(ISBLANK($C42),"",IF(AND($C42&lt;=BM$2,$D42&gt;=BM$2),$B42,""))</f>
        <v/>
      </c>
      <c r="BN42" s="4" t="str">
        <f t="shared" si="316"/>
        <v/>
      </c>
      <c r="BO42" s="4" t="str">
        <f t="shared" si="316"/>
        <v/>
      </c>
      <c r="BP42" s="4" t="str">
        <f t="shared" si="316"/>
        <v/>
      </c>
      <c r="BQ42" s="4" t="str">
        <f t="shared" si="316"/>
        <v/>
      </c>
      <c r="BR42" s="4" t="str">
        <f t="shared" si="316"/>
        <v/>
      </c>
      <c r="BS42" s="4" t="str">
        <f t="shared" si="316"/>
        <v/>
      </c>
      <c r="BT42" s="4" t="str">
        <f t="shared" si="316"/>
        <v/>
      </c>
      <c r="BU42" s="4" t="str">
        <f t="shared" si="316"/>
        <v/>
      </c>
      <c r="BV42" s="4" t="str">
        <f t="shared" si="316"/>
        <v/>
      </c>
      <c r="BW42" s="4" t="str">
        <f t="shared" si="316"/>
        <v/>
      </c>
      <c r="BX42" s="4" t="str">
        <f t="shared" si="316"/>
        <v/>
      </c>
      <c r="BY42" s="4" t="str">
        <f t="shared" si="316"/>
        <v/>
      </c>
      <c r="BZ42" s="4" t="str">
        <f t="shared" si="316"/>
        <v/>
      </c>
      <c r="CA42" s="4" t="str">
        <f t="shared" si="316"/>
        <v/>
      </c>
      <c r="CB42" s="4" t="str">
        <f t="shared" si="316"/>
        <v/>
      </c>
      <c r="CC42" s="4" t="str">
        <f t="shared" si="316"/>
        <v/>
      </c>
      <c r="CD42" s="4" t="str">
        <f t="shared" si="316"/>
        <v/>
      </c>
      <c r="CE42" s="4" t="str">
        <f t="shared" si="316"/>
        <v/>
      </c>
      <c r="CF42" s="4" t="str">
        <f t="shared" si="316"/>
        <v/>
      </c>
      <c r="CG42" s="4" t="str">
        <f t="shared" si="316"/>
        <v/>
      </c>
      <c r="CH42" s="4" t="str">
        <f t="shared" si="316"/>
        <v/>
      </c>
      <c r="CI42" s="4">
        <f t="shared" si="316"/>
        <v>4</v>
      </c>
      <c r="CJ42" s="4">
        <f t="shared" si="316"/>
        <v>4</v>
      </c>
      <c r="CK42" s="4">
        <f t="shared" si="316"/>
        <v>4</v>
      </c>
      <c r="CL42" s="4">
        <f t="shared" si="316"/>
        <v>4</v>
      </c>
      <c r="CM42" s="4">
        <f t="shared" si="316"/>
        <v>4</v>
      </c>
      <c r="CN42" s="4">
        <f t="shared" si="316"/>
        <v>4</v>
      </c>
      <c r="CO42" s="4">
        <f t="shared" si="316"/>
        <v>4</v>
      </c>
      <c r="CP42" s="4">
        <f t="shared" si="316"/>
        <v>4</v>
      </c>
      <c r="CQ42" s="4">
        <f t="shared" si="316"/>
        <v>4</v>
      </c>
      <c r="CR42" s="4">
        <f t="shared" si="316"/>
        <v>4</v>
      </c>
      <c r="CS42" s="4">
        <f t="shared" ref="CS42:DQ42" si="317">IF(ISBLANK($C42),"",IF(AND($C42&lt;=CS$2,$D42&gt;=CS$2),$B42,""))</f>
        <v>4</v>
      </c>
      <c r="CT42" s="4">
        <f t="shared" si="317"/>
        <v>4</v>
      </c>
      <c r="CU42" s="4">
        <f t="shared" si="317"/>
        <v>4</v>
      </c>
      <c r="CV42" s="4">
        <f t="shared" si="317"/>
        <v>4</v>
      </c>
      <c r="CW42" s="4">
        <f t="shared" si="317"/>
        <v>4</v>
      </c>
      <c r="CX42" s="4">
        <f t="shared" si="317"/>
        <v>4</v>
      </c>
      <c r="CY42" s="4">
        <f t="shared" si="317"/>
        <v>4</v>
      </c>
      <c r="CZ42" s="4">
        <f t="shared" si="317"/>
        <v>4</v>
      </c>
      <c r="DA42" s="4">
        <f t="shared" si="317"/>
        <v>4</v>
      </c>
      <c r="DB42" s="4">
        <f t="shared" si="317"/>
        <v>4</v>
      </c>
      <c r="DC42" s="4">
        <f t="shared" si="317"/>
        <v>4</v>
      </c>
      <c r="DD42" s="4">
        <f t="shared" si="317"/>
        <v>4</v>
      </c>
      <c r="DE42" s="4">
        <f t="shared" si="317"/>
        <v>4</v>
      </c>
      <c r="DF42" s="4">
        <f t="shared" si="317"/>
        <v>4</v>
      </c>
      <c r="DG42" s="4">
        <f t="shared" si="317"/>
        <v>4</v>
      </c>
      <c r="DH42" s="4">
        <f t="shared" si="317"/>
        <v>4</v>
      </c>
      <c r="DI42" s="4">
        <f t="shared" si="317"/>
        <v>4</v>
      </c>
      <c r="DJ42" s="4">
        <f t="shared" si="317"/>
        <v>4</v>
      </c>
      <c r="DK42" s="4">
        <f t="shared" si="317"/>
        <v>4</v>
      </c>
      <c r="DL42" s="4">
        <f t="shared" si="317"/>
        <v>4</v>
      </c>
      <c r="DM42" s="4">
        <f t="shared" si="317"/>
        <v>4</v>
      </c>
      <c r="DN42" s="4">
        <f t="shared" si="317"/>
        <v>4</v>
      </c>
      <c r="DO42" s="4">
        <f t="shared" si="317"/>
        <v>4</v>
      </c>
      <c r="DP42" s="4">
        <f t="shared" si="317"/>
        <v>4</v>
      </c>
      <c r="DQ42" s="4">
        <f t="shared" si="317"/>
        <v>4</v>
      </c>
    </row>
    <row r="43" spans="1:121" s="5" customFormat="1" ht="9.9499999999999993" customHeight="1">
      <c r="A43" s="80" t="s">
        <v>115</v>
      </c>
      <c r="B43" s="80"/>
      <c r="C43" s="8" t="s">
        <v>34</v>
      </c>
      <c r="D43" s="9">
        <f>700+35</f>
        <v>735</v>
      </c>
      <c r="E43" s="8" t="s">
        <v>35</v>
      </c>
      <c r="F43" s="9">
        <v>4</v>
      </c>
      <c r="G43" s="8" t="s">
        <v>36</v>
      </c>
      <c r="H43" s="9"/>
      <c r="I43" s="8" t="s">
        <v>37</v>
      </c>
      <c r="J43" s="9"/>
      <c r="K43" s="8" t="s">
        <v>38</v>
      </c>
      <c r="L43" s="9"/>
      <c r="M43" s="8" t="s">
        <v>39</v>
      </c>
      <c r="N43" s="9"/>
      <c r="O43" s="8" t="s">
        <v>40</v>
      </c>
      <c r="P43" s="9"/>
      <c r="Q43" s="8" t="s">
        <v>41</v>
      </c>
      <c r="R43" s="9"/>
      <c r="S43" s="8" t="s">
        <v>42</v>
      </c>
      <c r="T43" s="9"/>
      <c r="U43" s="8" t="s">
        <v>43</v>
      </c>
      <c r="V43" s="9"/>
      <c r="W43" s="8" t="s">
        <v>44</v>
      </c>
      <c r="X43" s="9"/>
      <c r="Y43" s="8" t="s">
        <v>45</v>
      </c>
      <c r="Z43" s="9"/>
      <c r="AA43" s="8" t="s">
        <v>46</v>
      </c>
      <c r="AB43" s="9"/>
    </row>
    <row r="44" spans="1:121" s="4" customFormat="1" ht="18.75" customHeight="1">
      <c r="A44" s="36">
        <v>24527</v>
      </c>
      <c r="B44" s="19">
        <v>0</v>
      </c>
      <c r="C44" s="23">
        <v>46083</v>
      </c>
      <c r="D44" s="24">
        <f>IF(ISBLANK(C44),"??? --/--/----",C44+((D43/35)*7-3))</f>
        <v>46227</v>
      </c>
      <c r="E44" s="23">
        <v>46132</v>
      </c>
      <c r="F44" s="24">
        <f t="shared" ref="F44" si="318">IF(ISBLANK(E44),"??? --/--/----",E44+((F43-1)*7+4))</f>
        <v>46157</v>
      </c>
      <c r="G44" s="23"/>
      <c r="H44" s="24" t="str">
        <f t="shared" ref="H44" si="319">IF(ISBLANK(G44),"??? --/--/----",G44+((H43-1)*7+4))</f>
        <v>??? --/--/----</v>
      </c>
      <c r="I44" s="23"/>
      <c r="J44" s="24" t="str">
        <f t="shared" ref="J44" si="320">IF(ISBLANK(I44),"??? --/--/----",I44+((J43-1)*7+4))</f>
        <v>??? --/--/----</v>
      </c>
      <c r="K44" s="23"/>
      <c r="L44" s="24" t="str">
        <f t="shared" ref="L44" si="321">IF(ISBLANK(K44),"??? --/--/----",K44+((L43-1)*7+4))</f>
        <v>??? --/--/----</v>
      </c>
      <c r="M44" s="23"/>
      <c r="N44" s="24" t="str">
        <f t="shared" ref="N44" si="322">IF(ISBLANK(M44),"??? --/--/----",M44+((N43-1)*7+4))</f>
        <v>??? --/--/----</v>
      </c>
      <c r="O44" s="23"/>
      <c r="P44" s="24" t="str">
        <f t="shared" ref="P44" si="323">IF(ISBLANK(O44),"??? --/--/----",O44+((P43-1)*7+4))</f>
        <v>??? --/--/----</v>
      </c>
      <c r="Q44" s="23"/>
      <c r="R44" s="24" t="str">
        <f t="shared" ref="R44" si="324">IF(ISBLANK(Q44),"??? --/--/----",Q44+((R43-1)*7+4))</f>
        <v>??? --/--/----</v>
      </c>
      <c r="S44" s="23"/>
      <c r="T44" s="24" t="str">
        <f t="shared" ref="T44" si="325">IF(ISBLANK(S44),"??? --/--/----",S44+((T43-1)*7+4))</f>
        <v>??? --/--/----</v>
      </c>
      <c r="U44" s="23"/>
      <c r="V44" s="24" t="str">
        <f t="shared" ref="V44" si="326">IF(ISBLANK(U44),"??? --/--/----",U44+((V43-1)*7+4))</f>
        <v>??? --/--/----</v>
      </c>
      <c r="W44" s="23"/>
      <c r="X44" s="24" t="str">
        <f t="shared" ref="X44" si="327">IF(ISBLANK(W44),"??? --/--/----",W44+((X43-1)*7+4))</f>
        <v>??? --/--/----</v>
      </c>
      <c r="Y44" s="23"/>
      <c r="Z44" s="24" t="str">
        <f t="shared" ref="Z44" si="328">IF(ISBLANK(Y44),"??? --/--/----",Y44+((Z43-1)*7+4))</f>
        <v>??? --/--/----</v>
      </c>
      <c r="AA44" s="23"/>
      <c r="AB44" s="24" t="str">
        <f t="shared" ref="AB44" si="329">IF(ISBLANK(AA44),"??? --/--/----",AA44+((AB43-1)*7+4))</f>
        <v>??? --/--/----</v>
      </c>
      <c r="AG44" s="4" t="str">
        <f t="shared" ref="AG44:BL44" si="330">IF(ISBLANK($C44),"",IF(AND($C44&lt;=AG$2,$D44&gt;=AG$2),$B44,""))</f>
        <v/>
      </c>
      <c r="AH44" s="4" t="str">
        <f t="shared" si="330"/>
        <v/>
      </c>
      <c r="AI44" s="4" t="str">
        <f t="shared" si="330"/>
        <v/>
      </c>
      <c r="AJ44" s="4" t="str">
        <f t="shared" si="330"/>
        <v/>
      </c>
      <c r="AK44" s="4" t="str">
        <f t="shared" si="330"/>
        <v/>
      </c>
      <c r="AL44" s="4" t="str">
        <f t="shared" si="330"/>
        <v/>
      </c>
      <c r="AM44" s="4" t="str">
        <f t="shared" si="330"/>
        <v/>
      </c>
      <c r="AN44" s="4" t="str">
        <f t="shared" si="330"/>
        <v/>
      </c>
      <c r="AO44" s="4" t="str">
        <f t="shared" si="330"/>
        <v/>
      </c>
      <c r="AP44" s="4" t="str">
        <f t="shared" si="330"/>
        <v/>
      </c>
      <c r="AQ44" s="4" t="str">
        <f t="shared" si="330"/>
        <v/>
      </c>
      <c r="AR44" s="4" t="str">
        <f t="shared" si="330"/>
        <v/>
      </c>
      <c r="AS44" s="4" t="str">
        <f t="shared" si="330"/>
        <v/>
      </c>
      <c r="AT44" s="4" t="str">
        <f t="shared" si="330"/>
        <v/>
      </c>
      <c r="AU44" s="4" t="str">
        <f t="shared" si="330"/>
        <v/>
      </c>
      <c r="AV44" s="4" t="str">
        <f t="shared" si="330"/>
        <v/>
      </c>
      <c r="AW44" s="4" t="str">
        <f t="shared" si="330"/>
        <v/>
      </c>
      <c r="AX44" s="4" t="str">
        <f t="shared" si="330"/>
        <v/>
      </c>
      <c r="AY44" s="4" t="str">
        <f t="shared" si="330"/>
        <v/>
      </c>
      <c r="AZ44" s="4" t="str">
        <f t="shared" si="330"/>
        <v/>
      </c>
      <c r="BA44" s="4" t="str">
        <f t="shared" si="330"/>
        <v/>
      </c>
      <c r="BB44" s="4" t="str">
        <f t="shared" si="330"/>
        <v/>
      </c>
      <c r="BC44" s="4" t="str">
        <f t="shared" si="330"/>
        <v/>
      </c>
      <c r="BD44" s="4" t="str">
        <f t="shared" si="330"/>
        <v/>
      </c>
      <c r="BE44" s="4" t="str">
        <f t="shared" si="330"/>
        <v/>
      </c>
      <c r="BF44" s="4" t="str">
        <f t="shared" si="330"/>
        <v/>
      </c>
      <c r="BG44" s="4" t="str">
        <f t="shared" si="330"/>
        <v/>
      </c>
      <c r="BH44" s="4" t="str">
        <f t="shared" si="330"/>
        <v/>
      </c>
      <c r="BI44" s="4" t="str">
        <f t="shared" si="330"/>
        <v/>
      </c>
      <c r="BJ44" s="4" t="str">
        <f t="shared" si="330"/>
        <v/>
      </c>
      <c r="BK44" s="4" t="str">
        <f t="shared" si="330"/>
        <v/>
      </c>
      <c r="BL44" s="4" t="str">
        <f t="shared" si="330"/>
        <v/>
      </c>
      <c r="BM44" s="4" t="str">
        <f t="shared" ref="BM44:CR44" si="331">IF(ISBLANK($C44),"",IF(AND($C44&lt;=BM$2,$D44&gt;=BM$2),$B44,""))</f>
        <v/>
      </c>
      <c r="BN44" s="4" t="str">
        <f t="shared" si="331"/>
        <v/>
      </c>
      <c r="BO44" s="4" t="str">
        <f t="shared" si="331"/>
        <v/>
      </c>
      <c r="BP44" s="4" t="str">
        <f t="shared" si="331"/>
        <v/>
      </c>
      <c r="BQ44" s="4" t="str">
        <f t="shared" si="331"/>
        <v/>
      </c>
      <c r="BR44" s="4" t="str">
        <f t="shared" si="331"/>
        <v/>
      </c>
      <c r="BS44" s="4" t="str">
        <f t="shared" si="331"/>
        <v/>
      </c>
      <c r="BT44" s="4" t="str">
        <f t="shared" si="331"/>
        <v/>
      </c>
      <c r="BU44" s="4" t="str">
        <f t="shared" si="331"/>
        <v/>
      </c>
      <c r="BV44" s="4" t="str">
        <f t="shared" si="331"/>
        <v/>
      </c>
      <c r="BW44" s="4" t="str">
        <f t="shared" si="331"/>
        <v/>
      </c>
      <c r="BX44" s="4" t="str">
        <f t="shared" si="331"/>
        <v/>
      </c>
      <c r="BY44" s="4" t="str">
        <f t="shared" si="331"/>
        <v/>
      </c>
      <c r="BZ44" s="4" t="str">
        <f t="shared" si="331"/>
        <v/>
      </c>
      <c r="CA44" s="4" t="str">
        <f t="shared" si="331"/>
        <v/>
      </c>
      <c r="CB44" s="4" t="str">
        <f t="shared" si="331"/>
        <v/>
      </c>
      <c r="CC44" s="4" t="str">
        <f t="shared" si="331"/>
        <v/>
      </c>
      <c r="CD44" s="4" t="str">
        <f t="shared" si="331"/>
        <v/>
      </c>
      <c r="CE44" s="4" t="str">
        <f t="shared" si="331"/>
        <v/>
      </c>
      <c r="CF44" s="4" t="str">
        <f t="shared" si="331"/>
        <v/>
      </c>
      <c r="CG44" s="4" t="str">
        <f t="shared" si="331"/>
        <v/>
      </c>
      <c r="CH44" s="4">
        <f t="shared" si="331"/>
        <v>0</v>
      </c>
      <c r="CI44" s="4">
        <f t="shared" si="331"/>
        <v>0</v>
      </c>
      <c r="CJ44" s="4">
        <f t="shared" si="331"/>
        <v>0</v>
      </c>
      <c r="CK44" s="4">
        <f t="shared" si="331"/>
        <v>0</v>
      </c>
      <c r="CL44" s="4">
        <f t="shared" si="331"/>
        <v>0</v>
      </c>
      <c r="CM44" s="4">
        <f t="shared" si="331"/>
        <v>0</v>
      </c>
      <c r="CN44" s="4">
        <f t="shared" si="331"/>
        <v>0</v>
      </c>
      <c r="CO44" s="4">
        <f t="shared" si="331"/>
        <v>0</v>
      </c>
      <c r="CP44" s="4">
        <f t="shared" si="331"/>
        <v>0</v>
      </c>
      <c r="CQ44" s="4">
        <f t="shared" si="331"/>
        <v>0</v>
      </c>
      <c r="CR44" s="4">
        <f t="shared" si="331"/>
        <v>0</v>
      </c>
      <c r="CS44" s="4">
        <f t="shared" ref="CS44:DQ44" si="332">IF(ISBLANK($C44),"",IF(AND($C44&lt;=CS$2,$D44&gt;=CS$2),$B44,""))</f>
        <v>0</v>
      </c>
      <c r="CT44" s="4">
        <f t="shared" si="332"/>
        <v>0</v>
      </c>
      <c r="CU44" s="4">
        <f t="shared" si="332"/>
        <v>0</v>
      </c>
      <c r="CV44" s="4">
        <f t="shared" si="332"/>
        <v>0</v>
      </c>
      <c r="CW44" s="4">
        <f t="shared" si="332"/>
        <v>0</v>
      </c>
      <c r="CX44" s="4">
        <f t="shared" si="332"/>
        <v>0</v>
      </c>
      <c r="CY44" s="4">
        <f t="shared" si="332"/>
        <v>0</v>
      </c>
      <c r="CZ44" s="4">
        <f t="shared" si="332"/>
        <v>0</v>
      </c>
      <c r="DA44" s="4">
        <f t="shared" si="332"/>
        <v>0</v>
      </c>
      <c r="DB44" s="4">
        <f t="shared" si="332"/>
        <v>0</v>
      </c>
      <c r="DC44" s="4" t="str">
        <f t="shared" si="332"/>
        <v/>
      </c>
      <c r="DD44" s="4" t="str">
        <f t="shared" si="332"/>
        <v/>
      </c>
      <c r="DE44" s="4" t="str">
        <f t="shared" si="332"/>
        <v/>
      </c>
      <c r="DF44" s="4" t="str">
        <f t="shared" si="332"/>
        <v/>
      </c>
      <c r="DG44" s="4" t="str">
        <f t="shared" si="332"/>
        <v/>
      </c>
      <c r="DH44" s="4" t="str">
        <f t="shared" si="332"/>
        <v/>
      </c>
      <c r="DI44" s="4" t="str">
        <f t="shared" si="332"/>
        <v/>
      </c>
      <c r="DJ44" s="4" t="str">
        <f t="shared" si="332"/>
        <v/>
      </c>
      <c r="DK44" s="4" t="str">
        <f t="shared" si="332"/>
        <v/>
      </c>
      <c r="DL44" s="4" t="str">
        <f t="shared" si="332"/>
        <v/>
      </c>
      <c r="DM44" s="4" t="str">
        <f t="shared" si="332"/>
        <v/>
      </c>
      <c r="DN44" s="4" t="str">
        <f t="shared" si="332"/>
        <v/>
      </c>
      <c r="DO44" s="4" t="str">
        <f t="shared" si="332"/>
        <v/>
      </c>
      <c r="DP44" s="4" t="str">
        <f t="shared" si="332"/>
        <v/>
      </c>
      <c r="DQ44" s="4" t="str">
        <f t="shared" si="332"/>
        <v/>
      </c>
    </row>
    <row r="45" spans="1:121" s="5" customFormat="1" ht="9.9499999999999993" customHeight="1">
      <c r="A45" s="80" t="s">
        <v>118</v>
      </c>
      <c r="B45" s="80"/>
      <c r="C45" s="8" t="s">
        <v>34</v>
      </c>
      <c r="D45" s="9">
        <f>1680+140</f>
        <v>1820</v>
      </c>
      <c r="E45" s="8" t="s">
        <v>35</v>
      </c>
      <c r="F45" s="9">
        <v>8</v>
      </c>
      <c r="G45" s="8" t="s">
        <v>36</v>
      </c>
      <c r="H45" s="9">
        <v>10</v>
      </c>
      <c r="I45" s="8" t="s">
        <v>37</v>
      </c>
      <c r="J45" s="9">
        <v>8</v>
      </c>
      <c r="K45" s="8" t="s">
        <v>38</v>
      </c>
      <c r="L45" s="9">
        <v>8</v>
      </c>
      <c r="M45" s="8" t="s">
        <v>39</v>
      </c>
      <c r="N45" s="9">
        <v>6</v>
      </c>
      <c r="O45" s="8" t="s">
        <v>40</v>
      </c>
      <c r="P45" s="9"/>
      <c r="Q45" s="8" t="s">
        <v>41</v>
      </c>
      <c r="R45" s="9"/>
      <c r="S45" s="8" t="s">
        <v>42</v>
      </c>
      <c r="T45" s="9"/>
      <c r="U45" s="8" t="s">
        <v>43</v>
      </c>
      <c r="V45" s="9"/>
      <c r="W45" s="8" t="s">
        <v>44</v>
      </c>
      <c r="X45" s="9"/>
      <c r="Y45" s="8" t="s">
        <v>45</v>
      </c>
      <c r="Z45" s="9"/>
      <c r="AA45" s="8" t="s">
        <v>46</v>
      </c>
      <c r="AB45" s="9"/>
    </row>
    <row r="46" spans="1:121" s="4" customFormat="1" ht="18.75" customHeight="1">
      <c r="A46" s="36" t="s">
        <v>119</v>
      </c>
      <c r="B46" s="19">
        <v>0</v>
      </c>
      <c r="C46" s="23">
        <v>46048</v>
      </c>
      <c r="D46" s="24">
        <f>IF(ISBLANK(C46),"??? --/--/----",C46+((D45/35)*7-3))</f>
        <v>46409</v>
      </c>
      <c r="E46" s="23">
        <v>46062</v>
      </c>
      <c r="F46" s="24">
        <f t="shared" ref="F46" si="333">IF(ISBLANK(E46),"??? --/--/----",E46+((F45-1)*7+4))</f>
        <v>46115</v>
      </c>
      <c r="G46" s="23">
        <v>46132</v>
      </c>
      <c r="H46" s="24">
        <f t="shared" ref="H46" si="334">IF(ISBLANK(G46),"??? --/--/----",G46+((H45-1)*7+4))</f>
        <v>46199</v>
      </c>
      <c r="I46" s="23">
        <v>46216</v>
      </c>
      <c r="J46" s="24">
        <f t="shared" ref="J46" si="335">IF(ISBLANK(I46),"??? --/--/----",I46+((J45-1)*7+4))</f>
        <v>46269</v>
      </c>
      <c r="K46" s="23">
        <v>46286</v>
      </c>
      <c r="L46" s="24">
        <f t="shared" ref="L46" si="336">IF(ISBLANK(K46),"??? --/--/----",K46+((L45-1)*7+4))</f>
        <v>46339</v>
      </c>
      <c r="M46" s="23">
        <v>46356</v>
      </c>
      <c r="N46" s="24">
        <f t="shared" ref="N46" si="337">IF(ISBLANK(M46),"??? --/--/----",M46+((N45-1)*7+4))</f>
        <v>46395</v>
      </c>
      <c r="O46" s="23"/>
      <c r="P46" s="24" t="str">
        <f t="shared" ref="P46" si="338">IF(ISBLANK(O46),"??? --/--/----",O46+((P45-1)*7+4))</f>
        <v>??? --/--/----</v>
      </c>
      <c r="Q46" s="23"/>
      <c r="R46" s="24" t="str">
        <f t="shared" ref="R46" si="339">IF(ISBLANK(Q46),"??? --/--/----",Q46+((R45-1)*7+4))</f>
        <v>??? --/--/----</v>
      </c>
      <c r="S46" s="23"/>
      <c r="T46" s="24" t="str">
        <f t="shared" ref="T46" si="340">IF(ISBLANK(S46),"??? --/--/----",S46+((T45-1)*7+4))</f>
        <v>??? --/--/----</v>
      </c>
      <c r="U46" s="23"/>
      <c r="V46" s="24" t="str">
        <f t="shared" ref="V46" si="341">IF(ISBLANK(U46),"??? --/--/----",U46+((V45-1)*7+4))</f>
        <v>??? --/--/----</v>
      </c>
      <c r="W46" s="23"/>
      <c r="X46" s="24" t="str">
        <f t="shared" ref="X46" si="342">IF(ISBLANK(W46),"??? --/--/----",W46+((X45-1)*7+4))</f>
        <v>??? --/--/----</v>
      </c>
      <c r="Y46" s="23"/>
      <c r="Z46" s="24" t="str">
        <f t="shared" ref="Z46" si="343">IF(ISBLANK(Y46),"??? --/--/----",Y46+((Z45-1)*7+4))</f>
        <v>??? --/--/----</v>
      </c>
      <c r="AA46" s="23"/>
      <c r="AB46" s="24" t="str">
        <f t="shared" ref="AB46" si="344">IF(ISBLANK(AA46),"??? --/--/----",AA46+((AB45-1)*7+4))</f>
        <v>??? --/--/----</v>
      </c>
      <c r="AG46" s="4" t="str">
        <f t="shared" ref="AG46:BL46" si="345">IF(ISBLANK($C46),"",IF(AND($C46&lt;=AG$2,$D46&gt;=AG$2),$B46,""))</f>
        <v/>
      </c>
      <c r="AH46" s="4" t="str">
        <f t="shared" si="345"/>
        <v/>
      </c>
      <c r="AI46" s="4" t="str">
        <f t="shared" si="345"/>
        <v/>
      </c>
      <c r="AJ46" s="4" t="str">
        <f t="shared" si="345"/>
        <v/>
      </c>
      <c r="AK46" s="4" t="str">
        <f t="shared" si="345"/>
        <v/>
      </c>
      <c r="AL46" s="4" t="str">
        <f t="shared" si="345"/>
        <v/>
      </c>
      <c r="AM46" s="4" t="str">
        <f t="shared" si="345"/>
        <v/>
      </c>
      <c r="AN46" s="4" t="str">
        <f t="shared" si="345"/>
        <v/>
      </c>
      <c r="AO46" s="4" t="str">
        <f t="shared" si="345"/>
        <v/>
      </c>
      <c r="AP46" s="4" t="str">
        <f t="shared" si="345"/>
        <v/>
      </c>
      <c r="AQ46" s="4" t="str">
        <f t="shared" si="345"/>
        <v/>
      </c>
      <c r="AR46" s="4" t="str">
        <f t="shared" si="345"/>
        <v/>
      </c>
      <c r="AS46" s="4" t="str">
        <f t="shared" si="345"/>
        <v/>
      </c>
      <c r="AT46" s="4" t="str">
        <f t="shared" si="345"/>
        <v/>
      </c>
      <c r="AU46" s="4" t="str">
        <f t="shared" si="345"/>
        <v/>
      </c>
      <c r="AV46" s="4" t="str">
        <f t="shared" si="345"/>
        <v/>
      </c>
      <c r="AW46" s="4" t="str">
        <f t="shared" si="345"/>
        <v/>
      </c>
      <c r="AX46" s="4" t="str">
        <f t="shared" si="345"/>
        <v/>
      </c>
      <c r="AY46" s="4" t="str">
        <f t="shared" si="345"/>
        <v/>
      </c>
      <c r="AZ46" s="4" t="str">
        <f t="shared" si="345"/>
        <v/>
      </c>
      <c r="BA46" s="4" t="str">
        <f t="shared" si="345"/>
        <v/>
      </c>
      <c r="BB46" s="4" t="str">
        <f t="shared" si="345"/>
        <v/>
      </c>
      <c r="BC46" s="4" t="str">
        <f t="shared" si="345"/>
        <v/>
      </c>
      <c r="BD46" s="4" t="str">
        <f t="shared" si="345"/>
        <v/>
      </c>
      <c r="BE46" s="4" t="str">
        <f t="shared" si="345"/>
        <v/>
      </c>
      <c r="BF46" s="4" t="str">
        <f t="shared" si="345"/>
        <v/>
      </c>
      <c r="BG46" s="4" t="str">
        <f t="shared" si="345"/>
        <v/>
      </c>
      <c r="BH46" s="4" t="str">
        <f t="shared" si="345"/>
        <v/>
      </c>
      <c r="BI46" s="4" t="str">
        <f t="shared" si="345"/>
        <v/>
      </c>
      <c r="BJ46" s="4" t="str">
        <f t="shared" si="345"/>
        <v/>
      </c>
      <c r="BK46" s="4" t="str">
        <f t="shared" si="345"/>
        <v/>
      </c>
      <c r="BL46" s="4" t="str">
        <f t="shared" si="345"/>
        <v/>
      </c>
      <c r="BM46" s="4" t="str">
        <f t="shared" ref="BM46:CR46" si="346">IF(ISBLANK($C46),"",IF(AND($C46&lt;=BM$2,$D46&gt;=BM$2),$B46,""))</f>
        <v/>
      </c>
      <c r="BN46" s="4" t="str">
        <f t="shared" si="346"/>
        <v/>
      </c>
      <c r="BO46" s="4" t="str">
        <f t="shared" si="346"/>
        <v/>
      </c>
      <c r="BP46" s="4" t="str">
        <f t="shared" si="346"/>
        <v/>
      </c>
      <c r="BQ46" s="4" t="str">
        <f t="shared" si="346"/>
        <v/>
      </c>
      <c r="BR46" s="4" t="str">
        <f t="shared" si="346"/>
        <v/>
      </c>
      <c r="BS46" s="4" t="str">
        <f t="shared" si="346"/>
        <v/>
      </c>
      <c r="BT46" s="4" t="str">
        <f t="shared" si="346"/>
        <v/>
      </c>
      <c r="BU46" s="4" t="str">
        <f t="shared" si="346"/>
        <v/>
      </c>
      <c r="BV46" s="4" t="str">
        <f t="shared" si="346"/>
        <v/>
      </c>
      <c r="BW46" s="4" t="str">
        <f t="shared" si="346"/>
        <v/>
      </c>
      <c r="BX46" s="4" t="str">
        <f t="shared" si="346"/>
        <v/>
      </c>
      <c r="BY46" s="4" t="str">
        <f t="shared" si="346"/>
        <v/>
      </c>
      <c r="BZ46" s="4" t="str">
        <f t="shared" si="346"/>
        <v/>
      </c>
      <c r="CA46" s="4" t="str">
        <f t="shared" si="346"/>
        <v/>
      </c>
      <c r="CB46" s="4" t="str">
        <f t="shared" si="346"/>
        <v/>
      </c>
      <c r="CC46" s="4">
        <f t="shared" si="346"/>
        <v>0</v>
      </c>
      <c r="CD46" s="4">
        <f t="shared" si="346"/>
        <v>0</v>
      </c>
      <c r="CE46" s="4">
        <f t="shared" si="346"/>
        <v>0</v>
      </c>
      <c r="CF46" s="4">
        <f t="shared" si="346"/>
        <v>0</v>
      </c>
      <c r="CG46" s="4">
        <f t="shared" si="346"/>
        <v>0</v>
      </c>
      <c r="CH46" s="4">
        <f t="shared" si="346"/>
        <v>0</v>
      </c>
      <c r="CI46" s="4">
        <f t="shared" si="346"/>
        <v>0</v>
      </c>
      <c r="CJ46" s="4">
        <f t="shared" si="346"/>
        <v>0</v>
      </c>
      <c r="CK46" s="4">
        <f t="shared" si="346"/>
        <v>0</v>
      </c>
      <c r="CL46" s="4">
        <f t="shared" si="346"/>
        <v>0</v>
      </c>
      <c r="CM46" s="4">
        <f t="shared" si="346"/>
        <v>0</v>
      </c>
      <c r="CN46" s="4">
        <f t="shared" si="346"/>
        <v>0</v>
      </c>
      <c r="CO46" s="4">
        <f t="shared" si="346"/>
        <v>0</v>
      </c>
      <c r="CP46" s="4">
        <f t="shared" si="346"/>
        <v>0</v>
      </c>
      <c r="CQ46" s="4">
        <f t="shared" si="346"/>
        <v>0</v>
      </c>
      <c r="CR46" s="4">
        <f t="shared" si="346"/>
        <v>0</v>
      </c>
      <c r="CS46" s="4">
        <f t="shared" ref="CS46:DQ46" si="347">IF(ISBLANK($C46),"",IF(AND($C46&lt;=CS$2,$D46&gt;=CS$2),$B46,""))</f>
        <v>0</v>
      </c>
      <c r="CT46" s="4">
        <f t="shared" si="347"/>
        <v>0</v>
      </c>
      <c r="CU46" s="4">
        <f t="shared" si="347"/>
        <v>0</v>
      </c>
      <c r="CV46" s="4">
        <f t="shared" si="347"/>
        <v>0</v>
      </c>
      <c r="CW46" s="4">
        <f t="shared" si="347"/>
        <v>0</v>
      </c>
      <c r="CX46" s="4">
        <f t="shared" si="347"/>
        <v>0</v>
      </c>
      <c r="CY46" s="4">
        <f t="shared" si="347"/>
        <v>0</v>
      </c>
      <c r="CZ46" s="4">
        <f t="shared" si="347"/>
        <v>0</v>
      </c>
      <c r="DA46" s="4">
        <f t="shared" si="347"/>
        <v>0</v>
      </c>
      <c r="DB46" s="4">
        <f t="shared" si="347"/>
        <v>0</v>
      </c>
      <c r="DC46" s="4">
        <f t="shared" si="347"/>
        <v>0</v>
      </c>
      <c r="DD46" s="4">
        <f t="shared" si="347"/>
        <v>0</v>
      </c>
      <c r="DE46" s="4">
        <f t="shared" si="347"/>
        <v>0</v>
      </c>
      <c r="DF46" s="4">
        <f t="shared" si="347"/>
        <v>0</v>
      </c>
      <c r="DG46" s="4">
        <f t="shared" si="347"/>
        <v>0</v>
      </c>
      <c r="DH46" s="4">
        <f t="shared" si="347"/>
        <v>0</v>
      </c>
      <c r="DI46" s="4">
        <f t="shared" si="347"/>
        <v>0</v>
      </c>
      <c r="DJ46" s="4">
        <f t="shared" si="347"/>
        <v>0</v>
      </c>
      <c r="DK46" s="4">
        <f t="shared" si="347"/>
        <v>0</v>
      </c>
      <c r="DL46" s="4">
        <f t="shared" si="347"/>
        <v>0</v>
      </c>
      <c r="DM46" s="4">
        <f t="shared" si="347"/>
        <v>0</v>
      </c>
      <c r="DN46" s="4">
        <f t="shared" si="347"/>
        <v>0</v>
      </c>
      <c r="DO46" s="4">
        <f t="shared" si="347"/>
        <v>0</v>
      </c>
      <c r="DP46" s="4">
        <f t="shared" si="347"/>
        <v>0</v>
      </c>
      <c r="DQ46" s="4">
        <f t="shared" si="347"/>
        <v>0</v>
      </c>
    </row>
    <row r="47" spans="1:121" s="5" customFormat="1" ht="9.9499999999999993" customHeight="1">
      <c r="A47" s="80"/>
      <c r="B47" s="80"/>
      <c r="C47" s="8" t="s">
        <v>34</v>
      </c>
      <c r="D47" s="9">
        <v>700</v>
      </c>
      <c r="E47" s="8" t="s">
        <v>35</v>
      </c>
      <c r="F47" s="9"/>
      <c r="G47" s="8" t="s">
        <v>36</v>
      </c>
      <c r="H47" s="9"/>
      <c r="I47" s="8" t="s">
        <v>37</v>
      </c>
      <c r="J47" s="9"/>
      <c r="K47" s="8" t="s">
        <v>38</v>
      </c>
      <c r="L47" s="9"/>
      <c r="M47" s="8" t="s">
        <v>39</v>
      </c>
      <c r="N47" s="9"/>
      <c r="O47" s="8" t="s">
        <v>40</v>
      </c>
      <c r="P47" s="9"/>
      <c r="Q47" s="8" t="s">
        <v>41</v>
      </c>
      <c r="R47" s="9"/>
      <c r="S47" s="8" t="s">
        <v>42</v>
      </c>
      <c r="T47" s="9"/>
      <c r="U47" s="8" t="s">
        <v>43</v>
      </c>
      <c r="V47" s="9"/>
      <c r="W47" s="8" t="s">
        <v>44</v>
      </c>
      <c r="X47" s="9"/>
      <c r="Y47" s="8" t="s">
        <v>45</v>
      </c>
      <c r="Z47" s="9"/>
      <c r="AA47" s="8" t="s">
        <v>46</v>
      </c>
      <c r="AB47" s="9"/>
    </row>
    <row r="48" spans="1:121" s="4" customFormat="1" ht="18.75" customHeight="1">
      <c r="A48" s="36"/>
      <c r="B48" s="19"/>
      <c r="C48" s="23">
        <v>45810</v>
      </c>
      <c r="D48" s="24">
        <f>IF(ISBLANK(C48),"??? --/--/----",C48+((D47/35)*7-3))</f>
        <v>45947</v>
      </c>
      <c r="E48" s="23"/>
      <c r="F48" s="24" t="str">
        <f t="shared" ref="F48" si="348">IF(ISBLANK(E48),"??? --/--/----",E48+((F47-1)*7+4))</f>
        <v>??? --/--/----</v>
      </c>
      <c r="G48" s="23"/>
      <c r="H48" s="24" t="str">
        <f t="shared" ref="H48" si="349">IF(ISBLANK(G48),"??? --/--/----",G48+((H47-1)*7+4))</f>
        <v>??? --/--/----</v>
      </c>
      <c r="I48" s="23"/>
      <c r="J48" s="24" t="str">
        <f t="shared" ref="J48" si="350">IF(ISBLANK(I48),"??? --/--/----",I48+((J47-1)*7+4))</f>
        <v>??? --/--/----</v>
      </c>
      <c r="K48" s="23"/>
      <c r="L48" s="24" t="str">
        <f t="shared" ref="L48" si="351">IF(ISBLANK(K48),"??? --/--/----",K48+((L47-1)*7+4))</f>
        <v>??? --/--/----</v>
      </c>
      <c r="M48" s="23"/>
      <c r="N48" s="24" t="str">
        <f t="shared" ref="N48" si="352">IF(ISBLANK(M48),"??? --/--/----",M48+((N47-1)*7+4))</f>
        <v>??? --/--/----</v>
      </c>
      <c r="O48" s="23"/>
      <c r="P48" s="24" t="str">
        <f t="shared" ref="P48" si="353">IF(ISBLANK(O48),"??? --/--/----",O48+((P47-1)*7+4))</f>
        <v>??? --/--/----</v>
      </c>
      <c r="Q48" s="23"/>
      <c r="R48" s="24" t="str">
        <f t="shared" ref="R48" si="354">IF(ISBLANK(Q48),"??? --/--/----",Q48+((R47-1)*7+4))</f>
        <v>??? --/--/----</v>
      </c>
      <c r="S48" s="23"/>
      <c r="T48" s="24" t="str">
        <f t="shared" ref="T48" si="355">IF(ISBLANK(S48),"??? --/--/----",S48+((T47-1)*7+4))</f>
        <v>??? --/--/----</v>
      </c>
      <c r="U48" s="23"/>
      <c r="V48" s="24" t="str">
        <f t="shared" ref="V48" si="356">IF(ISBLANK(U48),"??? --/--/----",U48+((V47-1)*7+4))</f>
        <v>??? --/--/----</v>
      </c>
      <c r="W48" s="23"/>
      <c r="X48" s="24" t="str">
        <f t="shared" ref="X48" si="357">IF(ISBLANK(W48),"??? --/--/----",W48+((X47-1)*7+4))</f>
        <v>??? --/--/----</v>
      </c>
      <c r="Y48" s="23"/>
      <c r="Z48" s="24" t="str">
        <f t="shared" ref="Z48" si="358">IF(ISBLANK(Y48),"??? --/--/----",Y48+((Z47-1)*7+4))</f>
        <v>??? --/--/----</v>
      </c>
      <c r="AA48" s="23"/>
      <c r="AB48" s="24" t="str">
        <f t="shared" ref="AB48" si="359">IF(ISBLANK(AA48),"??? --/--/----",AA48+((AB47-1)*7+4))</f>
        <v>??? --/--/----</v>
      </c>
      <c r="AG48" s="4" t="str">
        <f t="shared" ref="AG48:BL48" si="360">IF(ISBLANK($C48),"",IF(AND($C48&lt;=AG$2,$D48&gt;=AG$2),$B48,""))</f>
        <v/>
      </c>
      <c r="AH48" s="4" t="str">
        <f t="shared" si="360"/>
        <v/>
      </c>
      <c r="AI48" s="4" t="str">
        <f t="shared" si="360"/>
        <v/>
      </c>
      <c r="AJ48" s="4" t="str">
        <f t="shared" si="360"/>
        <v/>
      </c>
      <c r="AK48" s="4" t="str">
        <f t="shared" si="360"/>
        <v/>
      </c>
      <c r="AL48" s="4" t="str">
        <f t="shared" si="360"/>
        <v/>
      </c>
      <c r="AM48" s="4" t="str">
        <f t="shared" si="360"/>
        <v/>
      </c>
      <c r="AN48" s="4" t="str">
        <f t="shared" si="360"/>
        <v/>
      </c>
      <c r="AO48" s="4" t="str">
        <f t="shared" si="360"/>
        <v/>
      </c>
      <c r="AP48" s="4" t="str">
        <f t="shared" si="360"/>
        <v/>
      </c>
      <c r="AQ48" s="4" t="str">
        <f t="shared" si="360"/>
        <v/>
      </c>
      <c r="AR48" s="4" t="str">
        <f t="shared" si="360"/>
        <v/>
      </c>
      <c r="AS48" s="4" t="str">
        <f t="shared" si="360"/>
        <v/>
      </c>
      <c r="AT48" s="4" t="str">
        <f t="shared" si="360"/>
        <v/>
      </c>
      <c r="AU48" s="4">
        <f t="shared" si="360"/>
        <v>0</v>
      </c>
      <c r="AV48" s="4">
        <f t="shared" si="360"/>
        <v>0</v>
      </c>
      <c r="AW48" s="4">
        <f t="shared" si="360"/>
        <v>0</v>
      </c>
      <c r="AX48" s="4">
        <f t="shared" si="360"/>
        <v>0</v>
      </c>
      <c r="AY48" s="4">
        <f t="shared" si="360"/>
        <v>0</v>
      </c>
      <c r="AZ48" s="4">
        <f t="shared" si="360"/>
        <v>0</v>
      </c>
      <c r="BA48" s="4">
        <f t="shared" si="360"/>
        <v>0</v>
      </c>
      <c r="BB48" s="4">
        <f t="shared" si="360"/>
        <v>0</v>
      </c>
      <c r="BC48" s="4">
        <f t="shared" si="360"/>
        <v>0</v>
      </c>
      <c r="BD48" s="4">
        <f t="shared" si="360"/>
        <v>0</v>
      </c>
      <c r="BE48" s="4">
        <f t="shared" si="360"/>
        <v>0</v>
      </c>
      <c r="BF48" s="4">
        <f t="shared" si="360"/>
        <v>0</v>
      </c>
      <c r="BG48" s="4">
        <f t="shared" si="360"/>
        <v>0</v>
      </c>
      <c r="BH48" s="4">
        <f t="shared" si="360"/>
        <v>0</v>
      </c>
      <c r="BI48" s="4">
        <f t="shared" si="360"/>
        <v>0</v>
      </c>
      <c r="BJ48" s="4">
        <f t="shared" si="360"/>
        <v>0</v>
      </c>
      <c r="BK48" s="4">
        <f t="shared" si="360"/>
        <v>0</v>
      </c>
      <c r="BL48" s="4">
        <f t="shared" si="360"/>
        <v>0</v>
      </c>
      <c r="BM48" s="4">
        <f t="shared" ref="BM48:CR48" si="361">IF(ISBLANK($C48),"",IF(AND($C48&lt;=BM$2,$D48&gt;=BM$2),$B48,""))</f>
        <v>0</v>
      </c>
      <c r="BN48" s="4">
        <f t="shared" si="361"/>
        <v>0</v>
      </c>
      <c r="BO48" s="4" t="str">
        <f t="shared" si="361"/>
        <v/>
      </c>
      <c r="BP48" s="4" t="str">
        <f t="shared" si="361"/>
        <v/>
      </c>
      <c r="BQ48" s="4" t="str">
        <f t="shared" si="361"/>
        <v/>
      </c>
      <c r="BR48" s="4" t="str">
        <f t="shared" si="361"/>
        <v/>
      </c>
      <c r="BS48" s="4" t="str">
        <f t="shared" si="361"/>
        <v/>
      </c>
      <c r="BT48" s="4" t="str">
        <f t="shared" si="361"/>
        <v/>
      </c>
      <c r="BU48" s="4" t="str">
        <f t="shared" si="361"/>
        <v/>
      </c>
      <c r="BV48" s="4" t="str">
        <f t="shared" si="361"/>
        <v/>
      </c>
      <c r="BW48" s="4" t="str">
        <f t="shared" si="361"/>
        <v/>
      </c>
      <c r="BX48" s="4" t="str">
        <f t="shared" si="361"/>
        <v/>
      </c>
      <c r="BY48" s="4" t="str">
        <f t="shared" si="361"/>
        <v/>
      </c>
      <c r="BZ48" s="4" t="str">
        <f t="shared" si="361"/>
        <v/>
      </c>
      <c r="CA48" s="4" t="str">
        <f t="shared" si="361"/>
        <v/>
      </c>
      <c r="CB48" s="4" t="str">
        <f t="shared" si="361"/>
        <v/>
      </c>
      <c r="CC48" s="4" t="str">
        <f t="shared" si="361"/>
        <v/>
      </c>
      <c r="CD48" s="4" t="str">
        <f t="shared" si="361"/>
        <v/>
      </c>
      <c r="CE48" s="4" t="str">
        <f t="shared" si="361"/>
        <v/>
      </c>
      <c r="CF48" s="4" t="str">
        <f t="shared" si="361"/>
        <v/>
      </c>
      <c r="CG48" s="4" t="str">
        <f t="shared" si="361"/>
        <v/>
      </c>
      <c r="CH48" s="4" t="str">
        <f t="shared" si="361"/>
        <v/>
      </c>
      <c r="CI48" s="4" t="str">
        <f t="shared" si="361"/>
        <v/>
      </c>
      <c r="CJ48" s="4" t="str">
        <f t="shared" si="361"/>
        <v/>
      </c>
      <c r="CK48" s="4" t="str">
        <f t="shared" si="361"/>
        <v/>
      </c>
      <c r="CL48" s="4" t="str">
        <f t="shared" si="361"/>
        <v/>
      </c>
      <c r="CM48" s="4" t="str">
        <f t="shared" si="361"/>
        <v/>
      </c>
      <c r="CN48" s="4" t="str">
        <f t="shared" si="361"/>
        <v/>
      </c>
      <c r="CO48" s="4" t="str">
        <f t="shared" si="361"/>
        <v/>
      </c>
      <c r="CP48" s="4" t="str">
        <f t="shared" si="361"/>
        <v/>
      </c>
      <c r="CQ48" s="4" t="str">
        <f t="shared" si="361"/>
        <v/>
      </c>
      <c r="CR48" s="4" t="str">
        <f t="shared" si="361"/>
        <v/>
      </c>
      <c r="CS48" s="4" t="str">
        <f t="shared" ref="CS48:DQ48" si="362">IF(ISBLANK($C48),"",IF(AND($C48&lt;=CS$2,$D48&gt;=CS$2),$B48,""))</f>
        <v/>
      </c>
      <c r="CT48" s="4" t="str">
        <f t="shared" si="362"/>
        <v/>
      </c>
      <c r="CU48" s="4" t="str">
        <f t="shared" si="362"/>
        <v/>
      </c>
      <c r="CV48" s="4" t="str">
        <f t="shared" si="362"/>
        <v/>
      </c>
      <c r="CW48" s="4" t="str">
        <f t="shared" si="362"/>
        <v/>
      </c>
      <c r="CX48" s="4" t="str">
        <f t="shared" si="362"/>
        <v/>
      </c>
      <c r="CY48" s="4" t="str">
        <f t="shared" si="362"/>
        <v/>
      </c>
      <c r="CZ48" s="4" t="str">
        <f t="shared" si="362"/>
        <v/>
      </c>
      <c r="DA48" s="4" t="str">
        <f t="shared" si="362"/>
        <v/>
      </c>
      <c r="DB48" s="4" t="str">
        <f t="shared" si="362"/>
        <v/>
      </c>
      <c r="DC48" s="4" t="str">
        <f t="shared" si="362"/>
        <v/>
      </c>
      <c r="DD48" s="4" t="str">
        <f t="shared" si="362"/>
        <v/>
      </c>
      <c r="DE48" s="4" t="str">
        <f t="shared" si="362"/>
        <v/>
      </c>
      <c r="DF48" s="4" t="str">
        <f t="shared" si="362"/>
        <v/>
      </c>
      <c r="DG48" s="4" t="str">
        <f t="shared" si="362"/>
        <v/>
      </c>
      <c r="DH48" s="4" t="str">
        <f t="shared" si="362"/>
        <v/>
      </c>
      <c r="DI48" s="4" t="str">
        <f t="shared" si="362"/>
        <v/>
      </c>
      <c r="DJ48" s="4" t="str">
        <f t="shared" si="362"/>
        <v/>
      </c>
      <c r="DK48" s="4" t="str">
        <f t="shared" si="362"/>
        <v/>
      </c>
      <c r="DL48" s="4" t="str">
        <f t="shared" si="362"/>
        <v/>
      </c>
      <c r="DM48" s="4" t="str">
        <f t="shared" si="362"/>
        <v/>
      </c>
      <c r="DN48" s="4" t="str">
        <f t="shared" si="362"/>
        <v/>
      </c>
      <c r="DO48" s="4" t="str">
        <f t="shared" si="362"/>
        <v/>
      </c>
      <c r="DP48" s="4" t="str">
        <f t="shared" si="362"/>
        <v/>
      </c>
      <c r="DQ48" s="4" t="str">
        <f t="shared" si="362"/>
        <v/>
      </c>
    </row>
    <row r="49" spans="1:121" s="5" customFormat="1" ht="9.9499999999999993" customHeight="1">
      <c r="A49" s="80"/>
      <c r="B49" s="80"/>
      <c r="C49" s="8" t="s">
        <v>34</v>
      </c>
      <c r="D49" s="9"/>
      <c r="E49" s="8" t="s">
        <v>35</v>
      </c>
      <c r="F49" s="9"/>
      <c r="G49" s="8" t="s">
        <v>36</v>
      </c>
      <c r="H49" s="9"/>
      <c r="I49" s="8" t="s">
        <v>37</v>
      </c>
      <c r="J49" s="9"/>
      <c r="K49" s="8" t="s">
        <v>38</v>
      </c>
      <c r="L49" s="9"/>
      <c r="M49" s="8" t="s">
        <v>39</v>
      </c>
      <c r="N49" s="9"/>
      <c r="O49" s="8" t="s">
        <v>40</v>
      </c>
      <c r="P49" s="9"/>
      <c r="Q49" s="8" t="s">
        <v>41</v>
      </c>
      <c r="R49" s="9"/>
      <c r="S49" s="8" t="s">
        <v>42</v>
      </c>
      <c r="T49" s="9"/>
      <c r="U49" s="8" t="s">
        <v>43</v>
      </c>
      <c r="V49" s="9"/>
      <c r="W49" s="8" t="s">
        <v>44</v>
      </c>
      <c r="X49" s="9"/>
      <c r="Y49" s="8" t="s">
        <v>45</v>
      </c>
      <c r="Z49" s="9"/>
      <c r="AA49" s="8" t="s">
        <v>46</v>
      </c>
      <c r="AB49" s="9"/>
    </row>
    <row r="50" spans="1:121" s="4" customFormat="1" ht="18.75" customHeight="1">
      <c r="A50" s="36"/>
      <c r="B50" s="19"/>
      <c r="C50" s="23"/>
      <c r="D50" s="24" t="str">
        <f>IF(ISBLANK(C50),"??? --/--/----",C50+((D49/35)*7-3))</f>
        <v>??? --/--/----</v>
      </c>
      <c r="E50" s="23"/>
      <c r="F50" s="24" t="str">
        <f t="shared" ref="F50" si="363">IF(ISBLANK(E50),"??? --/--/----",E50+((F49-1)*7+4))</f>
        <v>??? --/--/----</v>
      </c>
      <c r="G50" s="23"/>
      <c r="H50" s="24" t="str">
        <f t="shared" ref="H50" si="364">IF(ISBLANK(G50),"??? --/--/----",G50+((H49-1)*7+4))</f>
        <v>??? --/--/----</v>
      </c>
      <c r="I50" s="23"/>
      <c r="J50" s="24" t="str">
        <f t="shared" ref="J50" si="365">IF(ISBLANK(I50),"??? --/--/----",I50+((J49-1)*7+4))</f>
        <v>??? --/--/----</v>
      </c>
      <c r="K50" s="23"/>
      <c r="L50" s="24" t="str">
        <f t="shared" ref="L50" si="366">IF(ISBLANK(K50),"??? --/--/----",K50+((L49-1)*7+4))</f>
        <v>??? --/--/----</v>
      </c>
      <c r="M50" s="23"/>
      <c r="N50" s="24" t="str">
        <f t="shared" ref="N50" si="367">IF(ISBLANK(M50),"??? --/--/----",M50+((N49-1)*7+4))</f>
        <v>??? --/--/----</v>
      </c>
      <c r="O50" s="23"/>
      <c r="P50" s="24" t="str">
        <f t="shared" ref="P50" si="368">IF(ISBLANK(O50),"??? --/--/----",O50+((P49-1)*7+4))</f>
        <v>??? --/--/----</v>
      </c>
      <c r="Q50" s="23"/>
      <c r="R50" s="24" t="str">
        <f t="shared" ref="R50" si="369">IF(ISBLANK(Q50),"??? --/--/----",Q50+((R49-1)*7+4))</f>
        <v>??? --/--/----</v>
      </c>
      <c r="S50" s="23"/>
      <c r="T50" s="24" t="str">
        <f t="shared" ref="T50" si="370">IF(ISBLANK(S50),"??? --/--/----",S50+((T49-1)*7+4))</f>
        <v>??? --/--/----</v>
      </c>
      <c r="U50" s="23"/>
      <c r="V50" s="24" t="str">
        <f t="shared" ref="V50" si="371">IF(ISBLANK(U50),"??? --/--/----",U50+((V49-1)*7+4))</f>
        <v>??? --/--/----</v>
      </c>
      <c r="W50" s="23"/>
      <c r="X50" s="24" t="str">
        <f t="shared" ref="X50" si="372">IF(ISBLANK(W50),"??? --/--/----",W50+((X49-1)*7+4))</f>
        <v>??? --/--/----</v>
      </c>
      <c r="Y50" s="23"/>
      <c r="Z50" s="24" t="str">
        <f t="shared" ref="Z50" si="373">IF(ISBLANK(Y50),"??? --/--/----",Y50+((Z49-1)*7+4))</f>
        <v>??? --/--/----</v>
      </c>
      <c r="AA50" s="23"/>
      <c r="AB50" s="24" t="str">
        <f t="shared" ref="AB50" si="374">IF(ISBLANK(AA50),"??? --/--/----",AA50+((AB49-1)*7+4))</f>
        <v>??? --/--/----</v>
      </c>
      <c r="AG50" s="4" t="str">
        <f t="shared" ref="AG50:BL50" si="375">IF(ISBLANK($C50),"",IF(AND($C50&lt;=AG$2,$D50&gt;=AG$2),$B50,""))</f>
        <v/>
      </c>
      <c r="AH50" s="4" t="str">
        <f t="shared" si="375"/>
        <v/>
      </c>
      <c r="AI50" s="4" t="str">
        <f t="shared" si="375"/>
        <v/>
      </c>
      <c r="AJ50" s="4" t="str">
        <f t="shared" si="375"/>
        <v/>
      </c>
      <c r="AK50" s="4" t="str">
        <f t="shared" si="375"/>
        <v/>
      </c>
      <c r="AL50" s="4" t="str">
        <f t="shared" si="375"/>
        <v/>
      </c>
      <c r="AM50" s="4" t="str">
        <f t="shared" si="375"/>
        <v/>
      </c>
      <c r="AN50" s="4" t="str">
        <f t="shared" si="375"/>
        <v/>
      </c>
      <c r="AO50" s="4" t="str">
        <f t="shared" si="375"/>
        <v/>
      </c>
      <c r="AP50" s="4" t="str">
        <f t="shared" si="375"/>
        <v/>
      </c>
      <c r="AQ50" s="4" t="str">
        <f t="shared" si="375"/>
        <v/>
      </c>
      <c r="AR50" s="4" t="str">
        <f t="shared" si="375"/>
        <v/>
      </c>
      <c r="AS50" s="4" t="str">
        <f t="shared" si="375"/>
        <v/>
      </c>
      <c r="AT50" s="4" t="str">
        <f t="shared" si="375"/>
        <v/>
      </c>
      <c r="AU50" s="4" t="str">
        <f t="shared" si="375"/>
        <v/>
      </c>
      <c r="AV50" s="4" t="str">
        <f t="shared" si="375"/>
        <v/>
      </c>
      <c r="AW50" s="4" t="str">
        <f t="shared" si="375"/>
        <v/>
      </c>
      <c r="AX50" s="4" t="str">
        <f t="shared" si="375"/>
        <v/>
      </c>
      <c r="AY50" s="4" t="str">
        <f t="shared" si="375"/>
        <v/>
      </c>
      <c r="AZ50" s="4" t="str">
        <f t="shared" si="375"/>
        <v/>
      </c>
      <c r="BA50" s="4" t="str">
        <f t="shared" si="375"/>
        <v/>
      </c>
      <c r="BB50" s="4" t="str">
        <f t="shared" si="375"/>
        <v/>
      </c>
      <c r="BC50" s="4" t="str">
        <f t="shared" si="375"/>
        <v/>
      </c>
      <c r="BD50" s="4" t="str">
        <f t="shared" si="375"/>
        <v/>
      </c>
      <c r="BE50" s="4" t="str">
        <f t="shared" si="375"/>
        <v/>
      </c>
      <c r="BF50" s="4" t="str">
        <f t="shared" si="375"/>
        <v/>
      </c>
      <c r="BG50" s="4" t="str">
        <f t="shared" si="375"/>
        <v/>
      </c>
      <c r="BH50" s="4" t="str">
        <f t="shared" si="375"/>
        <v/>
      </c>
      <c r="BI50" s="4" t="str">
        <f t="shared" si="375"/>
        <v/>
      </c>
      <c r="BJ50" s="4" t="str">
        <f t="shared" si="375"/>
        <v/>
      </c>
      <c r="BK50" s="4" t="str">
        <f t="shared" si="375"/>
        <v/>
      </c>
      <c r="BL50" s="4" t="str">
        <f t="shared" si="375"/>
        <v/>
      </c>
      <c r="BM50" s="4" t="str">
        <f t="shared" ref="BM50:CR50" si="376">IF(ISBLANK($C50),"",IF(AND($C50&lt;=BM$2,$D50&gt;=BM$2),$B50,""))</f>
        <v/>
      </c>
      <c r="BN50" s="4" t="str">
        <f t="shared" si="376"/>
        <v/>
      </c>
      <c r="BO50" s="4" t="str">
        <f t="shared" si="376"/>
        <v/>
      </c>
      <c r="BP50" s="4" t="str">
        <f t="shared" si="376"/>
        <v/>
      </c>
      <c r="BQ50" s="4" t="str">
        <f t="shared" si="376"/>
        <v/>
      </c>
      <c r="BR50" s="4" t="str">
        <f t="shared" si="376"/>
        <v/>
      </c>
      <c r="BS50" s="4" t="str">
        <f t="shared" si="376"/>
        <v/>
      </c>
      <c r="BT50" s="4" t="str">
        <f t="shared" si="376"/>
        <v/>
      </c>
      <c r="BU50" s="4" t="str">
        <f t="shared" si="376"/>
        <v/>
      </c>
      <c r="BV50" s="4" t="str">
        <f t="shared" si="376"/>
        <v/>
      </c>
      <c r="BW50" s="4" t="str">
        <f t="shared" si="376"/>
        <v/>
      </c>
      <c r="BX50" s="4" t="str">
        <f t="shared" si="376"/>
        <v/>
      </c>
      <c r="BY50" s="4" t="str">
        <f t="shared" si="376"/>
        <v/>
      </c>
      <c r="BZ50" s="4" t="str">
        <f t="shared" si="376"/>
        <v/>
      </c>
      <c r="CA50" s="4" t="str">
        <f t="shared" si="376"/>
        <v/>
      </c>
      <c r="CB50" s="4" t="str">
        <f t="shared" si="376"/>
        <v/>
      </c>
      <c r="CC50" s="4" t="str">
        <f t="shared" si="376"/>
        <v/>
      </c>
      <c r="CD50" s="4" t="str">
        <f t="shared" si="376"/>
        <v/>
      </c>
      <c r="CE50" s="4" t="str">
        <f t="shared" si="376"/>
        <v/>
      </c>
      <c r="CF50" s="4" t="str">
        <f t="shared" si="376"/>
        <v/>
      </c>
      <c r="CG50" s="4" t="str">
        <f t="shared" si="376"/>
        <v/>
      </c>
      <c r="CH50" s="4" t="str">
        <f t="shared" si="376"/>
        <v/>
      </c>
      <c r="CI50" s="4" t="str">
        <f t="shared" si="376"/>
        <v/>
      </c>
      <c r="CJ50" s="4" t="str">
        <f t="shared" si="376"/>
        <v/>
      </c>
      <c r="CK50" s="4" t="str">
        <f t="shared" si="376"/>
        <v/>
      </c>
      <c r="CL50" s="4" t="str">
        <f t="shared" si="376"/>
        <v/>
      </c>
      <c r="CM50" s="4" t="str">
        <f t="shared" si="376"/>
        <v/>
      </c>
      <c r="CN50" s="4" t="str">
        <f t="shared" si="376"/>
        <v/>
      </c>
      <c r="CO50" s="4" t="str">
        <f t="shared" si="376"/>
        <v/>
      </c>
      <c r="CP50" s="4" t="str">
        <f t="shared" si="376"/>
        <v/>
      </c>
      <c r="CQ50" s="4" t="str">
        <f t="shared" si="376"/>
        <v/>
      </c>
      <c r="CR50" s="4" t="str">
        <f t="shared" si="376"/>
        <v/>
      </c>
      <c r="CS50" s="4" t="str">
        <f t="shared" ref="CS50:DQ50" si="377">IF(ISBLANK($C50),"",IF(AND($C50&lt;=CS$2,$D50&gt;=CS$2),$B50,""))</f>
        <v/>
      </c>
      <c r="CT50" s="4" t="str">
        <f t="shared" si="377"/>
        <v/>
      </c>
      <c r="CU50" s="4" t="str">
        <f t="shared" si="377"/>
        <v/>
      </c>
      <c r="CV50" s="4" t="str">
        <f t="shared" si="377"/>
        <v/>
      </c>
      <c r="CW50" s="4" t="str">
        <f t="shared" si="377"/>
        <v/>
      </c>
      <c r="CX50" s="4" t="str">
        <f t="shared" si="377"/>
        <v/>
      </c>
      <c r="CY50" s="4" t="str">
        <f t="shared" si="377"/>
        <v/>
      </c>
      <c r="CZ50" s="4" t="str">
        <f t="shared" si="377"/>
        <v/>
      </c>
      <c r="DA50" s="4" t="str">
        <f t="shared" si="377"/>
        <v/>
      </c>
      <c r="DB50" s="4" t="str">
        <f t="shared" si="377"/>
        <v/>
      </c>
      <c r="DC50" s="4" t="str">
        <f t="shared" si="377"/>
        <v/>
      </c>
      <c r="DD50" s="4" t="str">
        <f t="shared" si="377"/>
        <v/>
      </c>
      <c r="DE50" s="4" t="str">
        <f t="shared" si="377"/>
        <v/>
      </c>
      <c r="DF50" s="4" t="str">
        <f t="shared" si="377"/>
        <v/>
      </c>
      <c r="DG50" s="4" t="str">
        <f t="shared" si="377"/>
        <v/>
      </c>
      <c r="DH50" s="4" t="str">
        <f t="shared" si="377"/>
        <v/>
      </c>
      <c r="DI50" s="4" t="str">
        <f t="shared" si="377"/>
        <v/>
      </c>
      <c r="DJ50" s="4" t="str">
        <f t="shared" si="377"/>
        <v/>
      </c>
      <c r="DK50" s="4" t="str">
        <f t="shared" si="377"/>
        <v/>
      </c>
      <c r="DL50" s="4" t="str">
        <f t="shared" si="377"/>
        <v/>
      </c>
      <c r="DM50" s="4" t="str">
        <f t="shared" si="377"/>
        <v/>
      </c>
      <c r="DN50" s="4" t="str">
        <f t="shared" si="377"/>
        <v/>
      </c>
      <c r="DO50" s="4" t="str">
        <f t="shared" si="377"/>
        <v/>
      </c>
      <c r="DP50" s="4" t="str">
        <f t="shared" si="377"/>
        <v/>
      </c>
      <c r="DQ50" s="4" t="str">
        <f t="shared" si="377"/>
        <v/>
      </c>
    </row>
    <row r="51" spans="1:121" s="5" customFormat="1" ht="9.9499999999999993" customHeight="1">
      <c r="A51" s="80"/>
      <c r="B51" s="80"/>
      <c r="C51" s="8" t="s">
        <v>34</v>
      </c>
      <c r="D51" s="9"/>
      <c r="E51" s="8" t="s">
        <v>35</v>
      </c>
      <c r="F51" s="9"/>
      <c r="G51" s="8" t="s">
        <v>36</v>
      </c>
      <c r="H51" s="9"/>
      <c r="I51" s="8" t="s">
        <v>37</v>
      </c>
      <c r="J51" s="9"/>
      <c r="K51" s="8" t="s">
        <v>38</v>
      </c>
      <c r="L51" s="9"/>
      <c r="M51" s="8" t="s">
        <v>39</v>
      </c>
      <c r="N51" s="9"/>
      <c r="O51" s="8" t="s">
        <v>40</v>
      </c>
      <c r="P51" s="9"/>
      <c r="Q51" s="8" t="s">
        <v>41</v>
      </c>
      <c r="R51" s="9"/>
      <c r="S51" s="8" t="s">
        <v>42</v>
      </c>
      <c r="T51" s="9"/>
      <c r="U51" s="8" t="s">
        <v>43</v>
      </c>
      <c r="V51" s="9"/>
      <c r="W51" s="8" t="s">
        <v>44</v>
      </c>
      <c r="X51" s="9"/>
      <c r="Y51" s="8" t="s">
        <v>45</v>
      </c>
      <c r="Z51" s="9"/>
      <c r="AA51" s="8" t="s">
        <v>46</v>
      </c>
      <c r="AB51" s="9"/>
    </row>
    <row r="52" spans="1:121" s="4" customFormat="1" ht="18.75" customHeight="1">
      <c r="A52" s="36"/>
      <c r="B52" s="19"/>
      <c r="C52" s="23"/>
      <c r="D52" s="24" t="str">
        <f>IF(ISBLANK(C52),"??? --/--/----",C52+((D51/35)*7-3))</f>
        <v>??? --/--/----</v>
      </c>
      <c r="E52" s="23"/>
      <c r="F52" s="24" t="str">
        <f t="shared" ref="F52" si="378">IF(ISBLANK(E52),"??? --/--/----",E52+((F51-1)*7+4))</f>
        <v>??? --/--/----</v>
      </c>
      <c r="G52" s="23"/>
      <c r="H52" s="24" t="str">
        <f t="shared" ref="H52" si="379">IF(ISBLANK(G52),"??? --/--/----",G52+((H51-1)*7+4))</f>
        <v>??? --/--/----</v>
      </c>
      <c r="I52" s="23"/>
      <c r="J52" s="24" t="str">
        <f t="shared" ref="J52" si="380">IF(ISBLANK(I52),"??? --/--/----",I52+((J51-1)*7+4))</f>
        <v>??? --/--/----</v>
      </c>
      <c r="K52" s="23"/>
      <c r="L52" s="24" t="str">
        <f t="shared" ref="L52" si="381">IF(ISBLANK(K52),"??? --/--/----",K52+((L51-1)*7+4))</f>
        <v>??? --/--/----</v>
      </c>
      <c r="M52" s="23"/>
      <c r="N52" s="24" t="str">
        <f t="shared" ref="N52" si="382">IF(ISBLANK(M52),"??? --/--/----",M52+((N51-1)*7+4))</f>
        <v>??? --/--/----</v>
      </c>
      <c r="O52" s="23"/>
      <c r="P52" s="24" t="str">
        <f t="shared" ref="P52" si="383">IF(ISBLANK(O52),"??? --/--/----",O52+((P51-1)*7+4))</f>
        <v>??? --/--/----</v>
      </c>
      <c r="Q52" s="23"/>
      <c r="R52" s="24" t="str">
        <f t="shared" ref="R52" si="384">IF(ISBLANK(Q52),"??? --/--/----",Q52+((R51-1)*7+4))</f>
        <v>??? --/--/----</v>
      </c>
      <c r="S52" s="23"/>
      <c r="T52" s="24" t="str">
        <f t="shared" ref="T52" si="385">IF(ISBLANK(S52),"??? --/--/----",S52+((T51-1)*7+4))</f>
        <v>??? --/--/----</v>
      </c>
      <c r="U52" s="23"/>
      <c r="V52" s="24" t="str">
        <f t="shared" ref="V52" si="386">IF(ISBLANK(U52),"??? --/--/----",U52+((V51-1)*7+4))</f>
        <v>??? --/--/----</v>
      </c>
      <c r="W52" s="23"/>
      <c r="X52" s="24" t="str">
        <f t="shared" ref="X52" si="387">IF(ISBLANK(W52),"??? --/--/----",W52+((X51-1)*7+4))</f>
        <v>??? --/--/----</v>
      </c>
      <c r="Y52" s="23"/>
      <c r="Z52" s="24" t="str">
        <f t="shared" ref="Z52" si="388">IF(ISBLANK(Y52),"??? --/--/----",Y52+((Z51-1)*7+4))</f>
        <v>??? --/--/----</v>
      </c>
      <c r="AA52" s="23"/>
      <c r="AB52" s="24" t="str">
        <f t="shared" ref="AB52" si="389">IF(ISBLANK(AA52),"??? --/--/----",AA52+((AB51-1)*7+4))</f>
        <v>??? --/--/----</v>
      </c>
      <c r="AG52" s="4" t="str">
        <f t="shared" ref="AG52:BL52" si="390">IF(ISBLANK($C52),"",IF(AND($C52&lt;=AG$2,$D52&gt;=AG$2),$B52,""))</f>
        <v/>
      </c>
      <c r="AH52" s="4" t="str">
        <f t="shared" si="390"/>
        <v/>
      </c>
      <c r="AI52" s="4" t="str">
        <f t="shared" si="390"/>
        <v/>
      </c>
      <c r="AJ52" s="4" t="str">
        <f t="shared" si="390"/>
        <v/>
      </c>
      <c r="AK52" s="4" t="str">
        <f t="shared" si="390"/>
        <v/>
      </c>
      <c r="AL52" s="4" t="str">
        <f t="shared" si="390"/>
        <v/>
      </c>
      <c r="AM52" s="4" t="str">
        <f t="shared" si="390"/>
        <v/>
      </c>
      <c r="AN52" s="4" t="str">
        <f t="shared" si="390"/>
        <v/>
      </c>
      <c r="AO52" s="4" t="str">
        <f t="shared" si="390"/>
        <v/>
      </c>
      <c r="AP52" s="4" t="str">
        <f t="shared" si="390"/>
        <v/>
      </c>
      <c r="AQ52" s="4" t="str">
        <f t="shared" si="390"/>
        <v/>
      </c>
      <c r="AR52" s="4" t="str">
        <f t="shared" si="390"/>
        <v/>
      </c>
      <c r="AS52" s="4" t="str">
        <f t="shared" si="390"/>
        <v/>
      </c>
      <c r="AT52" s="4" t="str">
        <f t="shared" si="390"/>
        <v/>
      </c>
      <c r="AU52" s="4" t="str">
        <f t="shared" si="390"/>
        <v/>
      </c>
      <c r="AV52" s="4" t="str">
        <f t="shared" si="390"/>
        <v/>
      </c>
      <c r="AW52" s="4" t="str">
        <f t="shared" si="390"/>
        <v/>
      </c>
      <c r="AX52" s="4" t="str">
        <f t="shared" si="390"/>
        <v/>
      </c>
      <c r="AY52" s="4" t="str">
        <f t="shared" si="390"/>
        <v/>
      </c>
      <c r="AZ52" s="4" t="str">
        <f t="shared" si="390"/>
        <v/>
      </c>
      <c r="BA52" s="4" t="str">
        <f t="shared" si="390"/>
        <v/>
      </c>
      <c r="BB52" s="4" t="str">
        <f t="shared" si="390"/>
        <v/>
      </c>
      <c r="BC52" s="4" t="str">
        <f t="shared" si="390"/>
        <v/>
      </c>
      <c r="BD52" s="4" t="str">
        <f t="shared" si="390"/>
        <v/>
      </c>
      <c r="BE52" s="4" t="str">
        <f t="shared" si="390"/>
        <v/>
      </c>
      <c r="BF52" s="4" t="str">
        <f t="shared" si="390"/>
        <v/>
      </c>
      <c r="BG52" s="4" t="str">
        <f t="shared" si="390"/>
        <v/>
      </c>
      <c r="BH52" s="4" t="str">
        <f t="shared" si="390"/>
        <v/>
      </c>
      <c r="BI52" s="4" t="str">
        <f t="shared" si="390"/>
        <v/>
      </c>
      <c r="BJ52" s="4" t="str">
        <f t="shared" si="390"/>
        <v/>
      </c>
      <c r="BK52" s="4" t="str">
        <f t="shared" si="390"/>
        <v/>
      </c>
      <c r="BL52" s="4" t="str">
        <f t="shared" si="390"/>
        <v/>
      </c>
      <c r="BM52" s="4" t="str">
        <f t="shared" ref="BM52:CR52" si="391">IF(ISBLANK($C52),"",IF(AND($C52&lt;=BM$2,$D52&gt;=BM$2),$B52,""))</f>
        <v/>
      </c>
      <c r="BN52" s="4" t="str">
        <f t="shared" si="391"/>
        <v/>
      </c>
      <c r="BO52" s="4" t="str">
        <f t="shared" si="391"/>
        <v/>
      </c>
      <c r="BP52" s="4" t="str">
        <f t="shared" si="391"/>
        <v/>
      </c>
      <c r="BQ52" s="4" t="str">
        <f t="shared" si="391"/>
        <v/>
      </c>
      <c r="BR52" s="4" t="str">
        <f t="shared" si="391"/>
        <v/>
      </c>
      <c r="BS52" s="4" t="str">
        <f t="shared" si="391"/>
        <v/>
      </c>
      <c r="BT52" s="4" t="str">
        <f t="shared" si="391"/>
        <v/>
      </c>
      <c r="BU52" s="4" t="str">
        <f t="shared" si="391"/>
        <v/>
      </c>
      <c r="BV52" s="4" t="str">
        <f t="shared" si="391"/>
        <v/>
      </c>
      <c r="BW52" s="4" t="str">
        <f t="shared" si="391"/>
        <v/>
      </c>
      <c r="BX52" s="4" t="str">
        <f t="shared" si="391"/>
        <v/>
      </c>
      <c r="BY52" s="4" t="str">
        <f t="shared" si="391"/>
        <v/>
      </c>
      <c r="BZ52" s="4" t="str">
        <f t="shared" si="391"/>
        <v/>
      </c>
      <c r="CA52" s="4" t="str">
        <f t="shared" si="391"/>
        <v/>
      </c>
      <c r="CB52" s="4" t="str">
        <f t="shared" si="391"/>
        <v/>
      </c>
      <c r="CC52" s="4" t="str">
        <f t="shared" si="391"/>
        <v/>
      </c>
      <c r="CD52" s="4" t="str">
        <f t="shared" si="391"/>
        <v/>
      </c>
      <c r="CE52" s="4" t="str">
        <f t="shared" si="391"/>
        <v/>
      </c>
      <c r="CF52" s="4" t="str">
        <f t="shared" si="391"/>
        <v/>
      </c>
      <c r="CG52" s="4" t="str">
        <f t="shared" si="391"/>
        <v/>
      </c>
      <c r="CH52" s="4" t="str">
        <f t="shared" si="391"/>
        <v/>
      </c>
      <c r="CI52" s="4" t="str">
        <f t="shared" si="391"/>
        <v/>
      </c>
      <c r="CJ52" s="4" t="str">
        <f t="shared" si="391"/>
        <v/>
      </c>
      <c r="CK52" s="4" t="str">
        <f t="shared" si="391"/>
        <v/>
      </c>
      <c r="CL52" s="4" t="str">
        <f t="shared" si="391"/>
        <v/>
      </c>
      <c r="CM52" s="4" t="str">
        <f t="shared" si="391"/>
        <v/>
      </c>
      <c r="CN52" s="4" t="str">
        <f t="shared" si="391"/>
        <v/>
      </c>
      <c r="CO52" s="4" t="str">
        <f t="shared" si="391"/>
        <v/>
      </c>
      <c r="CP52" s="4" t="str">
        <f t="shared" si="391"/>
        <v/>
      </c>
      <c r="CQ52" s="4" t="str">
        <f t="shared" si="391"/>
        <v/>
      </c>
      <c r="CR52" s="4" t="str">
        <f t="shared" si="391"/>
        <v/>
      </c>
      <c r="CS52" s="4" t="str">
        <f t="shared" ref="CS52:DQ52" si="392">IF(ISBLANK($C52),"",IF(AND($C52&lt;=CS$2,$D52&gt;=CS$2),$B52,""))</f>
        <v/>
      </c>
      <c r="CT52" s="4" t="str">
        <f t="shared" si="392"/>
        <v/>
      </c>
      <c r="CU52" s="4" t="str">
        <f t="shared" si="392"/>
        <v/>
      </c>
      <c r="CV52" s="4" t="str">
        <f t="shared" si="392"/>
        <v/>
      </c>
      <c r="CW52" s="4" t="str">
        <f t="shared" si="392"/>
        <v/>
      </c>
      <c r="CX52" s="4" t="str">
        <f t="shared" si="392"/>
        <v/>
      </c>
      <c r="CY52" s="4" t="str">
        <f t="shared" si="392"/>
        <v/>
      </c>
      <c r="CZ52" s="4" t="str">
        <f t="shared" si="392"/>
        <v/>
      </c>
      <c r="DA52" s="4" t="str">
        <f t="shared" si="392"/>
        <v/>
      </c>
      <c r="DB52" s="4" t="str">
        <f t="shared" si="392"/>
        <v/>
      </c>
      <c r="DC52" s="4" t="str">
        <f t="shared" si="392"/>
        <v/>
      </c>
      <c r="DD52" s="4" t="str">
        <f t="shared" si="392"/>
        <v/>
      </c>
      <c r="DE52" s="4" t="str">
        <f t="shared" si="392"/>
        <v/>
      </c>
      <c r="DF52" s="4" t="str">
        <f t="shared" si="392"/>
        <v/>
      </c>
      <c r="DG52" s="4" t="str">
        <f t="shared" si="392"/>
        <v/>
      </c>
      <c r="DH52" s="4" t="str">
        <f t="shared" si="392"/>
        <v/>
      </c>
      <c r="DI52" s="4" t="str">
        <f t="shared" si="392"/>
        <v/>
      </c>
      <c r="DJ52" s="4" t="str">
        <f t="shared" si="392"/>
        <v/>
      </c>
      <c r="DK52" s="4" t="str">
        <f t="shared" si="392"/>
        <v/>
      </c>
      <c r="DL52" s="4" t="str">
        <f t="shared" si="392"/>
        <v/>
      </c>
      <c r="DM52" s="4" t="str">
        <f t="shared" si="392"/>
        <v/>
      </c>
      <c r="DN52" s="4" t="str">
        <f t="shared" si="392"/>
        <v/>
      </c>
      <c r="DO52" s="4" t="str">
        <f t="shared" si="392"/>
        <v/>
      </c>
      <c r="DP52" s="4" t="str">
        <f t="shared" si="392"/>
        <v/>
      </c>
      <c r="DQ52" s="4" t="str">
        <f t="shared" si="392"/>
        <v/>
      </c>
    </row>
    <row r="53" spans="1:121" s="5" customFormat="1" ht="9.9499999999999993" customHeight="1">
      <c r="A53" s="80"/>
      <c r="B53" s="80"/>
      <c r="C53" s="8" t="s">
        <v>34</v>
      </c>
      <c r="D53" s="9"/>
      <c r="E53" s="8" t="s">
        <v>35</v>
      </c>
      <c r="F53" s="9"/>
      <c r="G53" s="8" t="s">
        <v>36</v>
      </c>
      <c r="H53" s="9"/>
      <c r="I53" s="8" t="s">
        <v>37</v>
      </c>
      <c r="J53" s="9"/>
      <c r="K53" s="8" t="s">
        <v>38</v>
      </c>
      <c r="L53" s="9"/>
      <c r="M53" s="8" t="s">
        <v>39</v>
      </c>
      <c r="N53" s="9"/>
      <c r="O53" s="8" t="s">
        <v>40</v>
      </c>
      <c r="P53" s="9"/>
      <c r="Q53" s="8" t="s">
        <v>41</v>
      </c>
      <c r="R53" s="9"/>
      <c r="S53" s="8" t="s">
        <v>42</v>
      </c>
      <c r="T53" s="9"/>
      <c r="U53" s="8" t="s">
        <v>43</v>
      </c>
      <c r="V53" s="9"/>
      <c r="W53" s="8" t="s">
        <v>44</v>
      </c>
      <c r="X53" s="9"/>
      <c r="Y53" s="8" t="s">
        <v>45</v>
      </c>
      <c r="Z53" s="9"/>
      <c r="AA53" s="8" t="s">
        <v>46</v>
      </c>
      <c r="AB53" s="9"/>
    </row>
    <row r="54" spans="1:121" s="4" customFormat="1" ht="18.75" customHeight="1">
      <c r="A54" s="36"/>
      <c r="B54" s="19"/>
      <c r="C54" s="23"/>
      <c r="D54" s="24" t="str">
        <f>IF(ISBLANK(C54),"??? --/--/----",C54+((D53/35)*7-3))</f>
        <v>??? --/--/----</v>
      </c>
      <c r="E54" s="23"/>
      <c r="F54" s="24" t="str">
        <f t="shared" ref="F54" si="393">IF(ISBLANK(E54),"??? --/--/----",E54+((F53-1)*7+4))</f>
        <v>??? --/--/----</v>
      </c>
      <c r="G54" s="23"/>
      <c r="H54" s="24" t="str">
        <f t="shared" ref="H54" si="394">IF(ISBLANK(G54),"??? --/--/----",G54+((H53-1)*7+4))</f>
        <v>??? --/--/----</v>
      </c>
      <c r="I54" s="23"/>
      <c r="J54" s="24" t="str">
        <f t="shared" ref="J54" si="395">IF(ISBLANK(I54),"??? --/--/----",I54+((J53-1)*7+4))</f>
        <v>??? --/--/----</v>
      </c>
      <c r="K54" s="23"/>
      <c r="L54" s="24" t="str">
        <f t="shared" ref="L54" si="396">IF(ISBLANK(K54),"??? --/--/----",K54+((L53-1)*7+4))</f>
        <v>??? --/--/----</v>
      </c>
      <c r="M54" s="23"/>
      <c r="N54" s="24" t="str">
        <f t="shared" ref="N54" si="397">IF(ISBLANK(M54),"??? --/--/----",M54+((N53-1)*7+4))</f>
        <v>??? --/--/----</v>
      </c>
      <c r="O54" s="23"/>
      <c r="P54" s="24" t="str">
        <f t="shared" ref="P54" si="398">IF(ISBLANK(O54),"??? --/--/----",O54+((P53-1)*7+4))</f>
        <v>??? --/--/----</v>
      </c>
      <c r="Q54" s="23"/>
      <c r="R54" s="24" t="str">
        <f t="shared" ref="R54" si="399">IF(ISBLANK(Q54),"??? --/--/----",Q54+((R53-1)*7+4))</f>
        <v>??? --/--/----</v>
      </c>
      <c r="S54" s="23"/>
      <c r="T54" s="24" t="str">
        <f t="shared" ref="T54" si="400">IF(ISBLANK(S54),"??? --/--/----",S54+((T53-1)*7+4))</f>
        <v>??? --/--/----</v>
      </c>
      <c r="U54" s="23"/>
      <c r="V54" s="24" t="str">
        <f t="shared" ref="V54" si="401">IF(ISBLANK(U54),"??? --/--/----",U54+((V53-1)*7+4))</f>
        <v>??? --/--/----</v>
      </c>
      <c r="W54" s="23"/>
      <c r="X54" s="24" t="str">
        <f t="shared" ref="X54" si="402">IF(ISBLANK(W54),"??? --/--/----",W54+((X53-1)*7+4))</f>
        <v>??? --/--/----</v>
      </c>
      <c r="Y54" s="23"/>
      <c r="Z54" s="24" t="str">
        <f t="shared" ref="Z54" si="403">IF(ISBLANK(Y54),"??? --/--/----",Y54+((Z53-1)*7+4))</f>
        <v>??? --/--/----</v>
      </c>
      <c r="AA54" s="23"/>
      <c r="AB54" s="24" t="str">
        <f t="shared" ref="AB54" si="404">IF(ISBLANK(AA54),"??? --/--/----",AA54+((AB53-1)*7+4))</f>
        <v>??? --/--/----</v>
      </c>
      <c r="AG54" s="4" t="str">
        <f t="shared" ref="AG54:BL54" si="405">IF(ISBLANK($C54),"",IF(AND($C54&lt;=AG$2,$D54&gt;=AG$2),$B54,""))</f>
        <v/>
      </c>
      <c r="AH54" s="4" t="str">
        <f t="shared" si="405"/>
        <v/>
      </c>
      <c r="AI54" s="4" t="str">
        <f t="shared" si="405"/>
        <v/>
      </c>
      <c r="AJ54" s="4" t="str">
        <f t="shared" si="405"/>
        <v/>
      </c>
      <c r="AK54" s="4" t="str">
        <f t="shared" si="405"/>
        <v/>
      </c>
      <c r="AL54" s="4" t="str">
        <f t="shared" si="405"/>
        <v/>
      </c>
      <c r="AM54" s="4" t="str">
        <f t="shared" si="405"/>
        <v/>
      </c>
      <c r="AN54" s="4" t="str">
        <f t="shared" si="405"/>
        <v/>
      </c>
      <c r="AO54" s="4" t="str">
        <f t="shared" si="405"/>
        <v/>
      </c>
      <c r="AP54" s="4" t="str">
        <f t="shared" si="405"/>
        <v/>
      </c>
      <c r="AQ54" s="4" t="str">
        <f t="shared" si="405"/>
        <v/>
      </c>
      <c r="AR54" s="4" t="str">
        <f t="shared" si="405"/>
        <v/>
      </c>
      <c r="AS54" s="4" t="str">
        <f t="shared" si="405"/>
        <v/>
      </c>
      <c r="AT54" s="4" t="str">
        <f t="shared" si="405"/>
        <v/>
      </c>
      <c r="AU54" s="4" t="str">
        <f t="shared" si="405"/>
        <v/>
      </c>
      <c r="AV54" s="4" t="str">
        <f t="shared" si="405"/>
        <v/>
      </c>
      <c r="AW54" s="4" t="str">
        <f t="shared" si="405"/>
        <v/>
      </c>
      <c r="AX54" s="4" t="str">
        <f t="shared" si="405"/>
        <v/>
      </c>
      <c r="AY54" s="4" t="str">
        <f t="shared" si="405"/>
        <v/>
      </c>
      <c r="AZ54" s="4" t="str">
        <f t="shared" si="405"/>
        <v/>
      </c>
      <c r="BA54" s="4" t="str">
        <f t="shared" si="405"/>
        <v/>
      </c>
      <c r="BB54" s="4" t="str">
        <f t="shared" si="405"/>
        <v/>
      </c>
      <c r="BC54" s="4" t="str">
        <f t="shared" si="405"/>
        <v/>
      </c>
      <c r="BD54" s="4" t="str">
        <f t="shared" si="405"/>
        <v/>
      </c>
      <c r="BE54" s="4" t="str">
        <f t="shared" si="405"/>
        <v/>
      </c>
      <c r="BF54" s="4" t="str">
        <f t="shared" si="405"/>
        <v/>
      </c>
      <c r="BG54" s="4" t="str">
        <f t="shared" si="405"/>
        <v/>
      </c>
      <c r="BH54" s="4" t="str">
        <f t="shared" si="405"/>
        <v/>
      </c>
      <c r="BI54" s="4" t="str">
        <f t="shared" si="405"/>
        <v/>
      </c>
      <c r="BJ54" s="4" t="str">
        <f t="shared" si="405"/>
        <v/>
      </c>
      <c r="BK54" s="4" t="str">
        <f t="shared" si="405"/>
        <v/>
      </c>
      <c r="BL54" s="4" t="str">
        <f t="shared" si="405"/>
        <v/>
      </c>
      <c r="BM54" s="4" t="str">
        <f t="shared" ref="BM54:CR54" si="406">IF(ISBLANK($C54),"",IF(AND($C54&lt;=BM$2,$D54&gt;=BM$2),$B54,""))</f>
        <v/>
      </c>
      <c r="BN54" s="4" t="str">
        <f t="shared" si="406"/>
        <v/>
      </c>
      <c r="BO54" s="4" t="str">
        <f t="shared" si="406"/>
        <v/>
      </c>
      <c r="BP54" s="4" t="str">
        <f t="shared" si="406"/>
        <v/>
      </c>
      <c r="BQ54" s="4" t="str">
        <f t="shared" si="406"/>
        <v/>
      </c>
      <c r="BR54" s="4" t="str">
        <f t="shared" si="406"/>
        <v/>
      </c>
      <c r="BS54" s="4" t="str">
        <f t="shared" si="406"/>
        <v/>
      </c>
      <c r="BT54" s="4" t="str">
        <f t="shared" si="406"/>
        <v/>
      </c>
      <c r="BU54" s="4" t="str">
        <f t="shared" si="406"/>
        <v/>
      </c>
      <c r="BV54" s="4" t="str">
        <f t="shared" si="406"/>
        <v/>
      </c>
      <c r="BW54" s="4" t="str">
        <f t="shared" si="406"/>
        <v/>
      </c>
      <c r="BX54" s="4" t="str">
        <f t="shared" si="406"/>
        <v/>
      </c>
      <c r="BY54" s="4" t="str">
        <f t="shared" si="406"/>
        <v/>
      </c>
      <c r="BZ54" s="4" t="str">
        <f t="shared" si="406"/>
        <v/>
      </c>
      <c r="CA54" s="4" t="str">
        <f t="shared" si="406"/>
        <v/>
      </c>
      <c r="CB54" s="4" t="str">
        <f t="shared" si="406"/>
        <v/>
      </c>
      <c r="CC54" s="4" t="str">
        <f t="shared" si="406"/>
        <v/>
      </c>
      <c r="CD54" s="4" t="str">
        <f t="shared" si="406"/>
        <v/>
      </c>
      <c r="CE54" s="4" t="str">
        <f t="shared" si="406"/>
        <v/>
      </c>
      <c r="CF54" s="4" t="str">
        <f t="shared" si="406"/>
        <v/>
      </c>
      <c r="CG54" s="4" t="str">
        <f t="shared" si="406"/>
        <v/>
      </c>
      <c r="CH54" s="4" t="str">
        <f t="shared" si="406"/>
        <v/>
      </c>
      <c r="CI54" s="4" t="str">
        <f t="shared" si="406"/>
        <v/>
      </c>
      <c r="CJ54" s="4" t="str">
        <f t="shared" si="406"/>
        <v/>
      </c>
      <c r="CK54" s="4" t="str">
        <f t="shared" si="406"/>
        <v/>
      </c>
      <c r="CL54" s="4" t="str">
        <f t="shared" si="406"/>
        <v/>
      </c>
      <c r="CM54" s="4" t="str">
        <f t="shared" si="406"/>
        <v/>
      </c>
      <c r="CN54" s="4" t="str">
        <f t="shared" si="406"/>
        <v/>
      </c>
      <c r="CO54" s="4" t="str">
        <f t="shared" si="406"/>
        <v/>
      </c>
      <c r="CP54" s="4" t="str">
        <f t="shared" si="406"/>
        <v/>
      </c>
      <c r="CQ54" s="4" t="str">
        <f t="shared" si="406"/>
        <v/>
      </c>
      <c r="CR54" s="4" t="str">
        <f t="shared" si="406"/>
        <v/>
      </c>
      <c r="CS54" s="4" t="str">
        <f t="shared" ref="CS54:DQ54" si="407">IF(ISBLANK($C54),"",IF(AND($C54&lt;=CS$2,$D54&gt;=CS$2),$B54,""))</f>
        <v/>
      </c>
      <c r="CT54" s="4" t="str">
        <f t="shared" si="407"/>
        <v/>
      </c>
      <c r="CU54" s="4" t="str">
        <f t="shared" si="407"/>
        <v/>
      </c>
      <c r="CV54" s="4" t="str">
        <f t="shared" si="407"/>
        <v/>
      </c>
      <c r="CW54" s="4" t="str">
        <f t="shared" si="407"/>
        <v/>
      </c>
      <c r="CX54" s="4" t="str">
        <f t="shared" si="407"/>
        <v/>
      </c>
      <c r="CY54" s="4" t="str">
        <f t="shared" si="407"/>
        <v/>
      </c>
      <c r="CZ54" s="4" t="str">
        <f t="shared" si="407"/>
        <v/>
      </c>
      <c r="DA54" s="4" t="str">
        <f t="shared" si="407"/>
        <v/>
      </c>
      <c r="DB54" s="4" t="str">
        <f t="shared" si="407"/>
        <v/>
      </c>
      <c r="DC54" s="4" t="str">
        <f t="shared" si="407"/>
        <v/>
      </c>
      <c r="DD54" s="4" t="str">
        <f t="shared" si="407"/>
        <v/>
      </c>
      <c r="DE54" s="4" t="str">
        <f t="shared" si="407"/>
        <v/>
      </c>
      <c r="DF54" s="4" t="str">
        <f t="shared" si="407"/>
        <v/>
      </c>
      <c r="DG54" s="4" t="str">
        <f t="shared" si="407"/>
        <v/>
      </c>
      <c r="DH54" s="4" t="str">
        <f t="shared" si="407"/>
        <v/>
      </c>
      <c r="DI54" s="4" t="str">
        <f t="shared" si="407"/>
        <v/>
      </c>
      <c r="DJ54" s="4" t="str">
        <f t="shared" si="407"/>
        <v/>
      </c>
      <c r="DK54" s="4" t="str">
        <f t="shared" si="407"/>
        <v/>
      </c>
      <c r="DL54" s="4" t="str">
        <f t="shared" si="407"/>
        <v/>
      </c>
      <c r="DM54" s="4" t="str">
        <f t="shared" si="407"/>
        <v/>
      </c>
      <c r="DN54" s="4" t="str">
        <f t="shared" si="407"/>
        <v/>
      </c>
      <c r="DO54" s="4" t="str">
        <f t="shared" si="407"/>
        <v/>
      </c>
      <c r="DP54" s="4" t="str">
        <f t="shared" si="407"/>
        <v/>
      </c>
      <c r="DQ54" s="4" t="str">
        <f t="shared" si="407"/>
        <v/>
      </c>
    </row>
    <row r="55" spans="1:121" s="5" customFormat="1" ht="9.9499999999999993" customHeight="1">
      <c r="A55" s="80"/>
      <c r="B55" s="80"/>
      <c r="C55" s="8" t="s">
        <v>34</v>
      </c>
      <c r="D55" s="9"/>
      <c r="E55" s="8" t="s">
        <v>35</v>
      </c>
      <c r="F55" s="9"/>
      <c r="G55" s="8" t="s">
        <v>36</v>
      </c>
      <c r="H55" s="9"/>
      <c r="I55" s="8" t="s">
        <v>37</v>
      </c>
      <c r="J55" s="9"/>
      <c r="K55" s="8" t="s">
        <v>38</v>
      </c>
      <c r="L55" s="9"/>
      <c r="M55" s="8" t="s">
        <v>39</v>
      </c>
      <c r="N55" s="9"/>
      <c r="O55" s="8" t="s">
        <v>40</v>
      </c>
      <c r="P55" s="9"/>
      <c r="Q55" s="8" t="s">
        <v>41</v>
      </c>
      <c r="R55" s="9"/>
      <c r="S55" s="8" t="s">
        <v>42</v>
      </c>
      <c r="T55" s="9"/>
      <c r="U55" s="8" t="s">
        <v>43</v>
      </c>
      <c r="V55" s="9"/>
      <c r="W55" s="8" t="s">
        <v>44</v>
      </c>
      <c r="X55" s="9"/>
      <c r="Y55" s="8" t="s">
        <v>45</v>
      </c>
      <c r="Z55" s="9"/>
      <c r="AA55" s="8" t="s">
        <v>46</v>
      </c>
      <c r="AB55" s="9"/>
    </row>
    <row r="56" spans="1:121" s="4" customFormat="1" ht="18.75" customHeight="1">
      <c r="A56" s="36"/>
      <c r="B56" s="19"/>
      <c r="C56" s="23"/>
      <c r="D56" s="24" t="str">
        <f>IF(ISBLANK(C56),"??? --/--/----",C56+((D55/35)*7-3))</f>
        <v>??? --/--/----</v>
      </c>
      <c r="E56" s="23"/>
      <c r="F56" s="24" t="str">
        <f t="shared" ref="F56" si="408">IF(ISBLANK(E56),"??? --/--/----",E56+((F55-1)*7+4))</f>
        <v>??? --/--/----</v>
      </c>
      <c r="G56" s="23"/>
      <c r="H56" s="24" t="str">
        <f t="shared" ref="H56" si="409">IF(ISBLANK(G56),"??? --/--/----",G56+((H55-1)*7+4))</f>
        <v>??? --/--/----</v>
      </c>
      <c r="I56" s="23"/>
      <c r="J56" s="24" t="str">
        <f t="shared" ref="J56" si="410">IF(ISBLANK(I56),"??? --/--/----",I56+((J55-1)*7+4))</f>
        <v>??? --/--/----</v>
      </c>
      <c r="K56" s="23"/>
      <c r="L56" s="24" t="str">
        <f t="shared" ref="L56" si="411">IF(ISBLANK(K56),"??? --/--/----",K56+((L55-1)*7+4))</f>
        <v>??? --/--/----</v>
      </c>
      <c r="M56" s="23"/>
      <c r="N56" s="24" t="str">
        <f t="shared" ref="N56" si="412">IF(ISBLANK(M56),"??? --/--/----",M56+((N55-1)*7+4))</f>
        <v>??? --/--/----</v>
      </c>
      <c r="O56" s="23"/>
      <c r="P56" s="24" t="str">
        <f t="shared" ref="P56" si="413">IF(ISBLANK(O56),"??? --/--/----",O56+((P55-1)*7+4))</f>
        <v>??? --/--/----</v>
      </c>
      <c r="Q56" s="23"/>
      <c r="R56" s="24" t="str">
        <f t="shared" ref="R56" si="414">IF(ISBLANK(Q56),"??? --/--/----",Q56+((R55-1)*7+4))</f>
        <v>??? --/--/----</v>
      </c>
      <c r="S56" s="23"/>
      <c r="T56" s="24" t="str">
        <f t="shared" ref="T56" si="415">IF(ISBLANK(S56),"??? --/--/----",S56+((T55-1)*7+4))</f>
        <v>??? --/--/----</v>
      </c>
      <c r="U56" s="23"/>
      <c r="V56" s="24" t="str">
        <f t="shared" ref="V56" si="416">IF(ISBLANK(U56),"??? --/--/----",U56+((V55-1)*7+4))</f>
        <v>??? --/--/----</v>
      </c>
      <c r="W56" s="23"/>
      <c r="X56" s="24" t="str">
        <f t="shared" ref="X56" si="417">IF(ISBLANK(W56),"??? --/--/----",W56+((X55-1)*7+4))</f>
        <v>??? --/--/----</v>
      </c>
      <c r="Y56" s="23"/>
      <c r="Z56" s="24" t="str">
        <f t="shared" ref="Z56" si="418">IF(ISBLANK(Y56),"??? --/--/----",Y56+((Z55-1)*7+4))</f>
        <v>??? --/--/----</v>
      </c>
      <c r="AA56" s="23"/>
      <c r="AB56" s="24" t="str">
        <f t="shared" ref="AB56" si="419">IF(ISBLANK(AA56),"??? --/--/----",AA56+((AB55-1)*7+4))</f>
        <v>??? --/--/----</v>
      </c>
      <c r="AG56" s="4" t="str">
        <f t="shared" ref="AG56:BL56" si="420">IF(ISBLANK($C56),"",IF(AND($C56&lt;=AG$2,$D56&gt;=AG$2),$B56,""))</f>
        <v/>
      </c>
      <c r="AH56" s="4" t="str">
        <f t="shared" si="420"/>
        <v/>
      </c>
      <c r="AI56" s="4" t="str">
        <f t="shared" si="420"/>
        <v/>
      </c>
      <c r="AJ56" s="4" t="str">
        <f t="shared" si="420"/>
        <v/>
      </c>
      <c r="AK56" s="4" t="str">
        <f t="shared" si="420"/>
        <v/>
      </c>
      <c r="AL56" s="4" t="str">
        <f t="shared" si="420"/>
        <v/>
      </c>
      <c r="AM56" s="4" t="str">
        <f t="shared" si="420"/>
        <v/>
      </c>
      <c r="AN56" s="4" t="str">
        <f t="shared" si="420"/>
        <v/>
      </c>
      <c r="AO56" s="4" t="str">
        <f t="shared" si="420"/>
        <v/>
      </c>
      <c r="AP56" s="4" t="str">
        <f t="shared" si="420"/>
        <v/>
      </c>
      <c r="AQ56" s="4" t="str">
        <f t="shared" si="420"/>
        <v/>
      </c>
      <c r="AR56" s="4" t="str">
        <f t="shared" si="420"/>
        <v/>
      </c>
      <c r="AS56" s="4" t="str">
        <f t="shared" si="420"/>
        <v/>
      </c>
      <c r="AT56" s="4" t="str">
        <f t="shared" si="420"/>
        <v/>
      </c>
      <c r="AU56" s="4" t="str">
        <f t="shared" si="420"/>
        <v/>
      </c>
      <c r="AV56" s="4" t="str">
        <f t="shared" si="420"/>
        <v/>
      </c>
      <c r="AW56" s="4" t="str">
        <f t="shared" si="420"/>
        <v/>
      </c>
      <c r="AX56" s="4" t="str">
        <f t="shared" si="420"/>
        <v/>
      </c>
      <c r="AY56" s="4" t="str">
        <f t="shared" si="420"/>
        <v/>
      </c>
      <c r="AZ56" s="4" t="str">
        <f t="shared" si="420"/>
        <v/>
      </c>
      <c r="BA56" s="4" t="str">
        <f t="shared" si="420"/>
        <v/>
      </c>
      <c r="BB56" s="4" t="str">
        <f t="shared" si="420"/>
        <v/>
      </c>
      <c r="BC56" s="4" t="str">
        <f t="shared" si="420"/>
        <v/>
      </c>
      <c r="BD56" s="4" t="str">
        <f t="shared" si="420"/>
        <v/>
      </c>
      <c r="BE56" s="4" t="str">
        <f t="shared" si="420"/>
        <v/>
      </c>
      <c r="BF56" s="4" t="str">
        <f t="shared" si="420"/>
        <v/>
      </c>
      <c r="BG56" s="4" t="str">
        <f t="shared" si="420"/>
        <v/>
      </c>
      <c r="BH56" s="4" t="str">
        <f t="shared" si="420"/>
        <v/>
      </c>
      <c r="BI56" s="4" t="str">
        <f t="shared" si="420"/>
        <v/>
      </c>
      <c r="BJ56" s="4" t="str">
        <f t="shared" si="420"/>
        <v/>
      </c>
      <c r="BK56" s="4" t="str">
        <f t="shared" si="420"/>
        <v/>
      </c>
      <c r="BL56" s="4" t="str">
        <f t="shared" si="420"/>
        <v/>
      </c>
      <c r="BM56" s="4" t="str">
        <f t="shared" ref="BM56:CR56" si="421">IF(ISBLANK($C56),"",IF(AND($C56&lt;=BM$2,$D56&gt;=BM$2),$B56,""))</f>
        <v/>
      </c>
      <c r="BN56" s="4" t="str">
        <f t="shared" si="421"/>
        <v/>
      </c>
      <c r="BO56" s="4" t="str">
        <f t="shared" si="421"/>
        <v/>
      </c>
      <c r="BP56" s="4" t="str">
        <f t="shared" si="421"/>
        <v/>
      </c>
      <c r="BQ56" s="4" t="str">
        <f t="shared" si="421"/>
        <v/>
      </c>
      <c r="BR56" s="4" t="str">
        <f t="shared" si="421"/>
        <v/>
      </c>
      <c r="BS56" s="4" t="str">
        <f t="shared" si="421"/>
        <v/>
      </c>
      <c r="BT56" s="4" t="str">
        <f t="shared" si="421"/>
        <v/>
      </c>
      <c r="BU56" s="4" t="str">
        <f t="shared" si="421"/>
        <v/>
      </c>
      <c r="BV56" s="4" t="str">
        <f t="shared" si="421"/>
        <v/>
      </c>
      <c r="BW56" s="4" t="str">
        <f t="shared" si="421"/>
        <v/>
      </c>
      <c r="BX56" s="4" t="str">
        <f t="shared" si="421"/>
        <v/>
      </c>
      <c r="BY56" s="4" t="str">
        <f t="shared" si="421"/>
        <v/>
      </c>
      <c r="BZ56" s="4" t="str">
        <f t="shared" si="421"/>
        <v/>
      </c>
      <c r="CA56" s="4" t="str">
        <f t="shared" si="421"/>
        <v/>
      </c>
      <c r="CB56" s="4" t="str">
        <f t="shared" si="421"/>
        <v/>
      </c>
      <c r="CC56" s="4" t="str">
        <f t="shared" si="421"/>
        <v/>
      </c>
      <c r="CD56" s="4" t="str">
        <f t="shared" si="421"/>
        <v/>
      </c>
      <c r="CE56" s="4" t="str">
        <f t="shared" si="421"/>
        <v/>
      </c>
      <c r="CF56" s="4" t="str">
        <f t="shared" si="421"/>
        <v/>
      </c>
      <c r="CG56" s="4" t="str">
        <f t="shared" si="421"/>
        <v/>
      </c>
      <c r="CH56" s="4" t="str">
        <f t="shared" si="421"/>
        <v/>
      </c>
      <c r="CI56" s="4" t="str">
        <f t="shared" si="421"/>
        <v/>
      </c>
      <c r="CJ56" s="4" t="str">
        <f t="shared" si="421"/>
        <v/>
      </c>
      <c r="CK56" s="4" t="str">
        <f t="shared" si="421"/>
        <v/>
      </c>
      <c r="CL56" s="4" t="str">
        <f t="shared" si="421"/>
        <v/>
      </c>
      <c r="CM56" s="4" t="str">
        <f t="shared" si="421"/>
        <v/>
      </c>
      <c r="CN56" s="4" t="str">
        <f t="shared" si="421"/>
        <v/>
      </c>
      <c r="CO56" s="4" t="str">
        <f t="shared" si="421"/>
        <v/>
      </c>
      <c r="CP56" s="4" t="str">
        <f t="shared" si="421"/>
        <v/>
      </c>
      <c r="CQ56" s="4" t="str">
        <f t="shared" si="421"/>
        <v/>
      </c>
      <c r="CR56" s="4" t="str">
        <f t="shared" si="421"/>
        <v/>
      </c>
      <c r="CS56" s="4" t="str">
        <f t="shared" ref="CS56:DQ56" si="422">IF(ISBLANK($C56),"",IF(AND($C56&lt;=CS$2,$D56&gt;=CS$2),$B56,""))</f>
        <v/>
      </c>
      <c r="CT56" s="4" t="str">
        <f t="shared" si="422"/>
        <v/>
      </c>
      <c r="CU56" s="4" t="str">
        <f t="shared" si="422"/>
        <v/>
      </c>
      <c r="CV56" s="4" t="str">
        <f t="shared" si="422"/>
        <v/>
      </c>
      <c r="CW56" s="4" t="str">
        <f t="shared" si="422"/>
        <v/>
      </c>
      <c r="CX56" s="4" t="str">
        <f t="shared" si="422"/>
        <v/>
      </c>
      <c r="CY56" s="4" t="str">
        <f t="shared" si="422"/>
        <v/>
      </c>
      <c r="CZ56" s="4" t="str">
        <f t="shared" si="422"/>
        <v/>
      </c>
      <c r="DA56" s="4" t="str">
        <f t="shared" si="422"/>
        <v/>
      </c>
      <c r="DB56" s="4" t="str">
        <f t="shared" si="422"/>
        <v/>
      </c>
      <c r="DC56" s="4" t="str">
        <f t="shared" si="422"/>
        <v/>
      </c>
      <c r="DD56" s="4" t="str">
        <f t="shared" si="422"/>
        <v/>
      </c>
      <c r="DE56" s="4" t="str">
        <f t="shared" si="422"/>
        <v/>
      </c>
      <c r="DF56" s="4" t="str">
        <f t="shared" si="422"/>
        <v/>
      </c>
      <c r="DG56" s="4" t="str">
        <f t="shared" si="422"/>
        <v/>
      </c>
      <c r="DH56" s="4" t="str">
        <f t="shared" si="422"/>
        <v/>
      </c>
      <c r="DI56" s="4" t="str">
        <f t="shared" si="422"/>
        <v/>
      </c>
      <c r="DJ56" s="4" t="str">
        <f t="shared" si="422"/>
        <v/>
      </c>
      <c r="DK56" s="4" t="str">
        <f t="shared" si="422"/>
        <v/>
      </c>
      <c r="DL56" s="4" t="str">
        <f t="shared" si="422"/>
        <v/>
      </c>
      <c r="DM56" s="4" t="str">
        <f t="shared" si="422"/>
        <v/>
      </c>
      <c r="DN56" s="4" t="str">
        <f t="shared" si="422"/>
        <v/>
      </c>
      <c r="DO56" s="4" t="str">
        <f t="shared" si="422"/>
        <v/>
      </c>
      <c r="DP56" s="4" t="str">
        <f t="shared" si="422"/>
        <v/>
      </c>
      <c r="DQ56" s="4" t="str">
        <f t="shared" si="422"/>
        <v/>
      </c>
    </row>
    <row r="57" spans="1:121" s="5" customFormat="1" ht="9.9499999999999993" customHeight="1">
      <c r="A57" s="80"/>
      <c r="B57" s="80"/>
      <c r="C57" s="8" t="s">
        <v>34</v>
      </c>
      <c r="D57" s="9"/>
      <c r="E57" s="8" t="s">
        <v>35</v>
      </c>
      <c r="F57" s="9"/>
      <c r="G57" s="8" t="s">
        <v>36</v>
      </c>
      <c r="H57" s="9"/>
      <c r="I57" s="8" t="s">
        <v>37</v>
      </c>
      <c r="J57" s="9"/>
      <c r="K57" s="8" t="s">
        <v>38</v>
      </c>
      <c r="L57" s="9"/>
      <c r="M57" s="8" t="s">
        <v>39</v>
      </c>
      <c r="N57" s="9"/>
      <c r="O57" s="8" t="s">
        <v>40</v>
      </c>
      <c r="P57" s="9"/>
      <c r="Q57" s="8" t="s">
        <v>41</v>
      </c>
      <c r="R57" s="9"/>
      <c r="S57" s="8" t="s">
        <v>42</v>
      </c>
      <c r="T57" s="9"/>
      <c r="U57" s="8" t="s">
        <v>43</v>
      </c>
      <c r="V57" s="9"/>
      <c r="W57" s="8" t="s">
        <v>44</v>
      </c>
      <c r="X57" s="9"/>
      <c r="Y57" s="8" t="s">
        <v>45</v>
      </c>
      <c r="Z57" s="9"/>
      <c r="AA57" s="8" t="s">
        <v>46</v>
      </c>
      <c r="AB57" s="9"/>
    </row>
    <row r="58" spans="1:121" s="4" customFormat="1" ht="18.75" customHeight="1">
      <c r="A58" s="36"/>
      <c r="B58" s="19"/>
      <c r="C58" s="23"/>
      <c r="D58" s="24" t="str">
        <f>IF(ISBLANK(C58),"??? --/--/----",C58+((D57/35)*7-3))</f>
        <v>??? --/--/----</v>
      </c>
      <c r="E58" s="23"/>
      <c r="F58" s="24" t="str">
        <f t="shared" ref="F58" si="423">IF(ISBLANK(E58),"??? --/--/----",E58+((F57-1)*7+4))</f>
        <v>??? --/--/----</v>
      </c>
      <c r="G58" s="23"/>
      <c r="H58" s="24" t="str">
        <f t="shared" ref="H58" si="424">IF(ISBLANK(G58),"??? --/--/----",G58+((H57-1)*7+4))</f>
        <v>??? --/--/----</v>
      </c>
      <c r="I58" s="23"/>
      <c r="J58" s="24" t="str">
        <f t="shared" ref="J58" si="425">IF(ISBLANK(I58),"??? --/--/----",I58+((J57-1)*7+4))</f>
        <v>??? --/--/----</v>
      </c>
      <c r="K58" s="23"/>
      <c r="L58" s="24" t="str">
        <f t="shared" ref="L58" si="426">IF(ISBLANK(K58),"??? --/--/----",K58+((L57-1)*7+4))</f>
        <v>??? --/--/----</v>
      </c>
      <c r="M58" s="23"/>
      <c r="N58" s="24" t="str">
        <f t="shared" ref="N58" si="427">IF(ISBLANK(M58),"??? --/--/----",M58+((N57-1)*7+4))</f>
        <v>??? --/--/----</v>
      </c>
      <c r="O58" s="23"/>
      <c r="P58" s="24" t="str">
        <f t="shared" ref="P58" si="428">IF(ISBLANK(O58),"??? --/--/----",O58+((P57-1)*7+4))</f>
        <v>??? --/--/----</v>
      </c>
      <c r="Q58" s="23"/>
      <c r="R58" s="24" t="str">
        <f t="shared" ref="R58" si="429">IF(ISBLANK(Q58),"??? --/--/----",Q58+((R57-1)*7+4))</f>
        <v>??? --/--/----</v>
      </c>
      <c r="S58" s="23"/>
      <c r="T58" s="24" t="str">
        <f t="shared" ref="T58" si="430">IF(ISBLANK(S58),"??? --/--/----",S58+((T57-1)*7+4))</f>
        <v>??? --/--/----</v>
      </c>
      <c r="U58" s="23"/>
      <c r="V58" s="24" t="str">
        <f t="shared" ref="V58" si="431">IF(ISBLANK(U58),"??? --/--/----",U58+((V57-1)*7+4))</f>
        <v>??? --/--/----</v>
      </c>
      <c r="W58" s="23"/>
      <c r="X58" s="24" t="str">
        <f t="shared" ref="X58" si="432">IF(ISBLANK(W58),"??? --/--/----",W58+((X57-1)*7+4))</f>
        <v>??? --/--/----</v>
      </c>
      <c r="Y58" s="23"/>
      <c r="Z58" s="24" t="str">
        <f t="shared" ref="Z58" si="433">IF(ISBLANK(Y58),"??? --/--/----",Y58+((Z57-1)*7+4))</f>
        <v>??? --/--/----</v>
      </c>
      <c r="AA58" s="23"/>
      <c r="AB58" s="24" t="str">
        <f t="shared" ref="AB58" si="434">IF(ISBLANK(AA58),"??? --/--/----",AA58+((AB57-1)*7+4))</f>
        <v>??? --/--/----</v>
      </c>
      <c r="AG58" s="4" t="str">
        <f t="shared" ref="AG58:BL58" si="435">IF(ISBLANK($C58),"",IF(AND($C58&lt;=AG$2,$D58&gt;=AG$2),$B58,""))</f>
        <v/>
      </c>
      <c r="AH58" s="4" t="str">
        <f t="shared" si="435"/>
        <v/>
      </c>
      <c r="AI58" s="4" t="str">
        <f t="shared" si="435"/>
        <v/>
      </c>
      <c r="AJ58" s="4" t="str">
        <f t="shared" si="435"/>
        <v/>
      </c>
      <c r="AK58" s="4" t="str">
        <f t="shared" si="435"/>
        <v/>
      </c>
      <c r="AL58" s="4" t="str">
        <f t="shared" si="435"/>
        <v/>
      </c>
      <c r="AM58" s="4" t="str">
        <f t="shared" si="435"/>
        <v/>
      </c>
      <c r="AN58" s="4" t="str">
        <f t="shared" si="435"/>
        <v/>
      </c>
      <c r="AO58" s="4" t="str">
        <f t="shared" si="435"/>
        <v/>
      </c>
      <c r="AP58" s="4" t="str">
        <f t="shared" si="435"/>
        <v/>
      </c>
      <c r="AQ58" s="4" t="str">
        <f t="shared" si="435"/>
        <v/>
      </c>
      <c r="AR58" s="4" t="str">
        <f t="shared" si="435"/>
        <v/>
      </c>
      <c r="AS58" s="4" t="str">
        <f t="shared" si="435"/>
        <v/>
      </c>
      <c r="AT58" s="4" t="str">
        <f t="shared" si="435"/>
        <v/>
      </c>
      <c r="AU58" s="4" t="str">
        <f t="shared" si="435"/>
        <v/>
      </c>
      <c r="AV58" s="4" t="str">
        <f t="shared" si="435"/>
        <v/>
      </c>
      <c r="AW58" s="4" t="str">
        <f t="shared" si="435"/>
        <v/>
      </c>
      <c r="AX58" s="4" t="str">
        <f t="shared" si="435"/>
        <v/>
      </c>
      <c r="AY58" s="4" t="str">
        <f t="shared" si="435"/>
        <v/>
      </c>
      <c r="AZ58" s="4" t="str">
        <f t="shared" si="435"/>
        <v/>
      </c>
      <c r="BA58" s="4" t="str">
        <f t="shared" si="435"/>
        <v/>
      </c>
      <c r="BB58" s="4" t="str">
        <f t="shared" si="435"/>
        <v/>
      </c>
      <c r="BC58" s="4" t="str">
        <f t="shared" si="435"/>
        <v/>
      </c>
      <c r="BD58" s="4" t="str">
        <f t="shared" si="435"/>
        <v/>
      </c>
      <c r="BE58" s="4" t="str">
        <f t="shared" si="435"/>
        <v/>
      </c>
      <c r="BF58" s="4" t="str">
        <f t="shared" si="435"/>
        <v/>
      </c>
      <c r="BG58" s="4" t="str">
        <f t="shared" si="435"/>
        <v/>
      </c>
      <c r="BH58" s="4" t="str">
        <f t="shared" si="435"/>
        <v/>
      </c>
      <c r="BI58" s="4" t="str">
        <f t="shared" si="435"/>
        <v/>
      </c>
      <c r="BJ58" s="4" t="str">
        <f t="shared" si="435"/>
        <v/>
      </c>
      <c r="BK58" s="4" t="str">
        <f t="shared" si="435"/>
        <v/>
      </c>
      <c r="BL58" s="4" t="str">
        <f t="shared" si="435"/>
        <v/>
      </c>
      <c r="BM58" s="4" t="str">
        <f t="shared" ref="BM58:CR58" si="436">IF(ISBLANK($C58),"",IF(AND($C58&lt;=BM$2,$D58&gt;=BM$2),$B58,""))</f>
        <v/>
      </c>
      <c r="BN58" s="4" t="str">
        <f t="shared" si="436"/>
        <v/>
      </c>
      <c r="BO58" s="4" t="str">
        <f t="shared" si="436"/>
        <v/>
      </c>
      <c r="BP58" s="4" t="str">
        <f t="shared" si="436"/>
        <v/>
      </c>
      <c r="BQ58" s="4" t="str">
        <f t="shared" si="436"/>
        <v/>
      </c>
      <c r="BR58" s="4" t="str">
        <f t="shared" si="436"/>
        <v/>
      </c>
      <c r="BS58" s="4" t="str">
        <f t="shared" si="436"/>
        <v/>
      </c>
      <c r="BT58" s="4" t="str">
        <f t="shared" si="436"/>
        <v/>
      </c>
      <c r="BU58" s="4" t="str">
        <f t="shared" si="436"/>
        <v/>
      </c>
      <c r="BV58" s="4" t="str">
        <f t="shared" si="436"/>
        <v/>
      </c>
      <c r="BW58" s="4" t="str">
        <f t="shared" si="436"/>
        <v/>
      </c>
      <c r="BX58" s="4" t="str">
        <f t="shared" si="436"/>
        <v/>
      </c>
      <c r="BY58" s="4" t="str">
        <f t="shared" si="436"/>
        <v/>
      </c>
      <c r="BZ58" s="4" t="str">
        <f t="shared" si="436"/>
        <v/>
      </c>
      <c r="CA58" s="4" t="str">
        <f t="shared" si="436"/>
        <v/>
      </c>
      <c r="CB58" s="4" t="str">
        <f t="shared" si="436"/>
        <v/>
      </c>
      <c r="CC58" s="4" t="str">
        <f t="shared" si="436"/>
        <v/>
      </c>
      <c r="CD58" s="4" t="str">
        <f t="shared" si="436"/>
        <v/>
      </c>
      <c r="CE58" s="4" t="str">
        <f t="shared" si="436"/>
        <v/>
      </c>
      <c r="CF58" s="4" t="str">
        <f t="shared" si="436"/>
        <v/>
      </c>
      <c r="CG58" s="4" t="str">
        <f t="shared" si="436"/>
        <v/>
      </c>
      <c r="CH58" s="4" t="str">
        <f t="shared" si="436"/>
        <v/>
      </c>
      <c r="CI58" s="4" t="str">
        <f t="shared" si="436"/>
        <v/>
      </c>
      <c r="CJ58" s="4" t="str">
        <f t="shared" si="436"/>
        <v/>
      </c>
      <c r="CK58" s="4" t="str">
        <f t="shared" si="436"/>
        <v/>
      </c>
      <c r="CL58" s="4" t="str">
        <f t="shared" si="436"/>
        <v/>
      </c>
      <c r="CM58" s="4" t="str">
        <f t="shared" si="436"/>
        <v/>
      </c>
      <c r="CN58" s="4" t="str">
        <f t="shared" si="436"/>
        <v/>
      </c>
      <c r="CO58" s="4" t="str">
        <f t="shared" si="436"/>
        <v/>
      </c>
      <c r="CP58" s="4" t="str">
        <f t="shared" si="436"/>
        <v/>
      </c>
      <c r="CQ58" s="4" t="str">
        <f t="shared" si="436"/>
        <v/>
      </c>
      <c r="CR58" s="4" t="str">
        <f t="shared" si="436"/>
        <v/>
      </c>
      <c r="CS58" s="4" t="str">
        <f t="shared" ref="CS58:DQ58" si="437">IF(ISBLANK($C58),"",IF(AND($C58&lt;=CS$2,$D58&gt;=CS$2),$B58,""))</f>
        <v/>
      </c>
      <c r="CT58" s="4" t="str">
        <f t="shared" si="437"/>
        <v/>
      </c>
      <c r="CU58" s="4" t="str">
        <f t="shared" si="437"/>
        <v/>
      </c>
      <c r="CV58" s="4" t="str">
        <f t="shared" si="437"/>
        <v/>
      </c>
      <c r="CW58" s="4" t="str">
        <f t="shared" si="437"/>
        <v/>
      </c>
      <c r="CX58" s="4" t="str">
        <f t="shared" si="437"/>
        <v/>
      </c>
      <c r="CY58" s="4" t="str">
        <f t="shared" si="437"/>
        <v/>
      </c>
      <c r="CZ58" s="4" t="str">
        <f t="shared" si="437"/>
        <v/>
      </c>
      <c r="DA58" s="4" t="str">
        <f t="shared" si="437"/>
        <v/>
      </c>
      <c r="DB58" s="4" t="str">
        <f t="shared" si="437"/>
        <v/>
      </c>
      <c r="DC58" s="4" t="str">
        <f t="shared" si="437"/>
        <v/>
      </c>
      <c r="DD58" s="4" t="str">
        <f t="shared" si="437"/>
        <v/>
      </c>
      <c r="DE58" s="4" t="str">
        <f t="shared" si="437"/>
        <v/>
      </c>
      <c r="DF58" s="4" t="str">
        <f t="shared" si="437"/>
        <v/>
      </c>
      <c r="DG58" s="4" t="str">
        <f t="shared" si="437"/>
        <v/>
      </c>
      <c r="DH58" s="4" t="str">
        <f t="shared" si="437"/>
        <v/>
      </c>
      <c r="DI58" s="4" t="str">
        <f t="shared" si="437"/>
        <v/>
      </c>
      <c r="DJ58" s="4" t="str">
        <f t="shared" si="437"/>
        <v/>
      </c>
      <c r="DK58" s="4" t="str">
        <f t="shared" si="437"/>
        <v/>
      </c>
      <c r="DL58" s="4" t="str">
        <f t="shared" si="437"/>
        <v/>
      </c>
      <c r="DM58" s="4" t="str">
        <f t="shared" si="437"/>
        <v/>
      </c>
      <c r="DN58" s="4" t="str">
        <f t="shared" si="437"/>
        <v/>
      </c>
      <c r="DO58" s="4" t="str">
        <f t="shared" si="437"/>
        <v/>
      </c>
      <c r="DP58" s="4" t="str">
        <f t="shared" si="437"/>
        <v/>
      </c>
      <c r="DQ58" s="4" t="str">
        <f t="shared" si="437"/>
        <v/>
      </c>
    </row>
    <row r="59" spans="1:121" s="5" customFormat="1" ht="9.9499999999999993" customHeight="1">
      <c r="A59" s="80"/>
      <c r="B59" s="80"/>
      <c r="C59" s="8" t="s">
        <v>34</v>
      </c>
      <c r="D59" s="9"/>
      <c r="E59" s="8" t="s">
        <v>35</v>
      </c>
      <c r="F59" s="9"/>
      <c r="G59" s="8" t="s">
        <v>36</v>
      </c>
      <c r="H59" s="9"/>
      <c r="I59" s="8" t="s">
        <v>37</v>
      </c>
      <c r="J59" s="9"/>
      <c r="K59" s="8" t="s">
        <v>38</v>
      </c>
      <c r="L59" s="9"/>
      <c r="M59" s="8" t="s">
        <v>39</v>
      </c>
      <c r="N59" s="9"/>
      <c r="O59" s="8" t="s">
        <v>40</v>
      </c>
      <c r="P59" s="9"/>
      <c r="Q59" s="8" t="s">
        <v>41</v>
      </c>
      <c r="R59" s="9"/>
      <c r="S59" s="8" t="s">
        <v>42</v>
      </c>
      <c r="T59" s="9"/>
      <c r="U59" s="8" t="s">
        <v>43</v>
      </c>
      <c r="V59" s="9"/>
      <c r="W59" s="8" t="s">
        <v>44</v>
      </c>
      <c r="X59" s="9"/>
      <c r="Y59" s="8" t="s">
        <v>45</v>
      </c>
      <c r="Z59" s="9"/>
      <c r="AA59" s="8" t="s">
        <v>46</v>
      </c>
      <c r="AB59" s="9"/>
    </row>
    <row r="60" spans="1:121" s="4" customFormat="1" ht="18.75" customHeight="1">
      <c r="A60" s="36"/>
      <c r="B60" s="19"/>
      <c r="C60" s="23"/>
      <c r="D60" s="24" t="str">
        <f>IF(ISBLANK(C60),"??? --/--/----",C60+((D59/35)*7-3))</f>
        <v>??? --/--/----</v>
      </c>
      <c r="E60" s="23"/>
      <c r="F60" s="24" t="str">
        <f t="shared" ref="F60" si="438">IF(ISBLANK(E60),"??? --/--/----",E60+((F59-1)*7+4))</f>
        <v>??? --/--/----</v>
      </c>
      <c r="G60" s="23"/>
      <c r="H60" s="24" t="str">
        <f t="shared" ref="H60" si="439">IF(ISBLANK(G60),"??? --/--/----",G60+((H59-1)*7+4))</f>
        <v>??? --/--/----</v>
      </c>
      <c r="I60" s="23"/>
      <c r="J60" s="24" t="str">
        <f t="shared" ref="J60" si="440">IF(ISBLANK(I60),"??? --/--/----",I60+((J59-1)*7+4))</f>
        <v>??? --/--/----</v>
      </c>
      <c r="K60" s="23"/>
      <c r="L60" s="24" t="str">
        <f t="shared" ref="L60" si="441">IF(ISBLANK(K60),"??? --/--/----",K60+((L59-1)*7+4))</f>
        <v>??? --/--/----</v>
      </c>
      <c r="M60" s="23"/>
      <c r="N60" s="24" t="str">
        <f t="shared" ref="N60" si="442">IF(ISBLANK(M60),"??? --/--/----",M60+((N59-1)*7+4))</f>
        <v>??? --/--/----</v>
      </c>
      <c r="O60" s="23"/>
      <c r="P60" s="24" t="str">
        <f t="shared" ref="P60" si="443">IF(ISBLANK(O60),"??? --/--/----",O60+((P59-1)*7+4))</f>
        <v>??? --/--/----</v>
      </c>
      <c r="Q60" s="23"/>
      <c r="R60" s="24" t="str">
        <f t="shared" ref="R60" si="444">IF(ISBLANK(Q60),"??? --/--/----",Q60+((R59-1)*7+4))</f>
        <v>??? --/--/----</v>
      </c>
      <c r="S60" s="23"/>
      <c r="T60" s="24" t="str">
        <f t="shared" ref="T60" si="445">IF(ISBLANK(S60),"??? --/--/----",S60+((T59-1)*7+4))</f>
        <v>??? --/--/----</v>
      </c>
      <c r="U60" s="23"/>
      <c r="V60" s="24" t="str">
        <f t="shared" ref="V60" si="446">IF(ISBLANK(U60),"??? --/--/----",U60+((V59-1)*7+4))</f>
        <v>??? --/--/----</v>
      </c>
      <c r="W60" s="23"/>
      <c r="X60" s="24" t="str">
        <f t="shared" ref="X60" si="447">IF(ISBLANK(W60),"??? --/--/----",W60+((X59-1)*7+4))</f>
        <v>??? --/--/----</v>
      </c>
      <c r="Y60" s="23"/>
      <c r="Z60" s="24" t="str">
        <f t="shared" ref="Z60" si="448">IF(ISBLANK(Y60),"??? --/--/----",Y60+((Z59-1)*7+4))</f>
        <v>??? --/--/----</v>
      </c>
      <c r="AA60" s="23"/>
      <c r="AB60" s="24" t="str">
        <f t="shared" ref="AB60" si="449">IF(ISBLANK(AA60),"??? --/--/----",AA60+((AB59-1)*7+4))</f>
        <v>??? --/--/----</v>
      </c>
      <c r="AG60" s="4" t="str">
        <f t="shared" ref="AG60:BL60" si="450">IF(ISBLANK($C60),"",IF(AND($C60&lt;=AG$2,$D60&gt;=AG$2),$B60,""))</f>
        <v/>
      </c>
      <c r="AH60" s="4" t="str">
        <f t="shared" si="450"/>
        <v/>
      </c>
      <c r="AI60" s="4" t="str">
        <f t="shared" si="450"/>
        <v/>
      </c>
      <c r="AJ60" s="4" t="str">
        <f t="shared" si="450"/>
        <v/>
      </c>
      <c r="AK60" s="4" t="str">
        <f t="shared" si="450"/>
        <v/>
      </c>
      <c r="AL60" s="4" t="str">
        <f t="shared" si="450"/>
        <v/>
      </c>
      <c r="AM60" s="4" t="str">
        <f t="shared" si="450"/>
        <v/>
      </c>
      <c r="AN60" s="4" t="str">
        <f t="shared" si="450"/>
        <v/>
      </c>
      <c r="AO60" s="4" t="str">
        <f t="shared" si="450"/>
        <v/>
      </c>
      <c r="AP60" s="4" t="str">
        <f t="shared" si="450"/>
        <v/>
      </c>
      <c r="AQ60" s="4" t="str">
        <f t="shared" si="450"/>
        <v/>
      </c>
      <c r="AR60" s="4" t="str">
        <f t="shared" si="450"/>
        <v/>
      </c>
      <c r="AS60" s="4" t="str">
        <f t="shared" si="450"/>
        <v/>
      </c>
      <c r="AT60" s="4" t="str">
        <f t="shared" si="450"/>
        <v/>
      </c>
      <c r="AU60" s="4" t="str">
        <f t="shared" si="450"/>
        <v/>
      </c>
      <c r="AV60" s="4" t="str">
        <f t="shared" si="450"/>
        <v/>
      </c>
      <c r="AW60" s="4" t="str">
        <f t="shared" si="450"/>
        <v/>
      </c>
      <c r="AX60" s="4" t="str">
        <f t="shared" si="450"/>
        <v/>
      </c>
      <c r="AY60" s="4" t="str">
        <f t="shared" si="450"/>
        <v/>
      </c>
      <c r="AZ60" s="4" t="str">
        <f t="shared" si="450"/>
        <v/>
      </c>
      <c r="BA60" s="4" t="str">
        <f t="shared" si="450"/>
        <v/>
      </c>
      <c r="BB60" s="4" t="str">
        <f t="shared" si="450"/>
        <v/>
      </c>
      <c r="BC60" s="4" t="str">
        <f t="shared" si="450"/>
        <v/>
      </c>
      <c r="BD60" s="4" t="str">
        <f t="shared" si="450"/>
        <v/>
      </c>
      <c r="BE60" s="4" t="str">
        <f t="shared" si="450"/>
        <v/>
      </c>
      <c r="BF60" s="4" t="str">
        <f t="shared" si="450"/>
        <v/>
      </c>
      <c r="BG60" s="4" t="str">
        <f t="shared" si="450"/>
        <v/>
      </c>
      <c r="BH60" s="4" t="str">
        <f t="shared" si="450"/>
        <v/>
      </c>
      <c r="BI60" s="4" t="str">
        <f t="shared" si="450"/>
        <v/>
      </c>
      <c r="BJ60" s="4" t="str">
        <f t="shared" si="450"/>
        <v/>
      </c>
      <c r="BK60" s="4" t="str">
        <f t="shared" si="450"/>
        <v/>
      </c>
      <c r="BL60" s="4" t="str">
        <f t="shared" si="450"/>
        <v/>
      </c>
      <c r="BM60" s="4" t="str">
        <f t="shared" ref="BM60:CR60" si="451">IF(ISBLANK($C60),"",IF(AND($C60&lt;=BM$2,$D60&gt;=BM$2),$B60,""))</f>
        <v/>
      </c>
      <c r="BN60" s="4" t="str">
        <f t="shared" si="451"/>
        <v/>
      </c>
      <c r="BO60" s="4" t="str">
        <f t="shared" si="451"/>
        <v/>
      </c>
      <c r="BP60" s="4" t="str">
        <f t="shared" si="451"/>
        <v/>
      </c>
      <c r="BQ60" s="4" t="str">
        <f t="shared" si="451"/>
        <v/>
      </c>
      <c r="BR60" s="4" t="str">
        <f t="shared" si="451"/>
        <v/>
      </c>
      <c r="BS60" s="4" t="str">
        <f t="shared" si="451"/>
        <v/>
      </c>
      <c r="BT60" s="4" t="str">
        <f t="shared" si="451"/>
        <v/>
      </c>
      <c r="BU60" s="4" t="str">
        <f t="shared" si="451"/>
        <v/>
      </c>
      <c r="BV60" s="4" t="str">
        <f t="shared" si="451"/>
        <v/>
      </c>
      <c r="BW60" s="4" t="str">
        <f t="shared" si="451"/>
        <v/>
      </c>
      <c r="BX60" s="4" t="str">
        <f t="shared" si="451"/>
        <v/>
      </c>
      <c r="BY60" s="4" t="str">
        <f t="shared" si="451"/>
        <v/>
      </c>
      <c r="BZ60" s="4" t="str">
        <f t="shared" si="451"/>
        <v/>
      </c>
      <c r="CA60" s="4" t="str">
        <f t="shared" si="451"/>
        <v/>
      </c>
      <c r="CB60" s="4" t="str">
        <f t="shared" si="451"/>
        <v/>
      </c>
      <c r="CC60" s="4" t="str">
        <f t="shared" si="451"/>
        <v/>
      </c>
      <c r="CD60" s="4" t="str">
        <f t="shared" si="451"/>
        <v/>
      </c>
      <c r="CE60" s="4" t="str">
        <f t="shared" si="451"/>
        <v/>
      </c>
      <c r="CF60" s="4" t="str">
        <f t="shared" si="451"/>
        <v/>
      </c>
      <c r="CG60" s="4" t="str">
        <f t="shared" si="451"/>
        <v/>
      </c>
      <c r="CH60" s="4" t="str">
        <f t="shared" si="451"/>
        <v/>
      </c>
      <c r="CI60" s="4" t="str">
        <f t="shared" si="451"/>
        <v/>
      </c>
      <c r="CJ60" s="4" t="str">
        <f t="shared" si="451"/>
        <v/>
      </c>
      <c r="CK60" s="4" t="str">
        <f t="shared" si="451"/>
        <v/>
      </c>
      <c r="CL60" s="4" t="str">
        <f t="shared" si="451"/>
        <v/>
      </c>
      <c r="CM60" s="4" t="str">
        <f t="shared" si="451"/>
        <v/>
      </c>
      <c r="CN60" s="4" t="str">
        <f t="shared" si="451"/>
        <v/>
      </c>
      <c r="CO60" s="4" t="str">
        <f t="shared" si="451"/>
        <v/>
      </c>
      <c r="CP60" s="4" t="str">
        <f t="shared" si="451"/>
        <v/>
      </c>
      <c r="CQ60" s="4" t="str">
        <f t="shared" si="451"/>
        <v/>
      </c>
      <c r="CR60" s="4" t="str">
        <f t="shared" si="451"/>
        <v/>
      </c>
      <c r="CS60" s="4" t="str">
        <f t="shared" ref="CS60:DQ60" si="452">IF(ISBLANK($C60),"",IF(AND($C60&lt;=CS$2,$D60&gt;=CS$2),$B60,""))</f>
        <v/>
      </c>
      <c r="CT60" s="4" t="str">
        <f t="shared" si="452"/>
        <v/>
      </c>
      <c r="CU60" s="4" t="str">
        <f t="shared" si="452"/>
        <v/>
      </c>
      <c r="CV60" s="4" t="str">
        <f t="shared" si="452"/>
        <v/>
      </c>
      <c r="CW60" s="4" t="str">
        <f t="shared" si="452"/>
        <v/>
      </c>
      <c r="CX60" s="4" t="str">
        <f t="shared" si="452"/>
        <v/>
      </c>
      <c r="CY60" s="4" t="str">
        <f t="shared" si="452"/>
        <v/>
      </c>
      <c r="CZ60" s="4" t="str">
        <f t="shared" si="452"/>
        <v/>
      </c>
      <c r="DA60" s="4" t="str">
        <f t="shared" si="452"/>
        <v/>
      </c>
      <c r="DB60" s="4" t="str">
        <f t="shared" si="452"/>
        <v/>
      </c>
      <c r="DC60" s="4" t="str">
        <f t="shared" si="452"/>
        <v/>
      </c>
      <c r="DD60" s="4" t="str">
        <f t="shared" si="452"/>
        <v/>
      </c>
      <c r="DE60" s="4" t="str">
        <f t="shared" si="452"/>
        <v/>
      </c>
      <c r="DF60" s="4" t="str">
        <f t="shared" si="452"/>
        <v/>
      </c>
      <c r="DG60" s="4" t="str">
        <f t="shared" si="452"/>
        <v/>
      </c>
      <c r="DH60" s="4" t="str">
        <f t="shared" si="452"/>
        <v/>
      </c>
      <c r="DI60" s="4" t="str">
        <f t="shared" si="452"/>
        <v/>
      </c>
      <c r="DJ60" s="4" t="str">
        <f t="shared" si="452"/>
        <v/>
      </c>
      <c r="DK60" s="4" t="str">
        <f t="shared" si="452"/>
        <v/>
      </c>
      <c r="DL60" s="4" t="str">
        <f t="shared" si="452"/>
        <v/>
      </c>
      <c r="DM60" s="4" t="str">
        <f t="shared" si="452"/>
        <v/>
      </c>
      <c r="DN60" s="4" t="str">
        <f t="shared" si="452"/>
        <v/>
      </c>
      <c r="DO60" s="4" t="str">
        <f t="shared" si="452"/>
        <v/>
      </c>
      <c r="DP60" s="4" t="str">
        <f t="shared" si="452"/>
        <v/>
      </c>
      <c r="DQ60" s="4" t="str">
        <f t="shared" si="452"/>
        <v/>
      </c>
    </row>
    <row r="61" spans="1:121" s="5" customFormat="1" ht="9.9499999999999993" customHeight="1">
      <c r="A61" s="80"/>
      <c r="B61" s="80"/>
      <c r="C61" s="8" t="s">
        <v>34</v>
      </c>
      <c r="D61" s="9"/>
      <c r="E61" s="8" t="s">
        <v>35</v>
      </c>
      <c r="F61" s="9"/>
      <c r="G61" s="8" t="s">
        <v>36</v>
      </c>
      <c r="H61" s="9"/>
      <c r="I61" s="8" t="s">
        <v>37</v>
      </c>
      <c r="J61" s="9"/>
      <c r="K61" s="8" t="s">
        <v>38</v>
      </c>
      <c r="L61" s="9"/>
      <c r="M61" s="8" t="s">
        <v>39</v>
      </c>
      <c r="N61" s="9"/>
      <c r="O61" s="8" t="s">
        <v>40</v>
      </c>
      <c r="P61" s="9"/>
      <c r="Q61" s="8" t="s">
        <v>41</v>
      </c>
      <c r="R61" s="9"/>
      <c r="S61" s="8" t="s">
        <v>42</v>
      </c>
      <c r="T61" s="9"/>
      <c r="U61" s="8" t="s">
        <v>43</v>
      </c>
      <c r="V61" s="9"/>
      <c r="W61" s="8" t="s">
        <v>44</v>
      </c>
      <c r="X61" s="9"/>
      <c r="Y61" s="8" t="s">
        <v>45</v>
      </c>
      <c r="Z61" s="9"/>
      <c r="AA61" s="8" t="s">
        <v>46</v>
      </c>
      <c r="AB61" s="9"/>
    </row>
    <row r="62" spans="1:121" s="4" customFormat="1" ht="18.75" customHeight="1">
      <c r="A62" s="36"/>
      <c r="B62" s="19"/>
      <c r="C62" s="23"/>
      <c r="D62" s="24" t="str">
        <f>IF(ISBLANK(C62),"??? --/--/----",C62+((D61/35)*7-3))</f>
        <v>??? --/--/----</v>
      </c>
      <c r="E62" s="23"/>
      <c r="F62" s="24" t="str">
        <f t="shared" ref="F62" si="453">IF(ISBLANK(E62),"??? --/--/----",E62+((F61-1)*7+4))</f>
        <v>??? --/--/----</v>
      </c>
      <c r="G62" s="23"/>
      <c r="H62" s="24" t="str">
        <f t="shared" ref="H62" si="454">IF(ISBLANK(G62),"??? --/--/----",G62+((H61-1)*7+4))</f>
        <v>??? --/--/----</v>
      </c>
      <c r="I62" s="23"/>
      <c r="J62" s="24" t="str">
        <f t="shared" ref="J62" si="455">IF(ISBLANK(I62),"??? --/--/----",I62+((J61-1)*7+4))</f>
        <v>??? --/--/----</v>
      </c>
      <c r="K62" s="23"/>
      <c r="L62" s="24" t="str">
        <f t="shared" ref="L62" si="456">IF(ISBLANK(K62),"??? --/--/----",K62+((L61-1)*7+4))</f>
        <v>??? --/--/----</v>
      </c>
      <c r="M62" s="23"/>
      <c r="N62" s="24" t="str">
        <f t="shared" ref="N62" si="457">IF(ISBLANK(M62),"??? --/--/----",M62+((N61-1)*7+4))</f>
        <v>??? --/--/----</v>
      </c>
      <c r="O62" s="23"/>
      <c r="P62" s="24" t="str">
        <f t="shared" ref="P62" si="458">IF(ISBLANK(O62),"??? --/--/----",O62+((P61-1)*7+4))</f>
        <v>??? --/--/----</v>
      </c>
      <c r="Q62" s="23"/>
      <c r="R62" s="24" t="str">
        <f t="shared" ref="R62" si="459">IF(ISBLANK(Q62),"??? --/--/----",Q62+((R61-1)*7+4))</f>
        <v>??? --/--/----</v>
      </c>
      <c r="S62" s="23"/>
      <c r="T62" s="24" t="str">
        <f t="shared" ref="T62" si="460">IF(ISBLANK(S62),"??? --/--/----",S62+((T61-1)*7+4))</f>
        <v>??? --/--/----</v>
      </c>
      <c r="U62" s="23"/>
      <c r="V62" s="24" t="str">
        <f t="shared" ref="V62" si="461">IF(ISBLANK(U62),"??? --/--/----",U62+((V61-1)*7+4))</f>
        <v>??? --/--/----</v>
      </c>
      <c r="W62" s="23"/>
      <c r="X62" s="24" t="str">
        <f t="shared" ref="X62" si="462">IF(ISBLANK(W62),"??? --/--/----",W62+((X61-1)*7+4))</f>
        <v>??? --/--/----</v>
      </c>
      <c r="Y62" s="23"/>
      <c r="Z62" s="24" t="str">
        <f t="shared" ref="Z62" si="463">IF(ISBLANK(Y62),"??? --/--/----",Y62+((Z61-1)*7+4))</f>
        <v>??? --/--/----</v>
      </c>
      <c r="AA62" s="23"/>
      <c r="AB62" s="24" t="str">
        <f t="shared" ref="AB62" si="464">IF(ISBLANK(AA62),"??? --/--/----",AA62+((AB61-1)*7+4))</f>
        <v>??? --/--/----</v>
      </c>
      <c r="AG62" s="4" t="str">
        <f t="shared" ref="AG62:BL62" si="465">IF(ISBLANK($C62),"",IF(AND($C62&lt;=AG$2,$D62&gt;=AG$2),$B62,""))</f>
        <v/>
      </c>
      <c r="AH62" s="4" t="str">
        <f t="shared" si="465"/>
        <v/>
      </c>
      <c r="AI62" s="4" t="str">
        <f t="shared" si="465"/>
        <v/>
      </c>
      <c r="AJ62" s="4" t="str">
        <f t="shared" si="465"/>
        <v/>
      </c>
      <c r="AK62" s="4" t="str">
        <f t="shared" si="465"/>
        <v/>
      </c>
      <c r="AL62" s="4" t="str">
        <f t="shared" si="465"/>
        <v/>
      </c>
      <c r="AM62" s="4" t="str">
        <f t="shared" si="465"/>
        <v/>
      </c>
      <c r="AN62" s="4" t="str">
        <f t="shared" si="465"/>
        <v/>
      </c>
      <c r="AO62" s="4" t="str">
        <f t="shared" si="465"/>
        <v/>
      </c>
      <c r="AP62" s="4" t="str">
        <f t="shared" si="465"/>
        <v/>
      </c>
      <c r="AQ62" s="4" t="str">
        <f t="shared" si="465"/>
        <v/>
      </c>
      <c r="AR62" s="4" t="str">
        <f t="shared" si="465"/>
        <v/>
      </c>
      <c r="AS62" s="4" t="str">
        <f t="shared" si="465"/>
        <v/>
      </c>
      <c r="AT62" s="4" t="str">
        <f t="shared" si="465"/>
        <v/>
      </c>
      <c r="AU62" s="4" t="str">
        <f t="shared" si="465"/>
        <v/>
      </c>
      <c r="AV62" s="4" t="str">
        <f t="shared" si="465"/>
        <v/>
      </c>
      <c r="AW62" s="4" t="str">
        <f t="shared" si="465"/>
        <v/>
      </c>
      <c r="AX62" s="4" t="str">
        <f t="shared" si="465"/>
        <v/>
      </c>
      <c r="AY62" s="4" t="str">
        <f t="shared" si="465"/>
        <v/>
      </c>
      <c r="AZ62" s="4" t="str">
        <f t="shared" si="465"/>
        <v/>
      </c>
      <c r="BA62" s="4" t="str">
        <f t="shared" si="465"/>
        <v/>
      </c>
      <c r="BB62" s="4" t="str">
        <f t="shared" si="465"/>
        <v/>
      </c>
      <c r="BC62" s="4" t="str">
        <f t="shared" si="465"/>
        <v/>
      </c>
      <c r="BD62" s="4" t="str">
        <f t="shared" si="465"/>
        <v/>
      </c>
      <c r="BE62" s="4" t="str">
        <f t="shared" si="465"/>
        <v/>
      </c>
      <c r="BF62" s="4" t="str">
        <f t="shared" si="465"/>
        <v/>
      </c>
      <c r="BG62" s="4" t="str">
        <f t="shared" si="465"/>
        <v/>
      </c>
      <c r="BH62" s="4" t="str">
        <f t="shared" si="465"/>
        <v/>
      </c>
      <c r="BI62" s="4" t="str">
        <f t="shared" si="465"/>
        <v/>
      </c>
      <c r="BJ62" s="4" t="str">
        <f t="shared" si="465"/>
        <v/>
      </c>
      <c r="BK62" s="4" t="str">
        <f t="shared" si="465"/>
        <v/>
      </c>
      <c r="BL62" s="4" t="str">
        <f t="shared" si="465"/>
        <v/>
      </c>
      <c r="BM62" s="4" t="str">
        <f t="shared" ref="BM62:CR62" si="466">IF(ISBLANK($C62),"",IF(AND($C62&lt;=BM$2,$D62&gt;=BM$2),$B62,""))</f>
        <v/>
      </c>
      <c r="BN62" s="4" t="str">
        <f t="shared" si="466"/>
        <v/>
      </c>
      <c r="BO62" s="4" t="str">
        <f t="shared" si="466"/>
        <v/>
      </c>
      <c r="BP62" s="4" t="str">
        <f t="shared" si="466"/>
        <v/>
      </c>
      <c r="BQ62" s="4" t="str">
        <f t="shared" si="466"/>
        <v/>
      </c>
      <c r="BR62" s="4" t="str">
        <f t="shared" si="466"/>
        <v/>
      </c>
      <c r="BS62" s="4" t="str">
        <f t="shared" si="466"/>
        <v/>
      </c>
      <c r="BT62" s="4" t="str">
        <f t="shared" si="466"/>
        <v/>
      </c>
      <c r="BU62" s="4" t="str">
        <f t="shared" si="466"/>
        <v/>
      </c>
      <c r="BV62" s="4" t="str">
        <f t="shared" si="466"/>
        <v/>
      </c>
      <c r="BW62" s="4" t="str">
        <f t="shared" si="466"/>
        <v/>
      </c>
      <c r="BX62" s="4" t="str">
        <f t="shared" si="466"/>
        <v/>
      </c>
      <c r="BY62" s="4" t="str">
        <f t="shared" si="466"/>
        <v/>
      </c>
      <c r="BZ62" s="4" t="str">
        <f t="shared" si="466"/>
        <v/>
      </c>
      <c r="CA62" s="4" t="str">
        <f t="shared" si="466"/>
        <v/>
      </c>
      <c r="CB62" s="4" t="str">
        <f t="shared" si="466"/>
        <v/>
      </c>
      <c r="CC62" s="4" t="str">
        <f t="shared" si="466"/>
        <v/>
      </c>
      <c r="CD62" s="4" t="str">
        <f t="shared" si="466"/>
        <v/>
      </c>
      <c r="CE62" s="4" t="str">
        <f t="shared" si="466"/>
        <v/>
      </c>
      <c r="CF62" s="4" t="str">
        <f t="shared" si="466"/>
        <v/>
      </c>
      <c r="CG62" s="4" t="str">
        <f t="shared" si="466"/>
        <v/>
      </c>
      <c r="CH62" s="4" t="str">
        <f t="shared" si="466"/>
        <v/>
      </c>
      <c r="CI62" s="4" t="str">
        <f t="shared" si="466"/>
        <v/>
      </c>
      <c r="CJ62" s="4" t="str">
        <f t="shared" si="466"/>
        <v/>
      </c>
      <c r="CK62" s="4" t="str">
        <f t="shared" si="466"/>
        <v/>
      </c>
      <c r="CL62" s="4" t="str">
        <f t="shared" si="466"/>
        <v/>
      </c>
      <c r="CM62" s="4" t="str">
        <f t="shared" si="466"/>
        <v/>
      </c>
      <c r="CN62" s="4" t="str">
        <f t="shared" si="466"/>
        <v/>
      </c>
      <c r="CO62" s="4" t="str">
        <f t="shared" si="466"/>
        <v/>
      </c>
      <c r="CP62" s="4" t="str">
        <f t="shared" si="466"/>
        <v/>
      </c>
      <c r="CQ62" s="4" t="str">
        <f t="shared" si="466"/>
        <v/>
      </c>
      <c r="CR62" s="4" t="str">
        <f t="shared" si="466"/>
        <v/>
      </c>
      <c r="CS62" s="4" t="str">
        <f t="shared" ref="CS62:DQ62" si="467">IF(ISBLANK($C62),"",IF(AND($C62&lt;=CS$2,$D62&gt;=CS$2),$B62,""))</f>
        <v/>
      </c>
      <c r="CT62" s="4" t="str">
        <f t="shared" si="467"/>
        <v/>
      </c>
      <c r="CU62" s="4" t="str">
        <f t="shared" si="467"/>
        <v/>
      </c>
      <c r="CV62" s="4" t="str">
        <f t="shared" si="467"/>
        <v/>
      </c>
      <c r="CW62" s="4" t="str">
        <f t="shared" si="467"/>
        <v/>
      </c>
      <c r="CX62" s="4" t="str">
        <f t="shared" si="467"/>
        <v/>
      </c>
      <c r="CY62" s="4" t="str">
        <f t="shared" si="467"/>
        <v/>
      </c>
      <c r="CZ62" s="4" t="str">
        <f t="shared" si="467"/>
        <v/>
      </c>
      <c r="DA62" s="4" t="str">
        <f t="shared" si="467"/>
        <v/>
      </c>
      <c r="DB62" s="4" t="str">
        <f t="shared" si="467"/>
        <v/>
      </c>
      <c r="DC62" s="4" t="str">
        <f t="shared" si="467"/>
        <v/>
      </c>
      <c r="DD62" s="4" t="str">
        <f t="shared" si="467"/>
        <v/>
      </c>
      <c r="DE62" s="4" t="str">
        <f t="shared" si="467"/>
        <v/>
      </c>
      <c r="DF62" s="4" t="str">
        <f t="shared" si="467"/>
        <v/>
      </c>
      <c r="DG62" s="4" t="str">
        <f t="shared" si="467"/>
        <v/>
      </c>
      <c r="DH62" s="4" t="str">
        <f t="shared" si="467"/>
        <v/>
      </c>
      <c r="DI62" s="4" t="str">
        <f t="shared" si="467"/>
        <v/>
      </c>
      <c r="DJ62" s="4" t="str">
        <f t="shared" si="467"/>
        <v/>
      </c>
      <c r="DK62" s="4" t="str">
        <f t="shared" si="467"/>
        <v/>
      </c>
      <c r="DL62" s="4" t="str">
        <f t="shared" si="467"/>
        <v/>
      </c>
      <c r="DM62" s="4" t="str">
        <f t="shared" si="467"/>
        <v/>
      </c>
      <c r="DN62" s="4" t="str">
        <f t="shared" si="467"/>
        <v/>
      </c>
      <c r="DO62" s="4" t="str">
        <f t="shared" si="467"/>
        <v/>
      </c>
      <c r="DP62" s="4" t="str">
        <f t="shared" si="467"/>
        <v/>
      </c>
      <c r="DQ62" s="4" t="str">
        <f t="shared" si="467"/>
        <v/>
      </c>
    </row>
    <row r="63" spans="1:121" ht="9.9499999999999993" customHeight="1">
      <c r="B63"/>
      <c r="AG63"/>
      <c r="AH63"/>
      <c r="AI63"/>
      <c r="AJ63"/>
      <c r="AK63"/>
      <c r="AL63"/>
      <c r="AM63"/>
      <c r="AN63"/>
      <c r="AO63"/>
      <c r="AP63"/>
      <c r="AQ63"/>
      <c r="AR63"/>
      <c r="AS63"/>
      <c r="AT63"/>
      <c r="AU63"/>
      <c r="AV63"/>
      <c r="AW63"/>
      <c r="AX63"/>
      <c r="AY63"/>
      <c r="AZ63"/>
      <c r="BA63"/>
      <c r="BB63"/>
      <c r="BC63"/>
      <c r="BD63"/>
      <c r="BE63"/>
      <c r="BF63"/>
      <c r="BG63"/>
      <c r="BH63"/>
      <c r="BI63"/>
      <c r="BJ63"/>
      <c r="BK63"/>
      <c r="BL63"/>
      <c r="BM63"/>
      <c r="CM63"/>
      <c r="CN63"/>
      <c r="CO63"/>
      <c r="CP63"/>
      <c r="CQ63"/>
      <c r="CR63"/>
    </row>
    <row r="64" spans="1:121" ht="18.75" customHeight="1">
      <c r="B64"/>
      <c r="AG64"/>
      <c r="AH64"/>
      <c r="AI64"/>
      <c r="AJ64"/>
      <c r="AK64"/>
      <c r="AL64"/>
      <c r="AM64"/>
      <c r="AN64"/>
      <c r="AO64"/>
      <c r="AP64"/>
      <c r="AQ64"/>
      <c r="AR64"/>
      <c r="AS64"/>
      <c r="AT64"/>
      <c r="AU64"/>
      <c r="AV64"/>
      <c r="AW64"/>
      <c r="AX64"/>
      <c r="AY64"/>
      <c r="AZ64"/>
      <c r="BA64"/>
      <c r="BB64"/>
      <c r="BC64"/>
      <c r="BD64"/>
      <c r="BE64"/>
      <c r="BF64"/>
      <c r="BG64"/>
      <c r="BH64"/>
      <c r="BI64"/>
      <c r="BJ64"/>
      <c r="BK64"/>
      <c r="BL64"/>
      <c r="BM64"/>
      <c r="CM64"/>
      <c r="CN64"/>
      <c r="CO64"/>
      <c r="CP64"/>
      <c r="CQ64"/>
      <c r="CR64"/>
    </row>
    <row r="65" spans="2:96" ht="9.9499999999999993" customHeight="1">
      <c r="B65"/>
      <c r="AG65"/>
      <c r="AH65"/>
      <c r="AI65"/>
      <c r="AJ65"/>
      <c r="AK65"/>
      <c r="AL65"/>
      <c r="AM65"/>
      <c r="AN65"/>
      <c r="AO65"/>
      <c r="AP65"/>
      <c r="AQ65"/>
      <c r="AR65"/>
      <c r="AS65"/>
      <c r="AT65"/>
      <c r="AU65"/>
      <c r="AV65"/>
      <c r="AW65"/>
      <c r="AX65"/>
      <c r="AY65"/>
      <c r="AZ65"/>
      <c r="BA65"/>
      <c r="BB65"/>
      <c r="BC65"/>
      <c r="BD65"/>
      <c r="BE65"/>
      <c r="BF65"/>
      <c r="BG65"/>
      <c r="BH65"/>
      <c r="BI65"/>
      <c r="BJ65"/>
      <c r="BK65"/>
      <c r="BL65"/>
      <c r="BM65"/>
      <c r="CM65"/>
      <c r="CN65"/>
      <c r="CO65"/>
      <c r="CP65"/>
      <c r="CQ65"/>
      <c r="CR65"/>
    </row>
    <row r="66" spans="2:96" ht="18.75" customHeight="1">
      <c r="B66"/>
      <c r="AG66"/>
      <c r="AH66"/>
      <c r="AI66"/>
      <c r="AJ66"/>
      <c r="AK66"/>
      <c r="AL66"/>
      <c r="AM66"/>
      <c r="AN66"/>
      <c r="AO66"/>
      <c r="AP66"/>
      <c r="AQ66"/>
      <c r="AR66"/>
      <c r="AS66"/>
      <c r="AT66"/>
      <c r="AU66"/>
      <c r="AV66"/>
      <c r="AW66"/>
      <c r="AX66"/>
      <c r="AY66"/>
      <c r="AZ66"/>
      <c r="BA66"/>
      <c r="BB66"/>
      <c r="BC66"/>
      <c r="BD66"/>
      <c r="BE66"/>
      <c r="BF66"/>
      <c r="BG66"/>
      <c r="BH66"/>
      <c r="BI66"/>
      <c r="BJ66"/>
      <c r="BK66"/>
      <c r="BL66"/>
      <c r="BM66"/>
      <c r="CM66"/>
      <c r="CN66"/>
      <c r="CO66"/>
      <c r="CP66"/>
      <c r="CQ66"/>
      <c r="CR66"/>
    </row>
    <row r="67" spans="2:96" ht="9.9499999999999993" customHeight="1">
      <c r="B67"/>
      <c r="AG67"/>
      <c r="AH67"/>
      <c r="AI67"/>
      <c r="AJ67"/>
      <c r="AK67"/>
      <c r="AL67"/>
      <c r="AM67"/>
      <c r="AN67"/>
      <c r="AO67"/>
      <c r="AP67"/>
      <c r="AQ67"/>
      <c r="AR67"/>
      <c r="AS67"/>
      <c r="AT67"/>
      <c r="AU67"/>
      <c r="AV67"/>
      <c r="AW67"/>
      <c r="AX67"/>
      <c r="AY67"/>
      <c r="AZ67"/>
      <c r="BA67"/>
      <c r="BB67"/>
      <c r="BC67"/>
      <c r="BD67"/>
      <c r="BE67"/>
      <c r="BF67"/>
      <c r="BG67"/>
      <c r="BH67"/>
      <c r="BI67"/>
      <c r="BJ67"/>
      <c r="BK67"/>
      <c r="BL67"/>
      <c r="BM67"/>
      <c r="CM67"/>
      <c r="CN67"/>
      <c r="CO67"/>
      <c r="CP67"/>
      <c r="CQ67"/>
      <c r="CR67"/>
    </row>
    <row r="68" spans="2:96" ht="18.75" customHeight="1">
      <c r="B68"/>
      <c r="AG68"/>
      <c r="AH68"/>
      <c r="AI68"/>
      <c r="AJ68"/>
      <c r="AK68"/>
      <c r="AL68"/>
      <c r="AM68"/>
      <c r="AN68"/>
      <c r="AO68"/>
      <c r="AP68"/>
      <c r="AQ68"/>
      <c r="AR68"/>
      <c r="AS68"/>
      <c r="AT68"/>
      <c r="AU68"/>
      <c r="AV68"/>
      <c r="AW68"/>
      <c r="AX68"/>
      <c r="AY68"/>
      <c r="AZ68"/>
      <c r="BA68"/>
      <c r="BB68"/>
      <c r="BC68"/>
      <c r="BD68"/>
      <c r="BE68"/>
      <c r="BF68"/>
      <c r="BG68"/>
      <c r="BH68"/>
      <c r="BI68"/>
      <c r="BJ68"/>
      <c r="BK68"/>
      <c r="BL68"/>
      <c r="BM68"/>
      <c r="CM68"/>
      <c r="CN68"/>
      <c r="CO68"/>
      <c r="CP68"/>
      <c r="CQ68"/>
      <c r="CR68"/>
    </row>
    <row r="69" spans="2:96" ht="9.9499999999999993" customHeight="1">
      <c r="B69"/>
      <c r="AG69"/>
      <c r="AH69"/>
      <c r="AI69"/>
      <c r="AJ69"/>
      <c r="AK69"/>
      <c r="AL69"/>
      <c r="AM69"/>
      <c r="AN69"/>
      <c r="AO69"/>
      <c r="AP69"/>
      <c r="AQ69"/>
      <c r="AR69"/>
      <c r="AS69"/>
      <c r="AT69"/>
      <c r="AU69"/>
      <c r="AV69"/>
      <c r="AW69"/>
      <c r="AX69"/>
      <c r="AY69"/>
      <c r="AZ69"/>
      <c r="BA69"/>
      <c r="BB69"/>
      <c r="BC69"/>
      <c r="BD69"/>
      <c r="BE69"/>
      <c r="BF69"/>
      <c r="BG69"/>
      <c r="BH69"/>
      <c r="BI69"/>
      <c r="BJ69"/>
      <c r="BK69"/>
      <c r="BL69"/>
      <c r="BM69"/>
      <c r="CM69"/>
      <c r="CN69"/>
      <c r="CO69"/>
      <c r="CP69"/>
      <c r="CQ69"/>
      <c r="CR69"/>
    </row>
    <row r="70" spans="2:96" ht="18.75" customHeight="1">
      <c r="B70"/>
      <c r="AG70"/>
      <c r="AH70"/>
      <c r="AI70"/>
      <c r="AJ70"/>
      <c r="AK70"/>
      <c r="AL70"/>
      <c r="AM70"/>
      <c r="AN70"/>
      <c r="AO70"/>
      <c r="AP70"/>
      <c r="AQ70"/>
      <c r="AR70"/>
      <c r="AS70"/>
      <c r="AT70"/>
      <c r="AU70"/>
      <c r="AV70"/>
      <c r="AW70"/>
      <c r="AX70"/>
      <c r="AY70"/>
      <c r="AZ70"/>
      <c r="BA70"/>
      <c r="BB70"/>
      <c r="BC70"/>
      <c r="BD70"/>
      <c r="BE70"/>
      <c r="BF70"/>
      <c r="BG70"/>
      <c r="BH70"/>
      <c r="BI70"/>
      <c r="BJ70"/>
      <c r="BK70"/>
      <c r="BL70"/>
      <c r="BM70"/>
      <c r="CM70"/>
      <c r="CN70"/>
      <c r="CO70"/>
      <c r="CP70"/>
      <c r="CQ70"/>
      <c r="CR70"/>
    </row>
    <row r="71" spans="2:96" ht="9.9499999999999993" customHeight="1">
      <c r="B71"/>
      <c r="AG71"/>
      <c r="AH71"/>
      <c r="AI71"/>
      <c r="AJ71"/>
      <c r="AK71"/>
      <c r="AL71"/>
      <c r="AM71"/>
      <c r="AN71"/>
      <c r="AO71"/>
      <c r="AP71"/>
      <c r="AQ71"/>
      <c r="AR71"/>
      <c r="AS71"/>
      <c r="AT71"/>
      <c r="AU71"/>
      <c r="AV71"/>
      <c r="AW71"/>
      <c r="AX71"/>
      <c r="AY71"/>
      <c r="AZ71"/>
      <c r="BA71"/>
      <c r="BB71"/>
      <c r="BC71"/>
      <c r="BD71"/>
      <c r="BE71"/>
      <c r="BF71"/>
      <c r="BG71"/>
      <c r="BH71"/>
      <c r="BI71"/>
      <c r="BJ71"/>
      <c r="BK71"/>
      <c r="BL71"/>
      <c r="BM71"/>
      <c r="CM71"/>
      <c r="CN71"/>
      <c r="CO71"/>
      <c r="CP71"/>
      <c r="CQ71"/>
      <c r="CR71"/>
    </row>
    <row r="72" spans="2:96" ht="18.75" customHeight="1">
      <c r="B72"/>
      <c r="AG72"/>
      <c r="AH72"/>
      <c r="AI72"/>
      <c r="AJ72"/>
      <c r="AK72"/>
      <c r="AL72"/>
      <c r="AM72"/>
      <c r="AN72"/>
      <c r="AO72"/>
      <c r="AP72"/>
      <c r="AQ72"/>
      <c r="AR72"/>
      <c r="AS72"/>
      <c r="AT72"/>
      <c r="AU72"/>
      <c r="AV72"/>
      <c r="AW72"/>
      <c r="AX72"/>
      <c r="AY72"/>
      <c r="AZ72"/>
      <c r="BA72"/>
      <c r="BB72"/>
      <c r="BC72"/>
      <c r="BD72"/>
      <c r="BE72"/>
      <c r="BF72"/>
      <c r="BG72"/>
      <c r="BH72"/>
      <c r="BI72"/>
      <c r="BJ72"/>
      <c r="BK72"/>
      <c r="BL72"/>
      <c r="BM72"/>
      <c r="CM72"/>
      <c r="CN72"/>
      <c r="CO72"/>
      <c r="CP72"/>
      <c r="CQ72"/>
      <c r="CR72"/>
    </row>
    <row r="73" spans="2:96" ht="9.9499999999999993" customHeight="1">
      <c r="B73"/>
      <c r="AG73"/>
      <c r="AH73"/>
      <c r="AI73"/>
      <c r="AJ73"/>
      <c r="AK73"/>
      <c r="AL73"/>
      <c r="AM73"/>
      <c r="AN73"/>
      <c r="AO73"/>
      <c r="AP73"/>
      <c r="AQ73"/>
      <c r="AR73"/>
      <c r="AS73"/>
      <c r="AT73"/>
      <c r="AU73"/>
      <c r="AV73"/>
      <c r="AW73"/>
      <c r="AX73"/>
      <c r="AY73"/>
      <c r="AZ73"/>
      <c r="BA73"/>
      <c r="BB73"/>
      <c r="BC73"/>
      <c r="BD73"/>
      <c r="BE73"/>
      <c r="BF73"/>
      <c r="BG73"/>
      <c r="BH73"/>
      <c r="BI73"/>
      <c r="BJ73"/>
      <c r="BK73"/>
      <c r="BL73"/>
      <c r="BM73"/>
      <c r="CM73"/>
      <c r="CN73"/>
      <c r="CO73"/>
      <c r="CP73"/>
      <c r="CQ73"/>
      <c r="CR73"/>
    </row>
    <row r="74" spans="2:96" ht="18.75" customHeight="1">
      <c r="B74"/>
      <c r="AG74"/>
      <c r="AH74"/>
      <c r="AI74"/>
      <c r="AJ74"/>
      <c r="AK74"/>
      <c r="AL74"/>
      <c r="AM74"/>
      <c r="AN74"/>
      <c r="AO74"/>
      <c r="AP74"/>
      <c r="AQ74"/>
      <c r="AR74"/>
      <c r="AS74"/>
      <c r="AT74"/>
      <c r="AU74"/>
      <c r="AV74"/>
      <c r="AW74"/>
      <c r="AX74"/>
      <c r="AY74"/>
      <c r="AZ74"/>
      <c r="BA74"/>
      <c r="BB74"/>
      <c r="BC74"/>
      <c r="BD74"/>
      <c r="BE74"/>
      <c r="BF74"/>
      <c r="BG74"/>
      <c r="BH74"/>
      <c r="BI74"/>
      <c r="BJ74"/>
      <c r="BK74"/>
      <c r="BL74"/>
      <c r="BM74"/>
      <c r="CM74"/>
      <c r="CN74"/>
      <c r="CO74"/>
      <c r="CP74"/>
      <c r="CQ74"/>
      <c r="CR74"/>
    </row>
    <row r="75" spans="2:96" ht="9.9499999999999993" customHeight="1">
      <c r="B75"/>
      <c r="AG75"/>
      <c r="AH75"/>
      <c r="AI75"/>
      <c r="AJ75"/>
      <c r="AK75"/>
      <c r="AL75"/>
      <c r="AM75"/>
      <c r="AN75"/>
      <c r="AO75"/>
      <c r="AP75"/>
      <c r="AQ75"/>
      <c r="AR75"/>
      <c r="AS75"/>
      <c r="AT75"/>
      <c r="AU75"/>
      <c r="AV75"/>
      <c r="AW75"/>
      <c r="AX75"/>
      <c r="AY75"/>
      <c r="AZ75"/>
      <c r="BA75"/>
      <c r="BB75"/>
      <c r="BC75"/>
      <c r="BD75"/>
      <c r="BE75"/>
      <c r="BF75"/>
      <c r="BG75"/>
      <c r="BH75"/>
      <c r="BI75"/>
      <c r="BJ75"/>
      <c r="BK75"/>
      <c r="BL75"/>
      <c r="BM75"/>
      <c r="CM75"/>
      <c r="CN75"/>
      <c r="CO75"/>
      <c r="CP75"/>
      <c r="CQ75"/>
      <c r="CR75"/>
    </row>
    <row r="76" spans="2:96" ht="18.75" customHeight="1">
      <c r="B76"/>
      <c r="AG76"/>
      <c r="AH76"/>
      <c r="AI76"/>
      <c r="AJ76"/>
      <c r="AK76"/>
      <c r="AL76"/>
      <c r="AM76"/>
      <c r="AN76"/>
      <c r="AO76"/>
      <c r="AP76"/>
      <c r="AQ76"/>
      <c r="AR76"/>
      <c r="AS76"/>
      <c r="AT76"/>
      <c r="AU76"/>
      <c r="AV76"/>
      <c r="AW76"/>
      <c r="AX76"/>
      <c r="AY76"/>
      <c r="AZ76"/>
      <c r="BA76"/>
      <c r="BB76"/>
      <c r="BC76"/>
      <c r="BD76"/>
      <c r="BE76"/>
      <c r="BF76"/>
      <c r="BG76"/>
      <c r="BH76"/>
      <c r="BI76"/>
      <c r="BJ76"/>
      <c r="BK76"/>
      <c r="BL76"/>
      <c r="BM76"/>
      <c r="CM76"/>
      <c r="CN76"/>
      <c r="CO76"/>
      <c r="CP76"/>
      <c r="CQ76"/>
      <c r="CR76"/>
    </row>
    <row r="77" spans="2:96" ht="9.9499999999999993" customHeight="1">
      <c r="B77"/>
      <c r="AG77"/>
      <c r="AH77"/>
      <c r="AI77"/>
      <c r="AJ77"/>
      <c r="AK77"/>
      <c r="AL77"/>
      <c r="AM77"/>
      <c r="AN77"/>
      <c r="AO77"/>
      <c r="AP77"/>
      <c r="AQ77"/>
      <c r="AR77"/>
      <c r="AS77"/>
      <c r="AT77"/>
      <c r="AU77"/>
      <c r="AV77"/>
      <c r="AW77"/>
      <c r="AX77"/>
      <c r="AY77"/>
      <c r="AZ77"/>
      <c r="BA77"/>
      <c r="BB77"/>
      <c r="BC77"/>
      <c r="BD77"/>
      <c r="BE77"/>
      <c r="BF77"/>
      <c r="BG77"/>
      <c r="BH77"/>
      <c r="BI77"/>
      <c r="BJ77"/>
      <c r="BK77"/>
      <c r="BL77"/>
      <c r="BM77"/>
      <c r="CM77"/>
      <c r="CN77"/>
      <c r="CO77"/>
      <c r="CP77"/>
      <c r="CQ77"/>
      <c r="CR77"/>
    </row>
    <row r="78" spans="2:96" ht="18.75" customHeight="1">
      <c r="B78"/>
      <c r="AG78"/>
      <c r="AH78"/>
      <c r="AI78"/>
      <c r="AJ78"/>
      <c r="AK78"/>
      <c r="AL78"/>
      <c r="AM78"/>
      <c r="AN78"/>
      <c r="AO78"/>
      <c r="AP78"/>
      <c r="AQ78"/>
      <c r="AR78"/>
      <c r="AS78"/>
      <c r="AT78"/>
      <c r="AU78"/>
      <c r="AV78"/>
      <c r="AW78"/>
      <c r="AX78"/>
      <c r="AY78"/>
      <c r="AZ78"/>
      <c r="BA78"/>
      <c r="BB78"/>
      <c r="BC78"/>
      <c r="BD78"/>
      <c r="BE78"/>
      <c r="BF78"/>
      <c r="BG78"/>
      <c r="BH78"/>
      <c r="BI78"/>
      <c r="BJ78"/>
      <c r="BK78"/>
      <c r="BL78"/>
      <c r="BM78"/>
      <c r="CM78"/>
      <c r="CN78"/>
      <c r="CO78"/>
      <c r="CP78"/>
      <c r="CQ78"/>
      <c r="CR78"/>
    </row>
    <row r="79" spans="2:96" ht="9.9499999999999993" customHeight="1">
      <c r="B79"/>
      <c r="AG79"/>
      <c r="AH79"/>
      <c r="AI79"/>
      <c r="AJ79"/>
      <c r="AK79"/>
      <c r="AL79"/>
      <c r="AM79"/>
      <c r="AN79"/>
      <c r="AO79"/>
      <c r="AP79"/>
      <c r="AQ79"/>
      <c r="AR79"/>
      <c r="AS79"/>
      <c r="AT79"/>
      <c r="AU79"/>
      <c r="AV79"/>
      <c r="AW79"/>
      <c r="AX79"/>
      <c r="AY79"/>
      <c r="AZ79"/>
      <c r="BA79"/>
      <c r="BB79"/>
      <c r="BC79"/>
      <c r="BD79"/>
      <c r="BE79"/>
      <c r="BF79"/>
      <c r="BG79"/>
      <c r="BH79"/>
      <c r="BI79"/>
      <c r="BJ79"/>
      <c r="BK79"/>
      <c r="BL79"/>
      <c r="BM79"/>
      <c r="CM79"/>
      <c r="CN79"/>
      <c r="CO79"/>
      <c r="CP79"/>
      <c r="CQ79"/>
      <c r="CR79"/>
    </row>
    <row r="80" spans="2:96" ht="18.75" customHeight="1">
      <c r="B80"/>
      <c r="AG80"/>
      <c r="AH80"/>
      <c r="AI80"/>
      <c r="AJ80"/>
      <c r="AK80"/>
      <c r="AL80"/>
      <c r="AM80"/>
      <c r="AN80"/>
      <c r="AO80"/>
      <c r="AP80"/>
      <c r="AQ80"/>
      <c r="AR80"/>
      <c r="AS80"/>
      <c r="AT80"/>
      <c r="AU80"/>
      <c r="AV80"/>
      <c r="AW80"/>
      <c r="AX80"/>
      <c r="AY80"/>
      <c r="AZ80"/>
      <c r="BA80"/>
      <c r="BB80"/>
      <c r="BC80"/>
      <c r="BD80"/>
      <c r="BE80"/>
      <c r="BF80"/>
      <c r="BG80"/>
      <c r="BH80"/>
      <c r="BI80"/>
      <c r="BJ80"/>
      <c r="BK80"/>
      <c r="BL80"/>
      <c r="BM80"/>
      <c r="CM80"/>
      <c r="CN80"/>
      <c r="CO80"/>
      <c r="CP80"/>
      <c r="CQ80"/>
      <c r="CR80"/>
    </row>
    <row r="81" spans="2:96" ht="9.9499999999999993" customHeight="1">
      <c r="B81"/>
      <c r="AG81"/>
      <c r="AH81"/>
      <c r="AI81"/>
      <c r="AJ81"/>
      <c r="AK81"/>
      <c r="AL81"/>
      <c r="AM81"/>
      <c r="AN81"/>
      <c r="AO81"/>
      <c r="AP81"/>
      <c r="AQ81"/>
      <c r="AR81"/>
      <c r="AS81"/>
      <c r="AT81"/>
      <c r="AU81"/>
      <c r="AV81"/>
      <c r="AW81"/>
      <c r="AX81"/>
      <c r="AY81"/>
      <c r="AZ81"/>
      <c r="BA81"/>
      <c r="BB81"/>
      <c r="BC81"/>
      <c r="BD81"/>
      <c r="BE81"/>
      <c r="BF81"/>
      <c r="BG81"/>
      <c r="BH81"/>
      <c r="BI81"/>
      <c r="BJ81"/>
      <c r="BK81"/>
      <c r="BL81"/>
      <c r="BM81"/>
      <c r="CM81"/>
      <c r="CN81"/>
      <c r="CO81"/>
      <c r="CP81"/>
      <c r="CQ81"/>
      <c r="CR81"/>
    </row>
    <row r="82" spans="2:96" ht="18.75" customHeight="1">
      <c r="B82"/>
      <c r="AG82"/>
      <c r="AH82"/>
      <c r="AI82"/>
      <c r="AJ82"/>
      <c r="AK82"/>
      <c r="AL82"/>
      <c r="AM82"/>
      <c r="AN82"/>
      <c r="AO82"/>
      <c r="AP82"/>
      <c r="AQ82"/>
      <c r="AR82"/>
      <c r="AS82"/>
      <c r="AT82"/>
      <c r="AU82"/>
      <c r="AV82"/>
      <c r="AW82"/>
      <c r="AX82"/>
      <c r="AY82"/>
      <c r="AZ82"/>
      <c r="BA82"/>
      <c r="BB82"/>
      <c r="BC82"/>
      <c r="BD82"/>
      <c r="BE82"/>
      <c r="BF82"/>
      <c r="BG82"/>
      <c r="BH82"/>
      <c r="BI82"/>
      <c r="BJ82"/>
      <c r="BK82"/>
      <c r="BL82"/>
      <c r="BM82"/>
      <c r="CM82"/>
      <c r="CN82"/>
      <c r="CO82"/>
      <c r="CP82"/>
      <c r="CQ82"/>
      <c r="CR82"/>
    </row>
    <row r="83" spans="2:96" ht="9.9499999999999993" customHeight="1">
      <c r="B83"/>
      <c r="AG83"/>
      <c r="AH83"/>
      <c r="AI83"/>
      <c r="AJ83"/>
      <c r="AK83"/>
      <c r="AL83"/>
      <c r="AM83"/>
      <c r="AN83"/>
      <c r="AO83"/>
      <c r="AP83"/>
      <c r="AQ83"/>
      <c r="AR83"/>
      <c r="AS83"/>
      <c r="AT83"/>
      <c r="AU83"/>
      <c r="AV83"/>
      <c r="AW83"/>
      <c r="AX83"/>
      <c r="AY83"/>
      <c r="AZ83"/>
      <c r="BA83"/>
      <c r="BB83"/>
      <c r="BC83"/>
      <c r="BD83"/>
      <c r="BE83"/>
      <c r="BF83"/>
      <c r="BG83"/>
      <c r="BH83"/>
      <c r="BI83"/>
      <c r="BJ83"/>
      <c r="BK83"/>
      <c r="BL83"/>
      <c r="BM83"/>
      <c r="CM83"/>
      <c r="CN83"/>
      <c r="CO83"/>
      <c r="CP83"/>
      <c r="CQ83"/>
      <c r="CR83"/>
    </row>
    <row r="84" spans="2:96" ht="18.75" customHeight="1">
      <c r="B84"/>
      <c r="AG84"/>
      <c r="AH84"/>
      <c r="AI84"/>
      <c r="AJ84"/>
      <c r="AK84"/>
      <c r="AL84"/>
      <c r="AM84"/>
      <c r="AN84"/>
      <c r="AO84"/>
      <c r="AP84"/>
      <c r="AQ84"/>
      <c r="AR84"/>
      <c r="AS84"/>
      <c r="AT84"/>
      <c r="AU84"/>
      <c r="AV84"/>
      <c r="AW84"/>
      <c r="AX84"/>
      <c r="AY84"/>
      <c r="AZ84"/>
      <c r="BA84"/>
      <c r="BB84"/>
      <c r="BC84"/>
      <c r="BD84"/>
      <c r="BE84"/>
      <c r="BF84"/>
      <c r="BG84"/>
      <c r="BH84"/>
      <c r="BI84"/>
      <c r="BJ84"/>
      <c r="BK84"/>
      <c r="BL84"/>
      <c r="BM84"/>
      <c r="CM84"/>
      <c r="CN84"/>
      <c r="CO84"/>
      <c r="CP84"/>
      <c r="CQ84"/>
      <c r="CR84"/>
    </row>
    <row r="85" spans="2:96" ht="9.9499999999999993" customHeight="1">
      <c r="B85"/>
      <c r="AG85"/>
      <c r="AH85"/>
      <c r="AI85"/>
      <c r="AJ85"/>
      <c r="AK85"/>
      <c r="AL85"/>
      <c r="AM85"/>
      <c r="AN85"/>
      <c r="AO85"/>
      <c r="AP85"/>
      <c r="AQ85"/>
      <c r="AR85"/>
      <c r="AS85"/>
      <c r="AT85"/>
      <c r="AU85"/>
      <c r="AV85"/>
      <c r="AW85"/>
      <c r="AX85"/>
      <c r="AY85"/>
      <c r="AZ85"/>
      <c r="BA85"/>
      <c r="BB85"/>
      <c r="BC85"/>
      <c r="BD85"/>
      <c r="BE85"/>
      <c r="BF85"/>
      <c r="BG85"/>
      <c r="BH85"/>
      <c r="BI85"/>
      <c r="BJ85"/>
      <c r="BK85"/>
      <c r="BL85"/>
      <c r="BM85"/>
      <c r="CM85"/>
      <c r="CN85"/>
      <c r="CO85"/>
      <c r="CP85"/>
      <c r="CQ85"/>
      <c r="CR85"/>
    </row>
    <row r="86" spans="2:96" ht="18.75" customHeight="1">
      <c r="B86"/>
      <c r="AG86"/>
      <c r="AH86"/>
      <c r="AI86"/>
      <c r="AJ86"/>
      <c r="AK86"/>
      <c r="AL86"/>
      <c r="AM86"/>
      <c r="AN86"/>
      <c r="AO86"/>
      <c r="AP86"/>
      <c r="AQ86"/>
      <c r="AR86"/>
      <c r="AS86"/>
      <c r="AT86"/>
      <c r="AU86"/>
      <c r="AV86"/>
      <c r="AW86"/>
      <c r="AX86"/>
      <c r="AY86"/>
      <c r="AZ86"/>
      <c r="BA86"/>
      <c r="BB86"/>
      <c r="BC86"/>
      <c r="BD86"/>
      <c r="BE86"/>
      <c r="BF86"/>
      <c r="BG86"/>
      <c r="BH86"/>
      <c r="BI86"/>
      <c r="BJ86"/>
      <c r="BK86"/>
      <c r="BL86"/>
      <c r="BM86"/>
      <c r="CM86"/>
      <c r="CN86"/>
      <c r="CO86"/>
      <c r="CP86"/>
      <c r="CQ86"/>
      <c r="CR86"/>
    </row>
    <row r="87" spans="2:96" ht="9.9499999999999993" customHeight="1">
      <c r="B87"/>
      <c r="AG87"/>
      <c r="AH87"/>
      <c r="AI87"/>
      <c r="AJ87"/>
      <c r="AK87"/>
      <c r="AL87"/>
      <c r="AM87"/>
      <c r="AN87"/>
      <c r="AO87"/>
      <c r="AP87"/>
      <c r="AQ87"/>
      <c r="AR87"/>
      <c r="AS87"/>
      <c r="AT87"/>
      <c r="AU87"/>
      <c r="AV87"/>
      <c r="AW87"/>
      <c r="AX87"/>
      <c r="AY87"/>
      <c r="AZ87"/>
      <c r="BA87"/>
      <c r="BB87"/>
      <c r="BC87"/>
      <c r="BD87"/>
      <c r="BE87"/>
      <c r="BF87"/>
      <c r="BG87"/>
      <c r="BH87"/>
      <c r="BI87"/>
      <c r="BJ87"/>
      <c r="BK87"/>
      <c r="BL87"/>
      <c r="BM87"/>
      <c r="CM87"/>
      <c r="CN87"/>
      <c r="CO87"/>
      <c r="CP87"/>
      <c r="CQ87"/>
      <c r="CR87"/>
    </row>
    <row r="88" spans="2:96" ht="18.75" customHeight="1">
      <c r="B88"/>
      <c r="AG88"/>
      <c r="AH88"/>
      <c r="AI88"/>
      <c r="AJ88"/>
      <c r="AK88"/>
      <c r="AL88"/>
      <c r="AM88"/>
      <c r="AN88"/>
      <c r="AO88"/>
      <c r="AP88"/>
      <c r="AQ88"/>
      <c r="AR88"/>
      <c r="AS88"/>
      <c r="AT88"/>
      <c r="AU88"/>
      <c r="AV88"/>
      <c r="AW88"/>
      <c r="AX88"/>
      <c r="AY88"/>
      <c r="AZ88"/>
      <c r="BA88"/>
      <c r="BB88"/>
      <c r="BC88"/>
      <c r="BD88"/>
      <c r="BE88"/>
      <c r="BF88"/>
      <c r="BG88"/>
      <c r="BH88"/>
      <c r="BI88"/>
      <c r="BJ88"/>
      <c r="BK88"/>
      <c r="BL88"/>
      <c r="BM88"/>
      <c r="CM88"/>
      <c r="CN88"/>
      <c r="CO88"/>
      <c r="CP88"/>
      <c r="CQ88"/>
      <c r="CR88"/>
    </row>
    <row r="89" spans="2:96" ht="9.9499999999999993" customHeight="1">
      <c r="B89"/>
      <c r="AG89"/>
      <c r="AH89"/>
      <c r="AI89"/>
      <c r="AJ89"/>
      <c r="AK89"/>
      <c r="AL89"/>
      <c r="AM89"/>
      <c r="AN89"/>
      <c r="AO89"/>
      <c r="AP89"/>
      <c r="AQ89"/>
      <c r="AR89"/>
      <c r="AS89"/>
      <c r="AT89"/>
      <c r="AU89"/>
      <c r="AV89"/>
      <c r="AW89"/>
      <c r="AX89"/>
      <c r="AY89"/>
      <c r="AZ89"/>
      <c r="BA89"/>
      <c r="BB89"/>
      <c r="BC89"/>
      <c r="BD89"/>
      <c r="BE89"/>
      <c r="BF89"/>
      <c r="BG89"/>
      <c r="BH89"/>
      <c r="BI89"/>
      <c r="BJ89"/>
      <c r="BK89"/>
      <c r="BL89"/>
      <c r="BM89"/>
      <c r="CM89"/>
      <c r="CN89"/>
      <c r="CO89"/>
      <c r="CP89"/>
      <c r="CQ89"/>
      <c r="CR89"/>
    </row>
    <row r="90" spans="2:96" ht="18.75" customHeight="1">
      <c r="B90"/>
      <c r="AG90"/>
      <c r="AH90"/>
      <c r="AI90"/>
      <c r="AJ90"/>
      <c r="AK90"/>
      <c r="AL90"/>
      <c r="AM90"/>
      <c r="AN90"/>
      <c r="AO90"/>
      <c r="AP90"/>
      <c r="AQ90"/>
      <c r="AR90"/>
      <c r="AS90"/>
      <c r="AT90"/>
      <c r="AU90"/>
      <c r="AV90"/>
      <c r="AW90"/>
      <c r="AX90"/>
      <c r="AY90"/>
      <c r="AZ90"/>
      <c r="BA90"/>
      <c r="BB90"/>
      <c r="BC90"/>
      <c r="BD90"/>
      <c r="BE90"/>
      <c r="BF90"/>
      <c r="BG90"/>
      <c r="BH90"/>
      <c r="BI90"/>
      <c r="BJ90"/>
      <c r="BK90"/>
      <c r="BL90"/>
      <c r="BM90"/>
      <c r="CM90"/>
      <c r="CN90"/>
      <c r="CO90"/>
      <c r="CP90"/>
      <c r="CQ90"/>
      <c r="CR90"/>
    </row>
    <row r="91" spans="2:96" ht="9.9499999999999993" customHeight="1">
      <c r="B91"/>
      <c r="AG91"/>
      <c r="AH91"/>
      <c r="AI91"/>
      <c r="AJ91"/>
      <c r="AK91"/>
      <c r="AL91"/>
      <c r="AM91"/>
      <c r="AN91"/>
      <c r="AO91"/>
      <c r="AP91"/>
      <c r="AQ91"/>
      <c r="AR91"/>
      <c r="AS91"/>
      <c r="AT91"/>
      <c r="AU91"/>
      <c r="AV91"/>
      <c r="AW91"/>
      <c r="AX91"/>
      <c r="AY91"/>
      <c r="AZ91"/>
      <c r="BA91"/>
      <c r="BB91"/>
      <c r="BC91"/>
      <c r="BD91"/>
      <c r="BE91"/>
      <c r="BF91"/>
      <c r="BG91"/>
      <c r="BH91"/>
      <c r="BI91"/>
      <c r="BJ91"/>
      <c r="BK91"/>
      <c r="BL91"/>
      <c r="BM91"/>
      <c r="CM91"/>
      <c r="CN91"/>
      <c r="CO91"/>
      <c r="CP91"/>
      <c r="CQ91"/>
      <c r="CR91"/>
    </row>
    <row r="92" spans="2:96" ht="18.75" customHeight="1">
      <c r="B92"/>
      <c r="AG92"/>
      <c r="AH92"/>
      <c r="AI92"/>
      <c r="AJ92"/>
      <c r="AK92"/>
      <c r="AL92"/>
      <c r="AM92"/>
      <c r="AN92"/>
      <c r="AO92"/>
      <c r="AP92"/>
      <c r="AQ92"/>
      <c r="AR92"/>
      <c r="AS92"/>
      <c r="AT92"/>
      <c r="AU92"/>
      <c r="AV92"/>
      <c r="AW92"/>
      <c r="AX92"/>
      <c r="AY92"/>
      <c r="AZ92"/>
      <c r="BA92"/>
      <c r="BB92"/>
      <c r="BC92"/>
      <c r="BD92"/>
      <c r="BE92"/>
      <c r="BF92"/>
      <c r="BG92"/>
      <c r="BH92"/>
      <c r="BI92"/>
      <c r="BJ92"/>
      <c r="BK92"/>
      <c r="BL92"/>
      <c r="BM92"/>
      <c r="CM92"/>
      <c r="CN92"/>
      <c r="CO92"/>
      <c r="CP92"/>
      <c r="CQ92"/>
      <c r="CR92"/>
    </row>
    <row r="93" spans="2:96" ht="9.9499999999999993" customHeight="1">
      <c r="B93"/>
      <c r="AG93"/>
      <c r="AH93"/>
      <c r="AI93"/>
      <c r="AJ93"/>
      <c r="AK93"/>
      <c r="AL93"/>
      <c r="AM93"/>
      <c r="AN93"/>
      <c r="AO93"/>
      <c r="AP93"/>
      <c r="AQ93"/>
      <c r="AR93"/>
      <c r="AS93"/>
      <c r="AT93"/>
      <c r="AU93"/>
      <c r="AV93"/>
      <c r="AW93"/>
      <c r="AX93"/>
      <c r="AY93"/>
      <c r="AZ93"/>
      <c r="BA93"/>
      <c r="BB93"/>
      <c r="BC93"/>
      <c r="BD93"/>
      <c r="BE93"/>
      <c r="BF93"/>
      <c r="BG93"/>
      <c r="BH93"/>
      <c r="BI93"/>
      <c r="BJ93"/>
      <c r="BK93"/>
      <c r="BL93"/>
      <c r="BM93"/>
      <c r="CM93"/>
      <c r="CN93"/>
      <c r="CO93"/>
      <c r="CP93"/>
      <c r="CQ93"/>
      <c r="CR93"/>
    </row>
    <row r="94" spans="2:96" ht="18.75" customHeight="1">
      <c r="B94"/>
      <c r="AG94"/>
      <c r="AH94"/>
      <c r="AI94"/>
      <c r="AJ94"/>
      <c r="AK94"/>
      <c r="AL94"/>
      <c r="AM94"/>
      <c r="AN94"/>
      <c r="AO94"/>
      <c r="AP94"/>
      <c r="AQ94"/>
      <c r="AR94"/>
      <c r="AS94"/>
      <c r="AT94"/>
      <c r="AU94"/>
      <c r="AV94"/>
      <c r="AW94"/>
      <c r="AX94"/>
      <c r="AY94"/>
      <c r="AZ94"/>
      <c r="BA94"/>
      <c r="BB94"/>
      <c r="BC94"/>
      <c r="BD94"/>
      <c r="BE94"/>
      <c r="BF94"/>
      <c r="BG94"/>
      <c r="BH94"/>
      <c r="BI94"/>
      <c r="BJ94"/>
      <c r="BK94"/>
      <c r="BL94"/>
      <c r="BM94"/>
      <c r="CM94"/>
      <c r="CN94"/>
      <c r="CO94"/>
      <c r="CP94"/>
      <c r="CQ94"/>
      <c r="CR94"/>
    </row>
    <row r="95" spans="2:96" ht="9.9499999999999993" customHeight="1">
      <c r="B95"/>
      <c r="AG95"/>
      <c r="AH95"/>
      <c r="AI95"/>
      <c r="AJ95"/>
      <c r="AK95"/>
      <c r="AL95"/>
      <c r="AM95"/>
      <c r="AN95"/>
      <c r="AO95"/>
      <c r="AP95"/>
      <c r="AQ95"/>
      <c r="AR95"/>
      <c r="AS95"/>
      <c r="AT95"/>
      <c r="AU95"/>
      <c r="AV95"/>
      <c r="AW95"/>
      <c r="AX95"/>
      <c r="AY95"/>
      <c r="AZ95"/>
      <c r="BA95"/>
      <c r="BB95"/>
      <c r="BC95"/>
      <c r="BD95"/>
      <c r="BE95"/>
      <c r="BF95"/>
      <c r="BG95"/>
      <c r="BH95"/>
      <c r="BI95"/>
      <c r="BJ95"/>
      <c r="BK95"/>
      <c r="BL95"/>
      <c r="BM95"/>
      <c r="CM95"/>
      <c r="CN95"/>
      <c r="CO95"/>
      <c r="CP95"/>
      <c r="CQ95"/>
      <c r="CR95"/>
    </row>
    <row r="96" spans="2:96" ht="18.75" customHeight="1">
      <c r="B96"/>
      <c r="AG96"/>
      <c r="AH96"/>
      <c r="AI96"/>
      <c r="AJ96"/>
      <c r="AK96"/>
      <c r="AL96"/>
      <c r="AM96"/>
      <c r="AN96"/>
      <c r="AO96"/>
      <c r="AP96"/>
      <c r="AQ96"/>
      <c r="AR96"/>
      <c r="AS96"/>
      <c r="AT96"/>
      <c r="AU96"/>
      <c r="AV96"/>
      <c r="AW96"/>
      <c r="AX96"/>
      <c r="AY96"/>
      <c r="AZ96"/>
      <c r="BA96"/>
      <c r="BB96"/>
      <c r="BC96"/>
      <c r="BD96"/>
      <c r="BE96"/>
      <c r="BF96"/>
      <c r="BG96"/>
      <c r="BH96"/>
      <c r="BI96"/>
      <c r="BJ96"/>
      <c r="BK96"/>
      <c r="BL96"/>
      <c r="BM96"/>
      <c r="CM96"/>
      <c r="CN96"/>
      <c r="CO96"/>
      <c r="CP96"/>
      <c r="CQ96"/>
      <c r="CR96"/>
    </row>
    <row r="97" spans="2:96" ht="9.9499999999999993" customHeight="1">
      <c r="B97"/>
      <c r="AG97"/>
      <c r="AH97"/>
      <c r="AI97"/>
      <c r="AJ97"/>
      <c r="AK97"/>
      <c r="AL97"/>
      <c r="AM97"/>
      <c r="AN97"/>
      <c r="AO97"/>
      <c r="AP97"/>
      <c r="AQ97"/>
      <c r="AR97"/>
      <c r="AS97"/>
      <c r="AT97"/>
      <c r="AU97"/>
      <c r="AV97"/>
      <c r="AW97"/>
      <c r="AX97"/>
      <c r="AY97"/>
      <c r="AZ97"/>
      <c r="BA97"/>
      <c r="BB97"/>
      <c r="BC97"/>
      <c r="BD97"/>
      <c r="BE97"/>
      <c r="BF97"/>
      <c r="BG97"/>
      <c r="BH97"/>
      <c r="BI97"/>
      <c r="BJ97"/>
      <c r="BK97"/>
      <c r="BL97"/>
      <c r="BM97"/>
      <c r="CM97"/>
      <c r="CN97"/>
      <c r="CO97"/>
      <c r="CP97"/>
      <c r="CQ97"/>
      <c r="CR97"/>
    </row>
    <row r="98" spans="2:96" ht="18.75" customHeight="1">
      <c r="B98"/>
      <c r="AG98"/>
      <c r="AH98"/>
      <c r="AI98"/>
      <c r="AJ98"/>
      <c r="AK98"/>
      <c r="AL98"/>
      <c r="AM98"/>
      <c r="AN98"/>
      <c r="AO98"/>
      <c r="AP98"/>
      <c r="AQ98"/>
      <c r="AR98"/>
      <c r="AS98"/>
      <c r="AT98"/>
      <c r="AU98"/>
      <c r="AV98"/>
      <c r="AW98"/>
      <c r="AX98"/>
      <c r="AY98"/>
      <c r="AZ98"/>
      <c r="BA98"/>
      <c r="BB98"/>
      <c r="BC98"/>
      <c r="BD98"/>
      <c r="BE98"/>
      <c r="BF98"/>
      <c r="BG98"/>
      <c r="BH98"/>
      <c r="BI98"/>
      <c r="BJ98"/>
      <c r="BK98"/>
      <c r="BL98"/>
      <c r="BM98"/>
      <c r="CM98"/>
      <c r="CN98"/>
      <c r="CO98"/>
      <c r="CP98"/>
      <c r="CQ98"/>
      <c r="CR98"/>
    </row>
    <row r="99" spans="2:96" ht="9.9499999999999993" customHeight="1">
      <c r="B99"/>
      <c r="AG99"/>
      <c r="AH99"/>
      <c r="AI99"/>
      <c r="AJ99"/>
      <c r="AK99"/>
      <c r="AL99"/>
      <c r="AM99"/>
      <c r="AN99"/>
      <c r="AO99"/>
      <c r="AP99"/>
      <c r="AQ99"/>
      <c r="AR99"/>
      <c r="AS99"/>
      <c r="AT99"/>
      <c r="AU99"/>
      <c r="AV99"/>
      <c r="AW99"/>
      <c r="AX99"/>
      <c r="AY99"/>
      <c r="AZ99"/>
      <c r="BA99"/>
      <c r="BB99"/>
      <c r="BC99"/>
      <c r="BD99"/>
      <c r="BE99"/>
      <c r="BF99"/>
      <c r="BG99"/>
      <c r="BH99"/>
      <c r="BI99"/>
      <c r="BJ99"/>
      <c r="BK99"/>
      <c r="BL99"/>
      <c r="BM99"/>
      <c r="CM99"/>
      <c r="CN99"/>
      <c r="CO99"/>
      <c r="CP99"/>
      <c r="CQ99"/>
      <c r="CR99"/>
    </row>
    <row r="100" spans="2:96" ht="18.75" customHeight="1">
      <c r="B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CM100"/>
      <c r="CN100"/>
      <c r="CO100"/>
      <c r="CP100"/>
      <c r="CQ100"/>
      <c r="CR100"/>
    </row>
    <row r="101" spans="2:96" ht="9.9499999999999993" customHeight="1">
      <c r="B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CM101"/>
      <c r="CN101"/>
      <c r="CO101"/>
      <c r="CP101"/>
      <c r="CQ101"/>
      <c r="CR101"/>
    </row>
    <row r="102" spans="2:96" ht="18.75" customHeight="1">
      <c r="B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CM102"/>
      <c r="CN102"/>
      <c r="CO102"/>
      <c r="CP102"/>
      <c r="CQ102"/>
      <c r="CR102"/>
    </row>
    <row r="103" spans="2:96" ht="9.9499999999999993" customHeight="1">
      <c r="B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CM103"/>
      <c r="CN103"/>
      <c r="CO103"/>
      <c r="CP103"/>
      <c r="CQ103"/>
      <c r="CR103"/>
    </row>
    <row r="104" spans="2:96" ht="18.75" customHeight="1">
      <c r="B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CM104"/>
      <c r="CN104"/>
      <c r="CO104"/>
      <c r="CP104"/>
      <c r="CQ104"/>
      <c r="CR104"/>
    </row>
    <row r="105" spans="2:96" ht="9.9499999999999993" customHeight="1">
      <c r="B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CM105"/>
      <c r="CN105"/>
      <c r="CO105"/>
      <c r="CP105"/>
      <c r="CQ105"/>
      <c r="CR105"/>
    </row>
    <row r="106" spans="2:96" ht="18.75" customHeight="1">
      <c r="B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CM106"/>
      <c r="CN106"/>
      <c r="CO106"/>
      <c r="CP106"/>
      <c r="CQ106"/>
      <c r="CR106"/>
    </row>
    <row r="107" spans="2:96" ht="9.9499999999999993" customHeight="1">
      <c r="B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CM107"/>
      <c r="CN107"/>
      <c r="CO107"/>
      <c r="CP107"/>
      <c r="CQ107"/>
      <c r="CR107"/>
    </row>
    <row r="108" spans="2:96" ht="18.75" customHeight="1">
      <c r="B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CM108"/>
      <c r="CN108"/>
      <c r="CO108"/>
      <c r="CP108"/>
      <c r="CQ108"/>
      <c r="CR108"/>
    </row>
    <row r="109" spans="2:96" ht="9.9499999999999993" customHeight="1">
      <c r="B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CM109"/>
      <c r="CN109"/>
      <c r="CO109"/>
      <c r="CP109"/>
      <c r="CQ109"/>
      <c r="CR109"/>
    </row>
    <row r="110" spans="2:96" ht="18.75" customHeight="1">
      <c r="B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CM110"/>
      <c r="CN110"/>
      <c r="CO110"/>
      <c r="CP110"/>
      <c r="CQ110"/>
      <c r="CR110"/>
    </row>
    <row r="111" spans="2:96" ht="9.9499999999999993" customHeight="1">
      <c r="B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CM111"/>
      <c r="CN111"/>
      <c r="CO111"/>
      <c r="CP111"/>
      <c r="CQ111"/>
      <c r="CR111"/>
    </row>
    <row r="112" spans="2:96" ht="18.75" customHeight="1">
      <c r="B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CM112"/>
      <c r="CN112"/>
      <c r="CO112"/>
      <c r="CP112"/>
      <c r="CQ112"/>
      <c r="CR112"/>
    </row>
    <row r="113" spans="2:96" ht="9.9499999999999993" customHeight="1">
      <c r="B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CM113"/>
      <c r="CN113"/>
      <c r="CO113"/>
      <c r="CP113"/>
      <c r="CQ113"/>
      <c r="CR113"/>
    </row>
    <row r="114" spans="2:96" ht="18.75" customHeight="1">
      <c r="B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CM114"/>
      <c r="CN114"/>
      <c r="CO114"/>
      <c r="CP114"/>
      <c r="CQ114"/>
      <c r="CR114"/>
    </row>
  </sheetData>
  <mergeCells count="80">
    <mergeCell ref="A10:B10"/>
    <mergeCell ref="CH1:CL1"/>
    <mergeCell ref="BH1:BK1"/>
    <mergeCell ref="BL1:BO1"/>
    <mergeCell ref="BP1:BT1"/>
    <mergeCell ref="U10:V10"/>
    <mergeCell ref="Z6:AB6"/>
    <mergeCell ref="AY1:BB1"/>
    <mergeCell ref="BC1:BG1"/>
    <mergeCell ref="AU1:AX1"/>
    <mergeCell ref="CC1:CG1"/>
    <mergeCell ref="BY1:CB1"/>
    <mergeCell ref="W10:X10"/>
    <mergeCell ref="Y10:Z10"/>
    <mergeCell ref="AA10:AB10"/>
    <mergeCell ref="E1:Y2"/>
    <mergeCell ref="C10:D10"/>
    <mergeCell ref="E10:F10"/>
    <mergeCell ref="BU1:BX1"/>
    <mergeCell ref="Q10:R10"/>
    <mergeCell ref="S10:T10"/>
    <mergeCell ref="I10:J10"/>
    <mergeCell ref="G10:H10"/>
    <mergeCell ref="K10:L10"/>
    <mergeCell ref="M10:N10"/>
    <mergeCell ref="Z1:AB2"/>
    <mergeCell ref="O10:P10"/>
    <mergeCell ref="E3:N3"/>
    <mergeCell ref="O3:T6"/>
    <mergeCell ref="U3:Y6"/>
    <mergeCell ref="Z3:AB3"/>
    <mergeCell ref="I4:K4"/>
    <mergeCell ref="A2:B3"/>
    <mergeCell ref="AC3:AC5"/>
    <mergeCell ref="E4:H4"/>
    <mergeCell ref="E5:F6"/>
    <mergeCell ref="G5:H6"/>
    <mergeCell ref="A5:B6"/>
    <mergeCell ref="Z5:AB5"/>
    <mergeCell ref="DM1:DQ1"/>
    <mergeCell ref="C2:C3"/>
    <mergeCell ref="C5:C6"/>
    <mergeCell ref="CZ1:DC1"/>
    <mergeCell ref="DD1:DG1"/>
    <mergeCell ref="DH1:DL1"/>
    <mergeCell ref="CM1:CP1"/>
    <mergeCell ref="CQ1:CT1"/>
    <mergeCell ref="CU1:CY1"/>
    <mergeCell ref="AG1:AK1"/>
    <mergeCell ref="AL1:AO1"/>
    <mergeCell ref="AP1:AT1"/>
    <mergeCell ref="L4:N4"/>
    <mergeCell ref="Z4:AB4"/>
    <mergeCell ref="I5:K6"/>
    <mergeCell ref="L5:N6"/>
    <mergeCell ref="A61:B61"/>
    <mergeCell ref="A59:B59"/>
    <mergeCell ref="A57:B57"/>
    <mergeCell ref="A55:B55"/>
    <mergeCell ref="A53:B53"/>
    <mergeCell ref="A51:B51"/>
    <mergeCell ref="A49:B49"/>
    <mergeCell ref="A47:B47"/>
    <mergeCell ref="A45:B45"/>
    <mergeCell ref="A43:B43"/>
    <mergeCell ref="A41:B41"/>
    <mergeCell ref="A39:B39"/>
    <mergeCell ref="A37:B37"/>
    <mergeCell ref="A35:B35"/>
    <mergeCell ref="A33:B33"/>
    <mergeCell ref="A21:B21"/>
    <mergeCell ref="A19:B19"/>
    <mergeCell ref="A15:B15"/>
    <mergeCell ref="A13:B13"/>
    <mergeCell ref="A17:B17"/>
    <mergeCell ref="A31:B31"/>
    <mergeCell ref="A29:B29"/>
    <mergeCell ref="A27:B27"/>
    <mergeCell ref="A25:B25"/>
    <mergeCell ref="A23:B23"/>
  </mergeCells>
  <phoneticPr fontId="4" type="noConversion"/>
  <conditionalFormatting sqref="A47:A60 A62">
    <cfRule type="expression" dxfId="160" priority="108">
      <formula>IF(ISBLANK($C48),FALSE,IF(AND($C48&lt;=TODAY(),$D48&gt;=TODAY()),TRUE,FALSE))</formula>
    </cfRule>
  </conditionalFormatting>
  <conditionalFormatting sqref="A48">
    <cfRule type="expression" dxfId="159" priority="32">
      <formula>IF(ISBLANK($C55),FALSE,IF(AND($C55&lt;=TODAY(),$D55&gt;=TODAY()),TRUE,FALSE))</formula>
    </cfRule>
  </conditionalFormatting>
  <conditionalFormatting sqref="A50">
    <cfRule type="expression" dxfId="158" priority="34">
      <formula>IF(ISBLANK($C77),FALSE,IF(AND($C77&lt;=TODAY(),$D77&gt;=TODAY()),TRUE,FALSE))</formula>
    </cfRule>
  </conditionalFormatting>
  <conditionalFormatting sqref="A52">
    <cfRule type="expression" dxfId="157" priority="36">
      <formula>IF(ISBLANK($C71),FALSE,IF(AND($C71&lt;=TODAY(),$D71&gt;=TODAY()),TRUE,FALSE))</formula>
    </cfRule>
  </conditionalFormatting>
  <conditionalFormatting sqref="A54">
    <cfRule type="expression" dxfId="156" priority="37">
      <formula>IF(ISBLANK($C61),FALSE,IF(AND($C61&lt;=TODAY(),$D61&gt;=TODAY()),TRUE,FALSE))</formula>
    </cfRule>
  </conditionalFormatting>
  <conditionalFormatting sqref="A56">
    <cfRule type="expression" dxfId="155" priority="39">
      <formula>IF(ISBLANK($C83),FALSE,IF(AND($C83&lt;=TODAY(),$D83&gt;=TODAY()),TRUE,FALSE))</formula>
    </cfRule>
  </conditionalFormatting>
  <conditionalFormatting sqref="A58">
    <cfRule type="expression" dxfId="154" priority="41">
      <formula>IF(ISBLANK($C77),FALSE,IF(AND($C77&lt;=TODAY(),$D77&gt;=TODAY()),TRUE,FALSE))</formula>
    </cfRule>
  </conditionalFormatting>
  <conditionalFormatting sqref="A60">
    <cfRule type="expression" dxfId="153" priority="42">
      <formula>IF(ISBLANK($C67),FALSE,IF(AND($C67&lt;=TODAY(),$D67&gt;=TODAY()),TRUE,FALSE))</formula>
    </cfRule>
  </conditionalFormatting>
  <conditionalFormatting sqref="A62">
    <cfRule type="expression" dxfId="152" priority="353">
      <formula>IF(ISBLANK($C89),FALSE,IF(AND($C89&lt;=TODAY(),$D89&gt;=TODAY()),TRUE,FALSE))</formula>
    </cfRule>
  </conditionalFormatting>
  <conditionalFormatting sqref="AG2:DQ6">
    <cfRule type="expression" dxfId="151" priority="4">
      <formula>AG2=TODAY()</formula>
    </cfRule>
    <cfRule type="expression" dxfId="150" priority="339" stopIfTrue="1">
      <formula>MONTH(AG2)=12</formula>
    </cfRule>
    <cfRule type="expression" dxfId="149" priority="340" stopIfTrue="1">
      <formula>MONTH(AG2)=11</formula>
    </cfRule>
    <cfRule type="expression" dxfId="148" priority="341" stopIfTrue="1">
      <formula>MONTH(AG2)=10</formula>
    </cfRule>
    <cfRule type="expression" dxfId="147" priority="342" stopIfTrue="1">
      <formula>MONTH(AG2)=9</formula>
    </cfRule>
    <cfRule type="expression" dxfId="146" priority="343" stopIfTrue="1">
      <formula>MONTH(AG2)=8</formula>
    </cfRule>
    <cfRule type="expression" dxfId="145" priority="344" stopIfTrue="1">
      <formula>MONTH(AG2)=7</formula>
    </cfRule>
    <cfRule type="expression" dxfId="144" priority="345" stopIfTrue="1">
      <formula>MONTH(AG2)=6</formula>
    </cfRule>
    <cfRule type="expression" dxfId="143" priority="346" stopIfTrue="1">
      <formula>MONTH(AG2)=5</formula>
    </cfRule>
    <cfRule type="expression" dxfId="142" priority="347" stopIfTrue="1">
      <formula>MONTH(AG2)=4</formula>
    </cfRule>
    <cfRule type="expression" dxfId="141" priority="348" stopIfTrue="1">
      <formula>MONTH(AG2)=3</formula>
    </cfRule>
    <cfRule type="expression" dxfId="140" priority="349" stopIfTrue="1">
      <formula>MONTH(AG2)=2</formula>
    </cfRule>
    <cfRule type="expression" dxfId="139" priority="350" stopIfTrue="1">
      <formula>MONTH(AG2)=1</formula>
    </cfRule>
  </conditionalFormatting>
  <conditionalFormatting sqref="AG10:DQ10">
    <cfRule type="cellIs" dxfId="138" priority="3" operator="greaterThan">
      <formula>16</formula>
    </cfRule>
  </conditionalFormatting>
  <conditionalFormatting sqref="AG11:DQ11">
    <cfRule type="cellIs" dxfId="137" priority="2" operator="greaterThan">
      <formula>1</formula>
    </cfRule>
  </conditionalFormatting>
  <conditionalFormatting sqref="AG14:DQ14 AG16:DQ16 AG18:DQ18 AG20:DQ20 AG22:DQ22 AG24:DQ24 AG26:DQ26 AG28:DQ28 AG30:DQ30 AG32:DQ32 AG34:DQ34 AG36:DQ36 AG38:DQ38 AG40:DQ40 AG42:DQ42 AG44:DQ44 AG46:DQ46 AG48:DQ48 AG50:DQ50 AG52:DQ52 AG54:DQ54 AG56:DQ56 AG58:DQ58 AG60:DQ60 AG62:DQ62">
    <cfRule type="expression" dxfId="136" priority="92">
      <formula>IF(ISBLANK($AA14),FALSE,IF(AND($AA14&lt;=AG$2,$AB14&gt;=AG$2),TRUE,FALSE))</formula>
    </cfRule>
    <cfRule type="expression" dxfId="135" priority="93">
      <formula>IF(ISBLANK($Y14),FALSE,IF(AND($Y14&lt;=AG$2,$Z14&gt;=AG$2),TRUE,FALSE))</formula>
    </cfRule>
    <cfRule type="expression" dxfId="134" priority="94">
      <formula>IF(ISBLANK($W14),FALSE,IF(AND($W14&lt;=AG$2,$X14&gt;=AG$2),TRUE,FALSE))</formula>
    </cfRule>
    <cfRule type="expression" dxfId="133" priority="95">
      <formula>IF(ISBLANK($U14),FALSE,IF(AND($U14&lt;=AG$2,$V14&gt;=AG$2),TRUE,FALSE))</formula>
    </cfRule>
    <cfRule type="expression" dxfId="132" priority="96">
      <formula>IF(ISBLANK($S14),FALSE,IF(AND($S14&lt;=AG$2,$T14&gt;=AG$2),TRUE,FALSE))</formula>
    </cfRule>
    <cfRule type="expression" dxfId="131" priority="97">
      <formula>IF(ISBLANK($Q14),FALSE,IF(AND($Q14&lt;=AG$2,$R14&gt;=AG$2),TRUE,FALSE))</formula>
    </cfRule>
    <cfRule type="expression" dxfId="130" priority="98">
      <formula>IF(ISBLANK($O14),FALSE,IF(AND($O14&lt;=AG$2,$P14&gt;=AG$2),TRUE,FALSE))</formula>
    </cfRule>
    <cfRule type="expression" dxfId="129" priority="99">
      <formula>IF(ISBLANK($M14),FALSE,IF(AND($M14&lt;=AG$2,$N14&gt;=AG$2),TRUE,FALSE))</formula>
    </cfRule>
    <cfRule type="expression" dxfId="128" priority="100">
      <formula>IF(ISBLANK($K14),FALSE,IF(AND($K14&lt;=AG$2,$L14&gt;=AG$2),TRUE,FALSE))</formula>
    </cfRule>
    <cfRule type="expression" dxfId="127" priority="289">
      <formula>IF(ISBLANK($E14),FALSE,IF(AND($E14&lt;=AG$2,$F14&gt;=AG$2),TRUE,FALSE))</formula>
    </cfRule>
    <cfRule type="expression" dxfId="126" priority="290">
      <formula>IF(ISBLANK($I14),FALSE,IF(AND($I14&lt;=AG$2,$J14&gt;=AG$2),TRUE,FALSE))</formula>
    </cfRule>
    <cfRule type="expression" dxfId="125" priority="291">
      <formula>IF(ISBLANK($G14),FALSE,IF(AND($G14&lt;=AG$2,$H14&gt;=AG$2),TRUE,FALSE))</formula>
    </cfRule>
    <cfRule type="expression" dxfId="124" priority="292">
      <formula>IF($D14=AG$6,TRUE,FALSE)</formula>
    </cfRule>
    <cfRule type="expression" dxfId="123" priority="293">
      <formula>IF($C14=AG$2,TRUE,FALSE)</formula>
    </cfRule>
    <cfRule type="expression" dxfId="122" priority="294">
      <formula>IF(ISBLANK($C14),FALSE,IF(AND($C14&lt;=AG$2,$D14&gt;=AG$2),TRUE,FALSE))</formula>
    </cfRule>
  </conditionalFormatting>
  <printOptions horizontalCentered="1"/>
  <pageMargins left="0.23622047244094491" right="0.23622047244094491" top="0.74803149606299213" bottom="0.74803149606299213" header="0.31496062992125984" footer="0.31496062992125984"/>
  <pageSetup paperSize="9" scale="11"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Spinner 2">
              <controlPr defaultSize="0" autoPict="0">
                <anchor moveWithCells="1" sizeWithCells="1">
                  <from>
                    <xdr:col>3</xdr:col>
                    <xdr:colOff>19050</xdr:colOff>
                    <xdr:row>1</xdr:row>
                    <xdr:rowOff>0</xdr:rowOff>
                  </from>
                  <to>
                    <xdr:col>3</xdr:col>
                    <xdr:colOff>600075</xdr:colOff>
                    <xdr:row>2</xdr:row>
                    <xdr:rowOff>190500</xdr:rowOff>
                  </to>
                </anchor>
              </controlPr>
            </control>
          </mc:Choice>
        </mc:AlternateContent>
        <mc:AlternateContent xmlns:mc="http://schemas.openxmlformats.org/markup-compatibility/2006">
          <mc:Choice Requires="x14">
            <control shapeId="1027" r:id="rId5" name="Spinner 3">
              <controlPr defaultSize="0" autoPict="0">
                <anchor moveWithCells="1" sizeWithCells="1">
                  <from>
                    <xdr:col>3</xdr:col>
                    <xdr:colOff>9525</xdr:colOff>
                    <xdr:row>4</xdr:row>
                    <xdr:rowOff>19050</xdr:rowOff>
                  </from>
                  <to>
                    <xdr:col>3</xdr:col>
                    <xdr:colOff>590550</xdr:colOff>
                    <xdr:row>6</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325" id="{A3FE6336-AEF3-4E7A-A4F1-55249C03601E}">
            <xm:f>COUNTIF(ANNEXE!$A$4:$C$18,AG2)&gt;=1</xm:f>
            <x14:dxf>
              <font>
                <b/>
                <i val="0"/>
                <color theme="0"/>
              </font>
              <fill>
                <patternFill>
                  <bgColor theme="1" tint="0.24994659260841701"/>
                </patternFill>
              </fill>
            </x14:dxf>
          </x14:cfRule>
          <x14:cfRule type="expression" priority="326" id="{F1CD0E07-554C-469B-889E-477A182C002E}">
            <xm:f>OR(AND(AG2&gt;=ANNEXE!$E$4,AG2&lt;=ANNEXE!$F$4),AND(AG2&gt;=ANNEXE!$E$5,AG2&lt;=ANNEXE!$F$5),AND(AG2&gt;=ANNEXE!$E$6,AG2&lt;=ANNEXE!$F$6),AND(AG2&gt;=ANNEXE!$E$7,AG2&lt;=ANNEXE!$F$7),AND(AG2&gt;=ANNEXE!$E$8,AG2&lt;=ANNEXE!$F$8),AND(AG2&gt;=ANNEXE!$E$9,AG2&lt;=ANNEXE!$F$9))</xm:f>
            <x14:dxf>
              <font>
                <b/>
                <i/>
                <color theme="7"/>
              </font>
              <fill>
                <patternFill>
                  <bgColor theme="1" tint="0.34998626667073579"/>
                </patternFill>
              </fill>
            </x14:dxf>
          </x14:cfRule>
          <xm:sqref>AG2:DQ6</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485A4-D258-4545-A3C8-267C528E7907}">
  <sheetPr>
    <tabColor rgb="FF7030A0"/>
  </sheetPr>
  <dimension ref="A1:BX92"/>
  <sheetViews>
    <sheetView topLeftCell="I69" zoomScaleNormal="100" workbookViewId="0">
      <selection activeCell="O93" sqref="O93"/>
    </sheetView>
  </sheetViews>
  <sheetFormatPr baseColWidth="10" defaultRowHeight="15"/>
  <cols>
    <col min="1" max="1" width="18" bestFit="1" customWidth="1"/>
    <col min="2" max="2" width="12.42578125" bestFit="1" customWidth="1"/>
    <col min="3" max="3" width="15.140625" customWidth="1"/>
    <col min="4" max="4" width="8.7109375" style="26" customWidth="1"/>
    <col min="5" max="7" width="6" style="4" hidden="1" customWidth="1"/>
    <col min="8" max="8" width="2.85546875" style="4" hidden="1" customWidth="1"/>
    <col min="9" max="9" width="8.7109375" customWidth="1"/>
    <col min="10" max="10" width="8.7109375" style="26" customWidth="1"/>
    <col min="11" max="14" width="2.7109375" style="4" hidden="1" customWidth="1"/>
    <col min="15" max="15" width="8.7109375" customWidth="1"/>
    <col min="16" max="16" width="8.7109375" style="26" customWidth="1"/>
    <col min="17" max="20" width="2.7109375" style="4" hidden="1" customWidth="1"/>
    <col min="21" max="21" width="8.7109375" customWidth="1"/>
    <col min="22" max="22" width="8.7109375" style="26" customWidth="1"/>
    <col min="23" max="23" width="2.7109375" hidden="1" customWidth="1"/>
    <col min="24" max="26" width="2.7109375" style="4" hidden="1" customWidth="1"/>
    <col min="27" max="27" width="8.7109375" customWidth="1"/>
    <col min="28" max="28" width="8.7109375" style="26" customWidth="1"/>
    <col min="29" max="32" width="2.7109375" style="4" hidden="1" customWidth="1"/>
    <col min="33" max="33" width="8.7109375" customWidth="1"/>
    <col min="34" max="34" width="8.7109375" style="26" customWidth="1"/>
    <col min="35" max="38" width="2.7109375" style="4" hidden="1" customWidth="1"/>
    <col min="39" max="39" width="8.7109375" customWidth="1"/>
    <col min="40" max="40" width="8.7109375" style="26" customWidth="1"/>
    <col min="41" max="44" width="2.7109375" style="4" hidden="1" customWidth="1"/>
    <col min="45" max="45" width="8.7109375" customWidth="1"/>
    <col min="46" max="46" width="8.7109375" style="26" customWidth="1"/>
    <col min="47" max="50" width="2.7109375" style="4" hidden="1" customWidth="1"/>
    <col min="51" max="51" width="8.7109375" customWidth="1"/>
    <col min="52" max="52" width="8.7109375" style="26" customWidth="1"/>
    <col min="53" max="56" width="2.7109375" style="4" hidden="1" customWidth="1"/>
    <col min="57" max="57" width="8.7109375" customWidth="1"/>
    <col min="58" max="58" width="8.7109375" style="26" customWidth="1"/>
    <col min="59" max="62" width="2.7109375" style="4" hidden="1" customWidth="1"/>
    <col min="63" max="63" width="8.7109375" customWidth="1"/>
    <col min="64" max="64" width="8.7109375" style="26" customWidth="1"/>
    <col min="65" max="68" width="2.7109375" style="4" hidden="1" customWidth="1"/>
    <col min="69" max="69" width="8.7109375" customWidth="1"/>
    <col min="70" max="70" width="8.7109375" style="26" customWidth="1"/>
    <col min="71" max="74" width="2.7109375" style="4" customWidth="1"/>
    <col min="75" max="75" width="8.7109375" customWidth="1"/>
    <col min="76" max="76" width="18.140625" customWidth="1"/>
  </cols>
  <sheetData>
    <row r="1" spans="1:75" ht="60" customHeight="1">
      <c r="A1" s="140" t="s">
        <v>112</v>
      </c>
      <c r="B1" s="140"/>
      <c r="C1" s="140"/>
      <c r="D1" s="141" t="s">
        <v>114</v>
      </c>
      <c r="E1" s="142"/>
      <c r="F1" s="142"/>
      <c r="G1" s="142"/>
      <c r="H1" s="142"/>
      <c r="I1" s="142"/>
      <c r="J1" s="142"/>
      <c r="K1" s="142"/>
      <c r="L1" s="142"/>
      <c r="M1" s="142"/>
      <c r="N1" s="142"/>
      <c r="O1" s="142"/>
      <c r="P1" s="142"/>
      <c r="Q1" s="142"/>
      <c r="R1" s="142"/>
      <c r="S1" s="142"/>
      <c r="T1" s="142"/>
      <c r="U1" s="142"/>
      <c r="V1" s="142"/>
      <c r="W1" s="142"/>
      <c r="X1" s="142"/>
      <c r="Y1" s="142"/>
      <c r="Z1" s="142"/>
      <c r="AA1" s="142"/>
      <c r="AB1" s="142"/>
      <c r="AC1" s="142"/>
      <c r="AD1" s="142"/>
      <c r="AE1" s="142"/>
      <c r="AF1" s="142"/>
      <c r="AG1" s="142"/>
      <c r="AH1" s="142"/>
      <c r="AI1" s="142"/>
      <c r="AJ1" s="142"/>
      <c r="AK1" s="142"/>
      <c r="AL1" s="142"/>
      <c r="AM1" s="142"/>
      <c r="AN1" s="142"/>
      <c r="AO1" s="142"/>
      <c r="AP1" s="142"/>
      <c r="AQ1" s="142"/>
      <c r="AR1" s="142"/>
      <c r="AS1" s="142"/>
      <c r="AT1" s="142"/>
      <c r="AU1" s="142"/>
      <c r="AV1" s="142"/>
      <c r="AW1" s="142"/>
      <c r="AX1" s="142"/>
      <c r="AY1" s="142"/>
      <c r="AZ1" s="142"/>
      <c r="BA1" s="142"/>
      <c r="BB1" s="142"/>
      <c r="BC1" s="142"/>
      <c r="BD1" s="142"/>
      <c r="BE1" s="142"/>
      <c r="BF1" s="142"/>
      <c r="BG1" s="142"/>
      <c r="BH1" s="142"/>
      <c r="BI1" s="142"/>
      <c r="BJ1" s="142"/>
      <c r="BK1" s="142"/>
      <c r="BL1" s="142"/>
      <c r="BM1" s="142"/>
      <c r="BN1" s="142"/>
      <c r="BO1" s="142"/>
      <c r="BP1" s="142"/>
      <c r="BQ1" s="142"/>
      <c r="BR1" s="142"/>
      <c r="BS1" s="142"/>
      <c r="BT1" s="142"/>
      <c r="BU1" s="142"/>
      <c r="BV1" s="142"/>
      <c r="BW1" s="142"/>
    </row>
    <row r="3" spans="1:75" ht="15.95" customHeight="1">
      <c r="D3" s="135"/>
      <c r="E3" s="135"/>
      <c r="F3" s="135"/>
      <c r="G3" s="135"/>
      <c r="H3" s="135"/>
      <c r="I3" s="135"/>
      <c r="J3" s="134" t="s">
        <v>99</v>
      </c>
      <c r="K3" s="134"/>
      <c r="L3" s="134"/>
      <c r="M3" s="134"/>
      <c r="N3" s="134"/>
      <c r="O3" s="134"/>
      <c r="P3" s="134"/>
      <c r="Q3" s="54"/>
      <c r="R3" s="54"/>
      <c r="S3" s="54"/>
      <c r="T3" s="54"/>
      <c r="U3" s="137" t="s">
        <v>100</v>
      </c>
      <c r="V3" s="137"/>
      <c r="W3" s="137"/>
      <c r="X3" s="137"/>
      <c r="Y3" s="137"/>
      <c r="Z3" s="137"/>
      <c r="AA3" s="137"/>
      <c r="AB3" s="134" t="s">
        <v>101</v>
      </c>
      <c r="AC3" s="134"/>
      <c r="AD3" s="134"/>
      <c r="AE3" s="134"/>
      <c r="AF3" s="134"/>
      <c r="AG3" s="134"/>
      <c r="AH3" s="134" t="s">
        <v>102</v>
      </c>
      <c r="AI3" s="134"/>
      <c r="AJ3" s="134"/>
      <c r="AK3" s="134"/>
      <c r="AL3" s="134"/>
      <c r="AM3" s="134"/>
      <c r="AN3" s="134"/>
      <c r="AO3" s="55"/>
      <c r="AP3" s="55"/>
      <c r="AQ3" s="55"/>
      <c r="AR3" s="55"/>
      <c r="AS3" s="134" t="s">
        <v>103</v>
      </c>
      <c r="AT3" s="134"/>
      <c r="AU3" s="134"/>
      <c r="AV3" s="134"/>
      <c r="AW3" s="134"/>
      <c r="AX3" s="134"/>
      <c r="AY3" s="134"/>
      <c r="AZ3" s="134" t="s">
        <v>104</v>
      </c>
      <c r="BA3" s="134"/>
      <c r="BB3" s="134"/>
      <c r="BC3" s="134"/>
      <c r="BD3" s="134"/>
      <c r="BE3" s="134"/>
      <c r="BF3" s="134"/>
      <c r="BG3" s="134"/>
      <c r="BH3" s="134"/>
      <c r="BI3" s="134"/>
      <c r="BJ3" s="134"/>
      <c r="BK3" s="134"/>
      <c r="BL3" s="134"/>
      <c r="BM3" s="134"/>
      <c r="BN3" s="134"/>
      <c r="BO3" s="134"/>
      <c r="BP3" s="134"/>
      <c r="BQ3" s="134"/>
      <c r="BR3" s="134"/>
      <c r="BS3" s="134"/>
      <c r="BT3" s="134"/>
      <c r="BU3" s="134"/>
      <c r="BV3" s="134"/>
      <c r="BW3" s="134"/>
    </row>
    <row r="4" spans="1:75" ht="44.1" customHeight="1">
      <c r="A4" s="58" t="s">
        <v>98</v>
      </c>
      <c r="B4" s="59">
        <v>2025</v>
      </c>
      <c r="D4" s="135"/>
      <c r="E4" s="135"/>
      <c r="F4" s="135"/>
      <c r="G4" s="135"/>
      <c r="H4" s="135"/>
      <c r="I4" s="135"/>
      <c r="J4" s="118"/>
      <c r="K4" s="118"/>
      <c r="L4" s="118"/>
      <c r="M4" s="118"/>
      <c r="N4" s="118"/>
      <c r="O4" s="118"/>
      <c r="P4" s="118"/>
      <c r="Q4" s="56"/>
      <c r="R4" s="56"/>
      <c r="S4" s="56"/>
      <c r="T4" s="56"/>
      <c r="U4" s="118"/>
      <c r="V4" s="118"/>
      <c r="W4" s="118"/>
      <c r="X4" s="118"/>
      <c r="Y4" s="118"/>
      <c r="Z4" s="118"/>
      <c r="AA4" s="118"/>
      <c r="AB4" s="118">
        <f>$A$7</f>
        <v>24508</v>
      </c>
      <c r="AC4" s="118"/>
      <c r="AD4" s="118"/>
      <c r="AE4" s="118"/>
      <c r="AF4" s="118"/>
      <c r="AG4" s="118"/>
      <c r="AH4" s="125">
        <f>$B$9</f>
        <v>45719</v>
      </c>
      <c r="AI4" s="126"/>
      <c r="AJ4" s="126"/>
      <c r="AK4" s="126"/>
      <c r="AL4" s="126"/>
      <c r="AM4" s="126"/>
      <c r="AN4" s="126"/>
      <c r="AO4" s="57"/>
      <c r="AP4" s="57"/>
      <c r="AQ4" s="57"/>
      <c r="AR4" s="57"/>
      <c r="AS4" s="125">
        <f>$B$10</f>
        <v>45968</v>
      </c>
      <c r="AT4" s="126"/>
      <c r="AU4" s="126"/>
      <c r="AV4" s="126"/>
      <c r="AW4" s="126"/>
      <c r="AX4" s="126"/>
      <c r="AY4" s="126"/>
      <c r="AZ4" s="118"/>
      <c r="BA4" s="118"/>
      <c r="BB4" s="118"/>
      <c r="BC4" s="118"/>
      <c r="BD4" s="118"/>
      <c r="BE4" s="118"/>
      <c r="BF4" s="118"/>
      <c r="BG4" s="118"/>
      <c r="BH4" s="118"/>
      <c r="BI4" s="118"/>
      <c r="BJ4" s="118"/>
      <c r="BK4" s="118"/>
      <c r="BL4" s="118"/>
      <c r="BM4" s="118"/>
      <c r="BN4" s="118"/>
      <c r="BO4" s="118"/>
      <c r="BP4" s="118"/>
      <c r="BQ4" s="118"/>
      <c r="BR4" s="118"/>
      <c r="BS4" s="118"/>
      <c r="BT4" s="118"/>
      <c r="BU4" s="118"/>
      <c r="BV4" s="118"/>
      <c r="BW4" s="118"/>
    </row>
    <row r="5" spans="1:75" ht="24" customHeight="1" thickBot="1">
      <c r="D5" s="135"/>
      <c r="E5" s="135"/>
      <c r="F5" s="135"/>
      <c r="G5" s="135"/>
      <c r="H5" s="135"/>
      <c r="I5" s="135"/>
      <c r="J5" s="118"/>
      <c r="K5" s="118"/>
      <c r="L5" s="118"/>
      <c r="M5" s="118"/>
      <c r="N5" s="118"/>
      <c r="O5" s="118"/>
      <c r="P5" s="118"/>
      <c r="Q5" s="56"/>
      <c r="R5" s="56"/>
      <c r="S5" s="56"/>
      <c r="T5" s="56"/>
      <c r="U5" s="118"/>
      <c r="V5" s="118"/>
      <c r="W5" s="118"/>
      <c r="X5" s="118"/>
      <c r="Y5" s="118"/>
      <c r="Z5" s="118"/>
      <c r="AA5" s="118"/>
      <c r="AB5" s="118"/>
      <c r="AC5" s="118"/>
      <c r="AD5" s="118"/>
      <c r="AE5" s="118"/>
      <c r="AF5" s="118"/>
      <c r="AG5" s="118"/>
      <c r="AH5" s="126"/>
      <c r="AI5" s="126"/>
      <c r="AJ5" s="126"/>
      <c r="AK5" s="126"/>
      <c r="AL5" s="126"/>
      <c r="AM5" s="126"/>
      <c r="AN5" s="126"/>
      <c r="AO5" s="57"/>
      <c r="AP5" s="57"/>
      <c r="AQ5" s="57"/>
      <c r="AR5" s="57"/>
      <c r="AS5" s="126"/>
      <c r="AT5" s="126"/>
      <c r="AU5" s="126"/>
      <c r="AV5" s="126"/>
      <c r="AW5" s="126"/>
      <c r="AX5" s="126"/>
      <c r="AY5" s="126"/>
      <c r="AZ5" s="118"/>
      <c r="BA5" s="118"/>
      <c r="BB5" s="118"/>
      <c r="BC5" s="118"/>
      <c r="BD5" s="118"/>
      <c r="BE5" s="118"/>
      <c r="BF5" s="118"/>
      <c r="BG5" s="118"/>
      <c r="BH5" s="118"/>
      <c r="BI5" s="118"/>
      <c r="BJ5" s="118"/>
      <c r="BK5" s="118"/>
      <c r="BL5" s="118"/>
      <c r="BM5" s="118"/>
      <c r="BN5" s="118"/>
      <c r="BO5" s="118"/>
      <c r="BP5" s="118"/>
      <c r="BQ5" s="118"/>
      <c r="BR5" s="118"/>
      <c r="BS5" s="118"/>
      <c r="BT5" s="118"/>
      <c r="BU5" s="118"/>
      <c r="BV5" s="118"/>
      <c r="BW5" s="118"/>
    </row>
    <row r="6" spans="1:75" ht="24" customHeight="1" thickBot="1">
      <c r="A6" s="114" t="s">
        <v>105</v>
      </c>
      <c r="B6" s="115"/>
      <c r="D6" s="135"/>
      <c r="E6" s="135"/>
      <c r="F6" s="135"/>
      <c r="G6" s="135"/>
      <c r="H6" s="135"/>
      <c r="I6" s="135"/>
      <c r="J6" s="118"/>
      <c r="K6" s="118"/>
      <c r="L6" s="118"/>
      <c r="M6" s="118"/>
      <c r="N6" s="118"/>
      <c r="O6" s="118"/>
      <c r="P6" s="118"/>
      <c r="Q6" s="56"/>
      <c r="R6" s="56"/>
      <c r="S6" s="56"/>
      <c r="T6" s="56"/>
      <c r="U6" s="118"/>
      <c r="V6" s="118"/>
      <c r="W6" s="118"/>
      <c r="X6" s="118"/>
      <c r="Y6" s="118"/>
      <c r="Z6" s="118"/>
      <c r="AA6" s="118"/>
      <c r="AB6" s="118"/>
      <c r="AC6" s="118"/>
      <c r="AD6" s="118"/>
      <c r="AE6" s="118"/>
      <c r="AF6" s="118"/>
      <c r="AG6" s="118"/>
      <c r="AH6" s="126"/>
      <c r="AI6" s="126"/>
      <c r="AJ6" s="126"/>
      <c r="AK6" s="126"/>
      <c r="AL6" s="126"/>
      <c r="AM6" s="126"/>
      <c r="AN6" s="126"/>
      <c r="AO6" s="57"/>
      <c r="AP6" s="57"/>
      <c r="AQ6" s="57"/>
      <c r="AR6" s="57"/>
      <c r="AS6" s="126"/>
      <c r="AT6" s="126"/>
      <c r="AU6" s="126"/>
      <c r="AV6" s="126"/>
      <c r="AW6" s="126"/>
      <c r="AX6" s="126"/>
      <c r="AY6" s="126"/>
      <c r="AZ6" s="118"/>
      <c r="BA6" s="118"/>
      <c r="BB6" s="118"/>
      <c r="BC6" s="118"/>
      <c r="BD6" s="118"/>
      <c r="BE6" s="118"/>
      <c r="BF6" s="118"/>
      <c r="BG6" s="118"/>
      <c r="BH6" s="118"/>
      <c r="BI6" s="118"/>
      <c r="BJ6" s="118"/>
      <c r="BK6" s="118"/>
      <c r="BL6" s="118"/>
      <c r="BM6" s="118"/>
      <c r="BN6" s="118"/>
      <c r="BO6" s="118"/>
      <c r="BP6" s="118"/>
      <c r="BQ6" s="118"/>
      <c r="BR6" s="118"/>
      <c r="BS6" s="118"/>
      <c r="BT6" s="118"/>
      <c r="BU6" s="118"/>
      <c r="BV6" s="118"/>
      <c r="BW6" s="118"/>
    </row>
    <row r="7" spans="1:75" ht="18.75">
      <c r="A7" s="127">
        <v>24508</v>
      </c>
      <c r="B7" s="128"/>
      <c r="D7" s="119" t="str">
        <f>_xlfn.CONCAT("Janvier ",RIGHT($B$4,2))</f>
        <v>Janvier 25</v>
      </c>
      <c r="E7" s="119"/>
      <c r="F7" s="119"/>
      <c r="G7" s="119"/>
      <c r="H7" s="119"/>
      <c r="I7" s="119"/>
      <c r="J7" s="119" t="str">
        <f>_xlfn.CONCAT("Février ",RIGHT($B$4,2))</f>
        <v>Février 25</v>
      </c>
      <c r="K7" s="119"/>
      <c r="L7" s="119"/>
      <c r="M7" s="119"/>
      <c r="N7" s="119"/>
      <c r="O7" s="119"/>
      <c r="P7" s="119" t="str">
        <f>_xlfn.CONCAT("Mars ",RIGHT($B$4,2))</f>
        <v>Mars 25</v>
      </c>
      <c r="Q7" s="119"/>
      <c r="R7" s="119"/>
      <c r="S7" s="119"/>
      <c r="T7" s="119"/>
      <c r="U7" s="119"/>
      <c r="V7" s="119" t="str">
        <f>_xlfn.CONCAT("Avril ",RIGHT($B$4,2))</f>
        <v>Avril 25</v>
      </c>
      <c r="W7" s="119"/>
      <c r="X7" s="119"/>
      <c r="Y7" s="119"/>
      <c r="Z7" s="119"/>
      <c r="AA7" s="119"/>
      <c r="AB7" s="119" t="str">
        <f>_xlfn.CONCAT("Mai ",RIGHT($B$4,2))</f>
        <v>Mai 25</v>
      </c>
      <c r="AC7" s="119"/>
      <c r="AD7" s="119"/>
      <c r="AE7" s="119"/>
      <c r="AF7" s="119"/>
      <c r="AG7" s="119"/>
      <c r="AH7" s="119" t="str">
        <f>_xlfn.CONCAT("Juin ",RIGHT($B$4,2))</f>
        <v>Juin 25</v>
      </c>
      <c r="AI7" s="119"/>
      <c r="AJ7" s="119"/>
      <c r="AK7" s="119"/>
      <c r="AL7" s="119"/>
      <c r="AM7" s="119"/>
      <c r="AN7" s="119" t="str">
        <f>_xlfn.CONCAT("Juillet ",RIGHT($B$4,2))</f>
        <v>Juillet 25</v>
      </c>
      <c r="AO7" s="119"/>
      <c r="AP7" s="119"/>
      <c r="AQ7" s="119"/>
      <c r="AR7" s="119"/>
      <c r="AS7" s="119"/>
      <c r="AT7" s="119" t="str">
        <f>_xlfn.CONCAT("Août ",RIGHT($B$4,2))</f>
        <v>Août 25</v>
      </c>
      <c r="AU7" s="119"/>
      <c r="AV7" s="119"/>
      <c r="AW7" s="119"/>
      <c r="AX7" s="119"/>
      <c r="AY7" s="119"/>
      <c r="AZ7" s="119" t="str">
        <f>_xlfn.CONCAT("Septembre ",RIGHT($B$4,2))</f>
        <v>Septembre 25</v>
      </c>
      <c r="BA7" s="119"/>
      <c r="BB7" s="119"/>
      <c r="BC7" s="119"/>
      <c r="BD7" s="119"/>
      <c r="BE7" s="119"/>
      <c r="BF7" s="119" t="str">
        <f>_xlfn.CONCAT("Octobre ",RIGHT($B$4,2))</f>
        <v>Octobre 25</v>
      </c>
      <c r="BG7" s="119"/>
      <c r="BH7" s="119"/>
      <c r="BI7" s="119"/>
      <c r="BJ7" s="119"/>
      <c r="BK7" s="119"/>
      <c r="BL7" s="119" t="str">
        <f>_xlfn.CONCAT("Novembre ",RIGHT($B$4,2))</f>
        <v>Novembre 25</v>
      </c>
      <c r="BM7" s="119"/>
      <c r="BN7" s="119"/>
      <c r="BO7" s="119"/>
      <c r="BP7" s="119"/>
      <c r="BQ7" s="119"/>
      <c r="BR7" s="119" t="str">
        <f>_xlfn.CONCAT("Décembre ",RIGHT($B$4,2))</f>
        <v>Décembre 25</v>
      </c>
      <c r="BS7" s="119"/>
      <c r="BT7" s="119"/>
      <c r="BU7" s="119"/>
      <c r="BV7" s="119"/>
      <c r="BW7" s="119"/>
    </row>
    <row r="8" spans="1:75">
      <c r="A8" s="129"/>
      <c r="B8" s="130"/>
      <c r="D8" s="37">
        <f>DATE($B$4,1,1)</f>
        <v>45658</v>
      </c>
      <c r="E8" s="38" t="str">
        <f>IF(D8="","",IF(WEEKDAY(D8,2)&gt;=6,"",IF(AND(D8&gt;=$B$9,D8&lt;=$B$10),"F","")))</f>
        <v/>
      </c>
      <c r="F8" s="38" t="str">
        <f>IF(D8="","",IF(WEEKDAY(D8,2)&gt;=6,"",IF(OR(AND(D8&gt;=$B$11,D8&lt;=$B$12),AND(D8&gt;=$B$13,D8&lt;=$B$14),AND(D8&gt;=$B$15,D8&lt;=$B$16),AND(D8&gt;=$B$17,D8&lt;=$B$18),AND(D8&gt;=$B$19,D8&lt;=$B$20),AND(D8&gt;=$B$21,D8&lt;=$B$22),AND(D8&gt;=$B$23,D8&lt;=$B$24),AND(D8&gt;=$B$25,D8&lt;=$B$26),AND(D8&gt;=$B$27,D8&lt;=$B$28),AND(D8&gt;=$B$29,D8&lt;=$B$30),AND(D8&gt;=$B$31,D8&lt;=$B$32),AND(D8&gt;=$B$33,D8&lt;=$B$34)),"E","")))</f>
        <v/>
      </c>
      <c r="G8" s="38" t="str">
        <f>IF(D8="","",IF(WEEKDAY(D8,2)&gt;=6,"",IF(E8="F",IF(OR(AND(D8&gt;=$B$11,D8&lt;=$B$12),AND(D8&gt;=$B$13,D8&lt;=$B$14),AND(D8&gt;=$B$15,D8&lt;=$B$16),AND(D8&gt;=$B$17,D8&lt;=$B$18),AND(D8&gt;=$B$19,D8&lt;=$B$20),AND(D8&gt;=$B$21,D8&lt;=$B$22),AND(D8&gt;=$B$23,D8&lt;=$B$24),AND(D8&gt;=$B$25,D8&lt;=$B$26),AND(D8&gt;=$B$27,D8&lt;=$B$28),AND(D8&gt;=$B$29,D8&lt;=$B$30),AND(D8&gt;=$B$31,D8&lt;=$B$32),AND(D8&gt;=$B$33,D8&lt;=$B$34)),"",I8),"")))</f>
        <v/>
      </c>
      <c r="H8" s="38" t="str">
        <f>IF(D8="","",IF(OR(AND(D8&gt;=ANNEXE!$E$4,D8&lt;=ANNEXE!$F$4),AND(D8&gt;=ANNEXE!$E$5,D8&lt;=ANNEXE!$F$5),AND(D8&gt;=ANNEXE!$E$6,D8&lt;=ANNEXE!$F$6),AND(D8&gt;=ANNEXE!$E$7,D8&lt;=ANNEXE!$F$7),AND(D8&gt;=ANNEXE!$E$8,D8&lt;=ANNEXE!$F$8),AND(D8&gt;=ANNEXE!$E$9,D8&lt;=ANNEXE!$F$9),COUNTIF(ANNEXE!$A$4:$C$18,D8)&gt;=1),"C",""))</f>
        <v>C</v>
      </c>
      <c r="I8" s="39">
        <f t="shared" ref="I8:I38" si="0">IF(D8="","",IF(WEEKDAY(D8,2)&gt;5,"",IF(WEEKDAY(D8,2)=5,$B$39,IF(WEEKDAY(D8,2)=4,$B$38,IF(WEEKDAY(D8,2)=3,$B$37,IF(WEEKDAY(D8,2)=2,$B$36,IF(WEEKDAY(D8,2)=1,$B$35,"0")))))))</f>
        <v>8</v>
      </c>
      <c r="J8" s="37">
        <f>DATE($B$4,2,1)</f>
        <v>45689</v>
      </c>
      <c r="K8" s="38" t="str">
        <f t="shared" ref="K8:K38" si="1">IF(J8="","",IF(WEEKDAY(J8,2)&gt;=6,"",IF(AND(J8&gt;=$B$9,J8&lt;=$B$10),"F","")))</f>
        <v/>
      </c>
      <c r="L8" s="38" t="str">
        <f t="shared" ref="L8:L38" si="2">IF(J8="","",IF(WEEKDAY(J8,2)&gt;=6,"",IF(OR(AND(J8&gt;=$B$11,J8&lt;=$B$12),AND(J8&gt;=$B$13,J8&lt;=$B$14),AND(J8&gt;=$B$15,J8&lt;=$B$16),AND(J8&gt;=$B$17,J8&lt;=$B$18),AND(J8&gt;=$B$19,J8&lt;=$B$20),AND(J8&gt;=$B$21,J8&lt;=$B$22),AND(J8&gt;=$B$23,J8&lt;=$B$24),AND(J8&gt;=$B$25,J8&lt;=$B$26)),"E","")))</f>
        <v/>
      </c>
      <c r="M8" s="38" t="str">
        <f t="shared" ref="M8:M38" si="3">IF(J8="","",IF(WEEKDAY(J8,2)&gt;=6,"",IF(K8="F",IF(OR(AND(J8&gt;=$B$11,J8&lt;=$B$12),AND(J8&gt;=$B$13,J8&lt;=$B$14),AND(J8&gt;=$B$15,J8&lt;=$B$16),AND(J8&gt;=$B$17,J8&lt;=$B$18),AND(J8&gt;=$B$19,J8&lt;=$B$20),AND(J8&gt;=$B$21,J8&lt;=$B$22),AND(J8&gt;=$B$23,J8&lt;=$B$24),AND(J8&gt;=$B$25,J8&lt;=$B$26)),"","P"),"")))</f>
        <v/>
      </c>
      <c r="N8" s="38" t="str">
        <f>IF(J8="","",IF(OR(AND(J8&gt;=ANNEXE!$E$4,J8&lt;=ANNEXE!$F$4),AND(J8&gt;=ANNEXE!$E$5,J8&lt;=ANNEXE!$F$5),AND(J8&gt;=ANNEXE!$E$6,J8&lt;=ANNEXE!$F$6),AND(J8&gt;=ANNEXE!$E$7,J8&lt;=ANNEXE!$F$7),AND(J8&gt;=ANNEXE!$E$8,J8&lt;=ANNEXE!$F$8),AND(J8&gt;=ANNEXE!$E$9,J8&lt;=ANNEXE!$F$9),COUNTIF(ANNEXE!$A$4:$C$18,J8)&gt;=1),"C",""))</f>
        <v/>
      </c>
      <c r="O8" s="39" t="str">
        <f t="shared" ref="O8:O38" si="4">IF(J8="","",IF(WEEKDAY(J8,2)&gt;5,"",IF(WEEKDAY(J8,2)=5,$B$39,IF(WEEKDAY(J8,2)=4,$B$38,IF(WEEKDAY(J8,2)=3,$B$37,IF(WEEKDAY(J8,2)=2,$B$36,IF(WEEKDAY(J8,2)=1,$B$35,"0")))))))</f>
        <v/>
      </c>
      <c r="P8" s="37">
        <f>DATE($B$4,3,1)</f>
        <v>45717</v>
      </c>
      <c r="Q8" s="38" t="str">
        <f t="shared" ref="Q8:Q38" si="5">IF(P8="","",IF(WEEKDAY(P8,2)&gt;=6,"",IF(AND(P8&gt;=$B$9,P8&lt;=$B$10),"F","")))</f>
        <v/>
      </c>
      <c r="R8" s="38" t="str">
        <f t="shared" ref="R8:R38" si="6">IF(P8="","",IF(WEEKDAY(P8,2)&gt;=6,"",IF(OR(AND(P8&gt;=$B$11,P8&lt;=$B$12),AND(P8&gt;=$B$13,P8&lt;=$B$14),AND(P8&gt;=$B$15,P8&lt;=$B$16),AND(P8&gt;=$B$17,P8&lt;=$B$18),AND(P8&gt;=$B$19,P8&lt;=$B$20),AND(P8&gt;=$B$21,P8&lt;=$B$22),AND(P8&gt;=$B$23,P8&lt;=$B$24),AND(P8&gt;=$B$25,P8&lt;=$B$26)),"E","")))</f>
        <v/>
      </c>
      <c r="S8" s="38" t="str">
        <f t="shared" ref="S8:S38" si="7">IF(P8="","",IF(WEEKDAY(P8,2)&gt;=6,"",IF(Q8="F",IF(OR(AND(P8&gt;=$B$11,P8&lt;=$B$12),AND(P8&gt;=$B$13,P8&lt;=$B$14),AND(P8&gt;=$B$15,P8&lt;=$B$16),AND(P8&gt;=$B$17,P8&lt;=$B$18),AND(P8&gt;=$B$19,P8&lt;=$B$20),AND(P8&gt;=$B$21,P8&lt;=$B$22),AND(P8&gt;=$B$23,P8&lt;=$B$24),AND(P8&gt;=$B$25,P8&lt;=$B$26)),"","P"),"")))</f>
        <v/>
      </c>
      <c r="T8" s="38" t="str">
        <f>IF(P8="","",IF(OR(AND(P8&gt;=ANNEXE!$E$4,P8&lt;=ANNEXE!$F$4),AND(P8&gt;=ANNEXE!$E$5,P8&lt;=ANNEXE!$F$5),AND(P8&gt;=ANNEXE!$E$6,P8&lt;=ANNEXE!$F$6),AND(P8&gt;=ANNEXE!$E$7,P8&lt;=ANNEXE!$F$7),AND(P8&gt;=ANNEXE!$E$8,P8&lt;=ANNEXE!$F$8),AND(P8&gt;=ANNEXE!$E$9,P8&lt;=ANNEXE!$F$9),COUNTIF(ANNEXE!$A$4:$C$18,P8)&gt;=1),"C",""))</f>
        <v/>
      </c>
      <c r="U8" s="39" t="str">
        <f t="shared" ref="U8:U38" si="8">IF(P8="","",IF(WEEKDAY(P8,2)&gt;5,"",IF(WEEKDAY(P8,2)=5,$B$39,IF(WEEKDAY(P8,2)=4,$B$38,IF(WEEKDAY(P8,2)=3,$B$37,IF(WEEKDAY(P8,2)=2,$B$36,IF(WEEKDAY(P8,2)=1,$B$35,"0")))))))</f>
        <v/>
      </c>
      <c r="V8" s="37">
        <f>DATE($B$4,4,1)</f>
        <v>45748</v>
      </c>
      <c r="W8" s="45" t="str">
        <f t="shared" ref="W8:W38" si="9">IF(V8="","",IF(WEEKDAY(V8,2)&gt;=6,"",IF(AND(V8&gt;=$B$9,V8&lt;=$B$10),"F","")))</f>
        <v>F</v>
      </c>
      <c r="X8" s="38" t="str">
        <f t="shared" ref="X8:X38" si="10">IF(V8="","",IF(WEEKDAY(V8,2)&gt;=6,"",IF(OR(AND(V8&gt;=$B$11,V8&lt;=$B$12),AND(V8&gt;=$B$13,V8&lt;=$B$14),AND(V8&gt;=$B$15,V8&lt;=$B$16),AND(V8&gt;=$B$17,V8&lt;=$B$18),AND(V8&gt;=$B$19,V8&lt;=$B$20),AND(V8&gt;=$B$21,V8&lt;=$B$22),AND(V8&gt;=$B$23,V8&lt;=$B$24),AND(V8&gt;=$B$25,V8&lt;=$B$26)),"E","")))</f>
        <v/>
      </c>
      <c r="Y8" s="38" t="str">
        <f t="shared" ref="Y8:Y38" si="11">IF(V8="","",IF(WEEKDAY(V8,2)&gt;=6,"",IF(W8="F",IF(OR(AND(V8&gt;=$B$11,V8&lt;=$B$12),AND(V8&gt;=$B$13,V8&lt;=$B$14),AND(V8&gt;=$B$15,V8&lt;=$B$16),AND(V8&gt;=$B$17,V8&lt;=$B$18),AND(V8&gt;=$B$19,V8&lt;=$B$20),AND(V8&gt;=$B$21,V8&lt;=$B$22),AND(V8&gt;=$B$23,V8&lt;=$B$24),AND(V8&gt;=$B$25,V8&lt;=$B$26)),"","P"),"")))</f>
        <v>P</v>
      </c>
      <c r="Z8" s="38" t="str">
        <f>IF(V8="","",IF(OR(AND(V8&gt;=ANNEXE!$E$4,V8&lt;=ANNEXE!$F$4),AND(V8&gt;=ANNEXE!$E$5,V8&lt;=ANNEXE!$F$5),AND(V8&gt;=ANNEXE!$E$6,V8&lt;=ANNEXE!$F$6),AND(V8&gt;=ANNEXE!$E$7,V8&lt;=ANNEXE!$F$7),AND(V8&gt;=ANNEXE!$E$8,V8&lt;=ANNEXE!$F$8),AND(V8&gt;=ANNEXE!$E$9,V8&lt;=ANNEXE!$F$9),COUNTIF(ANNEXE!$A$4:$C$18,V8)&gt;=1),"C",""))</f>
        <v/>
      </c>
      <c r="AA8" s="39">
        <f t="shared" ref="AA8:AA38" si="12">IF(V8="","",IF(WEEKDAY(V8,2)&gt;5,"",IF(WEEKDAY(V8,2)=5,$B$39,IF(WEEKDAY(V8,2)=4,$B$38,IF(WEEKDAY(V8,2)=3,$B$37,IF(WEEKDAY(V8,2)=2,$B$36,IF(WEEKDAY(V8,2)=1,$B$35,"0")))))))</f>
        <v>8</v>
      </c>
      <c r="AB8" s="37">
        <f>DATE($B$4,5,1)</f>
        <v>45778</v>
      </c>
      <c r="AC8" s="38" t="str">
        <f t="shared" ref="AC8:AC38" si="13">IF(AB8="","",IF(WEEKDAY(AB8,2)&gt;=6,"",IF(AND(AB8&gt;=$B$9,AB8&lt;=$B$10),"F","")))</f>
        <v>F</v>
      </c>
      <c r="AD8" s="38" t="str">
        <f t="shared" ref="AD8:AD38" si="14">IF(AB8="","",IF(WEEKDAY(AB8,2)&gt;=6,"",IF(OR(AND(AB8&gt;=$B$11,AB8&lt;=$B$12),AND(AB8&gt;=$B$13,AB8&lt;=$B$14),AND(AB8&gt;=$B$15,AB8&lt;=$B$16),AND(AB8&gt;=$B$17,AB8&lt;=$B$18),AND(AB8&gt;=$B$19,AB8&lt;=$B$20),AND(AB8&gt;=$B$21,AB8&lt;=$B$22),AND(AB8&gt;=$B$23,AB8&lt;=$B$24),AND(AB8&gt;=$B$25,AB8&lt;=$B$26)),"E","")))</f>
        <v/>
      </c>
      <c r="AE8" s="38" t="str">
        <f t="shared" ref="AE8:AE38" si="15">IF(AB8="","",IF(WEEKDAY(AB8,2)&gt;=6,"",IF(AC8="F",IF(OR(AND(AB8&gt;=$B$11,AB8&lt;=$B$12),AND(AB8&gt;=$B$13,AB8&lt;=$B$14),AND(AB8&gt;=$B$15,AB8&lt;=$B$16),AND(AB8&gt;=$B$17,AB8&lt;=$B$18),AND(AB8&gt;=$B$19,AB8&lt;=$B$20),AND(AB8&gt;=$B$21,AB8&lt;=$B$22),AND(AB8&gt;=$B$23,AB8&lt;=$B$24),AND(AB8&gt;=$B$25,AB8&lt;=$B$26)),"","P"),"")))</f>
        <v>P</v>
      </c>
      <c r="AF8" s="38" t="str">
        <f>IF(AB8="","",IF(OR(AND(AB8&gt;=ANNEXE!$E$4,AB8&lt;=ANNEXE!$F$4),AND(AB8&gt;=ANNEXE!$E$5,AB8&lt;=ANNEXE!$F$5),AND(AB8&gt;=ANNEXE!$E$6,AB8&lt;=ANNEXE!$F$6),AND(AB8&gt;=ANNEXE!$E$7,AB8&lt;=ANNEXE!$F$7),AND(AB8&gt;=ANNEXE!$E$8,AB8&lt;=ANNEXE!$F$8),AND(AB8&gt;=ANNEXE!$E$9,AB8&lt;=ANNEXE!$F$9),COUNTIF(ANNEXE!$A$4:$C$18,AB8)&gt;=1),"C",""))</f>
        <v>C</v>
      </c>
      <c r="AG8" s="39">
        <f t="shared" ref="AG8:AG38" si="16">IF(AB8="","",IF(WEEKDAY(AB8,2)&gt;5,"",IF(WEEKDAY(AB8,2)=5,$B$39,IF(WEEKDAY(AB8,2)=4,$B$38,IF(WEEKDAY(AB8,2)=3,$B$37,IF(WEEKDAY(AB8,2)=2,$B$36,IF(WEEKDAY(AB8,2)=1,$B$35,"0")))))))</f>
        <v>8</v>
      </c>
      <c r="AH8" s="37">
        <f>DATE($B$4,6,1)</f>
        <v>45809</v>
      </c>
      <c r="AI8" s="38" t="str">
        <f t="shared" ref="AI8:AI38" si="17">IF(AH8="","",IF(WEEKDAY(AH8,2)&gt;=6,"",IF(AND(AH8&gt;=$B$9,AH8&lt;=$B$10),"F","")))</f>
        <v/>
      </c>
      <c r="AJ8" s="38" t="str">
        <f t="shared" ref="AJ8:AJ38" si="18">IF(AH8="","",IF(WEEKDAY(AH8,2)&gt;=6,"",IF(OR(AND(AH8&gt;=$B$11,AH8&lt;=$B$12),AND(AH8&gt;=$B$13,AH8&lt;=$B$14),AND(AH8&gt;=$B$15,AH8&lt;=$B$16),AND(AH8&gt;=$B$17,AH8&lt;=$B$18),AND(AH8&gt;=$B$19,AH8&lt;=$B$20),AND(AH8&gt;=$B$21,AH8&lt;=$B$22),AND(AH8&gt;=$B$23,AH8&lt;=$B$24),AND(AH8&gt;=$B$25,AH8&lt;=$B$26)),"E","")))</f>
        <v/>
      </c>
      <c r="AK8" s="38" t="str">
        <f t="shared" ref="AK8:AK38" si="19">IF(AH8="","",IF(WEEKDAY(AH8,2)&gt;=6,"",IF(AI8="F",IF(OR(AND(AH8&gt;=$B$11,AH8&lt;=$B$12),AND(AH8&gt;=$B$13,AH8&lt;=$B$14),AND(AH8&gt;=$B$15,AH8&lt;=$B$16),AND(AH8&gt;=$B$17,AH8&lt;=$B$18),AND(AH8&gt;=$B$19,AH8&lt;=$B$20),AND(AH8&gt;=$B$21,AH8&lt;=$B$22),AND(AH8&gt;=$B$23,AH8&lt;=$B$24),AND(AH8&gt;=$B$25,AH8&lt;=$B$26)),"","P"),"")))</f>
        <v/>
      </c>
      <c r="AL8" s="38" t="str">
        <f>IF(AH8="","",IF(OR(AND(AH8&gt;=ANNEXE!$E$4,AH8&lt;=ANNEXE!$F$4),AND(AH8&gt;=ANNEXE!$E$5,AH8&lt;=ANNEXE!$F$5),AND(AH8&gt;=ANNEXE!$E$6,AH8&lt;=ANNEXE!$F$6),AND(AH8&gt;=ANNEXE!$E$7,AH8&lt;=ANNEXE!$F$7),AND(AH8&gt;=ANNEXE!$E$8,AH8&lt;=ANNEXE!$F$8),AND(AH8&gt;=ANNEXE!$E$9,AH8&lt;=ANNEXE!$F$9),COUNTIF(ANNEXE!$A$4:$C$18,AH8)&gt;=1),"C",""))</f>
        <v/>
      </c>
      <c r="AM8" s="39" t="str">
        <f t="shared" ref="AM8:AM38" si="20">IF(AH8="","",IF(WEEKDAY(AH8,2)&gt;5,"",IF(WEEKDAY(AH8,2)=5,$B$39,IF(WEEKDAY(AH8,2)=4,$B$38,IF(WEEKDAY(AH8,2)=3,$B$37,IF(WEEKDAY(AH8,2)=2,$B$36,IF(WEEKDAY(AH8,2)=1,$B$35,"0")))))))</f>
        <v/>
      </c>
      <c r="AN8" s="37">
        <f>DATE($B$4,7,1)</f>
        <v>45839</v>
      </c>
      <c r="AO8" s="38" t="str">
        <f t="shared" ref="AO8:AO38" si="21">IF(AN8="","",IF(WEEKDAY(AN8,2)&gt;=6,"",IF(AND(AN8&gt;=$B$9,AN8&lt;=$B$10),"F","")))</f>
        <v>F</v>
      </c>
      <c r="AP8" s="38" t="str">
        <f t="shared" ref="AP8:AP38" si="22">IF(AN8="","",IF(WEEKDAY(AN8,2)&gt;=6,"",IF(OR(AND(AN8&gt;=$B$11,AN8&lt;=$B$12),AND(AN8&gt;=$B$13,AN8&lt;=$B$14),AND(AN8&gt;=$B$15,AN8&lt;=$B$16),AND(AN8&gt;=$B$17,AN8&lt;=$B$18),AND(AN8&gt;=$B$19,AN8&lt;=$B$20),AND(AN8&gt;=$B$21,AN8&lt;=$B$22),AND(AN8&gt;=$B$23,AN8&lt;=$B$24),AND(AN8&gt;=$B$25,AN8&lt;=$B$26)),"E","")))</f>
        <v/>
      </c>
      <c r="AQ8" s="38" t="str">
        <f t="shared" ref="AQ8:AQ38" si="23">IF(AN8="","",IF(WEEKDAY(AN8,2)&gt;=6,"",IF(AO8="F",IF(OR(AND(AN8&gt;=$B$11,AN8&lt;=$B$12),AND(AN8&gt;=$B$13,AN8&lt;=$B$14),AND(AN8&gt;=$B$15,AN8&lt;=$B$16),AND(AN8&gt;=$B$17,AN8&lt;=$B$18),AND(AN8&gt;=$B$19,AN8&lt;=$B$20),AND(AN8&gt;=$B$21,AN8&lt;=$B$22),AND(AN8&gt;=$B$23,AN8&lt;=$B$24),AND(AN8&gt;=$B$25,AN8&lt;=$B$26)),"","P"),"")))</f>
        <v>P</v>
      </c>
      <c r="AR8" s="38" t="str">
        <f>IF(AN8="","",IF(OR(AND(AN8&gt;=ANNEXE!$E$4,AN8&lt;=ANNEXE!$F$4),AND(AN8&gt;=ANNEXE!$E$5,AN8&lt;=ANNEXE!$F$5),AND(AN8&gt;=ANNEXE!$E$6,AN8&lt;=ANNEXE!$F$6),AND(AN8&gt;=ANNEXE!$E$7,AN8&lt;=ANNEXE!$F$7),AND(AN8&gt;=ANNEXE!$E$8,AN8&lt;=ANNEXE!$F$8),AND(AN8&gt;=ANNEXE!$E$9,AN8&lt;=ANNEXE!$F$9),COUNTIF(ANNEXE!$A$4:$C$18,AN8)&gt;=1),"C",""))</f>
        <v/>
      </c>
      <c r="AS8" s="39">
        <f t="shared" ref="AS8:AS38" si="24">IF(AN8="","",IF(WEEKDAY(AN8,2)&gt;5,"",IF(WEEKDAY(AN8,2)=5,$B$39,IF(WEEKDAY(AN8,2)=4,$B$38,IF(WEEKDAY(AN8,2)=3,$B$37,IF(WEEKDAY(AN8,2)=2,$B$36,IF(WEEKDAY(AN8,2)=1,$B$35,"0")))))))</f>
        <v>8</v>
      </c>
      <c r="AT8" s="37">
        <f>DATE($B$4,8,1)</f>
        <v>45870</v>
      </c>
      <c r="AU8" s="38" t="str">
        <f t="shared" ref="AU8:AU38" si="25">IF(AT8="","",IF(WEEKDAY(AT8,2)&gt;=6,"",IF(AND(AT8&gt;=$B$9,AT8&lt;=$B$10),"F","")))</f>
        <v>F</v>
      </c>
      <c r="AV8" s="38" t="str">
        <f t="shared" ref="AV8:AV38" si="26">IF(AT8="","",IF(WEEKDAY(AT8,2)&gt;=6,"",IF(OR(AND(AT8&gt;=$B$11,AT8&lt;=$B$12),AND(AT8&gt;=$B$13,AT8&lt;=$B$14),AND(AT8&gt;=$B$15,AT8&lt;=$B$16),AND(AT8&gt;=$B$17,AT8&lt;=$B$18),AND(AT8&gt;=$B$19,AT8&lt;=$B$20),AND(AT8&gt;=$B$21,AT8&lt;=$B$22),AND(AT8&gt;=$B$23,AT8&lt;=$B$24),AND(AT8&gt;=$B$25,AT8&lt;=$B$26)),"E","")))</f>
        <v>E</v>
      </c>
      <c r="AW8" s="38" t="str">
        <f t="shared" ref="AW8:AW38" si="27">IF(AT8="","",IF(WEEKDAY(AT8,2)&gt;=6,"",IF(AU8="F",IF(OR(AND(AT8&gt;=$B$11,AT8&lt;=$B$12),AND(AT8&gt;=$B$13,AT8&lt;=$B$14),AND(AT8&gt;=$B$15,AT8&lt;=$B$16),AND(AT8&gt;=$B$17,AT8&lt;=$B$18),AND(AT8&gt;=$B$19,AT8&lt;=$B$20),AND(AT8&gt;=$B$21,AT8&lt;=$B$22),AND(AT8&gt;=$B$23,AT8&lt;=$B$24),AND(AT8&gt;=$B$25,AT8&lt;=$B$26)),"","P"),"")))</f>
        <v/>
      </c>
      <c r="AX8" s="38" t="str">
        <f>IF(AT8="","",IF(OR(AND(AT8&gt;=ANNEXE!$E$4,AT8&lt;=ANNEXE!$F$4),AND(AT8&gt;=ANNEXE!$E$5,AT8&lt;=ANNEXE!$F$5),AND(AT8&gt;=ANNEXE!$E$6,AT8&lt;=ANNEXE!$F$6),AND(AT8&gt;=ANNEXE!$E$7,AT8&lt;=ANNEXE!$F$7),AND(AT8&gt;=ANNEXE!$E$8,AT8&lt;=ANNEXE!$F$8),AND(AT8&gt;=ANNEXE!$E$9,AT8&lt;=ANNEXE!$F$9),COUNTIF(ANNEXE!$A$4:$C$18,AT8)&gt;=1),"C",""))</f>
        <v/>
      </c>
      <c r="AY8" s="39">
        <f t="shared" ref="AY8:AY38" si="28">IF(AT8="","",IF(WEEKDAY(AT8,2)&gt;5,"",IF(WEEKDAY(AT8,2)=5,$B$39,IF(WEEKDAY(AT8,2)=4,$B$38,IF(WEEKDAY(AT8,2)=3,$B$37,IF(WEEKDAY(AT8,2)=2,$B$36,IF(WEEKDAY(AT8,2)=1,$B$35,"0")))))))</f>
        <v>3.5</v>
      </c>
      <c r="AZ8" s="37">
        <f>DATE($B$4,9,1)</f>
        <v>45901</v>
      </c>
      <c r="BA8" s="38" t="str">
        <f t="shared" ref="BA8:BA38" si="29">IF(AZ8="","",IF(WEEKDAY(AZ8,2)&gt;=6,"",IF(AND(AZ8&gt;=$B$9,AZ8&lt;=$B$10),"F","")))</f>
        <v>F</v>
      </c>
      <c r="BB8" s="38" t="str">
        <f t="shared" ref="BB8:BB38" si="30">IF(AZ8="","",IF(WEEKDAY(AZ8,2)&gt;=6,"",IF(OR(AND(AZ8&gt;=$B$11,AZ8&lt;=$B$12),AND(AZ8&gt;=$B$13,AZ8&lt;=$B$14),AND(AZ8&gt;=$B$15,AZ8&lt;=$B$16),AND(AZ8&gt;=$B$17,AZ8&lt;=$B$18),AND(AZ8&gt;=$B$19,AZ8&lt;=$B$20),AND(AZ8&gt;=$B$21,AZ8&lt;=$B$22),AND(AZ8&gt;=$B$23,AZ8&lt;=$B$24),AND(AZ8&gt;=$B$25,AZ8&lt;=$B$26)),"E","")))</f>
        <v/>
      </c>
      <c r="BC8" s="38" t="str">
        <f t="shared" ref="BC8:BC38" si="31">IF(AZ8="","",IF(WEEKDAY(AZ8,2)&gt;=6,"",IF(BA8="F",IF(OR(AND(AZ8&gt;=$B$11,AZ8&lt;=$B$12),AND(AZ8&gt;=$B$13,AZ8&lt;=$B$14),AND(AZ8&gt;=$B$15,AZ8&lt;=$B$16),AND(AZ8&gt;=$B$17,AZ8&lt;=$B$18),AND(AZ8&gt;=$B$19,AZ8&lt;=$B$20),AND(AZ8&gt;=$B$21,AZ8&lt;=$B$22),AND(AZ8&gt;=$B$23,AZ8&lt;=$B$24),AND(AZ8&gt;=$B$25,AZ8&lt;=$B$26)),"","P"),"")))</f>
        <v>P</v>
      </c>
      <c r="BD8" s="38" t="str">
        <f>IF(AZ8="","",IF(OR(AND(AZ8&gt;=ANNEXE!$E$4,AZ8&lt;=ANNEXE!$F$4),AND(AZ8&gt;=ANNEXE!$E$5,AZ8&lt;=ANNEXE!$F$5),AND(AZ8&gt;=ANNEXE!$E$6,AZ8&lt;=ANNEXE!$F$6),AND(AZ8&gt;=ANNEXE!$E$7,AZ8&lt;=ANNEXE!$F$7),AND(AZ8&gt;=ANNEXE!$E$8,AZ8&lt;=ANNEXE!$F$8),AND(AZ8&gt;=ANNEXE!$E$9,AZ8&lt;=ANNEXE!$F$9),COUNTIF(ANNEXE!$A$4:$C$18,AZ8)&gt;=1),"C",""))</f>
        <v/>
      </c>
      <c r="BE8" s="39">
        <f t="shared" ref="BE8:BE38" si="32">IF(AZ8="","",IF(WEEKDAY(AZ8,2)&gt;5,"",IF(WEEKDAY(AZ8,2)=5,$B$39,IF(WEEKDAY(AZ8,2)=4,$B$38,IF(WEEKDAY(AZ8,2)=3,$B$37,IF(WEEKDAY(AZ8,2)=2,$B$36,IF(WEEKDAY(AZ8,2)=1,$B$35,"0")))))))</f>
        <v>7.5</v>
      </c>
      <c r="BF8" s="37">
        <f>DATE($B$4,10,1)</f>
        <v>45931</v>
      </c>
      <c r="BG8" s="38" t="str">
        <f t="shared" ref="BG8:BG38" si="33">IF(BF8="","",IF(WEEKDAY(BF8,2)&gt;=6,"",IF(AND(BF8&gt;=$B$9,BF8&lt;=$B$10),"F","")))</f>
        <v>F</v>
      </c>
      <c r="BH8" s="38" t="str">
        <f t="shared" ref="BH8:BH38" si="34">IF(BF8="","",IF(WEEKDAY(BF8,2)&gt;=6,"",IF(OR(AND(BF8&gt;=$B$11,BF8&lt;=$B$12),AND(BF8&gt;=$B$13,BF8&lt;=$B$14),AND(BF8&gt;=$B$15,BF8&lt;=$B$16),AND(BF8&gt;=$B$17,BF8&lt;=$B$18),AND(BF8&gt;=$B$19,BF8&lt;=$B$20),AND(BF8&gt;=$B$21,BF8&lt;=$B$22),AND(BF8&gt;=$B$23,BF8&lt;=$B$24),AND(BF8&gt;=$B$25,BF8&lt;=$B$26)),"E","")))</f>
        <v/>
      </c>
      <c r="BI8" s="38" t="str">
        <f t="shared" ref="BI8:BI38" si="35">IF(BF8="","",IF(WEEKDAY(BF8,2)&gt;=6,"",IF(BG8="F",IF(OR(AND(BF8&gt;=$B$11,BF8&lt;=$B$12),AND(BF8&gt;=$B$13,BF8&lt;=$B$14),AND(BF8&gt;=$B$15,BF8&lt;=$B$16),AND(BF8&gt;=$B$17,BF8&lt;=$B$18),AND(BF8&gt;=$B$19,BF8&lt;=$B$20),AND(BF8&gt;=$B$21,BF8&lt;=$B$22),AND(BF8&gt;=$B$23,BF8&lt;=$B$24),AND(BF8&gt;=$B$25,BF8&lt;=$B$26)),"","P"),"")))</f>
        <v>P</v>
      </c>
      <c r="BJ8" s="38" t="str">
        <f>IF(BF8="","",IF(OR(AND(BF8&gt;=ANNEXE!$E$4,BF8&lt;=ANNEXE!$F$4),AND(BF8&gt;=ANNEXE!$E$5,BF8&lt;=ANNEXE!$F$5),AND(BF8&gt;=ANNEXE!$E$6,BF8&lt;=ANNEXE!$F$6),AND(BF8&gt;=ANNEXE!$E$7,BF8&lt;=ANNEXE!$F$7),AND(BF8&gt;=ANNEXE!$E$8,BF8&lt;=ANNEXE!$F$8),AND(BF8&gt;=ANNEXE!$E$9,BF8&lt;=ANNEXE!$F$9),COUNTIF(ANNEXE!$A$4:$C$18,BF8)&gt;=1),"C",""))</f>
        <v/>
      </c>
      <c r="BK8" s="39">
        <f t="shared" ref="BK8:BK38" si="36">IF(BF8="","",IF(WEEKDAY(BF8,2)&gt;5,"",IF(WEEKDAY(BF8,2)=5,$B$39,IF(WEEKDAY(BF8,2)=4,$B$38,IF(WEEKDAY(BF8,2)=3,$B$37,IF(WEEKDAY(BF8,2)=2,$B$36,IF(WEEKDAY(BF8,2)=1,$B$35,"0")))))))</f>
        <v>8</v>
      </c>
      <c r="BL8" s="37">
        <f>DATE($B$4,11,1)</f>
        <v>45962</v>
      </c>
      <c r="BM8" s="38" t="str">
        <f t="shared" ref="BM8:BM38" si="37">IF(BL8="","",IF(WEEKDAY(BL8,2)&gt;=6,"",IF(AND(BL8&gt;=$B$9,BL8&lt;=$B$10),"F","")))</f>
        <v/>
      </c>
      <c r="BN8" s="38" t="str">
        <f t="shared" ref="BN8:BN38" si="38">IF(BL8="","",IF(WEEKDAY(BL8,2)&gt;=6,"",IF(OR(AND(BL8&gt;=$B$11,BL8&lt;=$B$12),AND(BL8&gt;=$B$13,BL8&lt;=$B$14),AND(BL8&gt;=$B$15,BL8&lt;=$B$16),AND(BL8&gt;=$B$17,BL8&lt;=$B$18),AND(BL8&gt;=$B$19,BL8&lt;=$B$20),AND(BL8&gt;=$B$21,BL8&lt;=$B$22),AND(BL8&gt;=$B$23,BL8&lt;=$B$24),AND(BL8&gt;=$B$25,BL8&lt;=$B$26)),"E","")))</f>
        <v/>
      </c>
      <c r="BO8" s="38" t="str">
        <f t="shared" ref="BO8:BO38" si="39">IF(BL8="","",IF(WEEKDAY(BL8,2)&gt;=6,"",IF(BM8="F",IF(OR(AND(BL8&gt;=$B$11,BL8&lt;=$B$12),AND(BL8&gt;=$B$13,BL8&lt;=$B$14),AND(BL8&gt;=$B$15,BL8&lt;=$B$16),AND(BL8&gt;=$B$17,BL8&lt;=$B$18),AND(BL8&gt;=$B$19,BL8&lt;=$B$20),AND(BL8&gt;=$B$21,BL8&lt;=$B$22),AND(BL8&gt;=$B$23,BL8&lt;=$B$24),AND(BL8&gt;=$B$25,BL8&lt;=$B$26)),"","P"),"")))</f>
        <v/>
      </c>
      <c r="BP8" s="38" t="str">
        <f>IF(BL8="","",IF(OR(AND(BL8&gt;=ANNEXE!$E$4,BL8&lt;=ANNEXE!$F$4),AND(BL8&gt;=ANNEXE!$E$5,BL8&lt;=ANNEXE!$F$5),AND(BL8&gt;=ANNEXE!$E$6,BL8&lt;=ANNEXE!$F$6),AND(BL8&gt;=ANNEXE!$E$7,BL8&lt;=ANNEXE!$F$7),AND(BL8&gt;=ANNEXE!$E$8,BL8&lt;=ANNEXE!$F$8),AND(BL8&gt;=ANNEXE!$E$9,BL8&lt;=ANNEXE!$F$9),COUNTIF(ANNEXE!$A$4:$C$18,BL8)&gt;=1),"C",""))</f>
        <v>C</v>
      </c>
      <c r="BQ8" s="39" t="str">
        <f t="shared" ref="BQ8:BQ38" si="40">IF(BL8="","",IF(WEEKDAY(BL8,2)&gt;5,"",IF(WEEKDAY(BL8,2)=5,$B$39,IF(WEEKDAY(BL8,2)=4,$B$38,IF(WEEKDAY(BL8,2)=3,$B$37,IF(WEEKDAY(BL8,2)=2,$B$36,IF(WEEKDAY(BL8,2)=1,$B$35,"0")))))))</f>
        <v/>
      </c>
      <c r="BR8" s="37">
        <f>DATE($B$4,12,1)</f>
        <v>45992</v>
      </c>
      <c r="BS8" s="38" t="str">
        <f>IF(BR8="","",IF(WEEKDAY(BR8,2)&gt;=6,"",IF(AND(BR8&gt;=$B$9,BR8&lt;=$B$10),"F","")))</f>
        <v/>
      </c>
      <c r="BT8" s="38" t="str">
        <f>IF(BR8="","",IF(WEEKDAY(BR8,2)&gt;=6,"",IF(OR(AND(BR8&gt;=$B$11,BR8&lt;=$B$12),AND(BR8&gt;=$B$13,BR8&lt;=$B$14),AND(BR8&gt;=$B$15,BR8&lt;=$B$16),AND(BR8&gt;=$B$17,BR8&lt;=$B$18),AND(BR8&gt;=$B$19,BR8&lt;=$B$20),AND(BR8&gt;=$B$21,BR8&lt;=$B$22),AND(BR8&gt;=$B$23,BR8&lt;=$B$24),AND(BR8&gt;=$B$25,BR8&lt;=$B$26)),"E","")))</f>
        <v/>
      </c>
      <c r="BU8" s="38" t="str">
        <f t="shared" ref="BU8:BU38" si="41">IF(BR8="","",IF(WEEKDAY(BR8,2)&gt;=6,"",IF(BS8="F",IF(OR(AND(BR8&gt;=$B$11,BR8&lt;=$B$12),AND(BR8&gt;=$B$13,BR8&lt;=$B$14),AND(BR8&gt;=$B$15,BR8&lt;=$B$16),AND(BR8&gt;=$B$17,BR8&lt;=$B$18),AND(BR8&gt;=$B$19,BR8&lt;=$B$20),AND(BR8&gt;=$B$21,BR8&lt;=$B$22),AND(BR8&gt;=$B$23,BR8&lt;=$B$24),AND(BR8&gt;=$B$25,BR8&lt;=$B$26)),"","P"),"")))</f>
        <v/>
      </c>
      <c r="BV8" s="38" t="str">
        <f>IF(BR8="","",IF(OR(AND(BR8&gt;=ANNEXE!$E$4,BR8&lt;=ANNEXE!$F$4),AND(BR8&gt;=ANNEXE!$E$5,BR8&lt;=ANNEXE!$F$5),AND(BR8&gt;=ANNEXE!$E$6,BR8&lt;=ANNEXE!$F$6),AND(BR8&gt;=ANNEXE!$E$7,BR8&lt;=ANNEXE!$F$7),AND(BR8&gt;=ANNEXE!$E$8,BR8&lt;=ANNEXE!$F$8),AND(BR8&gt;=ANNEXE!$E$9,BR8&lt;=ANNEXE!$F$9),COUNTIF(ANNEXE!$A$4:$C$18,BR8)&gt;=1),"C",""))</f>
        <v/>
      </c>
      <c r="BW8" s="39">
        <f t="shared" ref="BW8:BW38" si="42">IF(BR8="","",IF(WEEKDAY(BR8,2)&gt;5,"",IF(WEEKDAY(BR8,2)=5,$B$39,IF(WEEKDAY(BR8,2)=4,$B$38,IF(WEEKDAY(BR8,2)=3,$B$37,IF(WEEKDAY(BR8,2)=2,$B$36,IF(WEEKDAY(BR8,2)=1,$B$35,"0")))))))</f>
        <v>7.5</v>
      </c>
    </row>
    <row r="9" spans="1:75">
      <c r="A9" s="32" t="s">
        <v>91</v>
      </c>
      <c r="B9" s="33">
        <f>INDEX(Programmation!$A$13:$AB$62,MATCH($A$7,Programmation!$A$13:$A$62,0),3)</f>
        <v>45719</v>
      </c>
      <c r="D9" s="40">
        <f>D8+1</f>
        <v>45659</v>
      </c>
      <c r="E9" s="4" t="str">
        <f t="shared" ref="E9:E38" si="43">IF(D9="","",IF(WEEKDAY(D9,2)&gt;=6,"",IF(AND(D9&gt;=$B$9,D9&lt;=$B$10),"F","")))</f>
        <v/>
      </c>
      <c r="F9" s="4" t="str">
        <f t="shared" ref="F9:F38" si="44">IF(D9="","",IF(WEEKDAY(D9,2)&gt;=6,"",IF(OR(AND(D9&gt;=$B$11,D9&lt;=$B$12),AND(D9&gt;=$B$13,D9&lt;=$B$14),AND(D9&gt;=$B$15,D9&lt;=$B$16),AND(D9&gt;=$B$17,D9&lt;=$B$18),AND(D9&gt;=$B$19,D9&lt;=$B$20),AND(D9&gt;=$B$21,D9&lt;=$B$22),AND(D9&gt;=$B$23,D9&lt;=$B$24),AND(D9&gt;=$B$25,D9&lt;=$B$26),AND(D9&gt;=$B$27,D9&lt;=$B$28),AND(D9&gt;=$B$29,D9&lt;=$B$30),AND(D9&gt;=$B$31,D9&lt;=$B$32),AND(D9&gt;=$B$33,D9&lt;=$B$34)),"E","")))</f>
        <v/>
      </c>
      <c r="G9" s="4" t="str">
        <f t="shared" ref="G9:G38" si="45">IF(D9="","",IF(WEEKDAY(D9,2)&gt;=6,"",IF(E9="F",IF(OR(AND(D9&gt;=$B$11,D9&lt;=$B$12),AND(D9&gt;=$B$13,D9&lt;=$B$14),AND(D9&gt;=$B$15,D9&lt;=$B$16),AND(D9&gt;=$B$17,D9&lt;=$B$18),AND(D9&gt;=$B$19,D9&lt;=$B$20),AND(D9&gt;=$B$21,D9&lt;=$B$22),AND(D9&gt;=$B$23,D9&lt;=$B$24),AND(D9&gt;=$B$25,D9&lt;=$B$26),AND(D9&gt;=$B$27,D9&lt;=$B$28),AND(D9&gt;=$B$29,D9&lt;=$B$30),AND(D9&gt;=$B$31,D9&lt;=$B$32),AND(D9&gt;=$B$33,D9&lt;=$B$34)),"","P"),"")))</f>
        <v/>
      </c>
      <c r="H9" s="4" t="str">
        <f>IF(D9="","",IF(OR(AND(D9&gt;=ANNEXE!$E$4,D9&lt;=ANNEXE!$F$4),AND(D9&gt;=ANNEXE!$E$5,D9&lt;=ANNEXE!$F$5),AND(D9&gt;=ANNEXE!$E$6,D9&lt;=ANNEXE!$F$6),AND(D9&gt;=ANNEXE!$E$7,D9&lt;=ANNEXE!$F$7),AND(D9&gt;=ANNEXE!$E$8,D9&lt;=ANNEXE!$F$8),AND(D9&gt;=ANNEXE!$E$9,D9&lt;=ANNEXE!$F$9),COUNTIF(ANNEXE!$A$4:$C$18,D9)&gt;=1),"C",""))</f>
        <v/>
      </c>
      <c r="I9" s="41">
        <f t="shared" si="0"/>
        <v>8</v>
      </c>
      <c r="J9" s="40">
        <f>J8+1</f>
        <v>45690</v>
      </c>
      <c r="K9" s="4" t="str">
        <f t="shared" si="1"/>
        <v/>
      </c>
      <c r="L9" s="4" t="str">
        <f t="shared" si="2"/>
        <v/>
      </c>
      <c r="M9" s="4" t="str">
        <f t="shared" si="3"/>
        <v/>
      </c>
      <c r="N9" s="4" t="str">
        <f>IF(J9="","",IF(OR(AND(J9&gt;=ANNEXE!$E$4,J9&lt;=ANNEXE!$F$4),AND(J9&gt;=ANNEXE!$E$5,J9&lt;=ANNEXE!$F$5),AND(J9&gt;=ANNEXE!$E$6,J9&lt;=ANNEXE!$F$6),AND(J9&gt;=ANNEXE!$E$7,J9&lt;=ANNEXE!$F$7),AND(J9&gt;=ANNEXE!$E$8,J9&lt;=ANNEXE!$F$8),AND(J9&gt;=ANNEXE!$E$9,J9&lt;=ANNEXE!$F$9),COUNTIF(ANNEXE!$A$4:$C$18,J9)&gt;=1),"C",""))</f>
        <v/>
      </c>
      <c r="O9" s="41" t="str">
        <f t="shared" si="4"/>
        <v/>
      </c>
      <c r="P9" s="40">
        <f>P8+1</f>
        <v>45718</v>
      </c>
      <c r="Q9" s="4" t="str">
        <f t="shared" si="5"/>
        <v/>
      </c>
      <c r="R9" s="4" t="str">
        <f t="shared" si="6"/>
        <v/>
      </c>
      <c r="S9" s="4" t="str">
        <f t="shared" si="7"/>
        <v/>
      </c>
      <c r="T9" s="4" t="str">
        <f>IF(P9="","",IF(OR(AND(P9&gt;=ANNEXE!$E$4,P9&lt;=ANNEXE!$F$4),AND(P9&gt;=ANNEXE!$E$5,P9&lt;=ANNEXE!$F$5),AND(P9&gt;=ANNEXE!$E$6,P9&lt;=ANNEXE!$F$6),AND(P9&gt;=ANNEXE!$E$7,P9&lt;=ANNEXE!$F$7),AND(P9&gt;=ANNEXE!$E$8,P9&lt;=ANNEXE!$F$8),AND(P9&gt;=ANNEXE!$E$9,P9&lt;=ANNEXE!$F$9),COUNTIF(ANNEXE!$A$4:$C$18,P9)&gt;=1),"C",""))</f>
        <v/>
      </c>
      <c r="U9" s="41" t="str">
        <f t="shared" si="8"/>
        <v/>
      </c>
      <c r="V9" s="40">
        <f>V8+1</f>
        <v>45749</v>
      </c>
      <c r="W9" t="str">
        <f t="shared" si="9"/>
        <v>F</v>
      </c>
      <c r="X9" s="4" t="str">
        <f t="shared" si="10"/>
        <v/>
      </c>
      <c r="Y9" s="4" t="str">
        <f t="shared" si="11"/>
        <v>P</v>
      </c>
      <c r="Z9" s="4" t="str">
        <f>IF(V9="","",IF(OR(AND(V9&gt;=ANNEXE!$E$4,V9&lt;=ANNEXE!$F$4),AND(V9&gt;=ANNEXE!$E$5,V9&lt;=ANNEXE!$F$5),AND(V9&gt;=ANNEXE!$E$6,V9&lt;=ANNEXE!$F$6),AND(V9&gt;=ANNEXE!$E$7,V9&lt;=ANNEXE!$F$7),AND(V9&gt;=ANNEXE!$E$8,V9&lt;=ANNEXE!$F$8),AND(V9&gt;=ANNEXE!$E$9,V9&lt;=ANNEXE!$F$9),COUNTIF(ANNEXE!$A$4:$C$18,V9)&gt;=1),"C",""))</f>
        <v/>
      </c>
      <c r="AA9" s="41">
        <f t="shared" si="12"/>
        <v>8</v>
      </c>
      <c r="AB9" s="40">
        <f>AB8+1</f>
        <v>45779</v>
      </c>
      <c r="AC9" s="4" t="str">
        <f t="shared" si="13"/>
        <v>F</v>
      </c>
      <c r="AD9" s="4" t="str">
        <f t="shared" si="14"/>
        <v/>
      </c>
      <c r="AE9" s="4" t="str">
        <f t="shared" si="15"/>
        <v>P</v>
      </c>
      <c r="AF9" s="4" t="str">
        <f>IF(AB9="","",IF(OR(AND(AB9&gt;=ANNEXE!$E$4,AB9&lt;=ANNEXE!$F$4),AND(AB9&gt;=ANNEXE!$E$5,AB9&lt;=ANNEXE!$F$5),AND(AB9&gt;=ANNEXE!$E$6,AB9&lt;=ANNEXE!$F$6),AND(AB9&gt;=ANNEXE!$E$7,AB9&lt;=ANNEXE!$F$7),AND(AB9&gt;=ANNEXE!$E$8,AB9&lt;=ANNEXE!$F$8),AND(AB9&gt;=ANNEXE!$E$9,AB9&lt;=ANNEXE!$F$9),COUNTIF(ANNEXE!$A$4:$C$18,AB9)&gt;=1),"C",""))</f>
        <v/>
      </c>
      <c r="AG9" s="41">
        <f t="shared" si="16"/>
        <v>3.5</v>
      </c>
      <c r="AH9" s="40">
        <f>AH8+1</f>
        <v>45810</v>
      </c>
      <c r="AI9" s="4" t="str">
        <f t="shared" si="17"/>
        <v>F</v>
      </c>
      <c r="AJ9" s="4" t="str">
        <f t="shared" si="18"/>
        <v>E</v>
      </c>
      <c r="AK9" s="4" t="str">
        <f t="shared" si="19"/>
        <v/>
      </c>
      <c r="AL9" s="4" t="str">
        <f>IF(AH9="","",IF(OR(AND(AH9&gt;=ANNEXE!$E$4,AH9&lt;=ANNEXE!$F$4),AND(AH9&gt;=ANNEXE!$E$5,AH9&lt;=ANNEXE!$F$5),AND(AH9&gt;=ANNEXE!$E$6,AH9&lt;=ANNEXE!$F$6),AND(AH9&gt;=ANNEXE!$E$7,AH9&lt;=ANNEXE!$F$7),AND(AH9&gt;=ANNEXE!$E$8,AH9&lt;=ANNEXE!$F$8),AND(AH9&gt;=ANNEXE!$E$9,AH9&lt;=ANNEXE!$F$9),COUNTIF(ANNEXE!$A$4:$C$18,AH9)&gt;=1),"C",""))</f>
        <v/>
      </c>
      <c r="AM9" s="41">
        <f t="shared" si="20"/>
        <v>7.5</v>
      </c>
      <c r="AN9" s="40">
        <f>AN8+1</f>
        <v>45840</v>
      </c>
      <c r="AO9" s="4" t="str">
        <f t="shared" si="21"/>
        <v>F</v>
      </c>
      <c r="AP9" s="4" t="str">
        <f t="shared" si="22"/>
        <v/>
      </c>
      <c r="AQ9" s="4" t="str">
        <f t="shared" si="23"/>
        <v>P</v>
      </c>
      <c r="AR9" s="4" t="str">
        <f>IF(AN9="","",IF(OR(AND(AN9&gt;=ANNEXE!$E$4,AN9&lt;=ANNEXE!$F$4),AND(AN9&gt;=ANNEXE!$E$5,AN9&lt;=ANNEXE!$F$5),AND(AN9&gt;=ANNEXE!$E$6,AN9&lt;=ANNEXE!$F$6),AND(AN9&gt;=ANNEXE!$E$7,AN9&lt;=ANNEXE!$F$7),AND(AN9&gt;=ANNEXE!$E$8,AN9&lt;=ANNEXE!$F$8),AND(AN9&gt;=ANNEXE!$E$9,AN9&lt;=ANNEXE!$F$9),COUNTIF(ANNEXE!$A$4:$C$18,AN9)&gt;=1),"C",""))</f>
        <v/>
      </c>
      <c r="AS9" s="41">
        <f t="shared" si="24"/>
        <v>8</v>
      </c>
      <c r="AT9" s="40">
        <f>AT8+1</f>
        <v>45871</v>
      </c>
      <c r="AU9" s="4" t="str">
        <f t="shared" si="25"/>
        <v/>
      </c>
      <c r="AV9" s="4" t="str">
        <f t="shared" si="26"/>
        <v/>
      </c>
      <c r="AW9" s="4" t="str">
        <f t="shared" si="27"/>
        <v/>
      </c>
      <c r="AX9" s="4" t="str">
        <f>IF(AT9="","",IF(OR(AND(AT9&gt;=ANNEXE!$E$4,AT9&lt;=ANNEXE!$F$4),AND(AT9&gt;=ANNEXE!$E$5,AT9&lt;=ANNEXE!$F$5),AND(AT9&gt;=ANNEXE!$E$6,AT9&lt;=ANNEXE!$F$6),AND(AT9&gt;=ANNEXE!$E$7,AT9&lt;=ANNEXE!$F$7),AND(AT9&gt;=ANNEXE!$E$8,AT9&lt;=ANNEXE!$F$8),AND(AT9&gt;=ANNEXE!$E$9,AT9&lt;=ANNEXE!$F$9),COUNTIF(ANNEXE!$A$4:$C$18,AT9)&gt;=1),"C",""))</f>
        <v/>
      </c>
      <c r="AY9" s="41" t="str">
        <f t="shared" si="28"/>
        <v/>
      </c>
      <c r="AZ9" s="40">
        <f>AZ8+1</f>
        <v>45902</v>
      </c>
      <c r="BA9" s="4" t="str">
        <f t="shared" si="29"/>
        <v>F</v>
      </c>
      <c r="BB9" s="4" t="str">
        <f t="shared" si="30"/>
        <v/>
      </c>
      <c r="BC9" s="4" t="str">
        <f t="shared" si="31"/>
        <v>P</v>
      </c>
      <c r="BD9" s="4" t="str">
        <f>IF(AZ9="","",IF(OR(AND(AZ9&gt;=ANNEXE!$E$4,AZ9&lt;=ANNEXE!$F$4),AND(AZ9&gt;=ANNEXE!$E$5,AZ9&lt;=ANNEXE!$F$5),AND(AZ9&gt;=ANNEXE!$E$6,AZ9&lt;=ANNEXE!$F$6),AND(AZ9&gt;=ANNEXE!$E$7,AZ9&lt;=ANNEXE!$F$7),AND(AZ9&gt;=ANNEXE!$E$8,AZ9&lt;=ANNEXE!$F$8),AND(AZ9&gt;=ANNEXE!$E$9,AZ9&lt;=ANNEXE!$F$9),COUNTIF(ANNEXE!$A$4:$C$18,AZ9)&gt;=1),"C",""))</f>
        <v/>
      </c>
      <c r="BE9" s="41">
        <f t="shared" si="32"/>
        <v>8</v>
      </c>
      <c r="BF9" s="40">
        <f>BF8+1</f>
        <v>45932</v>
      </c>
      <c r="BG9" s="4" t="str">
        <f t="shared" si="33"/>
        <v>F</v>
      </c>
      <c r="BH9" s="4" t="str">
        <f t="shared" si="34"/>
        <v/>
      </c>
      <c r="BI9" s="4" t="str">
        <f t="shared" si="35"/>
        <v>P</v>
      </c>
      <c r="BJ9" s="4" t="str">
        <f>IF(BF9="","",IF(OR(AND(BF9&gt;=ANNEXE!$E$4,BF9&lt;=ANNEXE!$F$4),AND(BF9&gt;=ANNEXE!$E$5,BF9&lt;=ANNEXE!$F$5),AND(BF9&gt;=ANNEXE!$E$6,BF9&lt;=ANNEXE!$F$6),AND(BF9&gt;=ANNEXE!$E$7,BF9&lt;=ANNEXE!$F$7),AND(BF9&gt;=ANNEXE!$E$8,BF9&lt;=ANNEXE!$F$8),AND(BF9&gt;=ANNEXE!$E$9,BF9&lt;=ANNEXE!$F$9),COUNTIF(ANNEXE!$A$4:$C$18,BF9)&gt;=1),"C",""))</f>
        <v/>
      </c>
      <c r="BK9" s="41">
        <f t="shared" si="36"/>
        <v>8</v>
      </c>
      <c r="BL9" s="40">
        <f>BL8+1</f>
        <v>45963</v>
      </c>
      <c r="BM9" s="4" t="str">
        <f t="shared" si="37"/>
        <v/>
      </c>
      <c r="BN9" s="4" t="str">
        <f t="shared" si="38"/>
        <v/>
      </c>
      <c r="BO9" s="4" t="str">
        <f t="shared" si="39"/>
        <v/>
      </c>
      <c r="BP9" s="4" t="str">
        <f>IF(BL9="","",IF(OR(AND(BL9&gt;=ANNEXE!$E$4,BL9&lt;=ANNEXE!$F$4),AND(BL9&gt;=ANNEXE!$E$5,BL9&lt;=ANNEXE!$F$5),AND(BL9&gt;=ANNEXE!$E$6,BL9&lt;=ANNEXE!$F$6),AND(BL9&gt;=ANNEXE!$E$7,BL9&lt;=ANNEXE!$F$7),AND(BL9&gt;=ANNEXE!$E$8,BL9&lt;=ANNEXE!$F$8),AND(BL9&gt;=ANNEXE!$E$9,BL9&lt;=ANNEXE!$F$9),COUNTIF(ANNEXE!$A$4:$C$18,BL9)&gt;=1),"C",""))</f>
        <v/>
      </c>
      <c r="BQ9" s="41" t="str">
        <f t="shared" si="40"/>
        <v/>
      </c>
      <c r="BR9" s="40">
        <f>BR8+1</f>
        <v>45993</v>
      </c>
      <c r="BS9" s="4" t="str">
        <f t="shared" ref="BS9:BS38" si="46">IF(BR9="","",IF(WEEKDAY(BR9,2)&gt;=6,"",IF(AND(BR9&gt;=$B$9,BR9&lt;=$B$10),"F","")))</f>
        <v/>
      </c>
      <c r="BT9" s="4" t="str">
        <f t="shared" ref="BT9:BT38" si="47">IF(BR9="","",IF(WEEKDAY(BR9,2)&gt;=6,"",IF(OR(AND(BR9&gt;=$B$11,BR9&lt;=$B$12),AND(BR9&gt;=$B$13,BR9&lt;=$B$14),AND(BR9&gt;=$B$15,BR9&lt;=$B$16),AND(BR9&gt;=$B$17,BR9&lt;=$B$18),AND(BR9&gt;=$B$19,BR9&lt;=$B$20),AND(BR9&gt;=$B$21,BR9&lt;=$B$22),AND(BR9&gt;=$B$23,BR9&lt;=$B$24),AND(BR9&gt;=$B$25,BR9&lt;=$B$26)),"E","")))</f>
        <v/>
      </c>
      <c r="BU9" s="4" t="str">
        <f t="shared" si="41"/>
        <v/>
      </c>
      <c r="BV9" s="4" t="str">
        <f>IF(BR9="","",IF(OR(AND(BR9&gt;=ANNEXE!$E$4,BR9&lt;=ANNEXE!$F$4),AND(BR9&gt;=ANNEXE!$E$5,BR9&lt;=ANNEXE!$F$5),AND(BR9&gt;=ANNEXE!$E$6,BR9&lt;=ANNEXE!$F$6),AND(BR9&gt;=ANNEXE!$E$7,BR9&lt;=ANNEXE!$F$7),AND(BR9&gt;=ANNEXE!$E$8,BR9&lt;=ANNEXE!$F$8),AND(BR9&gt;=ANNEXE!$E$9,BR9&lt;=ANNEXE!$F$9),COUNTIF(ANNEXE!$A$4:$C$18,BR9)&gt;=1),"C",""))</f>
        <v/>
      </c>
      <c r="BW9" s="41">
        <f t="shared" si="42"/>
        <v>8</v>
      </c>
    </row>
    <row r="10" spans="1:75">
      <c r="A10" s="34" t="s">
        <v>92</v>
      </c>
      <c r="B10" s="35">
        <f>INDEX(Programmation!$A$13:$AB$62,MATCH($A$7,Programmation!$A$13:$A$62,0),4)</f>
        <v>45968</v>
      </c>
      <c r="D10" s="40">
        <f t="shared" ref="D10:D34" si="48">D9+1</f>
        <v>45660</v>
      </c>
      <c r="E10" s="4" t="str">
        <f t="shared" si="43"/>
        <v/>
      </c>
      <c r="F10" s="4" t="str">
        <f t="shared" si="44"/>
        <v/>
      </c>
      <c r="G10" s="4" t="str">
        <f t="shared" si="45"/>
        <v/>
      </c>
      <c r="H10" s="4" t="str">
        <f>IF(D10="","",IF(OR(AND(D10&gt;=ANNEXE!$E$4,D10&lt;=ANNEXE!$F$4),AND(D10&gt;=ANNEXE!$E$5,D10&lt;=ANNEXE!$F$5),AND(D10&gt;=ANNEXE!$E$6,D10&lt;=ANNEXE!$F$6),AND(D10&gt;=ANNEXE!$E$7,D10&lt;=ANNEXE!$F$7),AND(D10&gt;=ANNEXE!$E$8,D10&lt;=ANNEXE!$F$8),AND(D10&gt;=ANNEXE!$E$9,D10&lt;=ANNEXE!$F$9),COUNTIF(ANNEXE!$A$4:$C$18,D10)&gt;=1),"C",""))</f>
        <v/>
      </c>
      <c r="I10" s="41">
        <f t="shared" si="0"/>
        <v>3.5</v>
      </c>
      <c r="J10" s="40">
        <f t="shared" ref="J10:J34" si="49">J9+1</f>
        <v>45691</v>
      </c>
      <c r="K10" s="4" t="str">
        <f t="shared" si="1"/>
        <v/>
      </c>
      <c r="L10" s="4" t="str">
        <f t="shared" si="2"/>
        <v/>
      </c>
      <c r="M10" s="4" t="str">
        <f t="shared" si="3"/>
        <v/>
      </c>
      <c r="N10" s="4" t="str">
        <f>IF(J10="","",IF(OR(AND(J10&gt;=ANNEXE!$E$4,J10&lt;=ANNEXE!$F$4),AND(J10&gt;=ANNEXE!$E$5,J10&lt;=ANNEXE!$F$5),AND(J10&gt;=ANNEXE!$E$6,J10&lt;=ANNEXE!$F$6),AND(J10&gt;=ANNEXE!$E$7,J10&lt;=ANNEXE!$F$7),AND(J10&gt;=ANNEXE!$E$8,J10&lt;=ANNEXE!$F$8),AND(J10&gt;=ANNEXE!$E$9,J10&lt;=ANNEXE!$F$9),COUNTIF(ANNEXE!$A$4:$C$18,J10)&gt;=1),"C",""))</f>
        <v/>
      </c>
      <c r="O10" s="41">
        <f t="shared" si="4"/>
        <v>7.5</v>
      </c>
      <c r="P10" s="40">
        <f t="shared" ref="P10:P34" si="50">P9+1</f>
        <v>45719</v>
      </c>
      <c r="Q10" s="4" t="str">
        <f t="shared" si="5"/>
        <v>F</v>
      </c>
      <c r="R10" s="4" t="str">
        <f t="shared" si="6"/>
        <v/>
      </c>
      <c r="S10" s="4" t="str">
        <f t="shared" si="7"/>
        <v>P</v>
      </c>
      <c r="T10" s="4" t="str">
        <f>IF(P10="","",IF(OR(AND(P10&gt;=ANNEXE!$E$4,P10&lt;=ANNEXE!$F$4),AND(P10&gt;=ANNEXE!$E$5,P10&lt;=ANNEXE!$F$5),AND(P10&gt;=ANNEXE!$E$6,P10&lt;=ANNEXE!$F$6),AND(P10&gt;=ANNEXE!$E$7,P10&lt;=ANNEXE!$F$7),AND(P10&gt;=ANNEXE!$E$8,P10&lt;=ANNEXE!$F$8),AND(P10&gt;=ANNEXE!$E$9,P10&lt;=ANNEXE!$F$9),COUNTIF(ANNEXE!$A$4:$C$18,P10)&gt;=1),"C",""))</f>
        <v/>
      </c>
      <c r="U10" s="41">
        <f t="shared" si="8"/>
        <v>7.5</v>
      </c>
      <c r="V10" s="40">
        <f t="shared" ref="V10:V34" si="51">V9+1</f>
        <v>45750</v>
      </c>
      <c r="W10" t="str">
        <f t="shared" si="9"/>
        <v>F</v>
      </c>
      <c r="X10" s="4" t="str">
        <f t="shared" si="10"/>
        <v/>
      </c>
      <c r="Y10" s="4" t="str">
        <f t="shared" si="11"/>
        <v>P</v>
      </c>
      <c r="Z10" s="4" t="str">
        <f>IF(V10="","",IF(OR(AND(V10&gt;=ANNEXE!$E$4,V10&lt;=ANNEXE!$F$4),AND(V10&gt;=ANNEXE!$E$5,V10&lt;=ANNEXE!$F$5),AND(V10&gt;=ANNEXE!$E$6,V10&lt;=ANNEXE!$F$6),AND(V10&gt;=ANNEXE!$E$7,V10&lt;=ANNEXE!$F$7),AND(V10&gt;=ANNEXE!$E$8,V10&lt;=ANNEXE!$F$8),AND(V10&gt;=ANNEXE!$E$9,V10&lt;=ANNEXE!$F$9),COUNTIF(ANNEXE!$A$4:$C$18,V10)&gt;=1),"C",""))</f>
        <v/>
      </c>
      <c r="AA10" s="41">
        <f t="shared" si="12"/>
        <v>8</v>
      </c>
      <c r="AB10" s="40">
        <f t="shared" ref="AB10:AB34" si="52">AB9+1</f>
        <v>45780</v>
      </c>
      <c r="AC10" s="4" t="str">
        <f t="shared" si="13"/>
        <v/>
      </c>
      <c r="AD10" s="4" t="str">
        <f t="shared" si="14"/>
        <v/>
      </c>
      <c r="AE10" s="4" t="str">
        <f t="shared" si="15"/>
        <v/>
      </c>
      <c r="AF10" s="4" t="str">
        <f>IF(AB10="","",IF(OR(AND(AB10&gt;=ANNEXE!$E$4,AB10&lt;=ANNEXE!$F$4),AND(AB10&gt;=ANNEXE!$E$5,AB10&lt;=ANNEXE!$F$5),AND(AB10&gt;=ANNEXE!$E$6,AB10&lt;=ANNEXE!$F$6),AND(AB10&gt;=ANNEXE!$E$7,AB10&lt;=ANNEXE!$F$7),AND(AB10&gt;=ANNEXE!$E$8,AB10&lt;=ANNEXE!$F$8),AND(AB10&gt;=ANNEXE!$E$9,AB10&lt;=ANNEXE!$F$9),COUNTIF(ANNEXE!$A$4:$C$18,AB10)&gt;=1),"C",""))</f>
        <v/>
      </c>
      <c r="AG10" s="41" t="str">
        <f t="shared" si="16"/>
        <v/>
      </c>
      <c r="AH10" s="40">
        <f t="shared" ref="AH10:AH34" si="53">AH9+1</f>
        <v>45811</v>
      </c>
      <c r="AI10" s="4" t="str">
        <f t="shared" si="17"/>
        <v>F</v>
      </c>
      <c r="AJ10" s="4" t="str">
        <f t="shared" si="18"/>
        <v>E</v>
      </c>
      <c r="AK10" s="4" t="str">
        <f t="shared" si="19"/>
        <v/>
      </c>
      <c r="AL10" s="4" t="str">
        <f>IF(AH10="","",IF(OR(AND(AH10&gt;=ANNEXE!$E$4,AH10&lt;=ANNEXE!$F$4),AND(AH10&gt;=ANNEXE!$E$5,AH10&lt;=ANNEXE!$F$5),AND(AH10&gt;=ANNEXE!$E$6,AH10&lt;=ANNEXE!$F$6),AND(AH10&gt;=ANNEXE!$E$7,AH10&lt;=ANNEXE!$F$7),AND(AH10&gt;=ANNEXE!$E$8,AH10&lt;=ANNEXE!$F$8),AND(AH10&gt;=ANNEXE!$E$9,AH10&lt;=ANNEXE!$F$9),COUNTIF(ANNEXE!$A$4:$C$18,AH10)&gt;=1),"C",""))</f>
        <v/>
      </c>
      <c r="AM10" s="41">
        <f t="shared" si="20"/>
        <v>8</v>
      </c>
      <c r="AN10" s="40">
        <f t="shared" ref="AN10:AN34" si="54">AN9+1</f>
        <v>45841</v>
      </c>
      <c r="AO10" s="4" t="str">
        <f t="shared" si="21"/>
        <v>F</v>
      </c>
      <c r="AP10" s="4" t="str">
        <f t="shared" si="22"/>
        <v/>
      </c>
      <c r="AQ10" s="4" t="str">
        <f t="shared" si="23"/>
        <v>P</v>
      </c>
      <c r="AR10" s="4" t="str">
        <f>IF(AN10="","",IF(OR(AND(AN10&gt;=ANNEXE!$E$4,AN10&lt;=ANNEXE!$F$4),AND(AN10&gt;=ANNEXE!$E$5,AN10&lt;=ANNEXE!$F$5),AND(AN10&gt;=ANNEXE!$E$6,AN10&lt;=ANNEXE!$F$6),AND(AN10&gt;=ANNEXE!$E$7,AN10&lt;=ANNEXE!$F$7),AND(AN10&gt;=ANNEXE!$E$8,AN10&lt;=ANNEXE!$F$8),AND(AN10&gt;=ANNEXE!$E$9,AN10&lt;=ANNEXE!$F$9),COUNTIF(ANNEXE!$A$4:$C$18,AN10)&gt;=1),"C",""))</f>
        <v/>
      </c>
      <c r="AS10" s="41">
        <f t="shared" si="24"/>
        <v>8</v>
      </c>
      <c r="AT10" s="40">
        <f t="shared" ref="AT10:AT34" si="55">AT9+1</f>
        <v>45872</v>
      </c>
      <c r="AU10" s="4" t="str">
        <f t="shared" si="25"/>
        <v/>
      </c>
      <c r="AV10" s="4" t="str">
        <f t="shared" si="26"/>
        <v/>
      </c>
      <c r="AW10" s="4" t="str">
        <f t="shared" si="27"/>
        <v/>
      </c>
      <c r="AX10" s="4" t="str">
        <f>IF(AT10="","",IF(OR(AND(AT10&gt;=ANNEXE!$E$4,AT10&lt;=ANNEXE!$F$4),AND(AT10&gt;=ANNEXE!$E$5,AT10&lt;=ANNEXE!$F$5),AND(AT10&gt;=ANNEXE!$E$6,AT10&lt;=ANNEXE!$F$6),AND(AT10&gt;=ANNEXE!$E$7,AT10&lt;=ANNEXE!$F$7),AND(AT10&gt;=ANNEXE!$E$8,AT10&lt;=ANNEXE!$F$8),AND(AT10&gt;=ANNEXE!$E$9,AT10&lt;=ANNEXE!$F$9),COUNTIF(ANNEXE!$A$4:$C$18,AT10)&gt;=1),"C",""))</f>
        <v/>
      </c>
      <c r="AY10" s="41" t="str">
        <f t="shared" si="28"/>
        <v/>
      </c>
      <c r="AZ10" s="40">
        <f t="shared" ref="AZ10:AZ34" si="56">AZ9+1</f>
        <v>45903</v>
      </c>
      <c r="BA10" s="4" t="str">
        <f t="shared" si="29"/>
        <v>F</v>
      </c>
      <c r="BB10" s="4" t="str">
        <f t="shared" si="30"/>
        <v/>
      </c>
      <c r="BC10" s="4" t="str">
        <f t="shared" si="31"/>
        <v>P</v>
      </c>
      <c r="BD10" s="4" t="str">
        <f>IF(AZ10="","",IF(OR(AND(AZ10&gt;=ANNEXE!$E$4,AZ10&lt;=ANNEXE!$F$4),AND(AZ10&gt;=ANNEXE!$E$5,AZ10&lt;=ANNEXE!$F$5),AND(AZ10&gt;=ANNEXE!$E$6,AZ10&lt;=ANNEXE!$F$6),AND(AZ10&gt;=ANNEXE!$E$7,AZ10&lt;=ANNEXE!$F$7),AND(AZ10&gt;=ANNEXE!$E$8,AZ10&lt;=ANNEXE!$F$8),AND(AZ10&gt;=ANNEXE!$E$9,AZ10&lt;=ANNEXE!$F$9),COUNTIF(ANNEXE!$A$4:$C$18,AZ10)&gt;=1),"C",""))</f>
        <v/>
      </c>
      <c r="BE10" s="41">
        <f t="shared" si="32"/>
        <v>8</v>
      </c>
      <c r="BF10" s="40">
        <f t="shared" ref="BF10:BF34" si="57">BF9+1</f>
        <v>45933</v>
      </c>
      <c r="BG10" s="4" t="str">
        <f t="shared" si="33"/>
        <v>F</v>
      </c>
      <c r="BH10" s="4" t="str">
        <f t="shared" si="34"/>
        <v/>
      </c>
      <c r="BI10" s="4" t="str">
        <f t="shared" si="35"/>
        <v>P</v>
      </c>
      <c r="BJ10" s="4" t="str">
        <f>IF(BF10="","",IF(OR(AND(BF10&gt;=ANNEXE!$E$4,BF10&lt;=ANNEXE!$F$4),AND(BF10&gt;=ANNEXE!$E$5,BF10&lt;=ANNEXE!$F$5),AND(BF10&gt;=ANNEXE!$E$6,BF10&lt;=ANNEXE!$F$6),AND(BF10&gt;=ANNEXE!$E$7,BF10&lt;=ANNEXE!$F$7),AND(BF10&gt;=ANNEXE!$E$8,BF10&lt;=ANNEXE!$F$8),AND(BF10&gt;=ANNEXE!$E$9,BF10&lt;=ANNEXE!$F$9),COUNTIF(ANNEXE!$A$4:$C$18,BF10)&gt;=1),"C",""))</f>
        <v/>
      </c>
      <c r="BK10" s="41">
        <f t="shared" si="36"/>
        <v>3.5</v>
      </c>
      <c r="BL10" s="40">
        <f t="shared" ref="BL10:BL34" si="58">BL9+1</f>
        <v>45964</v>
      </c>
      <c r="BM10" s="4" t="str">
        <f t="shared" si="37"/>
        <v>F</v>
      </c>
      <c r="BN10" s="4" t="str">
        <f t="shared" si="38"/>
        <v/>
      </c>
      <c r="BO10" s="4" t="str">
        <f t="shared" si="39"/>
        <v>P</v>
      </c>
      <c r="BP10" s="4" t="str">
        <f>IF(BL10="","",IF(OR(AND(BL10&gt;=ANNEXE!$E$4,BL10&lt;=ANNEXE!$F$4),AND(BL10&gt;=ANNEXE!$E$5,BL10&lt;=ANNEXE!$F$5),AND(BL10&gt;=ANNEXE!$E$6,BL10&lt;=ANNEXE!$F$6),AND(BL10&gt;=ANNEXE!$E$7,BL10&lt;=ANNEXE!$F$7),AND(BL10&gt;=ANNEXE!$E$8,BL10&lt;=ANNEXE!$F$8),AND(BL10&gt;=ANNEXE!$E$9,BL10&lt;=ANNEXE!$F$9),COUNTIF(ANNEXE!$A$4:$C$18,BL10)&gt;=1),"C",""))</f>
        <v/>
      </c>
      <c r="BQ10" s="41">
        <f t="shared" si="40"/>
        <v>7.5</v>
      </c>
      <c r="BR10" s="40">
        <f t="shared" ref="BR10:BR34" si="59">BR9+1</f>
        <v>45994</v>
      </c>
      <c r="BS10" s="4" t="str">
        <f t="shared" si="46"/>
        <v/>
      </c>
      <c r="BT10" s="4" t="str">
        <f t="shared" si="47"/>
        <v/>
      </c>
      <c r="BU10" s="4" t="str">
        <f t="shared" si="41"/>
        <v/>
      </c>
      <c r="BV10" s="4" t="str">
        <f>IF(BR10="","",IF(OR(AND(BR10&gt;=ANNEXE!$E$4,BR10&lt;=ANNEXE!$F$4),AND(BR10&gt;=ANNEXE!$E$5,BR10&lt;=ANNEXE!$F$5),AND(BR10&gt;=ANNEXE!$E$6,BR10&lt;=ANNEXE!$F$6),AND(BR10&gt;=ANNEXE!$E$7,BR10&lt;=ANNEXE!$F$7),AND(BR10&gt;=ANNEXE!$E$8,BR10&lt;=ANNEXE!$F$8),AND(BR10&gt;=ANNEXE!$E$9,BR10&lt;=ANNEXE!$F$9),COUNTIF(ANNEXE!$A$4:$C$18,BR10)&gt;=1),"C",""))</f>
        <v/>
      </c>
      <c r="BW10" s="41">
        <f t="shared" si="42"/>
        <v>8</v>
      </c>
    </row>
    <row r="11" spans="1:75">
      <c r="A11" s="30" t="s">
        <v>68</v>
      </c>
      <c r="B11" s="31">
        <f>IF(INDEX(Programmation!$A$13:$AB$62,MATCH($A$7,Programmation!$A$13:$A$62,0),5)="","",INDEX(Programmation!$A$13:$AB$62,MATCH($A$7,Programmation!$A$13:$A$62,0),5))</f>
        <v>45796</v>
      </c>
      <c r="D11" s="40">
        <f t="shared" si="48"/>
        <v>45661</v>
      </c>
      <c r="E11" s="4" t="str">
        <f t="shared" si="43"/>
        <v/>
      </c>
      <c r="F11" s="4" t="str">
        <f t="shared" si="44"/>
        <v/>
      </c>
      <c r="G11" s="4" t="str">
        <f t="shared" si="45"/>
        <v/>
      </c>
      <c r="H11" s="4" t="str">
        <f>IF(D11="","",IF(OR(AND(D11&gt;=ANNEXE!$E$4,D11&lt;=ANNEXE!$F$4),AND(D11&gt;=ANNEXE!$E$5,D11&lt;=ANNEXE!$F$5),AND(D11&gt;=ANNEXE!$E$6,D11&lt;=ANNEXE!$F$6),AND(D11&gt;=ANNEXE!$E$7,D11&lt;=ANNEXE!$F$7),AND(D11&gt;=ANNEXE!$E$8,D11&lt;=ANNEXE!$F$8),AND(D11&gt;=ANNEXE!$E$9,D11&lt;=ANNEXE!$F$9),COUNTIF(ANNEXE!$A$4:$C$18,D11)&gt;=1),"C",""))</f>
        <v/>
      </c>
      <c r="I11" s="41" t="str">
        <f t="shared" si="0"/>
        <v/>
      </c>
      <c r="J11" s="40">
        <f t="shared" si="49"/>
        <v>45692</v>
      </c>
      <c r="K11" s="4" t="str">
        <f t="shared" si="1"/>
        <v/>
      </c>
      <c r="L11" s="4" t="str">
        <f t="shared" si="2"/>
        <v/>
      </c>
      <c r="M11" s="4" t="str">
        <f t="shared" si="3"/>
        <v/>
      </c>
      <c r="N11" s="4" t="str">
        <f>IF(J11="","",IF(OR(AND(J11&gt;=ANNEXE!$E$4,J11&lt;=ANNEXE!$F$4),AND(J11&gt;=ANNEXE!$E$5,J11&lt;=ANNEXE!$F$5),AND(J11&gt;=ANNEXE!$E$6,J11&lt;=ANNEXE!$F$6),AND(J11&gt;=ANNEXE!$E$7,J11&lt;=ANNEXE!$F$7),AND(J11&gt;=ANNEXE!$E$8,J11&lt;=ANNEXE!$F$8),AND(J11&gt;=ANNEXE!$E$9,J11&lt;=ANNEXE!$F$9),COUNTIF(ANNEXE!$A$4:$C$18,J11)&gt;=1),"C",""))</f>
        <v/>
      </c>
      <c r="O11" s="41">
        <f t="shared" si="4"/>
        <v>8</v>
      </c>
      <c r="P11" s="40">
        <f t="shared" si="50"/>
        <v>45720</v>
      </c>
      <c r="Q11" s="4" t="str">
        <f t="shared" si="5"/>
        <v>F</v>
      </c>
      <c r="R11" s="4" t="str">
        <f t="shared" si="6"/>
        <v/>
      </c>
      <c r="S11" s="4" t="str">
        <f t="shared" si="7"/>
        <v>P</v>
      </c>
      <c r="T11" s="4" t="str">
        <f>IF(P11="","",IF(OR(AND(P11&gt;=ANNEXE!$E$4,P11&lt;=ANNEXE!$F$4),AND(P11&gt;=ANNEXE!$E$5,P11&lt;=ANNEXE!$F$5),AND(P11&gt;=ANNEXE!$E$6,P11&lt;=ANNEXE!$F$6),AND(P11&gt;=ANNEXE!$E$7,P11&lt;=ANNEXE!$F$7),AND(P11&gt;=ANNEXE!$E$8,P11&lt;=ANNEXE!$F$8),AND(P11&gt;=ANNEXE!$E$9,P11&lt;=ANNEXE!$F$9),COUNTIF(ANNEXE!$A$4:$C$18,P11)&gt;=1),"C",""))</f>
        <v/>
      </c>
      <c r="U11" s="41">
        <f t="shared" si="8"/>
        <v>8</v>
      </c>
      <c r="V11" s="40">
        <f t="shared" si="51"/>
        <v>45751</v>
      </c>
      <c r="W11" t="str">
        <f t="shared" si="9"/>
        <v>F</v>
      </c>
      <c r="X11" s="4" t="str">
        <f t="shared" si="10"/>
        <v/>
      </c>
      <c r="Y11" s="4" t="str">
        <f t="shared" si="11"/>
        <v>P</v>
      </c>
      <c r="Z11" s="4" t="str">
        <f>IF(V11="","",IF(OR(AND(V11&gt;=ANNEXE!$E$4,V11&lt;=ANNEXE!$F$4),AND(V11&gt;=ANNEXE!$E$5,V11&lt;=ANNEXE!$F$5),AND(V11&gt;=ANNEXE!$E$6,V11&lt;=ANNEXE!$F$6),AND(V11&gt;=ANNEXE!$E$7,V11&lt;=ANNEXE!$F$7),AND(V11&gt;=ANNEXE!$E$8,V11&lt;=ANNEXE!$F$8),AND(V11&gt;=ANNEXE!$E$9,V11&lt;=ANNEXE!$F$9),COUNTIF(ANNEXE!$A$4:$C$18,V11)&gt;=1),"C",""))</f>
        <v/>
      </c>
      <c r="AA11" s="41">
        <f t="shared" si="12"/>
        <v>3.5</v>
      </c>
      <c r="AB11" s="40">
        <f t="shared" si="52"/>
        <v>45781</v>
      </c>
      <c r="AC11" s="4" t="str">
        <f t="shared" si="13"/>
        <v/>
      </c>
      <c r="AD11" s="4" t="str">
        <f t="shared" si="14"/>
        <v/>
      </c>
      <c r="AE11" s="4" t="str">
        <f t="shared" si="15"/>
        <v/>
      </c>
      <c r="AF11" s="4" t="str">
        <f>IF(AB11="","",IF(OR(AND(AB11&gt;=ANNEXE!$E$4,AB11&lt;=ANNEXE!$F$4),AND(AB11&gt;=ANNEXE!$E$5,AB11&lt;=ANNEXE!$F$5),AND(AB11&gt;=ANNEXE!$E$6,AB11&lt;=ANNEXE!$F$6),AND(AB11&gt;=ANNEXE!$E$7,AB11&lt;=ANNEXE!$F$7),AND(AB11&gt;=ANNEXE!$E$8,AB11&lt;=ANNEXE!$F$8),AND(AB11&gt;=ANNEXE!$E$9,AB11&lt;=ANNEXE!$F$9),COUNTIF(ANNEXE!$A$4:$C$18,AB11)&gt;=1),"C",""))</f>
        <v/>
      </c>
      <c r="AG11" s="41" t="str">
        <f t="shared" si="16"/>
        <v/>
      </c>
      <c r="AH11" s="40">
        <f t="shared" si="53"/>
        <v>45812</v>
      </c>
      <c r="AI11" s="4" t="str">
        <f t="shared" si="17"/>
        <v>F</v>
      </c>
      <c r="AJ11" s="4" t="str">
        <f t="shared" si="18"/>
        <v>E</v>
      </c>
      <c r="AK11" s="4" t="str">
        <f t="shared" si="19"/>
        <v/>
      </c>
      <c r="AL11" s="4" t="str">
        <f>IF(AH11="","",IF(OR(AND(AH11&gt;=ANNEXE!$E$4,AH11&lt;=ANNEXE!$F$4),AND(AH11&gt;=ANNEXE!$E$5,AH11&lt;=ANNEXE!$F$5),AND(AH11&gt;=ANNEXE!$E$6,AH11&lt;=ANNEXE!$F$6),AND(AH11&gt;=ANNEXE!$E$7,AH11&lt;=ANNEXE!$F$7),AND(AH11&gt;=ANNEXE!$E$8,AH11&lt;=ANNEXE!$F$8),AND(AH11&gt;=ANNEXE!$E$9,AH11&lt;=ANNEXE!$F$9),COUNTIF(ANNEXE!$A$4:$C$18,AH11)&gt;=1),"C",""))</f>
        <v/>
      </c>
      <c r="AM11" s="41">
        <f t="shared" si="20"/>
        <v>8</v>
      </c>
      <c r="AN11" s="40">
        <f t="shared" si="54"/>
        <v>45842</v>
      </c>
      <c r="AO11" s="4" t="str">
        <f t="shared" si="21"/>
        <v>F</v>
      </c>
      <c r="AP11" s="4" t="str">
        <f t="shared" si="22"/>
        <v/>
      </c>
      <c r="AQ11" s="4" t="str">
        <f t="shared" si="23"/>
        <v>P</v>
      </c>
      <c r="AR11" s="4" t="str">
        <f>IF(AN11="","",IF(OR(AND(AN11&gt;=ANNEXE!$E$4,AN11&lt;=ANNEXE!$F$4),AND(AN11&gt;=ANNEXE!$E$5,AN11&lt;=ANNEXE!$F$5),AND(AN11&gt;=ANNEXE!$E$6,AN11&lt;=ANNEXE!$F$6),AND(AN11&gt;=ANNEXE!$E$7,AN11&lt;=ANNEXE!$F$7),AND(AN11&gt;=ANNEXE!$E$8,AN11&lt;=ANNEXE!$F$8),AND(AN11&gt;=ANNEXE!$E$9,AN11&lt;=ANNEXE!$F$9),COUNTIF(ANNEXE!$A$4:$C$18,AN11)&gt;=1),"C",""))</f>
        <v/>
      </c>
      <c r="AS11" s="41">
        <f t="shared" si="24"/>
        <v>3.5</v>
      </c>
      <c r="AT11" s="40">
        <f t="shared" si="55"/>
        <v>45873</v>
      </c>
      <c r="AU11" s="4" t="str">
        <f t="shared" si="25"/>
        <v>F</v>
      </c>
      <c r="AV11" s="4" t="str">
        <f t="shared" si="26"/>
        <v>E</v>
      </c>
      <c r="AW11" s="4" t="str">
        <f t="shared" si="27"/>
        <v/>
      </c>
      <c r="AX11" s="4" t="str">
        <f>IF(AT11="","",IF(OR(AND(AT11&gt;=ANNEXE!$E$4,AT11&lt;=ANNEXE!$F$4),AND(AT11&gt;=ANNEXE!$E$5,AT11&lt;=ANNEXE!$F$5),AND(AT11&gt;=ANNEXE!$E$6,AT11&lt;=ANNEXE!$F$6),AND(AT11&gt;=ANNEXE!$E$7,AT11&lt;=ANNEXE!$F$7),AND(AT11&gt;=ANNEXE!$E$8,AT11&lt;=ANNEXE!$F$8),AND(AT11&gt;=ANNEXE!$E$9,AT11&lt;=ANNEXE!$F$9),COUNTIF(ANNEXE!$A$4:$C$18,AT11)&gt;=1),"C",""))</f>
        <v/>
      </c>
      <c r="AY11" s="41">
        <f t="shared" si="28"/>
        <v>7.5</v>
      </c>
      <c r="AZ11" s="40">
        <f t="shared" si="56"/>
        <v>45904</v>
      </c>
      <c r="BA11" s="4" t="str">
        <f t="shared" si="29"/>
        <v>F</v>
      </c>
      <c r="BB11" s="4" t="str">
        <f t="shared" si="30"/>
        <v/>
      </c>
      <c r="BC11" s="4" t="str">
        <f t="shared" si="31"/>
        <v>P</v>
      </c>
      <c r="BD11" s="4" t="str">
        <f>IF(AZ11="","",IF(OR(AND(AZ11&gt;=ANNEXE!$E$4,AZ11&lt;=ANNEXE!$F$4),AND(AZ11&gt;=ANNEXE!$E$5,AZ11&lt;=ANNEXE!$F$5),AND(AZ11&gt;=ANNEXE!$E$6,AZ11&lt;=ANNEXE!$F$6),AND(AZ11&gt;=ANNEXE!$E$7,AZ11&lt;=ANNEXE!$F$7),AND(AZ11&gt;=ANNEXE!$E$8,AZ11&lt;=ANNEXE!$F$8),AND(AZ11&gt;=ANNEXE!$E$9,AZ11&lt;=ANNEXE!$F$9),COUNTIF(ANNEXE!$A$4:$C$18,AZ11)&gt;=1),"C",""))</f>
        <v/>
      </c>
      <c r="BE11" s="41">
        <f t="shared" si="32"/>
        <v>8</v>
      </c>
      <c r="BF11" s="40">
        <f t="shared" si="57"/>
        <v>45934</v>
      </c>
      <c r="BG11" s="4" t="str">
        <f t="shared" si="33"/>
        <v/>
      </c>
      <c r="BH11" s="4" t="str">
        <f t="shared" si="34"/>
        <v/>
      </c>
      <c r="BI11" s="4" t="str">
        <f t="shared" si="35"/>
        <v/>
      </c>
      <c r="BJ11" s="4" t="str">
        <f>IF(BF11="","",IF(OR(AND(BF11&gt;=ANNEXE!$E$4,BF11&lt;=ANNEXE!$F$4),AND(BF11&gt;=ANNEXE!$E$5,BF11&lt;=ANNEXE!$F$5),AND(BF11&gt;=ANNEXE!$E$6,BF11&lt;=ANNEXE!$F$6),AND(BF11&gt;=ANNEXE!$E$7,BF11&lt;=ANNEXE!$F$7),AND(BF11&gt;=ANNEXE!$E$8,BF11&lt;=ANNEXE!$F$8),AND(BF11&gt;=ANNEXE!$E$9,BF11&lt;=ANNEXE!$F$9),COUNTIF(ANNEXE!$A$4:$C$18,BF11)&gt;=1),"C",""))</f>
        <v/>
      </c>
      <c r="BK11" s="41" t="str">
        <f t="shared" si="36"/>
        <v/>
      </c>
      <c r="BL11" s="40">
        <f t="shared" si="58"/>
        <v>45965</v>
      </c>
      <c r="BM11" s="4" t="str">
        <f t="shared" si="37"/>
        <v>F</v>
      </c>
      <c r="BN11" s="4" t="str">
        <f t="shared" si="38"/>
        <v/>
      </c>
      <c r="BO11" s="4" t="str">
        <f t="shared" si="39"/>
        <v>P</v>
      </c>
      <c r="BP11" s="4" t="str">
        <f>IF(BL11="","",IF(OR(AND(BL11&gt;=ANNEXE!$E$4,BL11&lt;=ANNEXE!$F$4),AND(BL11&gt;=ANNEXE!$E$5,BL11&lt;=ANNEXE!$F$5),AND(BL11&gt;=ANNEXE!$E$6,BL11&lt;=ANNEXE!$F$6),AND(BL11&gt;=ANNEXE!$E$7,BL11&lt;=ANNEXE!$F$7),AND(BL11&gt;=ANNEXE!$E$8,BL11&lt;=ANNEXE!$F$8),AND(BL11&gt;=ANNEXE!$E$9,BL11&lt;=ANNEXE!$F$9),COUNTIF(ANNEXE!$A$4:$C$18,BL11)&gt;=1),"C",""))</f>
        <v/>
      </c>
      <c r="BQ11" s="41">
        <f t="shared" si="40"/>
        <v>8</v>
      </c>
      <c r="BR11" s="40">
        <f t="shared" si="59"/>
        <v>45995</v>
      </c>
      <c r="BS11" s="4" t="str">
        <f t="shared" si="46"/>
        <v/>
      </c>
      <c r="BT11" s="4" t="str">
        <f t="shared" si="47"/>
        <v/>
      </c>
      <c r="BU11" s="4" t="str">
        <f t="shared" si="41"/>
        <v/>
      </c>
      <c r="BV11" s="4" t="str">
        <f>IF(BR11="","",IF(OR(AND(BR11&gt;=ANNEXE!$E$4,BR11&lt;=ANNEXE!$F$4),AND(BR11&gt;=ANNEXE!$E$5,BR11&lt;=ANNEXE!$F$5),AND(BR11&gt;=ANNEXE!$E$6,BR11&lt;=ANNEXE!$F$6),AND(BR11&gt;=ANNEXE!$E$7,BR11&lt;=ANNEXE!$F$7),AND(BR11&gt;=ANNEXE!$E$8,BR11&lt;=ANNEXE!$F$8),AND(BR11&gt;=ANNEXE!$E$9,BR11&lt;=ANNEXE!$F$9),COUNTIF(ANNEXE!$A$4:$C$18,BR11)&gt;=1),"C",""))</f>
        <v/>
      </c>
      <c r="BW11" s="41">
        <f t="shared" si="42"/>
        <v>8</v>
      </c>
    </row>
    <row r="12" spans="1:75">
      <c r="A12" s="28" t="s">
        <v>67</v>
      </c>
      <c r="B12" s="29">
        <f>IF(INDEX(Programmation!$A$13:$AB$62,MATCH($A$7,Programmation!$A$13:$A$62,0),5)="","",INDEX(Programmation!$A$13:$AB$62,MATCH($A$7,Programmation!$A$13:$A$62,0),6))</f>
        <v>45821</v>
      </c>
      <c r="D12" s="40">
        <f t="shared" si="48"/>
        <v>45662</v>
      </c>
      <c r="E12" s="4" t="str">
        <f t="shared" si="43"/>
        <v/>
      </c>
      <c r="F12" s="4" t="str">
        <f t="shared" si="44"/>
        <v/>
      </c>
      <c r="G12" s="4" t="str">
        <f t="shared" si="45"/>
        <v/>
      </c>
      <c r="H12" s="4" t="str">
        <f>IF(D12="","",IF(OR(AND(D12&gt;=ANNEXE!$E$4,D12&lt;=ANNEXE!$F$4),AND(D12&gt;=ANNEXE!$E$5,D12&lt;=ANNEXE!$F$5),AND(D12&gt;=ANNEXE!$E$6,D12&lt;=ANNEXE!$F$6),AND(D12&gt;=ANNEXE!$E$7,D12&lt;=ANNEXE!$F$7),AND(D12&gt;=ANNEXE!$E$8,D12&lt;=ANNEXE!$F$8),AND(D12&gt;=ANNEXE!$E$9,D12&lt;=ANNEXE!$F$9),COUNTIF(ANNEXE!$A$4:$C$18,D12)&gt;=1),"C",""))</f>
        <v/>
      </c>
      <c r="I12" s="41" t="str">
        <f t="shared" si="0"/>
        <v/>
      </c>
      <c r="J12" s="40">
        <f t="shared" si="49"/>
        <v>45693</v>
      </c>
      <c r="K12" s="4" t="str">
        <f t="shared" si="1"/>
        <v/>
      </c>
      <c r="L12" s="4" t="str">
        <f t="shared" si="2"/>
        <v/>
      </c>
      <c r="M12" s="4" t="str">
        <f t="shared" si="3"/>
        <v/>
      </c>
      <c r="N12" s="4" t="str">
        <f>IF(J12="","",IF(OR(AND(J12&gt;=ANNEXE!$E$4,J12&lt;=ANNEXE!$F$4),AND(J12&gt;=ANNEXE!$E$5,J12&lt;=ANNEXE!$F$5),AND(J12&gt;=ANNEXE!$E$6,J12&lt;=ANNEXE!$F$6),AND(J12&gt;=ANNEXE!$E$7,J12&lt;=ANNEXE!$F$7),AND(J12&gt;=ANNEXE!$E$8,J12&lt;=ANNEXE!$F$8),AND(J12&gt;=ANNEXE!$E$9,J12&lt;=ANNEXE!$F$9),COUNTIF(ANNEXE!$A$4:$C$18,J12)&gt;=1),"C",""))</f>
        <v/>
      </c>
      <c r="O12" s="41">
        <f t="shared" si="4"/>
        <v>8</v>
      </c>
      <c r="P12" s="40">
        <f t="shared" si="50"/>
        <v>45721</v>
      </c>
      <c r="Q12" s="4" t="str">
        <f t="shared" si="5"/>
        <v>F</v>
      </c>
      <c r="R12" s="4" t="str">
        <f t="shared" si="6"/>
        <v/>
      </c>
      <c r="S12" s="4" t="str">
        <f t="shared" si="7"/>
        <v>P</v>
      </c>
      <c r="T12" s="4" t="str">
        <f>IF(P12="","",IF(OR(AND(P12&gt;=ANNEXE!$E$4,P12&lt;=ANNEXE!$F$4),AND(P12&gt;=ANNEXE!$E$5,P12&lt;=ANNEXE!$F$5),AND(P12&gt;=ANNEXE!$E$6,P12&lt;=ANNEXE!$F$6),AND(P12&gt;=ANNEXE!$E$7,P12&lt;=ANNEXE!$F$7),AND(P12&gt;=ANNEXE!$E$8,P12&lt;=ANNEXE!$F$8),AND(P12&gt;=ANNEXE!$E$9,P12&lt;=ANNEXE!$F$9),COUNTIF(ANNEXE!$A$4:$C$18,P12)&gt;=1),"C",""))</f>
        <v/>
      </c>
      <c r="U12" s="41">
        <f t="shared" si="8"/>
        <v>8</v>
      </c>
      <c r="V12" s="40">
        <f t="shared" si="51"/>
        <v>45752</v>
      </c>
      <c r="W12" t="str">
        <f t="shared" si="9"/>
        <v/>
      </c>
      <c r="X12" s="4" t="str">
        <f t="shared" si="10"/>
        <v/>
      </c>
      <c r="Y12" s="4" t="str">
        <f t="shared" si="11"/>
        <v/>
      </c>
      <c r="Z12" s="4" t="str">
        <f>IF(V12="","",IF(OR(AND(V12&gt;=ANNEXE!$E$4,V12&lt;=ANNEXE!$F$4),AND(V12&gt;=ANNEXE!$E$5,V12&lt;=ANNEXE!$F$5),AND(V12&gt;=ANNEXE!$E$6,V12&lt;=ANNEXE!$F$6),AND(V12&gt;=ANNEXE!$E$7,V12&lt;=ANNEXE!$F$7),AND(V12&gt;=ANNEXE!$E$8,V12&lt;=ANNEXE!$F$8),AND(V12&gt;=ANNEXE!$E$9,V12&lt;=ANNEXE!$F$9),COUNTIF(ANNEXE!$A$4:$C$18,V12)&gt;=1),"C",""))</f>
        <v/>
      </c>
      <c r="AA12" s="41" t="str">
        <f t="shared" si="12"/>
        <v/>
      </c>
      <c r="AB12" s="40">
        <f t="shared" si="52"/>
        <v>45782</v>
      </c>
      <c r="AC12" s="4" t="str">
        <f t="shared" si="13"/>
        <v>F</v>
      </c>
      <c r="AD12" s="4" t="str">
        <f t="shared" si="14"/>
        <v/>
      </c>
      <c r="AE12" s="4" t="str">
        <f t="shared" si="15"/>
        <v>P</v>
      </c>
      <c r="AF12" s="4" t="str">
        <f>IF(AB12="","",IF(OR(AND(AB12&gt;=ANNEXE!$E$4,AB12&lt;=ANNEXE!$F$4),AND(AB12&gt;=ANNEXE!$E$5,AB12&lt;=ANNEXE!$F$5),AND(AB12&gt;=ANNEXE!$E$6,AB12&lt;=ANNEXE!$F$6),AND(AB12&gt;=ANNEXE!$E$7,AB12&lt;=ANNEXE!$F$7),AND(AB12&gt;=ANNEXE!$E$8,AB12&lt;=ANNEXE!$F$8),AND(AB12&gt;=ANNEXE!$E$9,AB12&lt;=ANNEXE!$F$9),COUNTIF(ANNEXE!$A$4:$C$18,AB12)&gt;=1),"C",""))</f>
        <v/>
      </c>
      <c r="AG12" s="41">
        <f t="shared" si="16"/>
        <v>7.5</v>
      </c>
      <c r="AH12" s="40">
        <f t="shared" si="53"/>
        <v>45813</v>
      </c>
      <c r="AI12" s="4" t="str">
        <f t="shared" si="17"/>
        <v>F</v>
      </c>
      <c r="AJ12" s="4" t="str">
        <f t="shared" si="18"/>
        <v>E</v>
      </c>
      <c r="AK12" s="4" t="str">
        <f t="shared" si="19"/>
        <v/>
      </c>
      <c r="AL12" s="4" t="str">
        <f>IF(AH12="","",IF(OR(AND(AH12&gt;=ANNEXE!$E$4,AH12&lt;=ANNEXE!$F$4),AND(AH12&gt;=ANNEXE!$E$5,AH12&lt;=ANNEXE!$F$5),AND(AH12&gt;=ANNEXE!$E$6,AH12&lt;=ANNEXE!$F$6),AND(AH12&gt;=ANNEXE!$E$7,AH12&lt;=ANNEXE!$F$7),AND(AH12&gt;=ANNEXE!$E$8,AH12&lt;=ANNEXE!$F$8),AND(AH12&gt;=ANNEXE!$E$9,AH12&lt;=ANNEXE!$F$9),COUNTIF(ANNEXE!$A$4:$C$18,AH12)&gt;=1),"C",""))</f>
        <v/>
      </c>
      <c r="AM12" s="41">
        <f t="shared" si="20"/>
        <v>8</v>
      </c>
      <c r="AN12" s="40">
        <f t="shared" si="54"/>
        <v>45843</v>
      </c>
      <c r="AO12" s="4" t="str">
        <f t="shared" si="21"/>
        <v/>
      </c>
      <c r="AP12" s="4" t="str">
        <f t="shared" si="22"/>
        <v/>
      </c>
      <c r="AQ12" s="4" t="str">
        <f t="shared" si="23"/>
        <v/>
      </c>
      <c r="AR12" s="4" t="str">
        <f>IF(AN12="","",IF(OR(AND(AN12&gt;=ANNEXE!$E$4,AN12&lt;=ANNEXE!$F$4),AND(AN12&gt;=ANNEXE!$E$5,AN12&lt;=ANNEXE!$F$5),AND(AN12&gt;=ANNEXE!$E$6,AN12&lt;=ANNEXE!$F$6),AND(AN12&gt;=ANNEXE!$E$7,AN12&lt;=ANNEXE!$F$7),AND(AN12&gt;=ANNEXE!$E$8,AN12&lt;=ANNEXE!$F$8),AND(AN12&gt;=ANNEXE!$E$9,AN12&lt;=ANNEXE!$F$9),COUNTIF(ANNEXE!$A$4:$C$18,AN12)&gt;=1),"C",""))</f>
        <v/>
      </c>
      <c r="AS12" s="41" t="str">
        <f t="shared" si="24"/>
        <v/>
      </c>
      <c r="AT12" s="40">
        <f t="shared" si="55"/>
        <v>45874</v>
      </c>
      <c r="AU12" s="4" t="str">
        <f t="shared" si="25"/>
        <v>F</v>
      </c>
      <c r="AV12" s="4" t="str">
        <f t="shared" si="26"/>
        <v>E</v>
      </c>
      <c r="AW12" s="4" t="str">
        <f t="shared" si="27"/>
        <v/>
      </c>
      <c r="AX12" s="4" t="str">
        <f>IF(AT12="","",IF(OR(AND(AT12&gt;=ANNEXE!$E$4,AT12&lt;=ANNEXE!$F$4),AND(AT12&gt;=ANNEXE!$E$5,AT12&lt;=ANNEXE!$F$5),AND(AT12&gt;=ANNEXE!$E$6,AT12&lt;=ANNEXE!$F$6),AND(AT12&gt;=ANNEXE!$E$7,AT12&lt;=ANNEXE!$F$7),AND(AT12&gt;=ANNEXE!$E$8,AT12&lt;=ANNEXE!$F$8),AND(AT12&gt;=ANNEXE!$E$9,AT12&lt;=ANNEXE!$F$9),COUNTIF(ANNEXE!$A$4:$C$18,AT12)&gt;=1),"C",""))</f>
        <v/>
      </c>
      <c r="AY12" s="41">
        <f t="shared" si="28"/>
        <v>8</v>
      </c>
      <c r="AZ12" s="40">
        <f t="shared" si="56"/>
        <v>45905</v>
      </c>
      <c r="BA12" s="4" t="str">
        <f t="shared" si="29"/>
        <v>F</v>
      </c>
      <c r="BB12" s="4" t="str">
        <f t="shared" si="30"/>
        <v/>
      </c>
      <c r="BC12" s="4" t="str">
        <f t="shared" si="31"/>
        <v>P</v>
      </c>
      <c r="BD12" s="4" t="str">
        <f>IF(AZ12="","",IF(OR(AND(AZ12&gt;=ANNEXE!$E$4,AZ12&lt;=ANNEXE!$F$4),AND(AZ12&gt;=ANNEXE!$E$5,AZ12&lt;=ANNEXE!$F$5),AND(AZ12&gt;=ANNEXE!$E$6,AZ12&lt;=ANNEXE!$F$6),AND(AZ12&gt;=ANNEXE!$E$7,AZ12&lt;=ANNEXE!$F$7),AND(AZ12&gt;=ANNEXE!$E$8,AZ12&lt;=ANNEXE!$F$8),AND(AZ12&gt;=ANNEXE!$E$9,AZ12&lt;=ANNEXE!$F$9),COUNTIF(ANNEXE!$A$4:$C$18,AZ12)&gt;=1),"C",""))</f>
        <v/>
      </c>
      <c r="BE12" s="41">
        <f t="shared" si="32"/>
        <v>3.5</v>
      </c>
      <c r="BF12" s="40">
        <f t="shared" si="57"/>
        <v>45935</v>
      </c>
      <c r="BG12" s="4" t="str">
        <f t="shared" si="33"/>
        <v/>
      </c>
      <c r="BH12" s="4" t="str">
        <f t="shared" si="34"/>
        <v/>
      </c>
      <c r="BI12" s="4" t="str">
        <f t="shared" si="35"/>
        <v/>
      </c>
      <c r="BJ12" s="4" t="str">
        <f>IF(BF12="","",IF(OR(AND(BF12&gt;=ANNEXE!$E$4,BF12&lt;=ANNEXE!$F$4),AND(BF12&gt;=ANNEXE!$E$5,BF12&lt;=ANNEXE!$F$5),AND(BF12&gt;=ANNEXE!$E$6,BF12&lt;=ANNEXE!$F$6),AND(BF12&gt;=ANNEXE!$E$7,BF12&lt;=ANNEXE!$F$7),AND(BF12&gt;=ANNEXE!$E$8,BF12&lt;=ANNEXE!$F$8),AND(BF12&gt;=ANNEXE!$E$9,BF12&lt;=ANNEXE!$F$9),COUNTIF(ANNEXE!$A$4:$C$18,BF12)&gt;=1),"C",""))</f>
        <v/>
      </c>
      <c r="BK12" s="41" t="str">
        <f t="shared" si="36"/>
        <v/>
      </c>
      <c r="BL12" s="40">
        <f t="shared" si="58"/>
        <v>45966</v>
      </c>
      <c r="BM12" s="4" t="str">
        <f t="shared" si="37"/>
        <v>F</v>
      </c>
      <c r="BN12" s="4" t="str">
        <f t="shared" si="38"/>
        <v/>
      </c>
      <c r="BO12" s="4" t="str">
        <f t="shared" si="39"/>
        <v>P</v>
      </c>
      <c r="BP12" s="4" t="str">
        <f>IF(BL12="","",IF(OR(AND(BL12&gt;=ANNEXE!$E$4,BL12&lt;=ANNEXE!$F$4),AND(BL12&gt;=ANNEXE!$E$5,BL12&lt;=ANNEXE!$F$5),AND(BL12&gt;=ANNEXE!$E$6,BL12&lt;=ANNEXE!$F$6),AND(BL12&gt;=ANNEXE!$E$7,BL12&lt;=ANNEXE!$F$7),AND(BL12&gt;=ANNEXE!$E$8,BL12&lt;=ANNEXE!$F$8),AND(BL12&gt;=ANNEXE!$E$9,BL12&lt;=ANNEXE!$F$9),COUNTIF(ANNEXE!$A$4:$C$18,BL12)&gt;=1),"C",""))</f>
        <v/>
      </c>
      <c r="BQ12" s="41">
        <f t="shared" si="40"/>
        <v>8</v>
      </c>
      <c r="BR12" s="40">
        <f t="shared" si="59"/>
        <v>45996</v>
      </c>
      <c r="BS12" s="4" t="str">
        <f t="shared" si="46"/>
        <v/>
      </c>
      <c r="BT12" s="4" t="str">
        <f t="shared" si="47"/>
        <v/>
      </c>
      <c r="BU12" s="4" t="str">
        <f t="shared" si="41"/>
        <v/>
      </c>
      <c r="BV12" s="4" t="str">
        <f>IF(BR12="","",IF(OR(AND(BR12&gt;=ANNEXE!$E$4,BR12&lt;=ANNEXE!$F$4),AND(BR12&gt;=ANNEXE!$E$5,BR12&lt;=ANNEXE!$F$5),AND(BR12&gt;=ANNEXE!$E$6,BR12&lt;=ANNEXE!$F$6),AND(BR12&gt;=ANNEXE!$E$7,BR12&lt;=ANNEXE!$F$7),AND(BR12&gt;=ANNEXE!$E$8,BR12&lt;=ANNEXE!$F$8),AND(BR12&gt;=ANNEXE!$E$9,BR12&lt;=ANNEXE!$F$9),COUNTIF(ANNEXE!$A$4:$C$18,BR12)&gt;=1),"C",""))</f>
        <v/>
      </c>
      <c r="BW12" s="41">
        <f t="shared" si="42"/>
        <v>3.5</v>
      </c>
    </row>
    <row r="13" spans="1:75">
      <c r="A13" s="30" t="s">
        <v>69</v>
      </c>
      <c r="B13" s="31">
        <f>IF(INDEX(Programmation!$A$13:$AB$62,MATCH($A$7,Programmation!$A$13:$A$62,0),7)="","",INDEX(Programmation!$A$13:$AB$62,MATCH($A$7,Programmation!$A$13:$A$62,0),7))</f>
        <v>45859</v>
      </c>
      <c r="D13" s="40">
        <f t="shared" si="48"/>
        <v>45663</v>
      </c>
      <c r="E13" s="4" t="str">
        <f t="shared" si="43"/>
        <v/>
      </c>
      <c r="F13" s="4" t="str">
        <f t="shared" si="44"/>
        <v/>
      </c>
      <c r="G13" s="4" t="str">
        <f t="shared" si="45"/>
        <v/>
      </c>
      <c r="H13" s="4" t="str">
        <f>IF(D13="","",IF(OR(AND(D13&gt;=ANNEXE!$E$4,D13&lt;=ANNEXE!$F$4),AND(D13&gt;=ANNEXE!$E$5,D13&lt;=ANNEXE!$F$5),AND(D13&gt;=ANNEXE!$E$6,D13&lt;=ANNEXE!$F$6),AND(D13&gt;=ANNEXE!$E$7,D13&lt;=ANNEXE!$F$7),AND(D13&gt;=ANNEXE!$E$8,D13&lt;=ANNEXE!$F$8),AND(D13&gt;=ANNEXE!$E$9,D13&lt;=ANNEXE!$F$9),COUNTIF(ANNEXE!$A$4:$C$18,D13)&gt;=1),"C",""))</f>
        <v/>
      </c>
      <c r="I13" s="41">
        <f t="shared" si="0"/>
        <v>7.5</v>
      </c>
      <c r="J13" s="40">
        <f t="shared" si="49"/>
        <v>45694</v>
      </c>
      <c r="K13" s="4" t="str">
        <f t="shared" si="1"/>
        <v/>
      </c>
      <c r="L13" s="4" t="str">
        <f t="shared" si="2"/>
        <v/>
      </c>
      <c r="M13" s="4" t="str">
        <f t="shared" si="3"/>
        <v/>
      </c>
      <c r="N13" s="4" t="str">
        <f>IF(J13="","",IF(OR(AND(J13&gt;=ANNEXE!$E$4,J13&lt;=ANNEXE!$F$4),AND(J13&gt;=ANNEXE!$E$5,J13&lt;=ANNEXE!$F$5),AND(J13&gt;=ANNEXE!$E$6,J13&lt;=ANNEXE!$F$6),AND(J13&gt;=ANNEXE!$E$7,J13&lt;=ANNEXE!$F$7),AND(J13&gt;=ANNEXE!$E$8,J13&lt;=ANNEXE!$F$8),AND(J13&gt;=ANNEXE!$E$9,J13&lt;=ANNEXE!$F$9),COUNTIF(ANNEXE!$A$4:$C$18,J13)&gt;=1),"C",""))</f>
        <v/>
      </c>
      <c r="O13" s="41">
        <f t="shared" si="4"/>
        <v>8</v>
      </c>
      <c r="P13" s="40">
        <f t="shared" si="50"/>
        <v>45722</v>
      </c>
      <c r="Q13" s="4" t="str">
        <f t="shared" si="5"/>
        <v>F</v>
      </c>
      <c r="R13" s="4" t="str">
        <f t="shared" si="6"/>
        <v/>
      </c>
      <c r="S13" s="4" t="str">
        <f t="shared" si="7"/>
        <v>P</v>
      </c>
      <c r="T13" s="4" t="str">
        <f>IF(P13="","",IF(OR(AND(P13&gt;=ANNEXE!$E$4,P13&lt;=ANNEXE!$F$4),AND(P13&gt;=ANNEXE!$E$5,P13&lt;=ANNEXE!$F$5),AND(P13&gt;=ANNEXE!$E$6,P13&lt;=ANNEXE!$F$6),AND(P13&gt;=ANNEXE!$E$7,P13&lt;=ANNEXE!$F$7),AND(P13&gt;=ANNEXE!$E$8,P13&lt;=ANNEXE!$F$8),AND(P13&gt;=ANNEXE!$E$9,P13&lt;=ANNEXE!$F$9),COUNTIF(ANNEXE!$A$4:$C$18,P13)&gt;=1),"C",""))</f>
        <v/>
      </c>
      <c r="U13" s="41">
        <f t="shared" si="8"/>
        <v>8</v>
      </c>
      <c r="V13" s="40">
        <f t="shared" si="51"/>
        <v>45753</v>
      </c>
      <c r="W13" t="str">
        <f t="shared" si="9"/>
        <v/>
      </c>
      <c r="X13" s="4" t="str">
        <f t="shared" si="10"/>
        <v/>
      </c>
      <c r="Y13" s="4" t="str">
        <f t="shared" si="11"/>
        <v/>
      </c>
      <c r="Z13" s="4" t="str">
        <f>IF(V13="","",IF(OR(AND(V13&gt;=ANNEXE!$E$4,V13&lt;=ANNEXE!$F$4),AND(V13&gt;=ANNEXE!$E$5,V13&lt;=ANNEXE!$F$5),AND(V13&gt;=ANNEXE!$E$6,V13&lt;=ANNEXE!$F$6),AND(V13&gt;=ANNEXE!$E$7,V13&lt;=ANNEXE!$F$7),AND(V13&gt;=ANNEXE!$E$8,V13&lt;=ANNEXE!$F$8),AND(V13&gt;=ANNEXE!$E$9,V13&lt;=ANNEXE!$F$9),COUNTIF(ANNEXE!$A$4:$C$18,V13)&gt;=1),"C",""))</f>
        <v/>
      </c>
      <c r="AA13" s="41" t="str">
        <f t="shared" si="12"/>
        <v/>
      </c>
      <c r="AB13" s="40">
        <f t="shared" si="52"/>
        <v>45783</v>
      </c>
      <c r="AC13" s="4" t="str">
        <f t="shared" si="13"/>
        <v>F</v>
      </c>
      <c r="AD13" s="4" t="str">
        <f t="shared" si="14"/>
        <v/>
      </c>
      <c r="AE13" s="4" t="str">
        <f t="shared" si="15"/>
        <v>P</v>
      </c>
      <c r="AF13" s="4" t="str">
        <f>IF(AB13="","",IF(OR(AND(AB13&gt;=ANNEXE!$E$4,AB13&lt;=ANNEXE!$F$4),AND(AB13&gt;=ANNEXE!$E$5,AB13&lt;=ANNEXE!$F$5),AND(AB13&gt;=ANNEXE!$E$6,AB13&lt;=ANNEXE!$F$6),AND(AB13&gt;=ANNEXE!$E$7,AB13&lt;=ANNEXE!$F$7),AND(AB13&gt;=ANNEXE!$E$8,AB13&lt;=ANNEXE!$F$8),AND(AB13&gt;=ANNEXE!$E$9,AB13&lt;=ANNEXE!$F$9),COUNTIF(ANNEXE!$A$4:$C$18,AB13)&gt;=1),"C",""))</f>
        <v/>
      </c>
      <c r="AG13" s="41">
        <f t="shared" si="16"/>
        <v>8</v>
      </c>
      <c r="AH13" s="40">
        <f t="shared" si="53"/>
        <v>45814</v>
      </c>
      <c r="AI13" s="4" t="str">
        <f t="shared" si="17"/>
        <v>F</v>
      </c>
      <c r="AJ13" s="4" t="str">
        <f t="shared" si="18"/>
        <v>E</v>
      </c>
      <c r="AK13" s="4" t="str">
        <f t="shared" si="19"/>
        <v/>
      </c>
      <c r="AL13" s="4" t="str">
        <f>IF(AH13="","",IF(OR(AND(AH13&gt;=ANNEXE!$E$4,AH13&lt;=ANNEXE!$F$4),AND(AH13&gt;=ANNEXE!$E$5,AH13&lt;=ANNEXE!$F$5),AND(AH13&gt;=ANNEXE!$E$6,AH13&lt;=ANNEXE!$F$6),AND(AH13&gt;=ANNEXE!$E$7,AH13&lt;=ANNEXE!$F$7),AND(AH13&gt;=ANNEXE!$E$8,AH13&lt;=ANNEXE!$F$8),AND(AH13&gt;=ANNEXE!$E$9,AH13&lt;=ANNEXE!$F$9),COUNTIF(ANNEXE!$A$4:$C$18,AH13)&gt;=1),"C",""))</f>
        <v/>
      </c>
      <c r="AM13" s="41">
        <f t="shared" si="20"/>
        <v>3.5</v>
      </c>
      <c r="AN13" s="40">
        <f t="shared" si="54"/>
        <v>45844</v>
      </c>
      <c r="AO13" s="4" t="str">
        <f t="shared" si="21"/>
        <v/>
      </c>
      <c r="AP13" s="4" t="str">
        <f t="shared" si="22"/>
        <v/>
      </c>
      <c r="AQ13" s="4" t="str">
        <f t="shared" si="23"/>
        <v/>
      </c>
      <c r="AR13" s="4" t="str">
        <f>IF(AN13="","",IF(OR(AND(AN13&gt;=ANNEXE!$E$4,AN13&lt;=ANNEXE!$F$4),AND(AN13&gt;=ANNEXE!$E$5,AN13&lt;=ANNEXE!$F$5),AND(AN13&gt;=ANNEXE!$E$6,AN13&lt;=ANNEXE!$F$6),AND(AN13&gt;=ANNEXE!$E$7,AN13&lt;=ANNEXE!$F$7),AND(AN13&gt;=ANNEXE!$E$8,AN13&lt;=ANNEXE!$F$8),AND(AN13&gt;=ANNEXE!$E$9,AN13&lt;=ANNEXE!$F$9),COUNTIF(ANNEXE!$A$4:$C$18,AN13)&gt;=1),"C",""))</f>
        <v/>
      </c>
      <c r="AS13" s="41" t="str">
        <f t="shared" si="24"/>
        <v/>
      </c>
      <c r="AT13" s="40">
        <f t="shared" si="55"/>
        <v>45875</v>
      </c>
      <c r="AU13" s="4" t="str">
        <f t="shared" si="25"/>
        <v>F</v>
      </c>
      <c r="AV13" s="4" t="str">
        <f t="shared" si="26"/>
        <v>E</v>
      </c>
      <c r="AW13" s="4" t="str">
        <f t="shared" si="27"/>
        <v/>
      </c>
      <c r="AX13" s="4" t="str">
        <f>IF(AT13="","",IF(OR(AND(AT13&gt;=ANNEXE!$E$4,AT13&lt;=ANNEXE!$F$4),AND(AT13&gt;=ANNEXE!$E$5,AT13&lt;=ANNEXE!$F$5),AND(AT13&gt;=ANNEXE!$E$6,AT13&lt;=ANNEXE!$F$6),AND(AT13&gt;=ANNEXE!$E$7,AT13&lt;=ANNEXE!$F$7),AND(AT13&gt;=ANNEXE!$E$8,AT13&lt;=ANNEXE!$F$8),AND(AT13&gt;=ANNEXE!$E$9,AT13&lt;=ANNEXE!$F$9),COUNTIF(ANNEXE!$A$4:$C$18,AT13)&gt;=1),"C",""))</f>
        <v/>
      </c>
      <c r="AY13" s="41">
        <f t="shared" si="28"/>
        <v>8</v>
      </c>
      <c r="AZ13" s="40">
        <f t="shared" si="56"/>
        <v>45906</v>
      </c>
      <c r="BA13" s="4" t="str">
        <f t="shared" si="29"/>
        <v/>
      </c>
      <c r="BB13" s="4" t="str">
        <f t="shared" si="30"/>
        <v/>
      </c>
      <c r="BC13" s="4" t="str">
        <f t="shared" si="31"/>
        <v/>
      </c>
      <c r="BD13" s="4" t="str">
        <f>IF(AZ13="","",IF(OR(AND(AZ13&gt;=ANNEXE!$E$4,AZ13&lt;=ANNEXE!$F$4),AND(AZ13&gt;=ANNEXE!$E$5,AZ13&lt;=ANNEXE!$F$5),AND(AZ13&gt;=ANNEXE!$E$6,AZ13&lt;=ANNEXE!$F$6),AND(AZ13&gt;=ANNEXE!$E$7,AZ13&lt;=ANNEXE!$F$7),AND(AZ13&gt;=ANNEXE!$E$8,AZ13&lt;=ANNEXE!$F$8),AND(AZ13&gt;=ANNEXE!$E$9,AZ13&lt;=ANNEXE!$F$9),COUNTIF(ANNEXE!$A$4:$C$18,AZ13)&gt;=1),"C",""))</f>
        <v/>
      </c>
      <c r="BE13" s="41" t="str">
        <f t="shared" si="32"/>
        <v/>
      </c>
      <c r="BF13" s="40">
        <f t="shared" si="57"/>
        <v>45936</v>
      </c>
      <c r="BG13" s="4" t="str">
        <f t="shared" si="33"/>
        <v>F</v>
      </c>
      <c r="BH13" s="4" t="str">
        <f t="shared" si="34"/>
        <v/>
      </c>
      <c r="BI13" s="4" t="str">
        <f t="shared" si="35"/>
        <v>P</v>
      </c>
      <c r="BJ13" s="4" t="str">
        <f>IF(BF13="","",IF(OR(AND(BF13&gt;=ANNEXE!$E$4,BF13&lt;=ANNEXE!$F$4),AND(BF13&gt;=ANNEXE!$E$5,BF13&lt;=ANNEXE!$F$5),AND(BF13&gt;=ANNEXE!$E$6,BF13&lt;=ANNEXE!$F$6),AND(BF13&gt;=ANNEXE!$E$7,BF13&lt;=ANNEXE!$F$7),AND(BF13&gt;=ANNEXE!$E$8,BF13&lt;=ANNEXE!$F$8),AND(BF13&gt;=ANNEXE!$E$9,BF13&lt;=ANNEXE!$F$9),COUNTIF(ANNEXE!$A$4:$C$18,BF13)&gt;=1),"C",""))</f>
        <v/>
      </c>
      <c r="BK13" s="41">
        <f t="shared" si="36"/>
        <v>7.5</v>
      </c>
      <c r="BL13" s="40">
        <f t="shared" si="58"/>
        <v>45967</v>
      </c>
      <c r="BM13" s="4" t="str">
        <f t="shared" si="37"/>
        <v>F</v>
      </c>
      <c r="BN13" s="4" t="str">
        <f t="shared" si="38"/>
        <v/>
      </c>
      <c r="BO13" s="4" t="str">
        <f t="shared" si="39"/>
        <v>P</v>
      </c>
      <c r="BP13" s="4" t="str">
        <f>IF(BL13="","",IF(OR(AND(BL13&gt;=ANNEXE!$E$4,BL13&lt;=ANNEXE!$F$4),AND(BL13&gt;=ANNEXE!$E$5,BL13&lt;=ANNEXE!$F$5),AND(BL13&gt;=ANNEXE!$E$6,BL13&lt;=ANNEXE!$F$6),AND(BL13&gt;=ANNEXE!$E$7,BL13&lt;=ANNEXE!$F$7),AND(BL13&gt;=ANNEXE!$E$8,BL13&lt;=ANNEXE!$F$8),AND(BL13&gt;=ANNEXE!$E$9,BL13&lt;=ANNEXE!$F$9),COUNTIF(ANNEXE!$A$4:$C$18,BL13)&gt;=1),"C",""))</f>
        <v/>
      </c>
      <c r="BQ13" s="41">
        <f t="shared" si="40"/>
        <v>8</v>
      </c>
      <c r="BR13" s="40">
        <f t="shared" si="59"/>
        <v>45997</v>
      </c>
      <c r="BS13" s="4" t="str">
        <f t="shared" si="46"/>
        <v/>
      </c>
      <c r="BT13" s="4" t="str">
        <f t="shared" si="47"/>
        <v/>
      </c>
      <c r="BU13" s="4" t="str">
        <f t="shared" si="41"/>
        <v/>
      </c>
      <c r="BV13" s="4" t="str">
        <f>IF(BR13="","",IF(OR(AND(BR13&gt;=ANNEXE!$E$4,BR13&lt;=ANNEXE!$F$4),AND(BR13&gt;=ANNEXE!$E$5,BR13&lt;=ANNEXE!$F$5),AND(BR13&gt;=ANNEXE!$E$6,BR13&lt;=ANNEXE!$F$6),AND(BR13&gt;=ANNEXE!$E$7,BR13&lt;=ANNEXE!$F$7),AND(BR13&gt;=ANNEXE!$E$8,BR13&lt;=ANNEXE!$F$8),AND(BR13&gt;=ANNEXE!$E$9,BR13&lt;=ANNEXE!$F$9),COUNTIF(ANNEXE!$A$4:$C$18,BR13)&gt;=1),"C",""))</f>
        <v/>
      </c>
      <c r="BW13" s="41" t="str">
        <f t="shared" si="42"/>
        <v/>
      </c>
    </row>
    <row r="14" spans="1:75">
      <c r="A14" s="28" t="s">
        <v>70</v>
      </c>
      <c r="B14" s="29">
        <f>IF(INDEX(Programmation!$A$13:$AB$62,MATCH($A$7,Programmation!$A$13:$A$62,0),7)="","",INDEX(Programmation!$A$13:$AB$62,MATCH($A$7,Programmation!$A$13:$A$62,0),8))</f>
        <v>45898</v>
      </c>
      <c r="D14" s="40">
        <f t="shared" si="48"/>
        <v>45664</v>
      </c>
      <c r="E14" s="4" t="str">
        <f t="shared" si="43"/>
        <v/>
      </c>
      <c r="F14" s="4" t="str">
        <f t="shared" si="44"/>
        <v/>
      </c>
      <c r="G14" s="4" t="str">
        <f t="shared" si="45"/>
        <v/>
      </c>
      <c r="H14" s="4" t="str">
        <f>IF(D14="","",IF(OR(AND(D14&gt;=ANNEXE!$E$4,D14&lt;=ANNEXE!$F$4),AND(D14&gt;=ANNEXE!$E$5,D14&lt;=ANNEXE!$F$5),AND(D14&gt;=ANNEXE!$E$6,D14&lt;=ANNEXE!$F$6),AND(D14&gt;=ANNEXE!$E$7,D14&lt;=ANNEXE!$F$7),AND(D14&gt;=ANNEXE!$E$8,D14&lt;=ANNEXE!$F$8),AND(D14&gt;=ANNEXE!$E$9,D14&lt;=ANNEXE!$F$9),COUNTIF(ANNEXE!$A$4:$C$18,D14)&gt;=1),"C",""))</f>
        <v/>
      </c>
      <c r="I14" s="41">
        <f t="shared" si="0"/>
        <v>8</v>
      </c>
      <c r="J14" s="40">
        <f t="shared" si="49"/>
        <v>45695</v>
      </c>
      <c r="K14" s="4" t="str">
        <f t="shared" si="1"/>
        <v/>
      </c>
      <c r="L14" s="4" t="str">
        <f t="shared" si="2"/>
        <v/>
      </c>
      <c r="M14" s="4" t="str">
        <f t="shared" si="3"/>
        <v/>
      </c>
      <c r="N14" s="4" t="str">
        <f>IF(J14="","",IF(OR(AND(J14&gt;=ANNEXE!$E$4,J14&lt;=ANNEXE!$F$4),AND(J14&gt;=ANNEXE!$E$5,J14&lt;=ANNEXE!$F$5),AND(J14&gt;=ANNEXE!$E$6,J14&lt;=ANNEXE!$F$6),AND(J14&gt;=ANNEXE!$E$7,J14&lt;=ANNEXE!$F$7),AND(J14&gt;=ANNEXE!$E$8,J14&lt;=ANNEXE!$F$8),AND(J14&gt;=ANNEXE!$E$9,J14&lt;=ANNEXE!$F$9),COUNTIF(ANNEXE!$A$4:$C$18,J14)&gt;=1),"C",""))</f>
        <v/>
      </c>
      <c r="O14" s="41">
        <f t="shared" si="4"/>
        <v>3.5</v>
      </c>
      <c r="P14" s="40">
        <f t="shared" si="50"/>
        <v>45723</v>
      </c>
      <c r="Q14" s="4" t="str">
        <f t="shared" si="5"/>
        <v>F</v>
      </c>
      <c r="R14" s="4" t="str">
        <f t="shared" si="6"/>
        <v/>
      </c>
      <c r="S14" s="4" t="str">
        <f t="shared" si="7"/>
        <v>P</v>
      </c>
      <c r="T14" s="4" t="str">
        <f>IF(P14="","",IF(OR(AND(P14&gt;=ANNEXE!$E$4,P14&lt;=ANNEXE!$F$4),AND(P14&gt;=ANNEXE!$E$5,P14&lt;=ANNEXE!$F$5),AND(P14&gt;=ANNEXE!$E$6,P14&lt;=ANNEXE!$F$6),AND(P14&gt;=ANNEXE!$E$7,P14&lt;=ANNEXE!$F$7),AND(P14&gt;=ANNEXE!$E$8,P14&lt;=ANNEXE!$F$8),AND(P14&gt;=ANNEXE!$E$9,P14&lt;=ANNEXE!$F$9),COUNTIF(ANNEXE!$A$4:$C$18,P14)&gt;=1),"C",""))</f>
        <v/>
      </c>
      <c r="U14" s="41">
        <f t="shared" si="8"/>
        <v>3.5</v>
      </c>
      <c r="V14" s="40">
        <f t="shared" si="51"/>
        <v>45754</v>
      </c>
      <c r="W14" t="str">
        <f t="shared" si="9"/>
        <v>F</v>
      </c>
      <c r="X14" s="4" t="str">
        <f t="shared" si="10"/>
        <v/>
      </c>
      <c r="Y14" s="4" t="str">
        <f t="shared" si="11"/>
        <v>P</v>
      </c>
      <c r="Z14" s="4" t="str">
        <f>IF(V14="","",IF(OR(AND(V14&gt;=ANNEXE!$E$4,V14&lt;=ANNEXE!$F$4),AND(V14&gt;=ANNEXE!$E$5,V14&lt;=ANNEXE!$F$5),AND(V14&gt;=ANNEXE!$E$6,V14&lt;=ANNEXE!$F$6),AND(V14&gt;=ANNEXE!$E$7,V14&lt;=ANNEXE!$F$7),AND(V14&gt;=ANNEXE!$E$8,V14&lt;=ANNEXE!$F$8),AND(V14&gt;=ANNEXE!$E$9,V14&lt;=ANNEXE!$F$9),COUNTIF(ANNEXE!$A$4:$C$18,V14)&gt;=1),"C",""))</f>
        <v/>
      </c>
      <c r="AA14" s="41">
        <f t="shared" si="12"/>
        <v>7.5</v>
      </c>
      <c r="AB14" s="40">
        <f t="shared" si="52"/>
        <v>45784</v>
      </c>
      <c r="AC14" s="4" t="str">
        <f t="shared" si="13"/>
        <v>F</v>
      </c>
      <c r="AD14" s="4" t="str">
        <f t="shared" si="14"/>
        <v/>
      </c>
      <c r="AE14" s="4" t="str">
        <f t="shared" si="15"/>
        <v>P</v>
      </c>
      <c r="AF14" s="4" t="str">
        <f>IF(AB14="","",IF(OR(AND(AB14&gt;=ANNEXE!$E$4,AB14&lt;=ANNEXE!$F$4),AND(AB14&gt;=ANNEXE!$E$5,AB14&lt;=ANNEXE!$F$5),AND(AB14&gt;=ANNEXE!$E$6,AB14&lt;=ANNEXE!$F$6),AND(AB14&gt;=ANNEXE!$E$7,AB14&lt;=ANNEXE!$F$7),AND(AB14&gt;=ANNEXE!$E$8,AB14&lt;=ANNEXE!$F$8),AND(AB14&gt;=ANNEXE!$E$9,AB14&lt;=ANNEXE!$F$9),COUNTIF(ANNEXE!$A$4:$C$18,AB14)&gt;=1),"C",""))</f>
        <v/>
      </c>
      <c r="AG14" s="41">
        <f t="shared" si="16"/>
        <v>8</v>
      </c>
      <c r="AH14" s="40">
        <f t="shared" si="53"/>
        <v>45815</v>
      </c>
      <c r="AI14" s="4" t="str">
        <f t="shared" si="17"/>
        <v/>
      </c>
      <c r="AJ14" s="4" t="str">
        <f t="shared" si="18"/>
        <v/>
      </c>
      <c r="AK14" s="4" t="str">
        <f t="shared" si="19"/>
        <v/>
      </c>
      <c r="AL14" s="4" t="str">
        <f>IF(AH14="","",IF(OR(AND(AH14&gt;=ANNEXE!$E$4,AH14&lt;=ANNEXE!$F$4),AND(AH14&gt;=ANNEXE!$E$5,AH14&lt;=ANNEXE!$F$5),AND(AH14&gt;=ANNEXE!$E$6,AH14&lt;=ANNEXE!$F$6),AND(AH14&gt;=ANNEXE!$E$7,AH14&lt;=ANNEXE!$F$7),AND(AH14&gt;=ANNEXE!$E$8,AH14&lt;=ANNEXE!$F$8),AND(AH14&gt;=ANNEXE!$E$9,AH14&lt;=ANNEXE!$F$9),COUNTIF(ANNEXE!$A$4:$C$18,AH14)&gt;=1),"C",""))</f>
        <v/>
      </c>
      <c r="AM14" s="41" t="str">
        <f t="shared" si="20"/>
        <v/>
      </c>
      <c r="AN14" s="40">
        <f t="shared" si="54"/>
        <v>45845</v>
      </c>
      <c r="AO14" s="4" t="str">
        <f t="shared" si="21"/>
        <v>F</v>
      </c>
      <c r="AP14" s="4" t="str">
        <f t="shared" si="22"/>
        <v/>
      </c>
      <c r="AQ14" s="4" t="str">
        <f t="shared" si="23"/>
        <v>P</v>
      </c>
      <c r="AR14" s="4" t="str">
        <f>IF(AN14="","",IF(OR(AND(AN14&gt;=ANNEXE!$E$4,AN14&lt;=ANNEXE!$F$4),AND(AN14&gt;=ANNEXE!$E$5,AN14&lt;=ANNEXE!$F$5),AND(AN14&gt;=ANNEXE!$E$6,AN14&lt;=ANNEXE!$F$6),AND(AN14&gt;=ANNEXE!$E$7,AN14&lt;=ANNEXE!$F$7),AND(AN14&gt;=ANNEXE!$E$8,AN14&lt;=ANNEXE!$F$8),AND(AN14&gt;=ANNEXE!$E$9,AN14&lt;=ANNEXE!$F$9),COUNTIF(ANNEXE!$A$4:$C$18,AN14)&gt;=1),"C",""))</f>
        <v/>
      </c>
      <c r="AS14" s="41">
        <f t="shared" si="24"/>
        <v>7.5</v>
      </c>
      <c r="AT14" s="40">
        <f t="shared" si="55"/>
        <v>45876</v>
      </c>
      <c r="AU14" s="4" t="str">
        <f t="shared" si="25"/>
        <v>F</v>
      </c>
      <c r="AV14" s="4" t="str">
        <f t="shared" si="26"/>
        <v>E</v>
      </c>
      <c r="AW14" s="4" t="str">
        <f t="shared" si="27"/>
        <v/>
      </c>
      <c r="AX14" s="4" t="str">
        <f>IF(AT14="","",IF(OR(AND(AT14&gt;=ANNEXE!$E$4,AT14&lt;=ANNEXE!$F$4),AND(AT14&gt;=ANNEXE!$E$5,AT14&lt;=ANNEXE!$F$5),AND(AT14&gt;=ANNEXE!$E$6,AT14&lt;=ANNEXE!$F$6),AND(AT14&gt;=ANNEXE!$E$7,AT14&lt;=ANNEXE!$F$7),AND(AT14&gt;=ANNEXE!$E$8,AT14&lt;=ANNEXE!$F$8),AND(AT14&gt;=ANNEXE!$E$9,AT14&lt;=ANNEXE!$F$9),COUNTIF(ANNEXE!$A$4:$C$18,AT14)&gt;=1),"C",""))</f>
        <v/>
      </c>
      <c r="AY14" s="41">
        <f t="shared" si="28"/>
        <v>8</v>
      </c>
      <c r="AZ14" s="40">
        <f t="shared" si="56"/>
        <v>45907</v>
      </c>
      <c r="BA14" s="4" t="str">
        <f t="shared" si="29"/>
        <v/>
      </c>
      <c r="BB14" s="4" t="str">
        <f t="shared" si="30"/>
        <v/>
      </c>
      <c r="BC14" s="4" t="str">
        <f t="shared" si="31"/>
        <v/>
      </c>
      <c r="BD14" s="4" t="str">
        <f>IF(AZ14="","",IF(OR(AND(AZ14&gt;=ANNEXE!$E$4,AZ14&lt;=ANNEXE!$F$4),AND(AZ14&gt;=ANNEXE!$E$5,AZ14&lt;=ANNEXE!$F$5),AND(AZ14&gt;=ANNEXE!$E$6,AZ14&lt;=ANNEXE!$F$6),AND(AZ14&gt;=ANNEXE!$E$7,AZ14&lt;=ANNEXE!$F$7),AND(AZ14&gt;=ANNEXE!$E$8,AZ14&lt;=ANNEXE!$F$8),AND(AZ14&gt;=ANNEXE!$E$9,AZ14&lt;=ANNEXE!$F$9),COUNTIF(ANNEXE!$A$4:$C$18,AZ14)&gt;=1),"C",""))</f>
        <v/>
      </c>
      <c r="BE14" s="41" t="str">
        <f t="shared" si="32"/>
        <v/>
      </c>
      <c r="BF14" s="40">
        <f t="shared" si="57"/>
        <v>45937</v>
      </c>
      <c r="BG14" s="4" t="str">
        <f t="shared" si="33"/>
        <v>F</v>
      </c>
      <c r="BH14" s="4" t="str">
        <f t="shared" si="34"/>
        <v/>
      </c>
      <c r="BI14" s="4" t="str">
        <f t="shared" si="35"/>
        <v>P</v>
      </c>
      <c r="BJ14" s="4" t="str">
        <f>IF(BF14="","",IF(OR(AND(BF14&gt;=ANNEXE!$E$4,BF14&lt;=ANNEXE!$F$4),AND(BF14&gt;=ANNEXE!$E$5,BF14&lt;=ANNEXE!$F$5),AND(BF14&gt;=ANNEXE!$E$6,BF14&lt;=ANNEXE!$F$6),AND(BF14&gt;=ANNEXE!$E$7,BF14&lt;=ANNEXE!$F$7),AND(BF14&gt;=ANNEXE!$E$8,BF14&lt;=ANNEXE!$F$8),AND(BF14&gt;=ANNEXE!$E$9,BF14&lt;=ANNEXE!$F$9),COUNTIF(ANNEXE!$A$4:$C$18,BF14)&gt;=1),"C",""))</f>
        <v/>
      </c>
      <c r="BK14" s="41">
        <f t="shared" si="36"/>
        <v>8</v>
      </c>
      <c r="BL14" s="40">
        <f t="shared" si="58"/>
        <v>45968</v>
      </c>
      <c r="BM14" s="4" t="str">
        <f t="shared" si="37"/>
        <v>F</v>
      </c>
      <c r="BN14" s="4" t="str">
        <f t="shared" si="38"/>
        <v/>
      </c>
      <c r="BO14" s="4" t="str">
        <f t="shared" si="39"/>
        <v>P</v>
      </c>
      <c r="BP14" s="4" t="str">
        <f>IF(BL14="","",IF(OR(AND(BL14&gt;=ANNEXE!$E$4,BL14&lt;=ANNEXE!$F$4),AND(BL14&gt;=ANNEXE!$E$5,BL14&lt;=ANNEXE!$F$5),AND(BL14&gt;=ANNEXE!$E$6,BL14&lt;=ANNEXE!$F$6),AND(BL14&gt;=ANNEXE!$E$7,BL14&lt;=ANNEXE!$F$7),AND(BL14&gt;=ANNEXE!$E$8,BL14&lt;=ANNEXE!$F$8),AND(BL14&gt;=ANNEXE!$E$9,BL14&lt;=ANNEXE!$F$9),COUNTIF(ANNEXE!$A$4:$C$18,BL14)&gt;=1),"C",""))</f>
        <v/>
      </c>
      <c r="BQ14" s="41">
        <f t="shared" si="40"/>
        <v>3.5</v>
      </c>
      <c r="BR14" s="40">
        <f t="shared" si="59"/>
        <v>45998</v>
      </c>
      <c r="BS14" s="4" t="str">
        <f t="shared" si="46"/>
        <v/>
      </c>
      <c r="BT14" s="4" t="str">
        <f t="shared" si="47"/>
        <v/>
      </c>
      <c r="BU14" s="4" t="str">
        <f t="shared" si="41"/>
        <v/>
      </c>
      <c r="BV14" s="4" t="str">
        <f>IF(BR14="","",IF(OR(AND(BR14&gt;=ANNEXE!$E$4,BR14&lt;=ANNEXE!$F$4),AND(BR14&gt;=ANNEXE!$E$5,BR14&lt;=ANNEXE!$F$5),AND(BR14&gt;=ANNEXE!$E$6,BR14&lt;=ANNEXE!$F$6),AND(BR14&gt;=ANNEXE!$E$7,BR14&lt;=ANNEXE!$F$7),AND(BR14&gt;=ANNEXE!$E$8,BR14&lt;=ANNEXE!$F$8),AND(BR14&gt;=ANNEXE!$E$9,BR14&lt;=ANNEXE!$F$9),COUNTIF(ANNEXE!$A$4:$C$18,BR14)&gt;=1),"C",""))</f>
        <v/>
      </c>
      <c r="BW14" s="41" t="str">
        <f t="shared" si="42"/>
        <v/>
      </c>
    </row>
    <row r="15" spans="1:75">
      <c r="A15" s="30" t="s">
        <v>71</v>
      </c>
      <c r="B15" s="31" t="str">
        <f>IF(INDEX(Programmation!$A$13:$AB$62,MATCH($A$7,Programmation!$A$13:$A$62,0),9)="","",INDEX(Programmation!$A$13:$AB$62,MATCH($A$7,Programmation!$A$13:$A$62,0),9))</f>
        <v/>
      </c>
      <c r="D15" s="40">
        <f t="shared" si="48"/>
        <v>45665</v>
      </c>
      <c r="E15" s="4" t="str">
        <f t="shared" si="43"/>
        <v/>
      </c>
      <c r="F15" s="4" t="str">
        <f t="shared" si="44"/>
        <v/>
      </c>
      <c r="G15" s="4" t="str">
        <f t="shared" si="45"/>
        <v/>
      </c>
      <c r="H15" s="4" t="str">
        <f>IF(D15="","",IF(OR(AND(D15&gt;=ANNEXE!$E$4,D15&lt;=ANNEXE!$F$4),AND(D15&gt;=ANNEXE!$E$5,D15&lt;=ANNEXE!$F$5),AND(D15&gt;=ANNEXE!$E$6,D15&lt;=ANNEXE!$F$6),AND(D15&gt;=ANNEXE!$E$7,D15&lt;=ANNEXE!$F$7),AND(D15&gt;=ANNEXE!$E$8,D15&lt;=ANNEXE!$F$8),AND(D15&gt;=ANNEXE!$E$9,D15&lt;=ANNEXE!$F$9),COUNTIF(ANNEXE!$A$4:$C$18,D15)&gt;=1),"C",""))</f>
        <v/>
      </c>
      <c r="I15" s="41">
        <f t="shared" si="0"/>
        <v>8</v>
      </c>
      <c r="J15" s="40">
        <f t="shared" si="49"/>
        <v>45696</v>
      </c>
      <c r="K15" s="4" t="str">
        <f t="shared" si="1"/>
        <v/>
      </c>
      <c r="L15" s="4" t="str">
        <f t="shared" si="2"/>
        <v/>
      </c>
      <c r="M15" s="4" t="str">
        <f t="shared" si="3"/>
        <v/>
      </c>
      <c r="N15" s="4" t="str">
        <f>IF(J15="","",IF(OR(AND(J15&gt;=ANNEXE!$E$4,J15&lt;=ANNEXE!$F$4),AND(J15&gt;=ANNEXE!$E$5,J15&lt;=ANNEXE!$F$5),AND(J15&gt;=ANNEXE!$E$6,J15&lt;=ANNEXE!$F$6),AND(J15&gt;=ANNEXE!$E$7,J15&lt;=ANNEXE!$F$7),AND(J15&gt;=ANNEXE!$E$8,J15&lt;=ANNEXE!$F$8),AND(J15&gt;=ANNEXE!$E$9,J15&lt;=ANNEXE!$F$9),COUNTIF(ANNEXE!$A$4:$C$18,J15)&gt;=1),"C",""))</f>
        <v/>
      </c>
      <c r="O15" s="41" t="str">
        <f t="shared" si="4"/>
        <v/>
      </c>
      <c r="P15" s="40">
        <f t="shared" si="50"/>
        <v>45724</v>
      </c>
      <c r="Q15" s="4" t="str">
        <f t="shared" si="5"/>
        <v/>
      </c>
      <c r="R15" s="4" t="str">
        <f t="shared" si="6"/>
        <v/>
      </c>
      <c r="S15" s="4" t="str">
        <f t="shared" si="7"/>
        <v/>
      </c>
      <c r="T15" s="4" t="str">
        <f>IF(P15="","",IF(OR(AND(P15&gt;=ANNEXE!$E$4,P15&lt;=ANNEXE!$F$4),AND(P15&gt;=ANNEXE!$E$5,P15&lt;=ANNEXE!$F$5),AND(P15&gt;=ANNEXE!$E$6,P15&lt;=ANNEXE!$F$6),AND(P15&gt;=ANNEXE!$E$7,P15&lt;=ANNEXE!$F$7),AND(P15&gt;=ANNEXE!$E$8,P15&lt;=ANNEXE!$F$8),AND(P15&gt;=ANNEXE!$E$9,P15&lt;=ANNEXE!$F$9),COUNTIF(ANNEXE!$A$4:$C$18,P15)&gt;=1),"C",""))</f>
        <v/>
      </c>
      <c r="U15" s="41" t="str">
        <f t="shared" si="8"/>
        <v/>
      </c>
      <c r="V15" s="40">
        <f t="shared" si="51"/>
        <v>45755</v>
      </c>
      <c r="W15" t="str">
        <f t="shared" si="9"/>
        <v>F</v>
      </c>
      <c r="X15" s="4" t="str">
        <f t="shared" si="10"/>
        <v/>
      </c>
      <c r="Y15" s="4" t="str">
        <f t="shared" si="11"/>
        <v>P</v>
      </c>
      <c r="Z15" s="4" t="str">
        <f>IF(V15="","",IF(OR(AND(V15&gt;=ANNEXE!$E$4,V15&lt;=ANNEXE!$F$4),AND(V15&gt;=ANNEXE!$E$5,V15&lt;=ANNEXE!$F$5),AND(V15&gt;=ANNEXE!$E$6,V15&lt;=ANNEXE!$F$6),AND(V15&gt;=ANNEXE!$E$7,V15&lt;=ANNEXE!$F$7),AND(V15&gt;=ANNEXE!$E$8,V15&lt;=ANNEXE!$F$8),AND(V15&gt;=ANNEXE!$E$9,V15&lt;=ANNEXE!$F$9),COUNTIF(ANNEXE!$A$4:$C$18,V15)&gt;=1),"C",""))</f>
        <v/>
      </c>
      <c r="AA15" s="41">
        <f t="shared" si="12"/>
        <v>8</v>
      </c>
      <c r="AB15" s="40">
        <f t="shared" si="52"/>
        <v>45785</v>
      </c>
      <c r="AC15" s="4" t="str">
        <f t="shared" si="13"/>
        <v>F</v>
      </c>
      <c r="AD15" s="4" t="str">
        <f t="shared" si="14"/>
        <v/>
      </c>
      <c r="AE15" s="4" t="str">
        <f t="shared" si="15"/>
        <v>P</v>
      </c>
      <c r="AF15" s="4" t="str">
        <f>IF(AB15="","",IF(OR(AND(AB15&gt;=ANNEXE!$E$4,AB15&lt;=ANNEXE!$F$4),AND(AB15&gt;=ANNEXE!$E$5,AB15&lt;=ANNEXE!$F$5),AND(AB15&gt;=ANNEXE!$E$6,AB15&lt;=ANNEXE!$F$6),AND(AB15&gt;=ANNEXE!$E$7,AB15&lt;=ANNEXE!$F$7),AND(AB15&gt;=ANNEXE!$E$8,AB15&lt;=ANNEXE!$F$8),AND(AB15&gt;=ANNEXE!$E$9,AB15&lt;=ANNEXE!$F$9),COUNTIF(ANNEXE!$A$4:$C$18,AB15)&gt;=1),"C",""))</f>
        <v>C</v>
      </c>
      <c r="AG15" s="41">
        <f t="shared" si="16"/>
        <v>8</v>
      </c>
      <c r="AH15" s="40">
        <f t="shared" si="53"/>
        <v>45816</v>
      </c>
      <c r="AI15" s="4" t="str">
        <f t="shared" si="17"/>
        <v/>
      </c>
      <c r="AJ15" s="4" t="str">
        <f t="shared" si="18"/>
        <v/>
      </c>
      <c r="AK15" s="4" t="str">
        <f t="shared" si="19"/>
        <v/>
      </c>
      <c r="AL15" s="4" t="str">
        <f>IF(AH15="","",IF(OR(AND(AH15&gt;=ANNEXE!$E$4,AH15&lt;=ANNEXE!$F$4),AND(AH15&gt;=ANNEXE!$E$5,AH15&lt;=ANNEXE!$F$5),AND(AH15&gt;=ANNEXE!$E$6,AH15&lt;=ANNEXE!$F$6),AND(AH15&gt;=ANNEXE!$E$7,AH15&lt;=ANNEXE!$F$7),AND(AH15&gt;=ANNEXE!$E$8,AH15&lt;=ANNEXE!$F$8),AND(AH15&gt;=ANNEXE!$E$9,AH15&lt;=ANNEXE!$F$9),COUNTIF(ANNEXE!$A$4:$C$18,AH15)&gt;=1),"C",""))</f>
        <v/>
      </c>
      <c r="AM15" s="41" t="str">
        <f t="shared" si="20"/>
        <v/>
      </c>
      <c r="AN15" s="40">
        <f t="shared" si="54"/>
        <v>45846</v>
      </c>
      <c r="AO15" s="4" t="str">
        <f t="shared" si="21"/>
        <v>F</v>
      </c>
      <c r="AP15" s="4" t="str">
        <f t="shared" si="22"/>
        <v/>
      </c>
      <c r="AQ15" s="4" t="str">
        <f t="shared" si="23"/>
        <v>P</v>
      </c>
      <c r="AR15" s="4" t="str">
        <f>IF(AN15="","",IF(OR(AND(AN15&gt;=ANNEXE!$E$4,AN15&lt;=ANNEXE!$F$4),AND(AN15&gt;=ANNEXE!$E$5,AN15&lt;=ANNEXE!$F$5),AND(AN15&gt;=ANNEXE!$E$6,AN15&lt;=ANNEXE!$F$6),AND(AN15&gt;=ANNEXE!$E$7,AN15&lt;=ANNEXE!$F$7),AND(AN15&gt;=ANNEXE!$E$8,AN15&lt;=ANNEXE!$F$8),AND(AN15&gt;=ANNEXE!$E$9,AN15&lt;=ANNEXE!$F$9),COUNTIF(ANNEXE!$A$4:$C$18,AN15)&gt;=1),"C",""))</f>
        <v/>
      </c>
      <c r="AS15" s="41">
        <f t="shared" si="24"/>
        <v>8</v>
      </c>
      <c r="AT15" s="40">
        <f t="shared" si="55"/>
        <v>45877</v>
      </c>
      <c r="AU15" s="4" t="str">
        <f t="shared" si="25"/>
        <v>F</v>
      </c>
      <c r="AV15" s="4" t="str">
        <f t="shared" si="26"/>
        <v>E</v>
      </c>
      <c r="AW15" s="4" t="str">
        <f t="shared" si="27"/>
        <v/>
      </c>
      <c r="AX15" s="4" t="str">
        <f>IF(AT15="","",IF(OR(AND(AT15&gt;=ANNEXE!$E$4,AT15&lt;=ANNEXE!$F$4),AND(AT15&gt;=ANNEXE!$E$5,AT15&lt;=ANNEXE!$F$5),AND(AT15&gt;=ANNEXE!$E$6,AT15&lt;=ANNEXE!$F$6),AND(AT15&gt;=ANNEXE!$E$7,AT15&lt;=ANNEXE!$F$7),AND(AT15&gt;=ANNEXE!$E$8,AT15&lt;=ANNEXE!$F$8),AND(AT15&gt;=ANNEXE!$E$9,AT15&lt;=ANNEXE!$F$9),COUNTIF(ANNEXE!$A$4:$C$18,AT15)&gt;=1),"C",""))</f>
        <v/>
      </c>
      <c r="AY15" s="41">
        <f t="shared" si="28"/>
        <v>3.5</v>
      </c>
      <c r="AZ15" s="40">
        <f t="shared" si="56"/>
        <v>45908</v>
      </c>
      <c r="BA15" s="4" t="str">
        <f t="shared" si="29"/>
        <v>F</v>
      </c>
      <c r="BB15" s="4" t="str">
        <f t="shared" si="30"/>
        <v/>
      </c>
      <c r="BC15" s="4" t="str">
        <f t="shared" si="31"/>
        <v>P</v>
      </c>
      <c r="BD15" s="4" t="str">
        <f>IF(AZ15="","",IF(OR(AND(AZ15&gt;=ANNEXE!$E$4,AZ15&lt;=ANNEXE!$F$4),AND(AZ15&gt;=ANNEXE!$E$5,AZ15&lt;=ANNEXE!$F$5),AND(AZ15&gt;=ANNEXE!$E$6,AZ15&lt;=ANNEXE!$F$6),AND(AZ15&gt;=ANNEXE!$E$7,AZ15&lt;=ANNEXE!$F$7),AND(AZ15&gt;=ANNEXE!$E$8,AZ15&lt;=ANNEXE!$F$8),AND(AZ15&gt;=ANNEXE!$E$9,AZ15&lt;=ANNEXE!$F$9),COUNTIF(ANNEXE!$A$4:$C$18,AZ15)&gt;=1),"C",""))</f>
        <v/>
      </c>
      <c r="BE15" s="41">
        <f t="shared" si="32"/>
        <v>7.5</v>
      </c>
      <c r="BF15" s="40">
        <f t="shared" si="57"/>
        <v>45938</v>
      </c>
      <c r="BG15" s="4" t="str">
        <f t="shared" si="33"/>
        <v>F</v>
      </c>
      <c r="BH15" s="4" t="str">
        <f t="shared" si="34"/>
        <v/>
      </c>
      <c r="BI15" s="4" t="str">
        <f t="shared" si="35"/>
        <v>P</v>
      </c>
      <c r="BJ15" s="4" t="str">
        <f>IF(BF15="","",IF(OR(AND(BF15&gt;=ANNEXE!$E$4,BF15&lt;=ANNEXE!$F$4),AND(BF15&gt;=ANNEXE!$E$5,BF15&lt;=ANNEXE!$F$5),AND(BF15&gt;=ANNEXE!$E$6,BF15&lt;=ANNEXE!$F$6),AND(BF15&gt;=ANNEXE!$E$7,BF15&lt;=ANNEXE!$F$7),AND(BF15&gt;=ANNEXE!$E$8,BF15&lt;=ANNEXE!$F$8),AND(BF15&gt;=ANNEXE!$E$9,BF15&lt;=ANNEXE!$F$9),COUNTIF(ANNEXE!$A$4:$C$18,BF15)&gt;=1),"C",""))</f>
        <v/>
      </c>
      <c r="BK15" s="41">
        <f t="shared" si="36"/>
        <v>8</v>
      </c>
      <c r="BL15" s="40">
        <f t="shared" si="58"/>
        <v>45969</v>
      </c>
      <c r="BM15" s="4" t="str">
        <f t="shared" si="37"/>
        <v/>
      </c>
      <c r="BN15" s="4" t="str">
        <f t="shared" si="38"/>
        <v/>
      </c>
      <c r="BO15" s="4" t="str">
        <f t="shared" si="39"/>
        <v/>
      </c>
      <c r="BP15" s="4" t="str">
        <f>IF(BL15="","",IF(OR(AND(BL15&gt;=ANNEXE!$E$4,BL15&lt;=ANNEXE!$F$4),AND(BL15&gt;=ANNEXE!$E$5,BL15&lt;=ANNEXE!$F$5),AND(BL15&gt;=ANNEXE!$E$6,BL15&lt;=ANNEXE!$F$6),AND(BL15&gt;=ANNEXE!$E$7,BL15&lt;=ANNEXE!$F$7),AND(BL15&gt;=ANNEXE!$E$8,BL15&lt;=ANNEXE!$F$8),AND(BL15&gt;=ANNEXE!$E$9,BL15&lt;=ANNEXE!$F$9),COUNTIF(ANNEXE!$A$4:$C$18,BL15)&gt;=1),"C",""))</f>
        <v/>
      </c>
      <c r="BQ15" s="41" t="str">
        <f t="shared" si="40"/>
        <v/>
      </c>
      <c r="BR15" s="40">
        <f t="shared" si="59"/>
        <v>45999</v>
      </c>
      <c r="BS15" s="4" t="str">
        <f t="shared" si="46"/>
        <v/>
      </c>
      <c r="BT15" s="4" t="str">
        <f t="shared" si="47"/>
        <v/>
      </c>
      <c r="BU15" s="4" t="str">
        <f t="shared" si="41"/>
        <v/>
      </c>
      <c r="BV15" s="4" t="str">
        <f>IF(BR15="","",IF(OR(AND(BR15&gt;=ANNEXE!$E$4,BR15&lt;=ANNEXE!$F$4),AND(BR15&gt;=ANNEXE!$E$5,BR15&lt;=ANNEXE!$F$5),AND(BR15&gt;=ANNEXE!$E$6,BR15&lt;=ANNEXE!$F$6),AND(BR15&gt;=ANNEXE!$E$7,BR15&lt;=ANNEXE!$F$7),AND(BR15&gt;=ANNEXE!$E$8,BR15&lt;=ANNEXE!$F$8),AND(BR15&gt;=ANNEXE!$E$9,BR15&lt;=ANNEXE!$F$9),COUNTIF(ANNEXE!$A$4:$C$18,BR15)&gt;=1),"C",""))</f>
        <v/>
      </c>
      <c r="BW15" s="41">
        <f t="shared" si="42"/>
        <v>7.5</v>
      </c>
    </row>
    <row r="16" spans="1:75">
      <c r="A16" s="28" t="s">
        <v>72</v>
      </c>
      <c r="B16" s="29" t="str">
        <f>IF(INDEX(Programmation!$A$13:$AB$62,MATCH($A$7,Programmation!$A$13:$A$62,0),9)="","",INDEX(Programmation!$A$13:$AB$62,MATCH($A$7,Programmation!$A$13:$A$62,0),10))</f>
        <v/>
      </c>
      <c r="D16" s="40">
        <f t="shared" si="48"/>
        <v>45666</v>
      </c>
      <c r="E16" s="4" t="str">
        <f t="shared" si="43"/>
        <v/>
      </c>
      <c r="F16" s="4" t="str">
        <f t="shared" si="44"/>
        <v/>
      </c>
      <c r="G16" s="4" t="str">
        <f t="shared" si="45"/>
        <v/>
      </c>
      <c r="H16" s="4" t="str">
        <f>IF(D16="","",IF(OR(AND(D16&gt;=ANNEXE!$E$4,D16&lt;=ANNEXE!$F$4),AND(D16&gt;=ANNEXE!$E$5,D16&lt;=ANNEXE!$F$5),AND(D16&gt;=ANNEXE!$E$6,D16&lt;=ANNEXE!$F$6),AND(D16&gt;=ANNEXE!$E$7,D16&lt;=ANNEXE!$F$7),AND(D16&gt;=ANNEXE!$E$8,D16&lt;=ANNEXE!$F$8),AND(D16&gt;=ANNEXE!$E$9,D16&lt;=ANNEXE!$F$9),COUNTIF(ANNEXE!$A$4:$C$18,D16)&gt;=1),"C",""))</f>
        <v/>
      </c>
      <c r="I16" s="41">
        <f t="shared" si="0"/>
        <v>8</v>
      </c>
      <c r="J16" s="40">
        <f t="shared" si="49"/>
        <v>45697</v>
      </c>
      <c r="K16" s="4" t="str">
        <f t="shared" si="1"/>
        <v/>
      </c>
      <c r="L16" s="4" t="str">
        <f t="shared" si="2"/>
        <v/>
      </c>
      <c r="M16" s="4" t="str">
        <f t="shared" si="3"/>
        <v/>
      </c>
      <c r="N16" s="4" t="str">
        <f>IF(J16="","",IF(OR(AND(J16&gt;=ANNEXE!$E$4,J16&lt;=ANNEXE!$F$4),AND(J16&gt;=ANNEXE!$E$5,J16&lt;=ANNEXE!$F$5),AND(J16&gt;=ANNEXE!$E$6,J16&lt;=ANNEXE!$F$6),AND(J16&gt;=ANNEXE!$E$7,J16&lt;=ANNEXE!$F$7),AND(J16&gt;=ANNEXE!$E$8,J16&lt;=ANNEXE!$F$8),AND(J16&gt;=ANNEXE!$E$9,J16&lt;=ANNEXE!$F$9),COUNTIF(ANNEXE!$A$4:$C$18,J16)&gt;=1),"C",""))</f>
        <v/>
      </c>
      <c r="O16" s="41" t="str">
        <f t="shared" si="4"/>
        <v/>
      </c>
      <c r="P16" s="40">
        <f t="shared" si="50"/>
        <v>45725</v>
      </c>
      <c r="Q16" s="4" t="str">
        <f t="shared" si="5"/>
        <v/>
      </c>
      <c r="R16" s="4" t="str">
        <f t="shared" si="6"/>
        <v/>
      </c>
      <c r="S16" s="4" t="str">
        <f t="shared" si="7"/>
        <v/>
      </c>
      <c r="T16" s="4" t="str">
        <f>IF(P16="","",IF(OR(AND(P16&gt;=ANNEXE!$E$4,P16&lt;=ANNEXE!$F$4),AND(P16&gt;=ANNEXE!$E$5,P16&lt;=ANNEXE!$F$5),AND(P16&gt;=ANNEXE!$E$6,P16&lt;=ANNEXE!$F$6),AND(P16&gt;=ANNEXE!$E$7,P16&lt;=ANNEXE!$F$7),AND(P16&gt;=ANNEXE!$E$8,P16&lt;=ANNEXE!$F$8),AND(P16&gt;=ANNEXE!$E$9,P16&lt;=ANNEXE!$F$9),COUNTIF(ANNEXE!$A$4:$C$18,P16)&gt;=1),"C",""))</f>
        <v/>
      </c>
      <c r="U16" s="41" t="str">
        <f t="shared" si="8"/>
        <v/>
      </c>
      <c r="V16" s="40">
        <f t="shared" si="51"/>
        <v>45756</v>
      </c>
      <c r="W16" t="str">
        <f t="shared" si="9"/>
        <v>F</v>
      </c>
      <c r="X16" s="4" t="str">
        <f t="shared" si="10"/>
        <v/>
      </c>
      <c r="Y16" s="4" t="str">
        <f t="shared" si="11"/>
        <v>P</v>
      </c>
      <c r="Z16" s="4" t="str">
        <f>IF(V16="","",IF(OR(AND(V16&gt;=ANNEXE!$E$4,V16&lt;=ANNEXE!$F$4),AND(V16&gt;=ANNEXE!$E$5,V16&lt;=ANNEXE!$F$5),AND(V16&gt;=ANNEXE!$E$6,V16&lt;=ANNEXE!$F$6),AND(V16&gt;=ANNEXE!$E$7,V16&lt;=ANNEXE!$F$7),AND(V16&gt;=ANNEXE!$E$8,V16&lt;=ANNEXE!$F$8),AND(V16&gt;=ANNEXE!$E$9,V16&lt;=ANNEXE!$F$9),COUNTIF(ANNEXE!$A$4:$C$18,V16)&gt;=1),"C",""))</f>
        <v/>
      </c>
      <c r="AA16" s="41">
        <f t="shared" si="12"/>
        <v>8</v>
      </c>
      <c r="AB16" s="40">
        <f t="shared" si="52"/>
        <v>45786</v>
      </c>
      <c r="AC16" s="4" t="str">
        <f t="shared" si="13"/>
        <v>F</v>
      </c>
      <c r="AD16" s="4" t="str">
        <f t="shared" si="14"/>
        <v/>
      </c>
      <c r="AE16" s="4" t="str">
        <f t="shared" si="15"/>
        <v>P</v>
      </c>
      <c r="AF16" s="4" t="str">
        <f>IF(AB16="","",IF(OR(AND(AB16&gt;=ANNEXE!$E$4,AB16&lt;=ANNEXE!$F$4),AND(AB16&gt;=ANNEXE!$E$5,AB16&lt;=ANNEXE!$F$5),AND(AB16&gt;=ANNEXE!$E$6,AB16&lt;=ANNEXE!$F$6),AND(AB16&gt;=ANNEXE!$E$7,AB16&lt;=ANNEXE!$F$7),AND(AB16&gt;=ANNEXE!$E$8,AB16&lt;=ANNEXE!$F$8),AND(AB16&gt;=ANNEXE!$E$9,AB16&lt;=ANNEXE!$F$9),COUNTIF(ANNEXE!$A$4:$C$18,AB16)&gt;=1),"C",""))</f>
        <v/>
      </c>
      <c r="AG16" s="41">
        <f t="shared" si="16"/>
        <v>3.5</v>
      </c>
      <c r="AH16" s="40">
        <f t="shared" si="53"/>
        <v>45817</v>
      </c>
      <c r="AI16" s="4" t="str">
        <f t="shared" si="17"/>
        <v>F</v>
      </c>
      <c r="AJ16" s="4" t="str">
        <f t="shared" si="18"/>
        <v>E</v>
      </c>
      <c r="AK16" s="4" t="str">
        <f t="shared" si="19"/>
        <v/>
      </c>
      <c r="AL16" s="4" t="str">
        <f>IF(AH16="","",IF(OR(AND(AH16&gt;=ANNEXE!$E$4,AH16&lt;=ANNEXE!$F$4),AND(AH16&gt;=ANNEXE!$E$5,AH16&lt;=ANNEXE!$F$5),AND(AH16&gt;=ANNEXE!$E$6,AH16&lt;=ANNEXE!$F$6),AND(AH16&gt;=ANNEXE!$E$7,AH16&lt;=ANNEXE!$F$7),AND(AH16&gt;=ANNEXE!$E$8,AH16&lt;=ANNEXE!$F$8),AND(AH16&gt;=ANNEXE!$E$9,AH16&lt;=ANNEXE!$F$9),COUNTIF(ANNEXE!$A$4:$C$18,AH16)&gt;=1),"C",""))</f>
        <v>C</v>
      </c>
      <c r="AM16" s="41">
        <f t="shared" si="20"/>
        <v>7.5</v>
      </c>
      <c r="AN16" s="40">
        <f t="shared" si="54"/>
        <v>45847</v>
      </c>
      <c r="AO16" s="4" t="str">
        <f t="shared" si="21"/>
        <v>F</v>
      </c>
      <c r="AP16" s="4" t="str">
        <f t="shared" si="22"/>
        <v/>
      </c>
      <c r="AQ16" s="4" t="str">
        <f t="shared" si="23"/>
        <v>P</v>
      </c>
      <c r="AR16" s="4" t="str">
        <f>IF(AN16="","",IF(OR(AND(AN16&gt;=ANNEXE!$E$4,AN16&lt;=ANNEXE!$F$4),AND(AN16&gt;=ANNEXE!$E$5,AN16&lt;=ANNEXE!$F$5),AND(AN16&gt;=ANNEXE!$E$6,AN16&lt;=ANNEXE!$F$6),AND(AN16&gt;=ANNEXE!$E$7,AN16&lt;=ANNEXE!$F$7),AND(AN16&gt;=ANNEXE!$E$8,AN16&lt;=ANNEXE!$F$8),AND(AN16&gt;=ANNEXE!$E$9,AN16&lt;=ANNEXE!$F$9),COUNTIF(ANNEXE!$A$4:$C$18,AN16)&gt;=1),"C",""))</f>
        <v/>
      </c>
      <c r="AS16" s="41">
        <f t="shared" si="24"/>
        <v>8</v>
      </c>
      <c r="AT16" s="40">
        <f t="shared" si="55"/>
        <v>45878</v>
      </c>
      <c r="AU16" s="4" t="str">
        <f t="shared" si="25"/>
        <v/>
      </c>
      <c r="AV16" s="4" t="str">
        <f t="shared" si="26"/>
        <v/>
      </c>
      <c r="AW16" s="4" t="str">
        <f t="shared" si="27"/>
        <v/>
      </c>
      <c r="AX16" s="4" t="str">
        <f>IF(AT16="","",IF(OR(AND(AT16&gt;=ANNEXE!$E$4,AT16&lt;=ANNEXE!$F$4),AND(AT16&gt;=ANNEXE!$E$5,AT16&lt;=ANNEXE!$F$5),AND(AT16&gt;=ANNEXE!$E$6,AT16&lt;=ANNEXE!$F$6),AND(AT16&gt;=ANNEXE!$E$7,AT16&lt;=ANNEXE!$F$7),AND(AT16&gt;=ANNEXE!$E$8,AT16&lt;=ANNEXE!$F$8),AND(AT16&gt;=ANNEXE!$E$9,AT16&lt;=ANNEXE!$F$9),COUNTIF(ANNEXE!$A$4:$C$18,AT16)&gt;=1),"C",""))</f>
        <v/>
      </c>
      <c r="AY16" s="41" t="str">
        <f t="shared" si="28"/>
        <v/>
      </c>
      <c r="AZ16" s="40">
        <f t="shared" si="56"/>
        <v>45909</v>
      </c>
      <c r="BA16" s="4" t="str">
        <f t="shared" si="29"/>
        <v>F</v>
      </c>
      <c r="BB16" s="4" t="str">
        <f t="shared" si="30"/>
        <v/>
      </c>
      <c r="BC16" s="4" t="str">
        <f t="shared" si="31"/>
        <v>P</v>
      </c>
      <c r="BD16" s="4" t="str">
        <f>IF(AZ16="","",IF(OR(AND(AZ16&gt;=ANNEXE!$E$4,AZ16&lt;=ANNEXE!$F$4),AND(AZ16&gt;=ANNEXE!$E$5,AZ16&lt;=ANNEXE!$F$5),AND(AZ16&gt;=ANNEXE!$E$6,AZ16&lt;=ANNEXE!$F$6),AND(AZ16&gt;=ANNEXE!$E$7,AZ16&lt;=ANNEXE!$F$7),AND(AZ16&gt;=ANNEXE!$E$8,AZ16&lt;=ANNEXE!$F$8),AND(AZ16&gt;=ANNEXE!$E$9,AZ16&lt;=ANNEXE!$F$9),COUNTIF(ANNEXE!$A$4:$C$18,AZ16)&gt;=1),"C",""))</f>
        <v/>
      </c>
      <c r="BE16" s="41">
        <f t="shared" si="32"/>
        <v>8</v>
      </c>
      <c r="BF16" s="40">
        <f t="shared" si="57"/>
        <v>45939</v>
      </c>
      <c r="BG16" s="4" t="str">
        <f t="shared" si="33"/>
        <v>F</v>
      </c>
      <c r="BH16" s="4" t="str">
        <f t="shared" si="34"/>
        <v/>
      </c>
      <c r="BI16" s="4" t="str">
        <f t="shared" si="35"/>
        <v>P</v>
      </c>
      <c r="BJ16" s="4" t="str">
        <f>IF(BF16="","",IF(OR(AND(BF16&gt;=ANNEXE!$E$4,BF16&lt;=ANNEXE!$F$4),AND(BF16&gt;=ANNEXE!$E$5,BF16&lt;=ANNEXE!$F$5),AND(BF16&gt;=ANNEXE!$E$6,BF16&lt;=ANNEXE!$F$6),AND(BF16&gt;=ANNEXE!$E$7,BF16&lt;=ANNEXE!$F$7),AND(BF16&gt;=ANNEXE!$E$8,BF16&lt;=ANNEXE!$F$8),AND(BF16&gt;=ANNEXE!$E$9,BF16&lt;=ANNEXE!$F$9),COUNTIF(ANNEXE!$A$4:$C$18,BF16)&gt;=1),"C",""))</f>
        <v/>
      </c>
      <c r="BK16" s="41">
        <f t="shared" si="36"/>
        <v>8</v>
      </c>
      <c r="BL16" s="40">
        <f t="shared" si="58"/>
        <v>45970</v>
      </c>
      <c r="BM16" s="4" t="str">
        <f t="shared" si="37"/>
        <v/>
      </c>
      <c r="BN16" s="4" t="str">
        <f t="shared" si="38"/>
        <v/>
      </c>
      <c r="BO16" s="4" t="str">
        <f t="shared" si="39"/>
        <v/>
      </c>
      <c r="BP16" s="4" t="str">
        <f>IF(BL16="","",IF(OR(AND(BL16&gt;=ANNEXE!$E$4,BL16&lt;=ANNEXE!$F$4),AND(BL16&gt;=ANNEXE!$E$5,BL16&lt;=ANNEXE!$F$5),AND(BL16&gt;=ANNEXE!$E$6,BL16&lt;=ANNEXE!$F$6),AND(BL16&gt;=ANNEXE!$E$7,BL16&lt;=ANNEXE!$F$7),AND(BL16&gt;=ANNEXE!$E$8,BL16&lt;=ANNEXE!$F$8),AND(BL16&gt;=ANNEXE!$E$9,BL16&lt;=ANNEXE!$F$9),COUNTIF(ANNEXE!$A$4:$C$18,BL16)&gt;=1),"C",""))</f>
        <v/>
      </c>
      <c r="BQ16" s="41" t="str">
        <f t="shared" si="40"/>
        <v/>
      </c>
      <c r="BR16" s="40">
        <f t="shared" si="59"/>
        <v>46000</v>
      </c>
      <c r="BS16" s="4" t="str">
        <f t="shared" si="46"/>
        <v/>
      </c>
      <c r="BT16" s="4" t="str">
        <f t="shared" si="47"/>
        <v/>
      </c>
      <c r="BU16" s="4" t="str">
        <f t="shared" si="41"/>
        <v/>
      </c>
      <c r="BV16" s="4" t="str">
        <f>IF(BR16="","",IF(OR(AND(BR16&gt;=ANNEXE!$E$4,BR16&lt;=ANNEXE!$F$4),AND(BR16&gt;=ANNEXE!$E$5,BR16&lt;=ANNEXE!$F$5),AND(BR16&gt;=ANNEXE!$E$6,BR16&lt;=ANNEXE!$F$6),AND(BR16&gt;=ANNEXE!$E$7,BR16&lt;=ANNEXE!$F$7),AND(BR16&gt;=ANNEXE!$E$8,BR16&lt;=ANNEXE!$F$8),AND(BR16&gt;=ANNEXE!$E$9,BR16&lt;=ANNEXE!$F$9),COUNTIF(ANNEXE!$A$4:$C$18,BR16)&gt;=1),"C",""))</f>
        <v/>
      </c>
      <c r="BW16" s="41">
        <f t="shared" si="42"/>
        <v>8</v>
      </c>
    </row>
    <row r="17" spans="1:75">
      <c r="A17" s="30" t="s">
        <v>73</v>
      </c>
      <c r="B17" s="31" t="str">
        <f>IF(INDEX(Programmation!$A$13:$AB$62,MATCH($A$7,Programmation!$A$13:$A$62,0),11)="","",INDEX(Programmation!$A$13:$AB$62,MATCH($A$7,Programmation!$A$13:$A$62,0),11))</f>
        <v/>
      </c>
      <c r="D17" s="40">
        <f t="shared" si="48"/>
        <v>45667</v>
      </c>
      <c r="E17" s="4" t="str">
        <f t="shared" si="43"/>
        <v/>
      </c>
      <c r="F17" s="4" t="str">
        <f t="shared" si="44"/>
        <v/>
      </c>
      <c r="G17" s="4" t="str">
        <f t="shared" si="45"/>
        <v/>
      </c>
      <c r="H17" s="4" t="str">
        <f>IF(D17="","",IF(OR(AND(D17&gt;=ANNEXE!$E$4,D17&lt;=ANNEXE!$F$4),AND(D17&gt;=ANNEXE!$E$5,D17&lt;=ANNEXE!$F$5),AND(D17&gt;=ANNEXE!$E$6,D17&lt;=ANNEXE!$F$6),AND(D17&gt;=ANNEXE!$E$7,D17&lt;=ANNEXE!$F$7),AND(D17&gt;=ANNEXE!$E$8,D17&lt;=ANNEXE!$F$8),AND(D17&gt;=ANNEXE!$E$9,D17&lt;=ANNEXE!$F$9),COUNTIF(ANNEXE!$A$4:$C$18,D17)&gt;=1),"C",""))</f>
        <v/>
      </c>
      <c r="I17" s="41">
        <f t="shared" si="0"/>
        <v>3.5</v>
      </c>
      <c r="J17" s="40">
        <f t="shared" si="49"/>
        <v>45698</v>
      </c>
      <c r="K17" s="4" t="str">
        <f t="shared" si="1"/>
        <v/>
      </c>
      <c r="L17" s="4" t="str">
        <f t="shared" si="2"/>
        <v/>
      </c>
      <c r="M17" s="4" t="str">
        <f t="shared" si="3"/>
        <v/>
      </c>
      <c r="N17" s="4" t="str">
        <f>IF(J17="","",IF(OR(AND(J17&gt;=ANNEXE!$E$4,J17&lt;=ANNEXE!$F$4),AND(J17&gt;=ANNEXE!$E$5,J17&lt;=ANNEXE!$F$5),AND(J17&gt;=ANNEXE!$E$6,J17&lt;=ANNEXE!$F$6),AND(J17&gt;=ANNEXE!$E$7,J17&lt;=ANNEXE!$F$7),AND(J17&gt;=ANNEXE!$E$8,J17&lt;=ANNEXE!$F$8),AND(J17&gt;=ANNEXE!$E$9,J17&lt;=ANNEXE!$F$9),COUNTIF(ANNEXE!$A$4:$C$18,J17)&gt;=1),"C",""))</f>
        <v/>
      </c>
      <c r="O17" s="41">
        <f t="shared" si="4"/>
        <v>7.5</v>
      </c>
      <c r="P17" s="40">
        <f t="shared" si="50"/>
        <v>45726</v>
      </c>
      <c r="Q17" s="4" t="str">
        <f t="shared" si="5"/>
        <v>F</v>
      </c>
      <c r="R17" s="4" t="str">
        <f t="shared" si="6"/>
        <v/>
      </c>
      <c r="S17" s="4" t="str">
        <f t="shared" si="7"/>
        <v>P</v>
      </c>
      <c r="T17" s="4" t="str">
        <f>IF(P17="","",IF(OR(AND(P17&gt;=ANNEXE!$E$4,P17&lt;=ANNEXE!$F$4),AND(P17&gt;=ANNEXE!$E$5,P17&lt;=ANNEXE!$F$5),AND(P17&gt;=ANNEXE!$E$6,P17&lt;=ANNEXE!$F$6),AND(P17&gt;=ANNEXE!$E$7,P17&lt;=ANNEXE!$F$7),AND(P17&gt;=ANNEXE!$E$8,P17&lt;=ANNEXE!$F$8),AND(P17&gt;=ANNEXE!$E$9,P17&lt;=ANNEXE!$F$9),COUNTIF(ANNEXE!$A$4:$C$18,P17)&gt;=1),"C",""))</f>
        <v/>
      </c>
      <c r="U17" s="41">
        <f t="shared" si="8"/>
        <v>7.5</v>
      </c>
      <c r="V17" s="40">
        <f t="shared" si="51"/>
        <v>45757</v>
      </c>
      <c r="W17" t="str">
        <f t="shared" si="9"/>
        <v>F</v>
      </c>
      <c r="X17" s="4" t="str">
        <f t="shared" si="10"/>
        <v/>
      </c>
      <c r="Y17" s="4" t="str">
        <f t="shared" si="11"/>
        <v>P</v>
      </c>
      <c r="Z17" s="4" t="str">
        <f>IF(V17="","",IF(OR(AND(V17&gt;=ANNEXE!$E$4,V17&lt;=ANNEXE!$F$4),AND(V17&gt;=ANNEXE!$E$5,V17&lt;=ANNEXE!$F$5),AND(V17&gt;=ANNEXE!$E$6,V17&lt;=ANNEXE!$F$6),AND(V17&gt;=ANNEXE!$E$7,V17&lt;=ANNEXE!$F$7),AND(V17&gt;=ANNEXE!$E$8,V17&lt;=ANNEXE!$F$8),AND(V17&gt;=ANNEXE!$E$9,V17&lt;=ANNEXE!$F$9),COUNTIF(ANNEXE!$A$4:$C$18,V17)&gt;=1),"C",""))</f>
        <v/>
      </c>
      <c r="AA17" s="41">
        <f t="shared" si="12"/>
        <v>8</v>
      </c>
      <c r="AB17" s="40">
        <f t="shared" si="52"/>
        <v>45787</v>
      </c>
      <c r="AC17" s="4" t="str">
        <f t="shared" si="13"/>
        <v/>
      </c>
      <c r="AD17" s="4" t="str">
        <f t="shared" si="14"/>
        <v/>
      </c>
      <c r="AE17" s="4" t="str">
        <f t="shared" si="15"/>
        <v/>
      </c>
      <c r="AF17" s="4" t="str">
        <f>IF(AB17="","",IF(OR(AND(AB17&gt;=ANNEXE!$E$4,AB17&lt;=ANNEXE!$F$4),AND(AB17&gt;=ANNEXE!$E$5,AB17&lt;=ANNEXE!$F$5),AND(AB17&gt;=ANNEXE!$E$6,AB17&lt;=ANNEXE!$F$6),AND(AB17&gt;=ANNEXE!$E$7,AB17&lt;=ANNEXE!$F$7),AND(AB17&gt;=ANNEXE!$E$8,AB17&lt;=ANNEXE!$F$8),AND(AB17&gt;=ANNEXE!$E$9,AB17&lt;=ANNEXE!$F$9),COUNTIF(ANNEXE!$A$4:$C$18,AB17)&gt;=1),"C",""))</f>
        <v/>
      </c>
      <c r="AG17" s="41" t="str">
        <f t="shared" si="16"/>
        <v/>
      </c>
      <c r="AH17" s="40">
        <f t="shared" si="53"/>
        <v>45818</v>
      </c>
      <c r="AI17" s="4" t="str">
        <f t="shared" si="17"/>
        <v>F</v>
      </c>
      <c r="AJ17" s="4" t="str">
        <f t="shared" si="18"/>
        <v>E</v>
      </c>
      <c r="AK17" s="4" t="str">
        <f t="shared" si="19"/>
        <v/>
      </c>
      <c r="AL17" s="4" t="str">
        <f>IF(AH17="","",IF(OR(AND(AH17&gt;=ANNEXE!$E$4,AH17&lt;=ANNEXE!$F$4),AND(AH17&gt;=ANNEXE!$E$5,AH17&lt;=ANNEXE!$F$5),AND(AH17&gt;=ANNEXE!$E$6,AH17&lt;=ANNEXE!$F$6),AND(AH17&gt;=ANNEXE!$E$7,AH17&lt;=ANNEXE!$F$7),AND(AH17&gt;=ANNEXE!$E$8,AH17&lt;=ANNEXE!$F$8),AND(AH17&gt;=ANNEXE!$E$9,AH17&lt;=ANNEXE!$F$9),COUNTIF(ANNEXE!$A$4:$C$18,AH17)&gt;=1),"C",""))</f>
        <v/>
      </c>
      <c r="AM17" s="41">
        <f t="shared" si="20"/>
        <v>8</v>
      </c>
      <c r="AN17" s="40">
        <f t="shared" si="54"/>
        <v>45848</v>
      </c>
      <c r="AO17" s="4" t="str">
        <f t="shared" si="21"/>
        <v>F</v>
      </c>
      <c r="AP17" s="4" t="str">
        <f t="shared" si="22"/>
        <v/>
      </c>
      <c r="AQ17" s="4" t="str">
        <f t="shared" si="23"/>
        <v>P</v>
      </c>
      <c r="AR17" s="4" t="str">
        <f>IF(AN17="","",IF(OR(AND(AN17&gt;=ANNEXE!$E$4,AN17&lt;=ANNEXE!$F$4),AND(AN17&gt;=ANNEXE!$E$5,AN17&lt;=ANNEXE!$F$5),AND(AN17&gt;=ANNEXE!$E$6,AN17&lt;=ANNEXE!$F$6),AND(AN17&gt;=ANNEXE!$E$7,AN17&lt;=ANNEXE!$F$7),AND(AN17&gt;=ANNEXE!$E$8,AN17&lt;=ANNEXE!$F$8),AND(AN17&gt;=ANNEXE!$E$9,AN17&lt;=ANNEXE!$F$9),COUNTIF(ANNEXE!$A$4:$C$18,AN17)&gt;=1),"C",""))</f>
        <v/>
      </c>
      <c r="AS17" s="41">
        <f t="shared" si="24"/>
        <v>8</v>
      </c>
      <c r="AT17" s="40">
        <f t="shared" si="55"/>
        <v>45879</v>
      </c>
      <c r="AU17" s="4" t="str">
        <f t="shared" si="25"/>
        <v/>
      </c>
      <c r="AV17" s="4" t="str">
        <f t="shared" si="26"/>
        <v/>
      </c>
      <c r="AW17" s="4" t="str">
        <f t="shared" si="27"/>
        <v/>
      </c>
      <c r="AX17" s="4" t="str">
        <f>IF(AT17="","",IF(OR(AND(AT17&gt;=ANNEXE!$E$4,AT17&lt;=ANNEXE!$F$4),AND(AT17&gt;=ANNEXE!$E$5,AT17&lt;=ANNEXE!$F$5),AND(AT17&gt;=ANNEXE!$E$6,AT17&lt;=ANNEXE!$F$6),AND(AT17&gt;=ANNEXE!$E$7,AT17&lt;=ANNEXE!$F$7),AND(AT17&gt;=ANNEXE!$E$8,AT17&lt;=ANNEXE!$F$8),AND(AT17&gt;=ANNEXE!$E$9,AT17&lt;=ANNEXE!$F$9),COUNTIF(ANNEXE!$A$4:$C$18,AT17)&gt;=1),"C",""))</f>
        <v/>
      </c>
      <c r="AY17" s="41" t="str">
        <f t="shared" si="28"/>
        <v/>
      </c>
      <c r="AZ17" s="40">
        <f t="shared" si="56"/>
        <v>45910</v>
      </c>
      <c r="BA17" s="4" t="str">
        <f t="shared" si="29"/>
        <v>F</v>
      </c>
      <c r="BB17" s="4" t="str">
        <f t="shared" si="30"/>
        <v/>
      </c>
      <c r="BC17" s="4" t="str">
        <f t="shared" si="31"/>
        <v>P</v>
      </c>
      <c r="BD17" s="4" t="str">
        <f>IF(AZ17="","",IF(OR(AND(AZ17&gt;=ANNEXE!$E$4,AZ17&lt;=ANNEXE!$F$4),AND(AZ17&gt;=ANNEXE!$E$5,AZ17&lt;=ANNEXE!$F$5),AND(AZ17&gt;=ANNEXE!$E$6,AZ17&lt;=ANNEXE!$F$6),AND(AZ17&gt;=ANNEXE!$E$7,AZ17&lt;=ANNEXE!$F$7),AND(AZ17&gt;=ANNEXE!$E$8,AZ17&lt;=ANNEXE!$F$8),AND(AZ17&gt;=ANNEXE!$E$9,AZ17&lt;=ANNEXE!$F$9),COUNTIF(ANNEXE!$A$4:$C$18,AZ17)&gt;=1),"C",""))</f>
        <v/>
      </c>
      <c r="BE17" s="41">
        <f t="shared" si="32"/>
        <v>8</v>
      </c>
      <c r="BF17" s="40">
        <f t="shared" si="57"/>
        <v>45940</v>
      </c>
      <c r="BG17" s="4" t="str">
        <f t="shared" si="33"/>
        <v>F</v>
      </c>
      <c r="BH17" s="4" t="str">
        <f t="shared" si="34"/>
        <v/>
      </c>
      <c r="BI17" s="4" t="str">
        <f t="shared" si="35"/>
        <v>P</v>
      </c>
      <c r="BJ17" s="4" t="str">
        <f>IF(BF17="","",IF(OR(AND(BF17&gt;=ANNEXE!$E$4,BF17&lt;=ANNEXE!$F$4),AND(BF17&gt;=ANNEXE!$E$5,BF17&lt;=ANNEXE!$F$5),AND(BF17&gt;=ANNEXE!$E$6,BF17&lt;=ANNEXE!$F$6),AND(BF17&gt;=ANNEXE!$E$7,BF17&lt;=ANNEXE!$F$7),AND(BF17&gt;=ANNEXE!$E$8,BF17&lt;=ANNEXE!$F$8),AND(BF17&gt;=ANNEXE!$E$9,BF17&lt;=ANNEXE!$F$9),COUNTIF(ANNEXE!$A$4:$C$18,BF17)&gt;=1),"C",""))</f>
        <v/>
      </c>
      <c r="BK17" s="41">
        <f t="shared" si="36"/>
        <v>3.5</v>
      </c>
      <c r="BL17" s="40">
        <f t="shared" si="58"/>
        <v>45971</v>
      </c>
      <c r="BM17" s="4" t="str">
        <f t="shared" si="37"/>
        <v/>
      </c>
      <c r="BN17" s="4" t="str">
        <f t="shared" si="38"/>
        <v/>
      </c>
      <c r="BO17" s="4" t="str">
        <f t="shared" si="39"/>
        <v/>
      </c>
      <c r="BP17" s="4" t="str">
        <f>IF(BL17="","",IF(OR(AND(BL17&gt;=ANNEXE!$E$4,BL17&lt;=ANNEXE!$F$4),AND(BL17&gt;=ANNEXE!$E$5,BL17&lt;=ANNEXE!$F$5),AND(BL17&gt;=ANNEXE!$E$6,BL17&lt;=ANNEXE!$F$6),AND(BL17&gt;=ANNEXE!$E$7,BL17&lt;=ANNEXE!$F$7),AND(BL17&gt;=ANNEXE!$E$8,BL17&lt;=ANNEXE!$F$8),AND(BL17&gt;=ANNEXE!$E$9,BL17&lt;=ANNEXE!$F$9),COUNTIF(ANNEXE!$A$4:$C$18,BL17)&gt;=1),"C",""))</f>
        <v/>
      </c>
      <c r="BQ17" s="41">
        <f t="shared" si="40"/>
        <v>7.5</v>
      </c>
      <c r="BR17" s="40">
        <f t="shared" si="59"/>
        <v>46001</v>
      </c>
      <c r="BS17" s="4" t="str">
        <f t="shared" si="46"/>
        <v/>
      </c>
      <c r="BT17" s="4" t="str">
        <f t="shared" si="47"/>
        <v/>
      </c>
      <c r="BU17" s="4" t="str">
        <f t="shared" si="41"/>
        <v/>
      </c>
      <c r="BV17" s="4" t="str">
        <f>IF(BR17="","",IF(OR(AND(BR17&gt;=ANNEXE!$E$4,BR17&lt;=ANNEXE!$F$4),AND(BR17&gt;=ANNEXE!$E$5,BR17&lt;=ANNEXE!$F$5),AND(BR17&gt;=ANNEXE!$E$6,BR17&lt;=ANNEXE!$F$6),AND(BR17&gt;=ANNEXE!$E$7,BR17&lt;=ANNEXE!$F$7),AND(BR17&gt;=ANNEXE!$E$8,BR17&lt;=ANNEXE!$F$8),AND(BR17&gt;=ANNEXE!$E$9,BR17&lt;=ANNEXE!$F$9),COUNTIF(ANNEXE!$A$4:$C$18,BR17)&gt;=1),"C",""))</f>
        <v/>
      </c>
      <c r="BW17" s="41">
        <f t="shared" si="42"/>
        <v>8</v>
      </c>
    </row>
    <row r="18" spans="1:75">
      <c r="A18" s="28" t="s">
        <v>74</v>
      </c>
      <c r="B18" s="29" t="str">
        <f>IF(INDEX(Programmation!$A$13:$AB$62,MATCH($A$7,Programmation!$A$13:$A$62,0),11)="","",INDEX(Programmation!$A$13:$AB$62,MATCH($A$7,Programmation!$A$13:$A$62,0),12))</f>
        <v/>
      </c>
      <c r="D18" s="40">
        <f t="shared" si="48"/>
        <v>45668</v>
      </c>
      <c r="E18" s="4" t="str">
        <f t="shared" si="43"/>
        <v/>
      </c>
      <c r="F18" s="4" t="str">
        <f t="shared" si="44"/>
        <v/>
      </c>
      <c r="G18" s="4" t="str">
        <f t="shared" si="45"/>
        <v/>
      </c>
      <c r="H18" s="4" t="str">
        <f>IF(D18="","",IF(OR(AND(D18&gt;=ANNEXE!$E$4,D18&lt;=ANNEXE!$F$4),AND(D18&gt;=ANNEXE!$E$5,D18&lt;=ANNEXE!$F$5),AND(D18&gt;=ANNEXE!$E$6,D18&lt;=ANNEXE!$F$6),AND(D18&gt;=ANNEXE!$E$7,D18&lt;=ANNEXE!$F$7),AND(D18&gt;=ANNEXE!$E$8,D18&lt;=ANNEXE!$F$8),AND(D18&gt;=ANNEXE!$E$9,D18&lt;=ANNEXE!$F$9),COUNTIF(ANNEXE!$A$4:$C$18,D18)&gt;=1),"C",""))</f>
        <v/>
      </c>
      <c r="I18" s="41" t="str">
        <f t="shared" si="0"/>
        <v/>
      </c>
      <c r="J18" s="40">
        <f t="shared" si="49"/>
        <v>45699</v>
      </c>
      <c r="K18" s="4" t="str">
        <f t="shared" si="1"/>
        <v/>
      </c>
      <c r="L18" s="4" t="str">
        <f t="shared" si="2"/>
        <v/>
      </c>
      <c r="M18" s="4" t="str">
        <f t="shared" si="3"/>
        <v/>
      </c>
      <c r="N18" s="4" t="str">
        <f>IF(J18="","",IF(OR(AND(J18&gt;=ANNEXE!$E$4,J18&lt;=ANNEXE!$F$4),AND(J18&gt;=ANNEXE!$E$5,J18&lt;=ANNEXE!$F$5),AND(J18&gt;=ANNEXE!$E$6,J18&lt;=ANNEXE!$F$6),AND(J18&gt;=ANNEXE!$E$7,J18&lt;=ANNEXE!$F$7),AND(J18&gt;=ANNEXE!$E$8,J18&lt;=ANNEXE!$F$8),AND(J18&gt;=ANNEXE!$E$9,J18&lt;=ANNEXE!$F$9),COUNTIF(ANNEXE!$A$4:$C$18,J18)&gt;=1),"C",""))</f>
        <v/>
      </c>
      <c r="O18" s="41">
        <f t="shared" si="4"/>
        <v>8</v>
      </c>
      <c r="P18" s="40">
        <f t="shared" si="50"/>
        <v>45727</v>
      </c>
      <c r="Q18" s="4" t="str">
        <f t="shared" si="5"/>
        <v>F</v>
      </c>
      <c r="R18" s="4" t="str">
        <f t="shared" si="6"/>
        <v/>
      </c>
      <c r="S18" s="4" t="str">
        <f t="shared" si="7"/>
        <v>P</v>
      </c>
      <c r="T18" s="4" t="str">
        <f>IF(P18="","",IF(OR(AND(P18&gt;=ANNEXE!$E$4,P18&lt;=ANNEXE!$F$4),AND(P18&gt;=ANNEXE!$E$5,P18&lt;=ANNEXE!$F$5),AND(P18&gt;=ANNEXE!$E$6,P18&lt;=ANNEXE!$F$6),AND(P18&gt;=ANNEXE!$E$7,P18&lt;=ANNEXE!$F$7),AND(P18&gt;=ANNEXE!$E$8,P18&lt;=ANNEXE!$F$8),AND(P18&gt;=ANNEXE!$E$9,P18&lt;=ANNEXE!$F$9),COUNTIF(ANNEXE!$A$4:$C$18,P18)&gt;=1),"C",""))</f>
        <v/>
      </c>
      <c r="U18" s="41">
        <f t="shared" si="8"/>
        <v>8</v>
      </c>
      <c r="V18" s="40">
        <f t="shared" si="51"/>
        <v>45758</v>
      </c>
      <c r="W18" t="str">
        <f t="shared" si="9"/>
        <v>F</v>
      </c>
      <c r="X18" s="4" t="str">
        <f t="shared" si="10"/>
        <v/>
      </c>
      <c r="Y18" s="4" t="str">
        <f t="shared" si="11"/>
        <v>P</v>
      </c>
      <c r="Z18" s="4" t="str">
        <f>IF(V18="","",IF(OR(AND(V18&gt;=ANNEXE!$E$4,V18&lt;=ANNEXE!$F$4),AND(V18&gt;=ANNEXE!$E$5,V18&lt;=ANNEXE!$F$5),AND(V18&gt;=ANNEXE!$E$6,V18&lt;=ANNEXE!$F$6),AND(V18&gt;=ANNEXE!$E$7,V18&lt;=ANNEXE!$F$7),AND(V18&gt;=ANNEXE!$E$8,V18&lt;=ANNEXE!$F$8),AND(V18&gt;=ANNEXE!$E$9,V18&lt;=ANNEXE!$F$9),COUNTIF(ANNEXE!$A$4:$C$18,V18)&gt;=1),"C",""))</f>
        <v/>
      </c>
      <c r="AA18" s="41">
        <f t="shared" si="12"/>
        <v>3.5</v>
      </c>
      <c r="AB18" s="40">
        <f t="shared" si="52"/>
        <v>45788</v>
      </c>
      <c r="AC18" s="4" t="str">
        <f t="shared" si="13"/>
        <v/>
      </c>
      <c r="AD18" s="4" t="str">
        <f t="shared" si="14"/>
        <v/>
      </c>
      <c r="AE18" s="4" t="str">
        <f t="shared" si="15"/>
        <v/>
      </c>
      <c r="AF18" s="4" t="str">
        <f>IF(AB18="","",IF(OR(AND(AB18&gt;=ANNEXE!$E$4,AB18&lt;=ANNEXE!$F$4),AND(AB18&gt;=ANNEXE!$E$5,AB18&lt;=ANNEXE!$F$5),AND(AB18&gt;=ANNEXE!$E$6,AB18&lt;=ANNEXE!$F$6),AND(AB18&gt;=ANNEXE!$E$7,AB18&lt;=ANNEXE!$F$7),AND(AB18&gt;=ANNEXE!$E$8,AB18&lt;=ANNEXE!$F$8),AND(AB18&gt;=ANNEXE!$E$9,AB18&lt;=ANNEXE!$F$9),COUNTIF(ANNEXE!$A$4:$C$18,AB18)&gt;=1),"C",""))</f>
        <v/>
      </c>
      <c r="AG18" s="41" t="str">
        <f t="shared" si="16"/>
        <v/>
      </c>
      <c r="AH18" s="40">
        <f t="shared" si="53"/>
        <v>45819</v>
      </c>
      <c r="AI18" s="4" t="str">
        <f t="shared" si="17"/>
        <v>F</v>
      </c>
      <c r="AJ18" s="4" t="str">
        <f t="shared" si="18"/>
        <v>E</v>
      </c>
      <c r="AK18" s="4" t="str">
        <f t="shared" si="19"/>
        <v/>
      </c>
      <c r="AL18" s="4" t="str">
        <f>IF(AH18="","",IF(OR(AND(AH18&gt;=ANNEXE!$E$4,AH18&lt;=ANNEXE!$F$4),AND(AH18&gt;=ANNEXE!$E$5,AH18&lt;=ANNEXE!$F$5),AND(AH18&gt;=ANNEXE!$E$6,AH18&lt;=ANNEXE!$F$6),AND(AH18&gt;=ANNEXE!$E$7,AH18&lt;=ANNEXE!$F$7),AND(AH18&gt;=ANNEXE!$E$8,AH18&lt;=ANNEXE!$F$8),AND(AH18&gt;=ANNEXE!$E$9,AH18&lt;=ANNEXE!$F$9),COUNTIF(ANNEXE!$A$4:$C$18,AH18)&gt;=1),"C",""))</f>
        <v/>
      </c>
      <c r="AM18" s="41">
        <f t="shared" si="20"/>
        <v>8</v>
      </c>
      <c r="AN18" s="40">
        <f t="shared" si="54"/>
        <v>45849</v>
      </c>
      <c r="AO18" s="4" t="str">
        <f t="shared" si="21"/>
        <v>F</v>
      </c>
      <c r="AP18" s="4" t="str">
        <f t="shared" si="22"/>
        <v/>
      </c>
      <c r="AQ18" s="4" t="str">
        <f t="shared" si="23"/>
        <v>P</v>
      </c>
      <c r="AR18" s="4" t="str">
        <f>IF(AN18="","",IF(OR(AND(AN18&gt;=ANNEXE!$E$4,AN18&lt;=ANNEXE!$F$4),AND(AN18&gt;=ANNEXE!$E$5,AN18&lt;=ANNEXE!$F$5),AND(AN18&gt;=ANNEXE!$E$6,AN18&lt;=ANNEXE!$F$6),AND(AN18&gt;=ANNEXE!$E$7,AN18&lt;=ANNEXE!$F$7),AND(AN18&gt;=ANNEXE!$E$8,AN18&lt;=ANNEXE!$F$8),AND(AN18&gt;=ANNEXE!$E$9,AN18&lt;=ANNEXE!$F$9),COUNTIF(ANNEXE!$A$4:$C$18,AN18)&gt;=1),"C",""))</f>
        <v/>
      </c>
      <c r="AS18" s="41">
        <f t="shared" si="24"/>
        <v>3.5</v>
      </c>
      <c r="AT18" s="40">
        <f t="shared" si="55"/>
        <v>45880</v>
      </c>
      <c r="AU18" s="4" t="str">
        <f t="shared" si="25"/>
        <v>F</v>
      </c>
      <c r="AV18" s="4" t="str">
        <f t="shared" si="26"/>
        <v>E</v>
      </c>
      <c r="AW18" s="4" t="str">
        <f t="shared" si="27"/>
        <v/>
      </c>
      <c r="AX18" s="4" t="str">
        <f>IF(AT18="","",IF(OR(AND(AT18&gt;=ANNEXE!$E$4,AT18&lt;=ANNEXE!$F$4),AND(AT18&gt;=ANNEXE!$E$5,AT18&lt;=ANNEXE!$F$5),AND(AT18&gt;=ANNEXE!$E$6,AT18&lt;=ANNEXE!$F$6),AND(AT18&gt;=ANNEXE!$E$7,AT18&lt;=ANNEXE!$F$7),AND(AT18&gt;=ANNEXE!$E$8,AT18&lt;=ANNEXE!$F$8),AND(AT18&gt;=ANNEXE!$E$9,AT18&lt;=ANNEXE!$F$9),COUNTIF(ANNEXE!$A$4:$C$18,AT18)&gt;=1),"C",""))</f>
        <v>C</v>
      </c>
      <c r="AY18" s="41">
        <f t="shared" si="28"/>
        <v>7.5</v>
      </c>
      <c r="AZ18" s="40">
        <f t="shared" si="56"/>
        <v>45911</v>
      </c>
      <c r="BA18" s="4" t="str">
        <f t="shared" si="29"/>
        <v>F</v>
      </c>
      <c r="BB18" s="4" t="str">
        <f t="shared" si="30"/>
        <v/>
      </c>
      <c r="BC18" s="4" t="str">
        <f t="shared" si="31"/>
        <v>P</v>
      </c>
      <c r="BD18" s="4" t="str">
        <f>IF(AZ18="","",IF(OR(AND(AZ18&gt;=ANNEXE!$E$4,AZ18&lt;=ANNEXE!$F$4),AND(AZ18&gt;=ANNEXE!$E$5,AZ18&lt;=ANNEXE!$F$5),AND(AZ18&gt;=ANNEXE!$E$6,AZ18&lt;=ANNEXE!$F$6),AND(AZ18&gt;=ANNEXE!$E$7,AZ18&lt;=ANNEXE!$F$7),AND(AZ18&gt;=ANNEXE!$E$8,AZ18&lt;=ANNEXE!$F$8),AND(AZ18&gt;=ANNEXE!$E$9,AZ18&lt;=ANNEXE!$F$9),COUNTIF(ANNEXE!$A$4:$C$18,AZ18)&gt;=1),"C",""))</f>
        <v/>
      </c>
      <c r="BE18" s="41">
        <f t="shared" si="32"/>
        <v>8</v>
      </c>
      <c r="BF18" s="40">
        <f t="shared" si="57"/>
        <v>45941</v>
      </c>
      <c r="BG18" s="4" t="str">
        <f t="shared" si="33"/>
        <v/>
      </c>
      <c r="BH18" s="4" t="str">
        <f t="shared" si="34"/>
        <v/>
      </c>
      <c r="BI18" s="4" t="str">
        <f t="shared" si="35"/>
        <v/>
      </c>
      <c r="BJ18" s="4" t="str">
        <f>IF(BF18="","",IF(OR(AND(BF18&gt;=ANNEXE!$E$4,BF18&lt;=ANNEXE!$F$4),AND(BF18&gt;=ANNEXE!$E$5,BF18&lt;=ANNEXE!$F$5),AND(BF18&gt;=ANNEXE!$E$6,BF18&lt;=ANNEXE!$F$6),AND(BF18&gt;=ANNEXE!$E$7,BF18&lt;=ANNEXE!$F$7),AND(BF18&gt;=ANNEXE!$E$8,BF18&lt;=ANNEXE!$F$8),AND(BF18&gt;=ANNEXE!$E$9,BF18&lt;=ANNEXE!$F$9),COUNTIF(ANNEXE!$A$4:$C$18,BF18)&gt;=1),"C",""))</f>
        <v/>
      </c>
      <c r="BK18" s="41" t="str">
        <f t="shared" si="36"/>
        <v/>
      </c>
      <c r="BL18" s="40">
        <f t="shared" si="58"/>
        <v>45972</v>
      </c>
      <c r="BM18" s="4" t="str">
        <f t="shared" si="37"/>
        <v/>
      </c>
      <c r="BN18" s="4" t="str">
        <f t="shared" si="38"/>
        <v/>
      </c>
      <c r="BO18" s="4" t="str">
        <f t="shared" si="39"/>
        <v/>
      </c>
      <c r="BP18" s="4" t="str">
        <f>IF(BL18="","",IF(OR(AND(BL18&gt;=ANNEXE!$E$4,BL18&lt;=ANNEXE!$F$4),AND(BL18&gt;=ANNEXE!$E$5,BL18&lt;=ANNEXE!$F$5),AND(BL18&gt;=ANNEXE!$E$6,BL18&lt;=ANNEXE!$F$6),AND(BL18&gt;=ANNEXE!$E$7,BL18&lt;=ANNEXE!$F$7),AND(BL18&gt;=ANNEXE!$E$8,BL18&lt;=ANNEXE!$F$8),AND(BL18&gt;=ANNEXE!$E$9,BL18&lt;=ANNEXE!$F$9),COUNTIF(ANNEXE!$A$4:$C$18,BL18)&gt;=1),"C",""))</f>
        <v>C</v>
      </c>
      <c r="BQ18" s="41">
        <f t="shared" si="40"/>
        <v>8</v>
      </c>
      <c r="BR18" s="40">
        <f t="shared" si="59"/>
        <v>46002</v>
      </c>
      <c r="BS18" s="4" t="str">
        <f t="shared" si="46"/>
        <v/>
      </c>
      <c r="BT18" s="4" t="str">
        <f t="shared" si="47"/>
        <v/>
      </c>
      <c r="BU18" s="4" t="str">
        <f t="shared" si="41"/>
        <v/>
      </c>
      <c r="BV18" s="4" t="str">
        <f>IF(BR18="","",IF(OR(AND(BR18&gt;=ANNEXE!$E$4,BR18&lt;=ANNEXE!$F$4),AND(BR18&gt;=ANNEXE!$E$5,BR18&lt;=ANNEXE!$F$5),AND(BR18&gt;=ANNEXE!$E$6,BR18&lt;=ANNEXE!$F$6),AND(BR18&gt;=ANNEXE!$E$7,BR18&lt;=ANNEXE!$F$7),AND(BR18&gt;=ANNEXE!$E$8,BR18&lt;=ANNEXE!$F$8),AND(BR18&gt;=ANNEXE!$E$9,BR18&lt;=ANNEXE!$F$9),COUNTIF(ANNEXE!$A$4:$C$18,BR18)&gt;=1),"C",""))</f>
        <v/>
      </c>
      <c r="BW18" s="41">
        <f t="shared" si="42"/>
        <v>8</v>
      </c>
    </row>
    <row r="19" spans="1:75">
      <c r="A19" s="30" t="s">
        <v>75</v>
      </c>
      <c r="B19" s="31" t="str">
        <f>IF(INDEX(Programmation!$A$13:$AB$62,MATCH($A$7,Programmation!$A$13:$A$62,0),13)="","",INDEX(Programmation!$A$13:$AB$62,MATCH($A$7,Programmation!$A$13:$A$62,0),13))</f>
        <v/>
      </c>
      <c r="D19" s="40">
        <f t="shared" si="48"/>
        <v>45669</v>
      </c>
      <c r="E19" s="4" t="str">
        <f t="shared" si="43"/>
        <v/>
      </c>
      <c r="F19" s="4" t="str">
        <f t="shared" si="44"/>
        <v/>
      </c>
      <c r="G19" s="4" t="str">
        <f t="shared" si="45"/>
        <v/>
      </c>
      <c r="H19" s="4" t="str">
        <f>IF(D19="","",IF(OR(AND(D19&gt;=ANNEXE!$E$4,D19&lt;=ANNEXE!$F$4),AND(D19&gt;=ANNEXE!$E$5,D19&lt;=ANNEXE!$F$5),AND(D19&gt;=ANNEXE!$E$6,D19&lt;=ANNEXE!$F$6),AND(D19&gt;=ANNEXE!$E$7,D19&lt;=ANNEXE!$F$7),AND(D19&gt;=ANNEXE!$E$8,D19&lt;=ANNEXE!$F$8),AND(D19&gt;=ANNEXE!$E$9,D19&lt;=ANNEXE!$F$9),COUNTIF(ANNEXE!$A$4:$C$18,D19)&gt;=1),"C",""))</f>
        <v/>
      </c>
      <c r="I19" s="41" t="str">
        <f t="shared" si="0"/>
        <v/>
      </c>
      <c r="J19" s="40">
        <f t="shared" si="49"/>
        <v>45700</v>
      </c>
      <c r="K19" s="4" t="str">
        <f t="shared" si="1"/>
        <v/>
      </c>
      <c r="L19" s="4" t="str">
        <f t="shared" si="2"/>
        <v/>
      </c>
      <c r="M19" s="4" t="str">
        <f t="shared" si="3"/>
        <v/>
      </c>
      <c r="N19" s="4" t="str">
        <f>IF(J19="","",IF(OR(AND(J19&gt;=ANNEXE!$E$4,J19&lt;=ANNEXE!$F$4),AND(J19&gt;=ANNEXE!$E$5,J19&lt;=ANNEXE!$F$5),AND(J19&gt;=ANNEXE!$E$6,J19&lt;=ANNEXE!$F$6),AND(J19&gt;=ANNEXE!$E$7,J19&lt;=ANNEXE!$F$7),AND(J19&gt;=ANNEXE!$E$8,J19&lt;=ANNEXE!$F$8),AND(J19&gt;=ANNEXE!$E$9,J19&lt;=ANNEXE!$F$9),COUNTIF(ANNEXE!$A$4:$C$18,J19)&gt;=1),"C",""))</f>
        <v/>
      </c>
      <c r="O19" s="41">
        <f t="shared" si="4"/>
        <v>8</v>
      </c>
      <c r="P19" s="40">
        <f t="shared" si="50"/>
        <v>45728</v>
      </c>
      <c r="Q19" s="4" t="str">
        <f t="shared" si="5"/>
        <v>F</v>
      </c>
      <c r="R19" s="4" t="str">
        <f t="shared" si="6"/>
        <v/>
      </c>
      <c r="S19" s="4" t="str">
        <f t="shared" si="7"/>
        <v>P</v>
      </c>
      <c r="T19" s="4" t="str">
        <f>IF(P19="","",IF(OR(AND(P19&gt;=ANNEXE!$E$4,P19&lt;=ANNEXE!$F$4),AND(P19&gt;=ANNEXE!$E$5,P19&lt;=ANNEXE!$F$5),AND(P19&gt;=ANNEXE!$E$6,P19&lt;=ANNEXE!$F$6),AND(P19&gt;=ANNEXE!$E$7,P19&lt;=ANNEXE!$F$7),AND(P19&gt;=ANNEXE!$E$8,P19&lt;=ANNEXE!$F$8),AND(P19&gt;=ANNEXE!$E$9,P19&lt;=ANNEXE!$F$9),COUNTIF(ANNEXE!$A$4:$C$18,P19)&gt;=1),"C",""))</f>
        <v/>
      </c>
      <c r="U19" s="41">
        <f t="shared" si="8"/>
        <v>8</v>
      </c>
      <c r="V19" s="40">
        <f t="shared" si="51"/>
        <v>45759</v>
      </c>
      <c r="W19" t="str">
        <f t="shared" si="9"/>
        <v/>
      </c>
      <c r="X19" s="4" t="str">
        <f t="shared" si="10"/>
        <v/>
      </c>
      <c r="Y19" s="4" t="str">
        <f t="shared" si="11"/>
        <v/>
      </c>
      <c r="Z19" s="4" t="str">
        <f>IF(V19="","",IF(OR(AND(V19&gt;=ANNEXE!$E$4,V19&lt;=ANNEXE!$F$4),AND(V19&gt;=ANNEXE!$E$5,V19&lt;=ANNEXE!$F$5),AND(V19&gt;=ANNEXE!$E$6,V19&lt;=ANNEXE!$F$6),AND(V19&gt;=ANNEXE!$E$7,V19&lt;=ANNEXE!$F$7),AND(V19&gt;=ANNEXE!$E$8,V19&lt;=ANNEXE!$F$8),AND(V19&gt;=ANNEXE!$E$9,V19&lt;=ANNEXE!$F$9),COUNTIF(ANNEXE!$A$4:$C$18,V19)&gt;=1),"C",""))</f>
        <v/>
      </c>
      <c r="AA19" s="41" t="str">
        <f t="shared" si="12"/>
        <v/>
      </c>
      <c r="AB19" s="40">
        <f t="shared" si="52"/>
        <v>45789</v>
      </c>
      <c r="AC19" s="4" t="str">
        <f t="shared" si="13"/>
        <v>F</v>
      </c>
      <c r="AD19" s="4" t="str">
        <f t="shared" si="14"/>
        <v/>
      </c>
      <c r="AE19" s="4" t="str">
        <f t="shared" si="15"/>
        <v>P</v>
      </c>
      <c r="AF19" s="4" t="str">
        <f>IF(AB19="","",IF(OR(AND(AB19&gt;=ANNEXE!$E$4,AB19&lt;=ANNEXE!$F$4),AND(AB19&gt;=ANNEXE!$E$5,AB19&lt;=ANNEXE!$F$5),AND(AB19&gt;=ANNEXE!$E$6,AB19&lt;=ANNEXE!$F$6),AND(AB19&gt;=ANNEXE!$E$7,AB19&lt;=ANNEXE!$F$7),AND(AB19&gt;=ANNEXE!$E$8,AB19&lt;=ANNEXE!$F$8),AND(AB19&gt;=ANNEXE!$E$9,AB19&lt;=ANNEXE!$F$9),COUNTIF(ANNEXE!$A$4:$C$18,AB19)&gt;=1),"C",""))</f>
        <v/>
      </c>
      <c r="AG19" s="41">
        <f t="shared" si="16"/>
        <v>7.5</v>
      </c>
      <c r="AH19" s="40">
        <f t="shared" si="53"/>
        <v>45820</v>
      </c>
      <c r="AI19" s="4" t="str">
        <f t="shared" si="17"/>
        <v>F</v>
      </c>
      <c r="AJ19" s="4" t="str">
        <f t="shared" si="18"/>
        <v>E</v>
      </c>
      <c r="AK19" s="4" t="str">
        <f t="shared" si="19"/>
        <v/>
      </c>
      <c r="AL19" s="4" t="str">
        <f>IF(AH19="","",IF(OR(AND(AH19&gt;=ANNEXE!$E$4,AH19&lt;=ANNEXE!$F$4),AND(AH19&gt;=ANNEXE!$E$5,AH19&lt;=ANNEXE!$F$5),AND(AH19&gt;=ANNEXE!$E$6,AH19&lt;=ANNEXE!$F$6),AND(AH19&gt;=ANNEXE!$E$7,AH19&lt;=ANNEXE!$F$7),AND(AH19&gt;=ANNEXE!$E$8,AH19&lt;=ANNEXE!$F$8),AND(AH19&gt;=ANNEXE!$E$9,AH19&lt;=ANNEXE!$F$9),COUNTIF(ANNEXE!$A$4:$C$18,AH19)&gt;=1),"C",""))</f>
        <v/>
      </c>
      <c r="AM19" s="41">
        <f t="shared" si="20"/>
        <v>8</v>
      </c>
      <c r="AN19" s="40">
        <f t="shared" si="54"/>
        <v>45850</v>
      </c>
      <c r="AO19" s="4" t="str">
        <f t="shared" si="21"/>
        <v/>
      </c>
      <c r="AP19" s="4" t="str">
        <f t="shared" si="22"/>
        <v/>
      </c>
      <c r="AQ19" s="4" t="str">
        <f t="shared" si="23"/>
        <v/>
      </c>
      <c r="AR19" s="4" t="str">
        <f>IF(AN19="","",IF(OR(AND(AN19&gt;=ANNEXE!$E$4,AN19&lt;=ANNEXE!$F$4),AND(AN19&gt;=ANNEXE!$E$5,AN19&lt;=ANNEXE!$F$5),AND(AN19&gt;=ANNEXE!$E$6,AN19&lt;=ANNEXE!$F$6),AND(AN19&gt;=ANNEXE!$E$7,AN19&lt;=ANNEXE!$F$7),AND(AN19&gt;=ANNEXE!$E$8,AN19&lt;=ANNEXE!$F$8),AND(AN19&gt;=ANNEXE!$E$9,AN19&lt;=ANNEXE!$F$9),COUNTIF(ANNEXE!$A$4:$C$18,AN19)&gt;=1),"C",""))</f>
        <v/>
      </c>
      <c r="AS19" s="41" t="str">
        <f t="shared" si="24"/>
        <v/>
      </c>
      <c r="AT19" s="40">
        <f t="shared" si="55"/>
        <v>45881</v>
      </c>
      <c r="AU19" s="4" t="str">
        <f t="shared" si="25"/>
        <v>F</v>
      </c>
      <c r="AV19" s="4" t="str">
        <f t="shared" si="26"/>
        <v>E</v>
      </c>
      <c r="AW19" s="4" t="str">
        <f t="shared" si="27"/>
        <v/>
      </c>
      <c r="AX19" s="4" t="str">
        <f>IF(AT19="","",IF(OR(AND(AT19&gt;=ANNEXE!$E$4,AT19&lt;=ANNEXE!$F$4),AND(AT19&gt;=ANNEXE!$E$5,AT19&lt;=ANNEXE!$F$5),AND(AT19&gt;=ANNEXE!$E$6,AT19&lt;=ANNEXE!$F$6),AND(AT19&gt;=ANNEXE!$E$7,AT19&lt;=ANNEXE!$F$7),AND(AT19&gt;=ANNEXE!$E$8,AT19&lt;=ANNEXE!$F$8),AND(AT19&gt;=ANNEXE!$E$9,AT19&lt;=ANNEXE!$F$9),COUNTIF(ANNEXE!$A$4:$C$18,AT19)&gt;=1),"C",""))</f>
        <v>C</v>
      </c>
      <c r="AY19" s="41">
        <f t="shared" si="28"/>
        <v>8</v>
      </c>
      <c r="AZ19" s="40">
        <f t="shared" si="56"/>
        <v>45912</v>
      </c>
      <c r="BA19" s="4" t="str">
        <f t="shared" si="29"/>
        <v>F</v>
      </c>
      <c r="BB19" s="4" t="str">
        <f t="shared" si="30"/>
        <v/>
      </c>
      <c r="BC19" s="4" t="str">
        <f t="shared" si="31"/>
        <v>P</v>
      </c>
      <c r="BD19" s="4" t="str">
        <f>IF(AZ19="","",IF(OR(AND(AZ19&gt;=ANNEXE!$E$4,AZ19&lt;=ANNEXE!$F$4),AND(AZ19&gt;=ANNEXE!$E$5,AZ19&lt;=ANNEXE!$F$5),AND(AZ19&gt;=ANNEXE!$E$6,AZ19&lt;=ANNEXE!$F$6),AND(AZ19&gt;=ANNEXE!$E$7,AZ19&lt;=ANNEXE!$F$7),AND(AZ19&gt;=ANNEXE!$E$8,AZ19&lt;=ANNEXE!$F$8),AND(AZ19&gt;=ANNEXE!$E$9,AZ19&lt;=ANNEXE!$F$9),COUNTIF(ANNEXE!$A$4:$C$18,AZ19)&gt;=1),"C",""))</f>
        <v/>
      </c>
      <c r="BE19" s="41">
        <f t="shared" si="32"/>
        <v>3.5</v>
      </c>
      <c r="BF19" s="40">
        <f t="shared" si="57"/>
        <v>45942</v>
      </c>
      <c r="BG19" s="4" t="str">
        <f t="shared" si="33"/>
        <v/>
      </c>
      <c r="BH19" s="4" t="str">
        <f t="shared" si="34"/>
        <v/>
      </c>
      <c r="BI19" s="4" t="str">
        <f t="shared" si="35"/>
        <v/>
      </c>
      <c r="BJ19" s="4" t="str">
        <f>IF(BF19="","",IF(OR(AND(BF19&gt;=ANNEXE!$E$4,BF19&lt;=ANNEXE!$F$4),AND(BF19&gt;=ANNEXE!$E$5,BF19&lt;=ANNEXE!$F$5),AND(BF19&gt;=ANNEXE!$E$6,BF19&lt;=ANNEXE!$F$6),AND(BF19&gt;=ANNEXE!$E$7,BF19&lt;=ANNEXE!$F$7),AND(BF19&gt;=ANNEXE!$E$8,BF19&lt;=ANNEXE!$F$8),AND(BF19&gt;=ANNEXE!$E$9,BF19&lt;=ANNEXE!$F$9),COUNTIF(ANNEXE!$A$4:$C$18,BF19)&gt;=1),"C",""))</f>
        <v/>
      </c>
      <c r="BK19" s="41" t="str">
        <f t="shared" si="36"/>
        <v/>
      </c>
      <c r="BL19" s="40">
        <f t="shared" si="58"/>
        <v>45973</v>
      </c>
      <c r="BM19" s="4" t="str">
        <f t="shared" si="37"/>
        <v/>
      </c>
      <c r="BN19" s="4" t="str">
        <f t="shared" si="38"/>
        <v/>
      </c>
      <c r="BO19" s="4" t="str">
        <f t="shared" si="39"/>
        <v/>
      </c>
      <c r="BP19" s="4" t="str">
        <f>IF(BL19="","",IF(OR(AND(BL19&gt;=ANNEXE!$E$4,BL19&lt;=ANNEXE!$F$4),AND(BL19&gt;=ANNEXE!$E$5,BL19&lt;=ANNEXE!$F$5),AND(BL19&gt;=ANNEXE!$E$6,BL19&lt;=ANNEXE!$F$6),AND(BL19&gt;=ANNEXE!$E$7,BL19&lt;=ANNEXE!$F$7),AND(BL19&gt;=ANNEXE!$E$8,BL19&lt;=ANNEXE!$F$8),AND(BL19&gt;=ANNEXE!$E$9,BL19&lt;=ANNEXE!$F$9),COUNTIF(ANNEXE!$A$4:$C$18,BL19)&gt;=1),"C",""))</f>
        <v/>
      </c>
      <c r="BQ19" s="41">
        <f t="shared" si="40"/>
        <v>8</v>
      </c>
      <c r="BR19" s="40">
        <f t="shared" si="59"/>
        <v>46003</v>
      </c>
      <c r="BS19" s="4" t="str">
        <f t="shared" si="46"/>
        <v/>
      </c>
      <c r="BT19" s="4" t="str">
        <f t="shared" si="47"/>
        <v/>
      </c>
      <c r="BU19" s="4" t="str">
        <f t="shared" si="41"/>
        <v/>
      </c>
      <c r="BV19" s="4" t="str">
        <f>IF(BR19="","",IF(OR(AND(BR19&gt;=ANNEXE!$E$4,BR19&lt;=ANNEXE!$F$4),AND(BR19&gt;=ANNEXE!$E$5,BR19&lt;=ANNEXE!$F$5),AND(BR19&gt;=ANNEXE!$E$6,BR19&lt;=ANNEXE!$F$6),AND(BR19&gt;=ANNEXE!$E$7,BR19&lt;=ANNEXE!$F$7),AND(BR19&gt;=ANNEXE!$E$8,BR19&lt;=ANNEXE!$F$8),AND(BR19&gt;=ANNEXE!$E$9,BR19&lt;=ANNEXE!$F$9),COUNTIF(ANNEXE!$A$4:$C$18,BR19)&gt;=1),"C",""))</f>
        <v/>
      </c>
      <c r="BW19" s="41">
        <f t="shared" si="42"/>
        <v>3.5</v>
      </c>
    </row>
    <row r="20" spans="1:75">
      <c r="A20" s="28" t="s">
        <v>76</v>
      </c>
      <c r="B20" s="29" t="str">
        <f>IF(INDEX(Programmation!$A$13:$AB$62,MATCH($A$7,Programmation!$A$13:$A$62,0),13)="","",INDEX(Programmation!$A$13:$AB$62,MATCH($A$7,Programmation!$A$13:$A$62,0),14))</f>
        <v/>
      </c>
      <c r="D20" s="40">
        <f t="shared" si="48"/>
        <v>45670</v>
      </c>
      <c r="E20" s="4" t="str">
        <f t="shared" si="43"/>
        <v/>
      </c>
      <c r="F20" s="4" t="str">
        <f t="shared" si="44"/>
        <v/>
      </c>
      <c r="G20" s="4" t="str">
        <f t="shared" si="45"/>
        <v/>
      </c>
      <c r="H20" s="4" t="str">
        <f>IF(D20="","",IF(OR(AND(D20&gt;=ANNEXE!$E$4,D20&lt;=ANNEXE!$F$4),AND(D20&gt;=ANNEXE!$E$5,D20&lt;=ANNEXE!$F$5),AND(D20&gt;=ANNEXE!$E$6,D20&lt;=ANNEXE!$F$6),AND(D20&gt;=ANNEXE!$E$7,D20&lt;=ANNEXE!$F$7),AND(D20&gt;=ANNEXE!$E$8,D20&lt;=ANNEXE!$F$8),AND(D20&gt;=ANNEXE!$E$9,D20&lt;=ANNEXE!$F$9),COUNTIF(ANNEXE!$A$4:$C$18,D20)&gt;=1),"C",""))</f>
        <v/>
      </c>
      <c r="I20" s="41">
        <f t="shared" si="0"/>
        <v>7.5</v>
      </c>
      <c r="J20" s="40">
        <f t="shared" si="49"/>
        <v>45701</v>
      </c>
      <c r="K20" s="4" t="str">
        <f t="shared" si="1"/>
        <v/>
      </c>
      <c r="L20" s="4" t="str">
        <f t="shared" si="2"/>
        <v/>
      </c>
      <c r="M20" s="4" t="str">
        <f t="shared" si="3"/>
        <v/>
      </c>
      <c r="N20" s="4" t="str">
        <f>IF(J20="","",IF(OR(AND(J20&gt;=ANNEXE!$E$4,J20&lt;=ANNEXE!$F$4),AND(J20&gt;=ANNEXE!$E$5,J20&lt;=ANNEXE!$F$5),AND(J20&gt;=ANNEXE!$E$6,J20&lt;=ANNEXE!$F$6),AND(J20&gt;=ANNEXE!$E$7,J20&lt;=ANNEXE!$F$7),AND(J20&gt;=ANNEXE!$E$8,J20&lt;=ANNEXE!$F$8),AND(J20&gt;=ANNEXE!$E$9,J20&lt;=ANNEXE!$F$9),COUNTIF(ANNEXE!$A$4:$C$18,J20)&gt;=1),"C",""))</f>
        <v/>
      </c>
      <c r="O20" s="41">
        <f t="shared" si="4"/>
        <v>8</v>
      </c>
      <c r="P20" s="40">
        <f t="shared" si="50"/>
        <v>45729</v>
      </c>
      <c r="Q20" s="4" t="str">
        <f t="shared" si="5"/>
        <v>F</v>
      </c>
      <c r="R20" s="4" t="str">
        <f t="shared" si="6"/>
        <v/>
      </c>
      <c r="S20" s="4" t="str">
        <f t="shared" si="7"/>
        <v>P</v>
      </c>
      <c r="T20" s="4" t="str">
        <f>IF(P20="","",IF(OR(AND(P20&gt;=ANNEXE!$E$4,P20&lt;=ANNEXE!$F$4),AND(P20&gt;=ANNEXE!$E$5,P20&lt;=ANNEXE!$F$5),AND(P20&gt;=ANNEXE!$E$6,P20&lt;=ANNEXE!$F$6),AND(P20&gt;=ANNEXE!$E$7,P20&lt;=ANNEXE!$F$7),AND(P20&gt;=ANNEXE!$E$8,P20&lt;=ANNEXE!$F$8),AND(P20&gt;=ANNEXE!$E$9,P20&lt;=ANNEXE!$F$9),COUNTIF(ANNEXE!$A$4:$C$18,P20)&gt;=1),"C",""))</f>
        <v/>
      </c>
      <c r="U20" s="41">
        <f t="shared" si="8"/>
        <v>8</v>
      </c>
      <c r="V20" s="40">
        <f t="shared" si="51"/>
        <v>45760</v>
      </c>
      <c r="W20" t="str">
        <f t="shared" si="9"/>
        <v/>
      </c>
      <c r="X20" s="4" t="str">
        <f t="shared" si="10"/>
        <v/>
      </c>
      <c r="Y20" s="4" t="str">
        <f t="shared" si="11"/>
        <v/>
      </c>
      <c r="Z20" s="4" t="str">
        <f>IF(V20="","",IF(OR(AND(V20&gt;=ANNEXE!$E$4,V20&lt;=ANNEXE!$F$4),AND(V20&gt;=ANNEXE!$E$5,V20&lt;=ANNEXE!$F$5),AND(V20&gt;=ANNEXE!$E$6,V20&lt;=ANNEXE!$F$6),AND(V20&gt;=ANNEXE!$E$7,V20&lt;=ANNEXE!$F$7),AND(V20&gt;=ANNEXE!$E$8,V20&lt;=ANNEXE!$F$8),AND(V20&gt;=ANNEXE!$E$9,V20&lt;=ANNEXE!$F$9),COUNTIF(ANNEXE!$A$4:$C$18,V20)&gt;=1),"C",""))</f>
        <v/>
      </c>
      <c r="AA20" s="41" t="str">
        <f t="shared" si="12"/>
        <v/>
      </c>
      <c r="AB20" s="40">
        <f t="shared" si="52"/>
        <v>45790</v>
      </c>
      <c r="AC20" s="4" t="str">
        <f t="shared" si="13"/>
        <v>F</v>
      </c>
      <c r="AD20" s="4" t="str">
        <f t="shared" si="14"/>
        <v/>
      </c>
      <c r="AE20" s="4" t="str">
        <f t="shared" si="15"/>
        <v>P</v>
      </c>
      <c r="AF20" s="4" t="str">
        <f>IF(AB20="","",IF(OR(AND(AB20&gt;=ANNEXE!$E$4,AB20&lt;=ANNEXE!$F$4),AND(AB20&gt;=ANNEXE!$E$5,AB20&lt;=ANNEXE!$F$5),AND(AB20&gt;=ANNEXE!$E$6,AB20&lt;=ANNEXE!$F$6),AND(AB20&gt;=ANNEXE!$E$7,AB20&lt;=ANNEXE!$F$7),AND(AB20&gt;=ANNEXE!$E$8,AB20&lt;=ANNEXE!$F$8),AND(AB20&gt;=ANNEXE!$E$9,AB20&lt;=ANNEXE!$F$9),COUNTIF(ANNEXE!$A$4:$C$18,AB20)&gt;=1),"C",""))</f>
        <v/>
      </c>
      <c r="AG20" s="41">
        <f t="shared" si="16"/>
        <v>8</v>
      </c>
      <c r="AH20" s="40">
        <f t="shared" si="53"/>
        <v>45821</v>
      </c>
      <c r="AI20" s="4" t="str">
        <f t="shared" si="17"/>
        <v>F</v>
      </c>
      <c r="AJ20" s="4" t="str">
        <f t="shared" si="18"/>
        <v>E</v>
      </c>
      <c r="AK20" s="4" t="str">
        <f t="shared" si="19"/>
        <v/>
      </c>
      <c r="AL20" s="4" t="str">
        <f>IF(AH20="","",IF(OR(AND(AH20&gt;=ANNEXE!$E$4,AH20&lt;=ANNEXE!$F$4),AND(AH20&gt;=ANNEXE!$E$5,AH20&lt;=ANNEXE!$F$5),AND(AH20&gt;=ANNEXE!$E$6,AH20&lt;=ANNEXE!$F$6),AND(AH20&gt;=ANNEXE!$E$7,AH20&lt;=ANNEXE!$F$7),AND(AH20&gt;=ANNEXE!$E$8,AH20&lt;=ANNEXE!$F$8),AND(AH20&gt;=ANNEXE!$E$9,AH20&lt;=ANNEXE!$F$9),COUNTIF(ANNEXE!$A$4:$C$18,AH20)&gt;=1),"C",""))</f>
        <v/>
      </c>
      <c r="AM20" s="41">
        <f t="shared" si="20"/>
        <v>3.5</v>
      </c>
      <c r="AN20" s="40">
        <f t="shared" si="54"/>
        <v>45851</v>
      </c>
      <c r="AO20" s="4" t="str">
        <f t="shared" si="21"/>
        <v/>
      </c>
      <c r="AP20" s="4" t="str">
        <f t="shared" si="22"/>
        <v/>
      </c>
      <c r="AQ20" s="4" t="str">
        <f t="shared" si="23"/>
        <v/>
      </c>
      <c r="AR20" s="4" t="str">
        <f>IF(AN20="","",IF(OR(AND(AN20&gt;=ANNEXE!$E$4,AN20&lt;=ANNEXE!$F$4),AND(AN20&gt;=ANNEXE!$E$5,AN20&lt;=ANNEXE!$F$5),AND(AN20&gt;=ANNEXE!$E$6,AN20&lt;=ANNEXE!$F$6),AND(AN20&gt;=ANNEXE!$E$7,AN20&lt;=ANNEXE!$F$7),AND(AN20&gt;=ANNEXE!$E$8,AN20&lt;=ANNEXE!$F$8),AND(AN20&gt;=ANNEXE!$E$9,AN20&lt;=ANNEXE!$F$9),COUNTIF(ANNEXE!$A$4:$C$18,AN20)&gt;=1),"C",""))</f>
        <v/>
      </c>
      <c r="AS20" s="41" t="str">
        <f t="shared" si="24"/>
        <v/>
      </c>
      <c r="AT20" s="40">
        <f t="shared" si="55"/>
        <v>45882</v>
      </c>
      <c r="AU20" s="4" t="str">
        <f t="shared" si="25"/>
        <v>F</v>
      </c>
      <c r="AV20" s="4" t="str">
        <f t="shared" si="26"/>
        <v>E</v>
      </c>
      <c r="AW20" s="4" t="str">
        <f t="shared" si="27"/>
        <v/>
      </c>
      <c r="AX20" s="4" t="str">
        <f>IF(AT20="","",IF(OR(AND(AT20&gt;=ANNEXE!$E$4,AT20&lt;=ANNEXE!$F$4),AND(AT20&gt;=ANNEXE!$E$5,AT20&lt;=ANNEXE!$F$5),AND(AT20&gt;=ANNEXE!$E$6,AT20&lt;=ANNEXE!$F$6),AND(AT20&gt;=ANNEXE!$E$7,AT20&lt;=ANNEXE!$F$7),AND(AT20&gt;=ANNEXE!$E$8,AT20&lt;=ANNEXE!$F$8),AND(AT20&gt;=ANNEXE!$E$9,AT20&lt;=ANNEXE!$F$9),COUNTIF(ANNEXE!$A$4:$C$18,AT20)&gt;=1),"C",""))</f>
        <v>C</v>
      </c>
      <c r="AY20" s="41">
        <f t="shared" si="28"/>
        <v>8</v>
      </c>
      <c r="AZ20" s="40">
        <f t="shared" si="56"/>
        <v>45913</v>
      </c>
      <c r="BA20" s="4" t="str">
        <f t="shared" si="29"/>
        <v/>
      </c>
      <c r="BB20" s="4" t="str">
        <f t="shared" si="30"/>
        <v/>
      </c>
      <c r="BC20" s="4" t="str">
        <f t="shared" si="31"/>
        <v/>
      </c>
      <c r="BD20" s="4" t="str">
        <f>IF(AZ20="","",IF(OR(AND(AZ20&gt;=ANNEXE!$E$4,AZ20&lt;=ANNEXE!$F$4),AND(AZ20&gt;=ANNEXE!$E$5,AZ20&lt;=ANNEXE!$F$5),AND(AZ20&gt;=ANNEXE!$E$6,AZ20&lt;=ANNEXE!$F$6),AND(AZ20&gt;=ANNEXE!$E$7,AZ20&lt;=ANNEXE!$F$7),AND(AZ20&gt;=ANNEXE!$E$8,AZ20&lt;=ANNEXE!$F$8),AND(AZ20&gt;=ANNEXE!$E$9,AZ20&lt;=ANNEXE!$F$9),COUNTIF(ANNEXE!$A$4:$C$18,AZ20)&gt;=1),"C",""))</f>
        <v/>
      </c>
      <c r="BE20" s="41" t="str">
        <f t="shared" si="32"/>
        <v/>
      </c>
      <c r="BF20" s="40">
        <f t="shared" si="57"/>
        <v>45943</v>
      </c>
      <c r="BG20" s="4" t="str">
        <f t="shared" si="33"/>
        <v>F</v>
      </c>
      <c r="BH20" s="4" t="str">
        <f t="shared" si="34"/>
        <v/>
      </c>
      <c r="BI20" s="4" t="str">
        <f t="shared" si="35"/>
        <v>P</v>
      </c>
      <c r="BJ20" s="4" t="str">
        <f>IF(BF20="","",IF(OR(AND(BF20&gt;=ANNEXE!$E$4,BF20&lt;=ANNEXE!$F$4),AND(BF20&gt;=ANNEXE!$E$5,BF20&lt;=ANNEXE!$F$5),AND(BF20&gt;=ANNEXE!$E$6,BF20&lt;=ANNEXE!$F$6),AND(BF20&gt;=ANNEXE!$E$7,BF20&lt;=ANNEXE!$F$7),AND(BF20&gt;=ANNEXE!$E$8,BF20&lt;=ANNEXE!$F$8),AND(BF20&gt;=ANNEXE!$E$9,BF20&lt;=ANNEXE!$F$9),COUNTIF(ANNEXE!$A$4:$C$18,BF20)&gt;=1),"C",""))</f>
        <v/>
      </c>
      <c r="BK20" s="41">
        <f t="shared" si="36"/>
        <v>7.5</v>
      </c>
      <c r="BL20" s="40">
        <f t="shared" si="58"/>
        <v>45974</v>
      </c>
      <c r="BM20" s="4" t="str">
        <f t="shared" si="37"/>
        <v/>
      </c>
      <c r="BN20" s="4" t="str">
        <f t="shared" si="38"/>
        <v/>
      </c>
      <c r="BO20" s="4" t="str">
        <f t="shared" si="39"/>
        <v/>
      </c>
      <c r="BP20" s="4" t="str">
        <f>IF(BL20="","",IF(OR(AND(BL20&gt;=ANNEXE!$E$4,BL20&lt;=ANNEXE!$F$4),AND(BL20&gt;=ANNEXE!$E$5,BL20&lt;=ANNEXE!$F$5),AND(BL20&gt;=ANNEXE!$E$6,BL20&lt;=ANNEXE!$F$6),AND(BL20&gt;=ANNEXE!$E$7,BL20&lt;=ANNEXE!$F$7),AND(BL20&gt;=ANNEXE!$E$8,BL20&lt;=ANNEXE!$F$8),AND(BL20&gt;=ANNEXE!$E$9,BL20&lt;=ANNEXE!$F$9),COUNTIF(ANNEXE!$A$4:$C$18,BL20)&gt;=1),"C",""))</f>
        <v/>
      </c>
      <c r="BQ20" s="41">
        <f t="shared" si="40"/>
        <v>8</v>
      </c>
      <c r="BR20" s="40">
        <f t="shared" si="59"/>
        <v>46004</v>
      </c>
      <c r="BS20" s="4" t="str">
        <f t="shared" si="46"/>
        <v/>
      </c>
      <c r="BT20" s="4" t="str">
        <f t="shared" si="47"/>
        <v/>
      </c>
      <c r="BU20" s="4" t="str">
        <f t="shared" si="41"/>
        <v/>
      </c>
      <c r="BV20" s="4" t="str">
        <f>IF(BR20="","",IF(OR(AND(BR20&gt;=ANNEXE!$E$4,BR20&lt;=ANNEXE!$F$4),AND(BR20&gt;=ANNEXE!$E$5,BR20&lt;=ANNEXE!$F$5),AND(BR20&gt;=ANNEXE!$E$6,BR20&lt;=ANNEXE!$F$6),AND(BR20&gt;=ANNEXE!$E$7,BR20&lt;=ANNEXE!$F$7),AND(BR20&gt;=ANNEXE!$E$8,BR20&lt;=ANNEXE!$F$8),AND(BR20&gt;=ANNEXE!$E$9,BR20&lt;=ANNEXE!$F$9),COUNTIF(ANNEXE!$A$4:$C$18,BR20)&gt;=1),"C",""))</f>
        <v/>
      </c>
      <c r="BW20" s="41" t="str">
        <f t="shared" si="42"/>
        <v/>
      </c>
    </row>
    <row r="21" spans="1:75">
      <c r="A21" s="30" t="s">
        <v>77</v>
      </c>
      <c r="B21" s="31" t="str">
        <f>IF(INDEX(Programmation!$A$13:$AB$62,MATCH($A$7,Programmation!$A$13:$A$62,0),15)="","",INDEX(Programmation!$A$13:$AB$62,MATCH($A$7,Programmation!$A$13:$A$62,0),15))</f>
        <v/>
      </c>
      <c r="D21" s="40">
        <f t="shared" si="48"/>
        <v>45671</v>
      </c>
      <c r="E21" s="4" t="str">
        <f t="shared" si="43"/>
        <v/>
      </c>
      <c r="F21" s="4" t="str">
        <f t="shared" si="44"/>
        <v/>
      </c>
      <c r="G21" s="4" t="str">
        <f t="shared" si="45"/>
        <v/>
      </c>
      <c r="H21" s="4" t="str">
        <f>IF(D21="","",IF(OR(AND(D21&gt;=ANNEXE!$E$4,D21&lt;=ANNEXE!$F$4),AND(D21&gt;=ANNEXE!$E$5,D21&lt;=ANNEXE!$F$5),AND(D21&gt;=ANNEXE!$E$6,D21&lt;=ANNEXE!$F$6),AND(D21&gt;=ANNEXE!$E$7,D21&lt;=ANNEXE!$F$7),AND(D21&gt;=ANNEXE!$E$8,D21&lt;=ANNEXE!$F$8),AND(D21&gt;=ANNEXE!$E$9,D21&lt;=ANNEXE!$F$9),COUNTIF(ANNEXE!$A$4:$C$18,D21)&gt;=1),"C",""))</f>
        <v/>
      </c>
      <c r="I21" s="41">
        <f t="shared" si="0"/>
        <v>8</v>
      </c>
      <c r="J21" s="40">
        <f t="shared" si="49"/>
        <v>45702</v>
      </c>
      <c r="K21" s="4" t="str">
        <f t="shared" si="1"/>
        <v/>
      </c>
      <c r="L21" s="4" t="str">
        <f t="shared" si="2"/>
        <v/>
      </c>
      <c r="M21" s="4" t="str">
        <f t="shared" si="3"/>
        <v/>
      </c>
      <c r="N21" s="4" t="str">
        <f>IF(J21="","",IF(OR(AND(J21&gt;=ANNEXE!$E$4,J21&lt;=ANNEXE!$F$4),AND(J21&gt;=ANNEXE!$E$5,J21&lt;=ANNEXE!$F$5),AND(J21&gt;=ANNEXE!$E$6,J21&lt;=ANNEXE!$F$6),AND(J21&gt;=ANNEXE!$E$7,J21&lt;=ANNEXE!$F$7),AND(J21&gt;=ANNEXE!$E$8,J21&lt;=ANNEXE!$F$8),AND(J21&gt;=ANNEXE!$E$9,J21&lt;=ANNEXE!$F$9),COUNTIF(ANNEXE!$A$4:$C$18,J21)&gt;=1),"C",""))</f>
        <v/>
      </c>
      <c r="O21" s="41">
        <f t="shared" si="4"/>
        <v>3.5</v>
      </c>
      <c r="P21" s="40">
        <f t="shared" si="50"/>
        <v>45730</v>
      </c>
      <c r="Q21" s="4" t="str">
        <f t="shared" si="5"/>
        <v>F</v>
      </c>
      <c r="R21" s="4" t="str">
        <f t="shared" si="6"/>
        <v/>
      </c>
      <c r="S21" s="4" t="str">
        <f t="shared" si="7"/>
        <v>P</v>
      </c>
      <c r="T21" s="4" t="str">
        <f>IF(P21="","",IF(OR(AND(P21&gt;=ANNEXE!$E$4,P21&lt;=ANNEXE!$F$4),AND(P21&gt;=ANNEXE!$E$5,P21&lt;=ANNEXE!$F$5),AND(P21&gt;=ANNEXE!$E$6,P21&lt;=ANNEXE!$F$6),AND(P21&gt;=ANNEXE!$E$7,P21&lt;=ANNEXE!$F$7),AND(P21&gt;=ANNEXE!$E$8,P21&lt;=ANNEXE!$F$8),AND(P21&gt;=ANNEXE!$E$9,P21&lt;=ANNEXE!$F$9),COUNTIF(ANNEXE!$A$4:$C$18,P21)&gt;=1),"C",""))</f>
        <v/>
      </c>
      <c r="U21" s="41">
        <f t="shared" si="8"/>
        <v>3.5</v>
      </c>
      <c r="V21" s="40">
        <f t="shared" si="51"/>
        <v>45761</v>
      </c>
      <c r="W21" t="str">
        <f t="shared" si="9"/>
        <v>F</v>
      </c>
      <c r="X21" s="4" t="str">
        <f t="shared" si="10"/>
        <v/>
      </c>
      <c r="Y21" s="4" t="str">
        <f t="shared" si="11"/>
        <v>P</v>
      </c>
      <c r="Z21" s="4" t="str">
        <f>IF(V21="","",IF(OR(AND(V21&gt;=ANNEXE!$E$4,V21&lt;=ANNEXE!$F$4),AND(V21&gt;=ANNEXE!$E$5,V21&lt;=ANNEXE!$F$5),AND(V21&gt;=ANNEXE!$E$6,V21&lt;=ANNEXE!$F$6),AND(V21&gt;=ANNEXE!$E$7,V21&lt;=ANNEXE!$F$7),AND(V21&gt;=ANNEXE!$E$8,V21&lt;=ANNEXE!$F$8),AND(V21&gt;=ANNEXE!$E$9,V21&lt;=ANNEXE!$F$9),COUNTIF(ANNEXE!$A$4:$C$18,V21)&gt;=1),"C",""))</f>
        <v/>
      </c>
      <c r="AA21" s="41">
        <f t="shared" si="12"/>
        <v>7.5</v>
      </c>
      <c r="AB21" s="40">
        <f t="shared" si="52"/>
        <v>45791</v>
      </c>
      <c r="AC21" s="4" t="str">
        <f t="shared" si="13"/>
        <v>F</v>
      </c>
      <c r="AD21" s="4" t="str">
        <f t="shared" si="14"/>
        <v/>
      </c>
      <c r="AE21" s="4" t="str">
        <f t="shared" si="15"/>
        <v>P</v>
      </c>
      <c r="AF21" s="4" t="str">
        <f>IF(AB21="","",IF(OR(AND(AB21&gt;=ANNEXE!$E$4,AB21&lt;=ANNEXE!$F$4),AND(AB21&gt;=ANNEXE!$E$5,AB21&lt;=ANNEXE!$F$5),AND(AB21&gt;=ANNEXE!$E$6,AB21&lt;=ANNEXE!$F$6),AND(AB21&gt;=ANNEXE!$E$7,AB21&lt;=ANNEXE!$F$7),AND(AB21&gt;=ANNEXE!$E$8,AB21&lt;=ANNEXE!$F$8),AND(AB21&gt;=ANNEXE!$E$9,AB21&lt;=ANNEXE!$F$9),COUNTIF(ANNEXE!$A$4:$C$18,AB21)&gt;=1),"C",""))</f>
        <v/>
      </c>
      <c r="AG21" s="41">
        <f t="shared" si="16"/>
        <v>8</v>
      </c>
      <c r="AH21" s="40">
        <f t="shared" si="53"/>
        <v>45822</v>
      </c>
      <c r="AI21" s="4" t="str">
        <f t="shared" si="17"/>
        <v/>
      </c>
      <c r="AJ21" s="4" t="str">
        <f t="shared" si="18"/>
        <v/>
      </c>
      <c r="AK21" s="4" t="str">
        <f t="shared" si="19"/>
        <v/>
      </c>
      <c r="AL21" s="4" t="str">
        <f>IF(AH21="","",IF(OR(AND(AH21&gt;=ANNEXE!$E$4,AH21&lt;=ANNEXE!$F$4),AND(AH21&gt;=ANNEXE!$E$5,AH21&lt;=ANNEXE!$F$5),AND(AH21&gt;=ANNEXE!$E$6,AH21&lt;=ANNEXE!$F$6),AND(AH21&gt;=ANNEXE!$E$7,AH21&lt;=ANNEXE!$F$7),AND(AH21&gt;=ANNEXE!$E$8,AH21&lt;=ANNEXE!$F$8),AND(AH21&gt;=ANNEXE!$E$9,AH21&lt;=ANNEXE!$F$9),COUNTIF(ANNEXE!$A$4:$C$18,AH21)&gt;=1),"C",""))</f>
        <v/>
      </c>
      <c r="AM21" s="41" t="str">
        <f t="shared" si="20"/>
        <v/>
      </c>
      <c r="AN21" s="40">
        <f t="shared" si="54"/>
        <v>45852</v>
      </c>
      <c r="AO21" s="4" t="str">
        <f t="shared" si="21"/>
        <v>F</v>
      </c>
      <c r="AP21" s="4" t="str">
        <f t="shared" si="22"/>
        <v/>
      </c>
      <c r="AQ21" s="4" t="str">
        <f t="shared" si="23"/>
        <v>P</v>
      </c>
      <c r="AR21" s="4" t="str">
        <f>IF(AN21="","",IF(OR(AND(AN21&gt;=ANNEXE!$E$4,AN21&lt;=ANNEXE!$F$4),AND(AN21&gt;=ANNEXE!$E$5,AN21&lt;=ANNEXE!$F$5),AND(AN21&gt;=ANNEXE!$E$6,AN21&lt;=ANNEXE!$F$6),AND(AN21&gt;=ANNEXE!$E$7,AN21&lt;=ANNEXE!$F$7),AND(AN21&gt;=ANNEXE!$E$8,AN21&lt;=ANNEXE!$F$8),AND(AN21&gt;=ANNEXE!$E$9,AN21&lt;=ANNEXE!$F$9),COUNTIF(ANNEXE!$A$4:$C$18,AN21)&gt;=1),"C",""))</f>
        <v>C</v>
      </c>
      <c r="AS21" s="41">
        <f t="shared" si="24"/>
        <v>7.5</v>
      </c>
      <c r="AT21" s="40">
        <f t="shared" si="55"/>
        <v>45883</v>
      </c>
      <c r="AU21" s="4" t="str">
        <f t="shared" si="25"/>
        <v>F</v>
      </c>
      <c r="AV21" s="4" t="str">
        <f t="shared" si="26"/>
        <v>E</v>
      </c>
      <c r="AW21" s="4" t="str">
        <f t="shared" si="27"/>
        <v/>
      </c>
      <c r="AX21" s="4" t="str">
        <f>IF(AT21="","",IF(OR(AND(AT21&gt;=ANNEXE!$E$4,AT21&lt;=ANNEXE!$F$4),AND(AT21&gt;=ANNEXE!$E$5,AT21&lt;=ANNEXE!$F$5),AND(AT21&gt;=ANNEXE!$E$6,AT21&lt;=ANNEXE!$F$6),AND(AT21&gt;=ANNEXE!$E$7,AT21&lt;=ANNEXE!$F$7),AND(AT21&gt;=ANNEXE!$E$8,AT21&lt;=ANNEXE!$F$8),AND(AT21&gt;=ANNEXE!$E$9,AT21&lt;=ANNEXE!$F$9),COUNTIF(ANNEXE!$A$4:$C$18,AT21)&gt;=1),"C",""))</f>
        <v>C</v>
      </c>
      <c r="AY21" s="41">
        <f t="shared" si="28"/>
        <v>8</v>
      </c>
      <c r="AZ21" s="40">
        <f t="shared" si="56"/>
        <v>45914</v>
      </c>
      <c r="BA21" s="4" t="str">
        <f t="shared" si="29"/>
        <v/>
      </c>
      <c r="BB21" s="4" t="str">
        <f t="shared" si="30"/>
        <v/>
      </c>
      <c r="BC21" s="4" t="str">
        <f t="shared" si="31"/>
        <v/>
      </c>
      <c r="BD21" s="4" t="str">
        <f>IF(AZ21="","",IF(OR(AND(AZ21&gt;=ANNEXE!$E$4,AZ21&lt;=ANNEXE!$F$4),AND(AZ21&gt;=ANNEXE!$E$5,AZ21&lt;=ANNEXE!$F$5),AND(AZ21&gt;=ANNEXE!$E$6,AZ21&lt;=ANNEXE!$F$6),AND(AZ21&gt;=ANNEXE!$E$7,AZ21&lt;=ANNEXE!$F$7),AND(AZ21&gt;=ANNEXE!$E$8,AZ21&lt;=ANNEXE!$F$8),AND(AZ21&gt;=ANNEXE!$E$9,AZ21&lt;=ANNEXE!$F$9),COUNTIF(ANNEXE!$A$4:$C$18,AZ21)&gt;=1),"C",""))</f>
        <v/>
      </c>
      <c r="BE21" s="41" t="str">
        <f t="shared" si="32"/>
        <v/>
      </c>
      <c r="BF21" s="40">
        <f t="shared" si="57"/>
        <v>45944</v>
      </c>
      <c r="BG21" s="4" t="str">
        <f t="shared" si="33"/>
        <v>F</v>
      </c>
      <c r="BH21" s="4" t="str">
        <f t="shared" si="34"/>
        <v/>
      </c>
      <c r="BI21" s="4" t="str">
        <f t="shared" si="35"/>
        <v>P</v>
      </c>
      <c r="BJ21" s="4" t="str">
        <f>IF(BF21="","",IF(OR(AND(BF21&gt;=ANNEXE!$E$4,BF21&lt;=ANNEXE!$F$4),AND(BF21&gt;=ANNEXE!$E$5,BF21&lt;=ANNEXE!$F$5),AND(BF21&gt;=ANNEXE!$E$6,BF21&lt;=ANNEXE!$F$6),AND(BF21&gt;=ANNEXE!$E$7,BF21&lt;=ANNEXE!$F$7),AND(BF21&gt;=ANNEXE!$E$8,BF21&lt;=ANNEXE!$F$8),AND(BF21&gt;=ANNEXE!$E$9,BF21&lt;=ANNEXE!$F$9),COUNTIF(ANNEXE!$A$4:$C$18,BF21)&gt;=1),"C",""))</f>
        <v/>
      </c>
      <c r="BK21" s="41">
        <f t="shared" si="36"/>
        <v>8</v>
      </c>
      <c r="BL21" s="40">
        <f t="shared" si="58"/>
        <v>45975</v>
      </c>
      <c r="BM21" s="4" t="str">
        <f t="shared" si="37"/>
        <v/>
      </c>
      <c r="BN21" s="4" t="str">
        <f t="shared" si="38"/>
        <v/>
      </c>
      <c r="BO21" s="4" t="str">
        <f t="shared" si="39"/>
        <v/>
      </c>
      <c r="BP21" s="4" t="str">
        <f>IF(BL21="","",IF(OR(AND(BL21&gt;=ANNEXE!$E$4,BL21&lt;=ANNEXE!$F$4),AND(BL21&gt;=ANNEXE!$E$5,BL21&lt;=ANNEXE!$F$5),AND(BL21&gt;=ANNEXE!$E$6,BL21&lt;=ANNEXE!$F$6),AND(BL21&gt;=ANNEXE!$E$7,BL21&lt;=ANNEXE!$F$7),AND(BL21&gt;=ANNEXE!$E$8,BL21&lt;=ANNEXE!$F$8),AND(BL21&gt;=ANNEXE!$E$9,BL21&lt;=ANNEXE!$F$9),COUNTIF(ANNEXE!$A$4:$C$18,BL21)&gt;=1),"C",""))</f>
        <v/>
      </c>
      <c r="BQ21" s="41">
        <f t="shared" si="40"/>
        <v>3.5</v>
      </c>
      <c r="BR21" s="40">
        <f t="shared" si="59"/>
        <v>46005</v>
      </c>
      <c r="BS21" s="4" t="str">
        <f t="shared" si="46"/>
        <v/>
      </c>
      <c r="BT21" s="4" t="str">
        <f t="shared" si="47"/>
        <v/>
      </c>
      <c r="BU21" s="4" t="str">
        <f t="shared" si="41"/>
        <v/>
      </c>
      <c r="BV21" s="4" t="str">
        <f>IF(BR21="","",IF(OR(AND(BR21&gt;=ANNEXE!$E$4,BR21&lt;=ANNEXE!$F$4),AND(BR21&gt;=ANNEXE!$E$5,BR21&lt;=ANNEXE!$F$5),AND(BR21&gt;=ANNEXE!$E$6,BR21&lt;=ANNEXE!$F$6),AND(BR21&gt;=ANNEXE!$E$7,BR21&lt;=ANNEXE!$F$7),AND(BR21&gt;=ANNEXE!$E$8,BR21&lt;=ANNEXE!$F$8),AND(BR21&gt;=ANNEXE!$E$9,BR21&lt;=ANNEXE!$F$9),COUNTIF(ANNEXE!$A$4:$C$18,BR21)&gt;=1),"C",""))</f>
        <v/>
      </c>
      <c r="BW21" s="41" t="str">
        <f t="shared" si="42"/>
        <v/>
      </c>
    </row>
    <row r="22" spans="1:75">
      <c r="A22" s="28" t="s">
        <v>78</v>
      </c>
      <c r="B22" s="29" t="str">
        <f>IF(INDEX(Programmation!$A$13:$AB$62,MATCH($A$7,Programmation!$A$13:$A$62,0),15)="","",INDEX(Programmation!$A$13:$AB$62,MATCH($A$7,Programmation!$A$13:$A$62,0),16))</f>
        <v/>
      </c>
      <c r="D22" s="40">
        <f t="shared" si="48"/>
        <v>45672</v>
      </c>
      <c r="E22" s="4" t="str">
        <f t="shared" si="43"/>
        <v/>
      </c>
      <c r="F22" s="4" t="str">
        <f t="shared" si="44"/>
        <v/>
      </c>
      <c r="G22" s="4" t="str">
        <f t="shared" si="45"/>
        <v/>
      </c>
      <c r="H22" s="4" t="str">
        <f>IF(D22="","",IF(OR(AND(D22&gt;=ANNEXE!$E$4,D22&lt;=ANNEXE!$F$4),AND(D22&gt;=ANNEXE!$E$5,D22&lt;=ANNEXE!$F$5),AND(D22&gt;=ANNEXE!$E$6,D22&lt;=ANNEXE!$F$6),AND(D22&gt;=ANNEXE!$E$7,D22&lt;=ANNEXE!$F$7),AND(D22&gt;=ANNEXE!$E$8,D22&lt;=ANNEXE!$F$8),AND(D22&gt;=ANNEXE!$E$9,D22&lt;=ANNEXE!$F$9),COUNTIF(ANNEXE!$A$4:$C$18,D22)&gt;=1),"C",""))</f>
        <v/>
      </c>
      <c r="I22" s="41">
        <f t="shared" si="0"/>
        <v>8</v>
      </c>
      <c r="J22" s="40">
        <f t="shared" si="49"/>
        <v>45703</v>
      </c>
      <c r="K22" s="4" t="str">
        <f t="shared" si="1"/>
        <v/>
      </c>
      <c r="L22" s="4" t="str">
        <f t="shared" si="2"/>
        <v/>
      </c>
      <c r="M22" s="4" t="str">
        <f t="shared" si="3"/>
        <v/>
      </c>
      <c r="N22" s="4" t="str">
        <f>IF(J22="","",IF(OR(AND(J22&gt;=ANNEXE!$E$4,J22&lt;=ANNEXE!$F$4),AND(J22&gt;=ANNEXE!$E$5,J22&lt;=ANNEXE!$F$5),AND(J22&gt;=ANNEXE!$E$6,J22&lt;=ANNEXE!$F$6),AND(J22&gt;=ANNEXE!$E$7,J22&lt;=ANNEXE!$F$7),AND(J22&gt;=ANNEXE!$E$8,J22&lt;=ANNEXE!$F$8),AND(J22&gt;=ANNEXE!$E$9,J22&lt;=ANNEXE!$F$9),COUNTIF(ANNEXE!$A$4:$C$18,J22)&gt;=1),"C",""))</f>
        <v/>
      </c>
      <c r="O22" s="41" t="str">
        <f t="shared" si="4"/>
        <v/>
      </c>
      <c r="P22" s="40">
        <f t="shared" si="50"/>
        <v>45731</v>
      </c>
      <c r="Q22" s="4" t="str">
        <f t="shared" si="5"/>
        <v/>
      </c>
      <c r="R22" s="4" t="str">
        <f t="shared" si="6"/>
        <v/>
      </c>
      <c r="S22" s="4" t="str">
        <f t="shared" si="7"/>
        <v/>
      </c>
      <c r="T22" s="4" t="str">
        <f>IF(P22="","",IF(OR(AND(P22&gt;=ANNEXE!$E$4,P22&lt;=ANNEXE!$F$4),AND(P22&gt;=ANNEXE!$E$5,P22&lt;=ANNEXE!$F$5),AND(P22&gt;=ANNEXE!$E$6,P22&lt;=ANNEXE!$F$6),AND(P22&gt;=ANNEXE!$E$7,P22&lt;=ANNEXE!$F$7),AND(P22&gt;=ANNEXE!$E$8,P22&lt;=ANNEXE!$F$8),AND(P22&gt;=ANNEXE!$E$9,P22&lt;=ANNEXE!$F$9),COUNTIF(ANNEXE!$A$4:$C$18,P22)&gt;=1),"C",""))</f>
        <v/>
      </c>
      <c r="U22" s="41" t="str">
        <f t="shared" si="8"/>
        <v/>
      </c>
      <c r="V22" s="40">
        <f t="shared" si="51"/>
        <v>45762</v>
      </c>
      <c r="W22" t="str">
        <f t="shared" si="9"/>
        <v>F</v>
      </c>
      <c r="X22" s="4" t="str">
        <f t="shared" si="10"/>
        <v/>
      </c>
      <c r="Y22" s="4" t="str">
        <f t="shared" si="11"/>
        <v>P</v>
      </c>
      <c r="Z22" s="4" t="str">
        <f>IF(V22="","",IF(OR(AND(V22&gt;=ANNEXE!$E$4,V22&lt;=ANNEXE!$F$4),AND(V22&gt;=ANNEXE!$E$5,V22&lt;=ANNEXE!$F$5),AND(V22&gt;=ANNEXE!$E$6,V22&lt;=ANNEXE!$F$6),AND(V22&gt;=ANNEXE!$E$7,V22&lt;=ANNEXE!$F$7),AND(V22&gt;=ANNEXE!$E$8,V22&lt;=ANNEXE!$F$8),AND(V22&gt;=ANNEXE!$E$9,V22&lt;=ANNEXE!$F$9),COUNTIF(ANNEXE!$A$4:$C$18,V22)&gt;=1),"C",""))</f>
        <v/>
      </c>
      <c r="AA22" s="41">
        <f t="shared" si="12"/>
        <v>8</v>
      </c>
      <c r="AB22" s="40">
        <f t="shared" si="52"/>
        <v>45792</v>
      </c>
      <c r="AC22" s="4" t="str">
        <f t="shared" si="13"/>
        <v>F</v>
      </c>
      <c r="AD22" s="4" t="str">
        <f t="shared" si="14"/>
        <v/>
      </c>
      <c r="AE22" s="4" t="str">
        <f t="shared" si="15"/>
        <v>P</v>
      </c>
      <c r="AF22" s="4" t="str">
        <f>IF(AB22="","",IF(OR(AND(AB22&gt;=ANNEXE!$E$4,AB22&lt;=ANNEXE!$F$4),AND(AB22&gt;=ANNEXE!$E$5,AB22&lt;=ANNEXE!$F$5),AND(AB22&gt;=ANNEXE!$E$6,AB22&lt;=ANNEXE!$F$6),AND(AB22&gt;=ANNEXE!$E$7,AB22&lt;=ANNEXE!$F$7),AND(AB22&gt;=ANNEXE!$E$8,AB22&lt;=ANNEXE!$F$8),AND(AB22&gt;=ANNEXE!$E$9,AB22&lt;=ANNEXE!$F$9),COUNTIF(ANNEXE!$A$4:$C$18,AB22)&gt;=1),"C",""))</f>
        <v/>
      </c>
      <c r="AG22" s="41">
        <f t="shared" si="16"/>
        <v>8</v>
      </c>
      <c r="AH22" s="40">
        <f t="shared" si="53"/>
        <v>45823</v>
      </c>
      <c r="AI22" s="4" t="str">
        <f t="shared" si="17"/>
        <v/>
      </c>
      <c r="AJ22" s="4" t="str">
        <f t="shared" si="18"/>
        <v/>
      </c>
      <c r="AK22" s="4" t="str">
        <f t="shared" si="19"/>
        <v/>
      </c>
      <c r="AL22" s="4" t="str">
        <f>IF(AH22="","",IF(OR(AND(AH22&gt;=ANNEXE!$E$4,AH22&lt;=ANNEXE!$F$4),AND(AH22&gt;=ANNEXE!$E$5,AH22&lt;=ANNEXE!$F$5),AND(AH22&gt;=ANNEXE!$E$6,AH22&lt;=ANNEXE!$F$6),AND(AH22&gt;=ANNEXE!$E$7,AH22&lt;=ANNEXE!$F$7),AND(AH22&gt;=ANNEXE!$E$8,AH22&lt;=ANNEXE!$F$8),AND(AH22&gt;=ANNEXE!$E$9,AH22&lt;=ANNEXE!$F$9),COUNTIF(ANNEXE!$A$4:$C$18,AH22)&gt;=1),"C",""))</f>
        <v/>
      </c>
      <c r="AM22" s="41" t="str">
        <f t="shared" si="20"/>
        <v/>
      </c>
      <c r="AN22" s="40">
        <f t="shared" si="54"/>
        <v>45853</v>
      </c>
      <c r="AO22" s="4" t="str">
        <f t="shared" si="21"/>
        <v>F</v>
      </c>
      <c r="AP22" s="4" t="str">
        <f t="shared" si="22"/>
        <v/>
      </c>
      <c r="AQ22" s="4" t="str">
        <f t="shared" si="23"/>
        <v>P</v>
      </c>
      <c r="AR22" s="4" t="str">
        <f>IF(AN22="","",IF(OR(AND(AN22&gt;=ANNEXE!$E$4,AN22&lt;=ANNEXE!$F$4),AND(AN22&gt;=ANNEXE!$E$5,AN22&lt;=ANNEXE!$F$5),AND(AN22&gt;=ANNEXE!$E$6,AN22&lt;=ANNEXE!$F$6),AND(AN22&gt;=ANNEXE!$E$7,AN22&lt;=ANNEXE!$F$7),AND(AN22&gt;=ANNEXE!$E$8,AN22&lt;=ANNEXE!$F$8),AND(AN22&gt;=ANNEXE!$E$9,AN22&lt;=ANNEXE!$F$9),COUNTIF(ANNEXE!$A$4:$C$18,AN22)&gt;=1),"C",""))</f>
        <v/>
      </c>
      <c r="AS22" s="41">
        <f t="shared" si="24"/>
        <v>8</v>
      </c>
      <c r="AT22" s="40">
        <f t="shared" si="55"/>
        <v>45884</v>
      </c>
      <c r="AU22" s="4" t="str">
        <f t="shared" si="25"/>
        <v>F</v>
      </c>
      <c r="AV22" s="4" t="str">
        <f t="shared" si="26"/>
        <v>E</v>
      </c>
      <c r="AW22" s="4" t="str">
        <f t="shared" si="27"/>
        <v/>
      </c>
      <c r="AX22" s="4" t="str">
        <f>IF(AT22="","",IF(OR(AND(AT22&gt;=ANNEXE!$E$4,AT22&lt;=ANNEXE!$F$4),AND(AT22&gt;=ANNEXE!$E$5,AT22&lt;=ANNEXE!$F$5),AND(AT22&gt;=ANNEXE!$E$6,AT22&lt;=ANNEXE!$F$6),AND(AT22&gt;=ANNEXE!$E$7,AT22&lt;=ANNEXE!$F$7),AND(AT22&gt;=ANNEXE!$E$8,AT22&lt;=ANNEXE!$F$8),AND(AT22&gt;=ANNEXE!$E$9,AT22&lt;=ANNEXE!$F$9),COUNTIF(ANNEXE!$A$4:$C$18,AT22)&gt;=1),"C",""))</f>
        <v>C</v>
      </c>
      <c r="AY22" s="41">
        <f t="shared" si="28"/>
        <v>3.5</v>
      </c>
      <c r="AZ22" s="40">
        <f t="shared" si="56"/>
        <v>45915</v>
      </c>
      <c r="BA22" s="4" t="str">
        <f t="shared" si="29"/>
        <v>F</v>
      </c>
      <c r="BB22" s="4" t="str">
        <f t="shared" si="30"/>
        <v/>
      </c>
      <c r="BC22" s="4" t="str">
        <f t="shared" si="31"/>
        <v>P</v>
      </c>
      <c r="BD22" s="4" t="str">
        <f>IF(AZ22="","",IF(OR(AND(AZ22&gt;=ANNEXE!$E$4,AZ22&lt;=ANNEXE!$F$4),AND(AZ22&gt;=ANNEXE!$E$5,AZ22&lt;=ANNEXE!$F$5),AND(AZ22&gt;=ANNEXE!$E$6,AZ22&lt;=ANNEXE!$F$6),AND(AZ22&gt;=ANNEXE!$E$7,AZ22&lt;=ANNEXE!$F$7),AND(AZ22&gt;=ANNEXE!$E$8,AZ22&lt;=ANNEXE!$F$8),AND(AZ22&gt;=ANNEXE!$E$9,AZ22&lt;=ANNEXE!$F$9),COUNTIF(ANNEXE!$A$4:$C$18,AZ22)&gt;=1),"C",""))</f>
        <v/>
      </c>
      <c r="BE22" s="41">
        <f t="shared" si="32"/>
        <v>7.5</v>
      </c>
      <c r="BF22" s="40">
        <f t="shared" si="57"/>
        <v>45945</v>
      </c>
      <c r="BG22" s="4" t="str">
        <f t="shared" si="33"/>
        <v>F</v>
      </c>
      <c r="BH22" s="4" t="str">
        <f t="shared" si="34"/>
        <v/>
      </c>
      <c r="BI22" s="4" t="str">
        <f t="shared" si="35"/>
        <v>P</v>
      </c>
      <c r="BJ22" s="4" t="str">
        <f>IF(BF22="","",IF(OR(AND(BF22&gt;=ANNEXE!$E$4,BF22&lt;=ANNEXE!$F$4),AND(BF22&gt;=ANNEXE!$E$5,BF22&lt;=ANNEXE!$F$5),AND(BF22&gt;=ANNEXE!$E$6,BF22&lt;=ANNEXE!$F$6),AND(BF22&gt;=ANNEXE!$E$7,BF22&lt;=ANNEXE!$F$7),AND(BF22&gt;=ANNEXE!$E$8,BF22&lt;=ANNEXE!$F$8),AND(BF22&gt;=ANNEXE!$E$9,BF22&lt;=ANNEXE!$F$9),COUNTIF(ANNEXE!$A$4:$C$18,BF22)&gt;=1),"C",""))</f>
        <v/>
      </c>
      <c r="BK22" s="41">
        <f t="shared" si="36"/>
        <v>8</v>
      </c>
      <c r="BL22" s="40">
        <f t="shared" si="58"/>
        <v>45976</v>
      </c>
      <c r="BM22" s="4" t="str">
        <f t="shared" si="37"/>
        <v/>
      </c>
      <c r="BN22" s="4" t="str">
        <f t="shared" si="38"/>
        <v/>
      </c>
      <c r="BO22" s="4" t="str">
        <f t="shared" si="39"/>
        <v/>
      </c>
      <c r="BP22" s="4" t="str">
        <f>IF(BL22="","",IF(OR(AND(BL22&gt;=ANNEXE!$E$4,BL22&lt;=ANNEXE!$F$4),AND(BL22&gt;=ANNEXE!$E$5,BL22&lt;=ANNEXE!$F$5),AND(BL22&gt;=ANNEXE!$E$6,BL22&lt;=ANNEXE!$F$6),AND(BL22&gt;=ANNEXE!$E$7,BL22&lt;=ANNEXE!$F$7),AND(BL22&gt;=ANNEXE!$E$8,BL22&lt;=ANNEXE!$F$8),AND(BL22&gt;=ANNEXE!$E$9,BL22&lt;=ANNEXE!$F$9),COUNTIF(ANNEXE!$A$4:$C$18,BL22)&gt;=1),"C",""))</f>
        <v/>
      </c>
      <c r="BQ22" s="41" t="str">
        <f t="shared" si="40"/>
        <v/>
      </c>
      <c r="BR22" s="40">
        <f t="shared" si="59"/>
        <v>46006</v>
      </c>
      <c r="BS22" s="4" t="str">
        <f t="shared" si="46"/>
        <v/>
      </c>
      <c r="BT22" s="4" t="str">
        <f t="shared" si="47"/>
        <v/>
      </c>
      <c r="BU22" s="4" t="str">
        <f t="shared" si="41"/>
        <v/>
      </c>
      <c r="BV22" s="4" t="str">
        <f>IF(BR22="","",IF(OR(AND(BR22&gt;=ANNEXE!$E$4,BR22&lt;=ANNEXE!$F$4),AND(BR22&gt;=ANNEXE!$E$5,BR22&lt;=ANNEXE!$F$5),AND(BR22&gt;=ANNEXE!$E$6,BR22&lt;=ANNEXE!$F$6),AND(BR22&gt;=ANNEXE!$E$7,BR22&lt;=ANNEXE!$F$7),AND(BR22&gt;=ANNEXE!$E$8,BR22&lt;=ANNEXE!$F$8),AND(BR22&gt;=ANNEXE!$E$9,BR22&lt;=ANNEXE!$F$9),COUNTIF(ANNEXE!$A$4:$C$18,BR22)&gt;=1),"C",""))</f>
        <v/>
      </c>
      <c r="BW22" s="41">
        <f t="shared" si="42"/>
        <v>7.5</v>
      </c>
    </row>
    <row r="23" spans="1:75">
      <c r="A23" s="30" t="s">
        <v>79</v>
      </c>
      <c r="B23" s="31" t="str">
        <f>IF(INDEX(Programmation!$A$13:$AB$62,MATCH($A$7,Programmation!$A$13:$A$62,0),17)="","",INDEX(Programmation!$A$13:$AB$62,MATCH($A$7,Programmation!$A$13:$A$62,0),17))</f>
        <v/>
      </c>
      <c r="D23" s="40">
        <f t="shared" si="48"/>
        <v>45673</v>
      </c>
      <c r="E23" s="4" t="str">
        <f t="shared" si="43"/>
        <v/>
      </c>
      <c r="F23" s="4" t="str">
        <f t="shared" si="44"/>
        <v/>
      </c>
      <c r="G23" s="4" t="str">
        <f t="shared" si="45"/>
        <v/>
      </c>
      <c r="H23" s="4" t="str">
        <f>IF(D23="","",IF(OR(AND(D23&gt;=ANNEXE!$E$4,D23&lt;=ANNEXE!$F$4),AND(D23&gt;=ANNEXE!$E$5,D23&lt;=ANNEXE!$F$5),AND(D23&gt;=ANNEXE!$E$6,D23&lt;=ANNEXE!$F$6),AND(D23&gt;=ANNEXE!$E$7,D23&lt;=ANNEXE!$F$7),AND(D23&gt;=ANNEXE!$E$8,D23&lt;=ANNEXE!$F$8),AND(D23&gt;=ANNEXE!$E$9,D23&lt;=ANNEXE!$F$9),COUNTIF(ANNEXE!$A$4:$C$18,D23)&gt;=1),"C",""))</f>
        <v/>
      </c>
      <c r="I23" s="41">
        <f t="shared" si="0"/>
        <v>8</v>
      </c>
      <c r="J23" s="40">
        <f t="shared" si="49"/>
        <v>45704</v>
      </c>
      <c r="K23" s="4" t="str">
        <f t="shared" si="1"/>
        <v/>
      </c>
      <c r="L23" s="4" t="str">
        <f t="shared" si="2"/>
        <v/>
      </c>
      <c r="M23" s="4" t="str">
        <f t="shared" si="3"/>
        <v/>
      </c>
      <c r="N23" s="4" t="str">
        <f>IF(J23="","",IF(OR(AND(J23&gt;=ANNEXE!$E$4,J23&lt;=ANNEXE!$F$4),AND(J23&gt;=ANNEXE!$E$5,J23&lt;=ANNEXE!$F$5),AND(J23&gt;=ANNEXE!$E$6,J23&lt;=ANNEXE!$F$6),AND(J23&gt;=ANNEXE!$E$7,J23&lt;=ANNEXE!$F$7),AND(J23&gt;=ANNEXE!$E$8,J23&lt;=ANNEXE!$F$8),AND(J23&gt;=ANNEXE!$E$9,J23&lt;=ANNEXE!$F$9),COUNTIF(ANNEXE!$A$4:$C$18,J23)&gt;=1),"C",""))</f>
        <v/>
      </c>
      <c r="O23" s="41" t="str">
        <f t="shared" si="4"/>
        <v/>
      </c>
      <c r="P23" s="40">
        <f t="shared" si="50"/>
        <v>45732</v>
      </c>
      <c r="Q23" s="4" t="str">
        <f t="shared" si="5"/>
        <v/>
      </c>
      <c r="R23" s="4" t="str">
        <f t="shared" si="6"/>
        <v/>
      </c>
      <c r="S23" s="4" t="str">
        <f t="shared" si="7"/>
        <v/>
      </c>
      <c r="T23" s="4" t="str">
        <f>IF(P23="","",IF(OR(AND(P23&gt;=ANNEXE!$E$4,P23&lt;=ANNEXE!$F$4),AND(P23&gt;=ANNEXE!$E$5,P23&lt;=ANNEXE!$F$5),AND(P23&gt;=ANNEXE!$E$6,P23&lt;=ANNEXE!$F$6),AND(P23&gt;=ANNEXE!$E$7,P23&lt;=ANNEXE!$F$7),AND(P23&gt;=ANNEXE!$E$8,P23&lt;=ANNEXE!$F$8),AND(P23&gt;=ANNEXE!$E$9,P23&lt;=ANNEXE!$F$9),COUNTIF(ANNEXE!$A$4:$C$18,P23)&gt;=1),"C",""))</f>
        <v/>
      </c>
      <c r="U23" s="41" t="str">
        <f t="shared" si="8"/>
        <v/>
      </c>
      <c r="V23" s="40">
        <f t="shared" si="51"/>
        <v>45763</v>
      </c>
      <c r="W23" t="str">
        <f t="shared" si="9"/>
        <v>F</v>
      </c>
      <c r="X23" s="4" t="str">
        <f t="shared" si="10"/>
        <v/>
      </c>
      <c r="Y23" s="4" t="str">
        <f t="shared" si="11"/>
        <v>P</v>
      </c>
      <c r="Z23" s="4" t="str">
        <f>IF(V23="","",IF(OR(AND(V23&gt;=ANNEXE!$E$4,V23&lt;=ANNEXE!$F$4),AND(V23&gt;=ANNEXE!$E$5,V23&lt;=ANNEXE!$F$5),AND(V23&gt;=ANNEXE!$E$6,V23&lt;=ANNEXE!$F$6),AND(V23&gt;=ANNEXE!$E$7,V23&lt;=ANNEXE!$F$7),AND(V23&gt;=ANNEXE!$E$8,V23&lt;=ANNEXE!$F$8),AND(V23&gt;=ANNEXE!$E$9,V23&lt;=ANNEXE!$F$9),COUNTIF(ANNEXE!$A$4:$C$18,V23)&gt;=1),"C",""))</f>
        <v/>
      </c>
      <c r="AA23" s="41">
        <f t="shared" si="12"/>
        <v>8</v>
      </c>
      <c r="AB23" s="40">
        <f t="shared" si="52"/>
        <v>45793</v>
      </c>
      <c r="AC23" s="4" t="str">
        <f t="shared" si="13"/>
        <v>F</v>
      </c>
      <c r="AD23" s="4" t="str">
        <f t="shared" si="14"/>
        <v/>
      </c>
      <c r="AE23" s="4" t="str">
        <f t="shared" si="15"/>
        <v>P</v>
      </c>
      <c r="AF23" s="4" t="str">
        <f>IF(AB23="","",IF(OR(AND(AB23&gt;=ANNEXE!$E$4,AB23&lt;=ANNEXE!$F$4),AND(AB23&gt;=ANNEXE!$E$5,AB23&lt;=ANNEXE!$F$5),AND(AB23&gt;=ANNEXE!$E$6,AB23&lt;=ANNEXE!$F$6),AND(AB23&gt;=ANNEXE!$E$7,AB23&lt;=ANNEXE!$F$7),AND(AB23&gt;=ANNEXE!$E$8,AB23&lt;=ANNEXE!$F$8),AND(AB23&gt;=ANNEXE!$E$9,AB23&lt;=ANNEXE!$F$9),COUNTIF(ANNEXE!$A$4:$C$18,AB23)&gt;=1),"C",""))</f>
        <v/>
      </c>
      <c r="AG23" s="41">
        <f t="shared" si="16"/>
        <v>3.5</v>
      </c>
      <c r="AH23" s="40">
        <f t="shared" si="53"/>
        <v>45824</v>
      </c>
      <c r="AI23" s="4" t="str">
        <f t="shared" si="17"/>
        <v>F</v>
      </c>
      <c r="AJ23" s="4" t="str">
        <f t="shared" si="18"/>
        <v/>
      </c>
      <c r="AK23" s="4" t="str">
        <f t="shared" si="19"/>
        <v>P</v>
      </c>
      <c r="AL23" s="4" t="str">
        <f>IF(AH23="","",IF(OR(AND(AH23&gt;=ANNEXE!$E$4,AH23&lt;=ANNEXE!$F$4),AND(AH23&gt;=ANNEXE!$E$5,AH23&lt;=ANNEXE!$F$5),AND(AH23&gt;=ANNEXE!$E$6,AH23&lt;=ANNEXE!$F$6),AND(AH23&gt;=ANNEXE!$E$7,AH23&lt;=ANNEXE!$F$7),AND(AH23&gt;=ANNEXE!$E$8,AH23&lt;=ANNEXE!$F$8),AND(AH23&gt;=ANNEXE!$E$9,AH23&lt;=ANNEXE!$F$9),COUNTIF(ANNEXE!$A$4:$C$18,AH23)&gt;=1),"C",""))</f>
        <v/>
      </c>
      <c r="AM23" s="41">
        <f t="shared" si="20"/>
        <v>7.5</v>
      </c>
      <c r="AN23" s="40">
        <f t="shared" si="54"/>
        <v>45854</v>
      </c>
      <c r="AO23" s="4" t="str">
        <f t="shared" si="21"/>
        <v>F</v>
      </c>
      <c r="AP23" s="4" t="str">
        <f t="shared" si="22"/>
        <v/>
      </c>
      <c r="AQ23" s="4" t="str">
        <f t="shared" si="23"/>
        <v>P</v>
      </c>
      <c r="AR23" s="4" t="str">
        <f>IF(AN23="","",IF(OR(AND(AN23&gt;=ANNEXE!$E$4,AN23&lt;=ANNEXE!$F$4),AND(AN23&gt;=ANNEXE!$E$5,AN23&lt;=ANNEXE!$F$5),AND(AN23&gt;=ANNEXE!$E$6,AN23&lt;=ANNEXE!$F$6),AND(AN23&gt;=ANNEXE!$E$7,AN23&lt;=ANNEXE!$F$7),AND(AN23&gt;=ANNEXE!$E$8,AN23&lt;=ANNEXE!$F$8),AND(AN23&gt;=ANNEXE!$E$9,AN23&lt;=ANNEXE!$F$9),COUNTIF(ANNEXE!$A$4:$C$18,AN23)&gt;=1),"C",""))</f>
        <v/>
      </c>
      <c r="AS23" s="41">
        <f t="shared" si="24"/>
        <v>8</v>
      </c>
      <c r="AT23" s="40">
        <f t="shared" si="55"/>
        <v>45885</v>
      </c>
      <c r="AU23" s="4" t="str">
        <f t="shared" si="25"/>
        <v/>
      </c>
      <c r="AV23" s="4" t="str">
        <f t="shared" si="26"/>
        <v/>
      </c>
      <c r="AW23" s="4" t="str">
        <f t="shared" si="27"/>
        <v/>
      </c>
      <c r="AX23" s="4" t="str">
        <f>IF(AT23="","",IF(OR(AND(AT23&gt;=ANNEXE!$E$4,AT23&lt;=ANNEXE!$F$4),AND(AT23&gt;=ANNEXE!$E$5,AT23&lt;=ANNEXE!$F$5),AND(AT23&gt;=ANNEXE!$E$6,AT23&lt;=ANNEXE!$F$6),AND(AT23&gt;=ANNEXE!$E$7,AT23&lt;=ANNEXE!$F$7),AND(AT23&gt;=ANNEXE!$E$8,AT23&lt;=ANNEXE!$F$8),AND(AT23&gt;=ANNEXE!$E$9,AT23&lt;=ANNEXE!$F$9),COUNTIF(ANNEXE!$A$4:$C$18,AT23)&gt;=1),"C",""))</f>
        <v/>
      </c>
      <c r="AY23" s="41" t="str">
        <f t="shared" si="28"/>
        <v/>
      </c>
      <c r="AZ23" s="40">
        <f t="shared" si="56"/>
        <v>45916</v>
      </c>
      <c r="BA23" s="4" t="str">
        <f t="shared" si="29"/>
        <v>F</v>
      </c>
      <c r="BB23" s="4" t="str">
        <f t="shared" si="30"/>
        <v/>
      </c>
      <c r="BC23" s="4" t="str">
        <f t="shared" si="31"/>
        <v>P</v>
      </c>
      <c r="BD23" s="4" t="str">
        <f>IF(AZ23="","",IF(OR(AND(AZ23&gt;=ANNEXE!$E$4,AZ23&lt;=ANNEXE!$F$4),AND(AZ23&gt;=ANNEXE!$E$5,AZ23&lt;=ANNEXE!$F$5),AND(AZ23&gt;=ANNEXE!$E$6,AZ23&lt;=ANNEXE!$F$6),AND(AZ23&gt;=ANNEXE!$E$7,AZ23&lt;=ANNEXE!$F$7),AND(AZ23&gt;=ANNEXE!$E$8,AZ23&lt;=ANNEXE!$F$8),AND(AZ23&gt;=ANNEXE!$E$9,AZ23&lt;=ANNEXE!$F$9),COUNTIF(ANNEXE!$A$4:$C$18,AZ23)&gt;=1),"C",""))</f>
        <v/>
      </c>
      <c r="BE23" s="41">
        <f t="shared" si="32"/>
        <v>8</v>
      </c>
      <c r="BF23" s="40">
        <f t="shared" si="57"/>
        <v>45946</v>
      </c>
      <c r="BG23" s="4" t="str">
        <f t="shared" si="33"/>
        <v>F</v>
      </c>
      <c r="BH23" s="4" t="str">
        <f t="shared" si="34"/>
        <v/>
      </c>
      <c r="BI23" s="4" t="str">
        <f t="shared" si="35"/>
        <v>P</v>
      </c>
      <c r="BJ23" s="4" t="str">
        <f>IF(BF23="","",IF(OR(AND(BF23&gt;=ANNEXE!$E$4,BF23&lt;=ANNEXE!$F$4),AND(BF23&gt;=ANNEXE!$E$5,BF23&lt;=ANNEXE!$F$5),AND(BF23&gt;=ANNEXE!$E$6,BF23&lt;=ANNEXE!$F$6),AND(BF23&gt;=ANNEXE!$E$7,BF23&lt;=ANNEXE!$F$7),AND(BF23&gt;=ANNEXE!$E$8,BF23&lt;=ANNEXE!$F$8),AND(BF23&gt;=ANNEXE!$E$9,BF23&lt;=ANNEXE!$F$9),COUNTIF(ANNEXE!$A$4:$C$18,BF23)&gt;=1),"C",""))</f>
        <v/>
      </c>
      <c r="BK23" s="41">
        <f t="shared" si="36"/>
        <v>8</v>
      </c>
      <c r="BL23" s="40">
        <f t="shared" si="58"/>
        <v>45977</v>
      </c>
      <c r="BM23" s="4" t="str">
        <f t="shared" si="37"/>
        <v/>
      </c>
      <c r="BN23" s="4" t="str">
        <f t="shared" si="38"/>
        <v/>
      </c>
      <c r="BO23" s="4" t="str">
        <f t="shared" si="39"/>
        <v/>
      </c>
      <c r="BP23" s="4" t="str">
        <f>IF(BL23="","",IF(OR(AND(BL23&gt;=ANNEXE!$E$4,BL23&lt;=ANNEXE!$F$4),AND(BL23&gt;=ANNEXE!$E$5,BL23&lt;=ANNEXE!$F$5),AND(BL23&gt;=ANNEXE!$E$6,BL23&lt;=ANNEXE!$F$6),AND(BL23&gt;=ANNEXE!$E$7,BL23&lt;=ANNEXE!$F$7),AND(BL23&gt;=ANNEXE!$E$8,BL23&lt;=ANNEXE!$F$8),AND(BL23&gt;=ANNEXE!$E$9,BL23&lt;=ANNEXE!$F$9),COUNTIF(ANNEXE!$A$4:$C$18,BL23)&gt;=1),"C",""))</f>
        <v/>
      </c>
      <c r="BQ23" s="41" t="str">
        <f t="shared" si="40"/>
        <v/>
      </c>
      <c r="BR23" s="40">
        <f t="shared" si="59"/>
        <v>46007</v>
      </c>
      <c r="BS23" s="4" t="str">
        <f t="shared" si="46"/>
        <v/>
      </c>
      <c r="BT23" s="4" t="str">
        <f t="shared" si="47"/>
        <v/>
      </c>
      <c r="BU23" s="4" t="str">
        <f t="shared" si="41"/>
        <v/>
      </c>
      <c r="BV23" s="4" t="str">
        <f>IF(BR23="","",IF(OR(AND(BR23&gt;=ANNEXE!$E$4,BR23&lt;=ANNEXE!$F$4),AND(BR23&gt;=ANNEXE!$E$5,BR23&lt;=ANNEXE!$F$5),AND(BR23&gt;=ANNEXE!$E$6,BR23&lt;=ANNEXE!$F$6),AND(BR23&gt;=ANNEXE!$E$7,BR23&lt;=ANNEXE!$F$7),AND(BR23&gt;=ANNEXE!$E$8,BR23&lt;=ANNEXE!$F$8),AND(BR23&gt;=ANNEXE!$E$9,BR23&lt;=ANNEXE!$F$9),COUNTIF(ANNEXE!$A$4:$C$18,BR23)&gt;=1),"C",""))</f>
        <v/>
      </c>
      <c r="BW23" s="41">
        <f t="shared" si="42"/>
        <v>8</v>
      </c>
    </row>
    <row r="24" spans="1:75">
      <c r="A24" s="28" t="s">
        <v>80</v>
      </c>
      <c r="B24" s="29" t="str">
        <f>IF(INDEX(Programmation!$A$13:$AB$62,MATCH($A$7,Programmation!$A$13:$A$62,0),17)="","",INDEX(Programmation!$A$13:$AB$62,MATCH($A$7,Programmation!$A$13:$A$62,0),18))</f>
        <v/>
      </c>
      <c r="D24" s="40">
        <f t="shared" si="48"/>
        <v>45674</v>
      </c>
      <c r="E24" s="4" t="str">
        <f t="shared" si="43"/>
        <v/>
      </c>
      <c r="F24" s="4" t="str">
        <f t="shared" si="44"/>
        <v/>
      </c>
      <c r="G24" s="4" t="str">
        <f t="shared" si="45"/>
        <v/>
      </c>
      <c r="H24" s="4" t="str">
        <f>IF(D24="","",IF(OR(AND(D24&gt;=ANNEXE!$E$4,D24&lt;=ANNEXE!$F$4),AND(D24&gt;=ANNEXE!$E$5,D24&lt;=ANNEXE!$F$5),AND(D24&gt;=ANNEXE!$E$6,D24&lt;=ANNEXE!$F$6),AND(D24&gt;=ANNEXE!$E$7,D24&lt;=ANNEXE!$F$7),AND(D24&gt;=ANNEXE!$E$8,D24&lt;=ANNEXE!$F$8),AND(D24&gt;=ANNEXE!$E$9,D24&lt;=ANNEXE!$F$9),COUNTIF(ANNEXE!$A$4:$C$18,D24)&gt;=1),"C",""))</f>
        <v/>
      </c>
      <c r="I24" s="41">
        <f t="shared" si="0"/>
        <v>3.5</v>
      </c>
      <c r="J24" s="40">
        <f t="shared" si="49"/>
        <v>45705</v>
      </c>
      <c r="K24" s="4" t="str">
        <f t="shared" si="1"/>
        <v/>
      </c>
      <c r="L24" s="4" t="str">
        <f t="shared" si="2"/>
        <v/>
      </c>
      <c r="M24" s="4" t="str">
        <f t="shared" si="3"/>
        <v/>
      </c>
      <c r="N24" s="4" t="str">
        <f>IF(J24="","",IF(OR(AND(J24&gt;=ANNEXE!$E$4,J24&lt;=ANNEXE!$F$4),AND(J24&gt;=ANNEXE!$E$5,J24&lt;=ANNEXE!$F$5),AND(J24&gt;=ANNEXE!$E$6,J24&lt;=ANNEXE!$F$6),AND(J24&gt;=ANNEXE!$E$7,J24&lt;=ANNEXE!$F$7),AND(J24&gt;=ANNEXE!$E$8,J24&lt;=ANNEXE!$F$8),AND(J24&gt;=ANNEXE!$E$9,J24&lt;=ANNEXE!$F$9),COUNTIF(ANNEXE!$A$4:$C$18,J24)&gt;=1),"C",""))</f>
        <v/>
      </c>
      <c r="O24" s="41">
        <f t="shared" si="4"/>
        <v>7.5</v>
      </c>
      <c r="P24" s="40">
        <f t="shared" si="50"/>
        <v>45733</v>
      </c>
      <c r="Q24" s="4" t="str">
        <f t="shared" si="5"/>
        <v>F</v>
      </c>
      <c r="R24" s="4" t="str">
        <f t="shared" si="6"/>
        <v/>
      </c>
      <c r="S24" s="4" t="str">
        <f t="shared" si="7"/>
        <v>P</v>
      </c>
      <c r="T24" s="4" t="str">
        <f>IF(P24="","",IF(OR(AND(P24&gt;=ANNEXE!$E$4,P24&lt;=ANNEXE!$F$4),AND(P24&gt;=ANNEXE!$E$5,P24&lt;=ANNEXE!$F$5),AND(P24&gt;=ANNEXE!$E$6,P24&lt;=ANNEXE!$F$6),AND(P24&gt;=ANNEXE!$E$7,P24&lt;=ANNEXE!$F$7),AND(P24&gt;=ANNEXE!$E$8,P24&lt;=ANNEXE!$F$8),AND(P24&gt;=ANNEXE!$E$9,P24&lt;=ANNEXE!$F$9),COUNTIF(ANNEXE!$A$4:$C$18,P24)&gt;=1),"C",""))</f>
        <v/>
      </c>
      <c r="U24" s="41">
        <f t="shared" si="8"/>
        <v>7.5</v>
      </c>
      <c r="V24" s="40">
        <f t="shared" si="51"/>
        <v>45764</v>
      </c>
      <c r="W24" t="str">
        <f t="shared" si="9"/>
        <v>F</v>
      </c>
      <c r="X24" s="4" t="str">
        <f t="shared" si="10"/>
        <v/>
      </c>
      <c r="Y24" s="4" t="str">
        <f t="shared" si="11"/>
        <v>P</v>
      </c>
      <c r="Z24" s="4" t="str">
        <f>IF(V24="","",IF(OR(AND(V24&gt;=ANNEXE!$E$4,V24&lt;=ANNEXE!$F$4),AND(V24&gt;=ANNEXE!$E$5,V24&lt;=ANNEXE!$F$5),AND(V24&gt;=ANNEXE!$E$6,V24&lt;=ANNEXE!$F$6),AND(V24&gt;=ANNEXE!$E$7,V24&lt;=ANNEXE!$F$7),AND(V24&gt;=ANNEXE!$E$8,V24&lt;=ANNEXE!$F$8),AND(V24&gt;=ANNEXE!$E$9,V24&lt;=ANNEXE!$F$9),COUNTIF(ANNEXE!$A$4:$C$18,V24)&gt;=1),"C",""))</f>
        <v/>
      </c>
      <c r="AA24" s="41">
        <f t="shared" si="12"/>
        <v>8</v>
      </c>
      <c r="AB24" s="40">
        <f t="shared" si="52"/>
        <v>45794</v>
      </c>
      <c r="AC24" s="4" t="str">
        <f t="shared" si="13"/>
        <v/>
      </c>
      <c r="AD24" s="4" t="str">
        <f t="shared" si="14"/>
        <v/>
      </c>
      <c r="AE24" s="4" t="str">
        <f t="shared" si="15"/>
        <v/>
      </c>
      <c r="AF24" s="4" t="str">
        <f>IF(AB24="","",IF(OR(AND(AB24&gt;=ANNEXE!$E$4,AB24&lt;=ANNEXE!$F$4),AND(AB24&gt;=ANNEXE!$E$5,AB24&lt;=ANNEXE!$F$5),AND(AB24&gt;=ANNEXE!$E$6,AB24&lt;=ANNEXE!$F$6),AND(AB24&gt;=ANNEXE!$E$7,AB24&lt;=ANNEXE!$F$7),AND(AB24&gt;=ANNEXE!$E$8,AB24&lt;=ANNEXE!$F$8),AND(AB24&gt;=ANNEXE!$E$9,AB24&lt;=ANNEXE!$F$9),COUNTIF(ANNEXE!$A$4:$C$18,AB24)&gt;=1),"C",""))</f>
        <v/>
      </c>
      <c r="AG24" s="41" t="str">
        <f t="shared" si="16"/>
        <v/>
      </c>
      <c r="AH24" s="40">
        <f t="shared" si="53"/>
        <v>45825</v>
      </c>
      <c r="AI24" s="4" t="str">
        <f t="shared" si="17"/>
        <v>F</v>
      </c>
      <c r="AJ24" s="4" t="str">
        <f t="shared" si="18"/>
        <v/>
      </c>
      <c r="AK24" s="4" t="str">
        <f t="shared" si="19"/>
        <v>P</v>
      </c>
      <c r="AL24" s="4" t="str">
        <f>IF(AH24="","",IF(OR(AND(AH24&gt;=ANNEXE!$E$4,AH24&lt;=ANNEXE!$F$4),AND(AH24&gt;=ANNEXE!$E$5,AH24&lt;=ANNEXE!$F$5),AND(AH24&gt;=ANNEXE!$E$6,AH24&lt;=ANNEXE!$F$6),AND(AH24&gt;=ANNEXE!$E$7,AH24&lt;=ANNEXE!$F$7),AND(AH24&gt;=ANNEXE!$E$8,AH24&lt;=ANNEXE!$F$8),AND(AH24&gt;=ANNEXE!$E$9,AH24&lt;=ANNEXE!$F$9),COUNTIF(ANNEXE!$A$4:$C$18,AH24)&gt;=1),"C",""))</f>
        <v/>
      </c>
      <c r="AM24" s="41">
        <f t="shared" si="20"/>
        <v>8</v>
      </c>
      <c r="AN24" s="40">
        <f t="shared" si="54"/>
        <v>45855</v>
      </c>
      <c r="AO24" s="4" t="str">
        <f t="shared" si="21"/>
        <v>F</v>
      </c>
      <c r="AP24" s="4" t="str">
        <f t="shared" si="22"/>
        <v/>
      </c>
      <c r="AQ24" s="4" t="str">
        <f t="shared" si="23"/>
        <v>P</v>
      </c>
      <c r="AR24" s="4" t="str">
        <f>IF(AN24="","",IF(OR(AND(AN24&gt;=ANNEXE!$E$4,AN24&lt;=ANNEXE!$F$4),AND(AN24&gt;=ANNEXE!$E$5,AN24&lt;=ANNEXE!$F$5),AND(AN24&gt;=ANNEXE!$E$6,AN24&lt;=ANNEXE!$F$6),AND(AN24&gt;=ANNEXE!$E$7,AN24&lt;=ANNEXE!$F$7),AND(AN24&gt;=ANNEXE!$E$8,AN24&lt;=ANNEXE!$F$8),AND(AN24&gt;=ANNEXE!$E$9,AN24&lt;=ANNEXE!$F$9),COUNTIF(ANNEXE!$A$4:$C$18,AN24)&gt;=1),"C",""))</f>
        <v/>
      </c>
      <c r="AS24" s="41">
        <f t="shared" si="24"/>
        <v>8</v>
      </c>
      <c r="AT24" s="40">
        <f t="shared" si="55"/>
        <v>45886</v>
      </c>
      <c r="AU24" s="4" t="str">
        <f t="shared" si="25"/>
        <v/>
      </c>
      <c r="AV24" s="4" t="str">
        <f t="shared" si="26"/>
        <v/>
      </c>
      <c r="AW24" s="4" t="str">
        <f t="shared" si="27"/>
        <v/>
      </c>
      <c r="AX24" s="4" t="str">
        <f>IF(AT24="","",IF(OR(AND(AT24&gt;=ANNEXE!$E$4,AT24&lt;=ANNEXE!$F$4),AND(AT24&gt;=ANNEXE!$E$5,AT24&lt;=ANNEXE!$F$5),AND(AT24&gt;=ANNEXE!$E$6,AT24&lt;=ANNEXE!$F$6),AND(AT24&gt;=ANNEXE!$E$7,AT24&lt;=ANNEXE!$F$7),AND(AT24&gt;=ANNEXE!$E$8,AT24&lt;=ANNEXE!$F$8),AND(AT24&gt;=ANNEXE!$E$9,AT24&lt;=ANNEXE!$F$9),COUNTIF(ANNEXE!$A$4:$C$18,AT24)&gt;=1),"C",""))</f>
        <v/>
      </c>
      <c r="AY24" s="41" t="str">
        <f t="shared" si="28"/>
        <v/>
      </c>
      <c r="AZ24" s="40">
        <f t="shared" si="56"/>
        <v>45917</v>
      </c>
      <c r="BA24" s="4" t="str">
        <f t="shared" si="29"/>
        <v>F</v>
      </c>
      <c r="BB24" s="4" t="str">
        <f t="shared" si="30"/>
        <v/>
      </c>
      <c r="BC24" s="4" t="str">
        <f t="shared" si="31"/>
        <v>P</v>
      </c>
      <c r="BD24" s="4" t="str">
        <f>IF(AZ24="","",IF(OR(AND(AZ24&gt;=ANNEXE!$E$4,AZ24&lt;=ANNEXE!$F$4),AND(AZ24&gt;=ANNEXE!$E$5,AZ24&lt;=ANNEXE!$F$5),AND(AZ24&gt;=ANNEXE!$E$6,AZ24&lt;=ANNEXE!$F$6),AND(AZ24&gt;=ANNEXE!$E$7,AZ24&lt;=ANNEXE!$F$7),AND(AZ24&gt;=ANNEXE!$E$8,AZ24&lt;=ANNEXE!$F$8),AND(AZ24&gt;=ANNEXE!$E$9,AZ24&lt;=ANNEXE!$F$9),COUNTIF(ANNEXE!$A$4:$C$18,AZ24)&gt;=1),"C",""))</f>
        <v/>
      </c>
      <c r="BE24" s="41">
        <f t="shared" si="32"/>
        <v>8</v>
      </c>
      <c r="BF24" s="40">
        <f t="shared" si="57"/>
        <v>45947</v>
      </c>
      <c r="BG24" s="4" t="str">
        <f t="shared" si="33"/>
        <v>F</v>
      </c>
      <c r="BH24" s="4" t="str">
        <f t="shared" si="34"/>
        <v/>
      </c>
      <c r="BI24" s="4" t="str">
        <f t="shared" si="35"/>
        <v>P</v>
      </c>
      <c r="BJ24" s="4" t="str">
        <f>IF(BF24="","",IF(OR(AND(BF24&gt;=ANNEXE!$E$4,BF24&lt;=ANNEXE!$F$4),AND(BF24&gt;=ANNEXE!$E$5,BF24&lt;=ANNEXE!$F$5),AND(BF24&gt;=ANNEXE!$E$6,BF24&lt;=ANNEXE!$F$6),AND(BF24&gt;=ANNEXE!$E$7,BF24&lt;=ANNEXE!$F$7),AND(BF24&gt;=ANNEXE!$E$8,BF24&lt;=ANNEXE!$F$8),AND(BF24&gt;=ANNEXE!$E$9,BF24&lt;=ANNEXE!$F$9),COUNTIF(ANNEXE!$A$4:$C$18,BF24)&gt;=1),"C",""))</f>
        <v/>
      </c>
      <c r="BK24" s="41">
        <f t="shared" si="36"/>
        <v>3.5</v>
      </c>
      <c r="BL24" s="40">
        <f t="shared" si="58"/>
        <v>45978</v>
      </c>
      <c r="BM24" s="4" t="str">
        <f t="shared" si="37"/>
        <v/>
      </c>
      <c r="BN24" s="4" t="str">
        <f t="shared" si="38"/>
        <v/>
      </c>
      <c r="BO24" s="4" t="str">
        <f t="shared" si="39"/>
        <v/>
      </c>
      <c r="BP24" s="4" t="str">
        <f>IF(BL24="","",IF(OR(AND(BL24&gt;=ANNEXE!$E$4,BL24&lt;=ANNEXE!$F$4),AND(BL24&gt;=ANNEXE!$E$5,BL24&lt;=ANNEXE!$F$5),AND(BL24&gt;=ANNEXE!$E$6,BL24&lt;=ANNEXE!$F$6),AND(BL24&gt;=ANNEXE!$E$7,BL24&lt;=ANNEXE!$F$7),AND(BL24&gt;=ANNEXE!$E$8,BL24&lt;=ANNEXE!$F$8),AND(BL24&gt;=ANNEXE!$E$9,BL24&lt;=ANNEXE!$F$9),COUNTIF(ANNEXE!$A$4:$C$18,BL24)&gt;=1),"C",""))</f>
        <v/>
      </c>
      <c r="BQ24" s="41">
        <f t="shared" si="40"/>
        <v>7.5</v>
      </c>
      <c r="BR24" s="40">
        <f t="shared" si="59"/>
        <v>46008</v>
      </c>
      <c r="BS24" s="4" t="str">
        <f t="shared" si="46"/>
        <v/>
      </c>
      <c r="BT24" s="4" t="str">
        <f t="shared" si="47"/>
        <v/>
      </c>
      <c r="BU24" s="4" t="str">
        <f t="shared" si="41"/>
        <v/>
      </c>
      <c r="BV24" s="4" t="str">
        <f>IF(BR24="","",IF(OR(AND(BR24&gt;=ANNEXE!$E$4,BR24&lt;=ANNEXE!$F$4),AND(BR24&gt;=ANNEXE!$E$5,BR24&lt;=ANNEXE!$F$5),AND(BR24&gt;=ANNEXE!$E$6,BR24&lt;=ANNEXE!$F$6),AND(BR24&gt;=ANNEXE!$E$7,BR24&lt;=ANNEXE!$F$7),AND(BR24&gt;=ANNEXE!$E$8,BR24&lt;=ANNEXE!$F$8),AND(BR24&gt;=ANNEXE!$E$9,BR24&lt;=ANNEXE!$F$9),COUNTIF(ANNEXE!$A$4:$C$18,BR24)&gt;=1),"C",""))</f>
        <v/>
      </c>
      <c r="BW24" s="41">
        <f t="shared" si="42"/>
        <v>8</v>
      </c>
    </row>
    <row r="25" spans="1:75">
      <c r="A25" s="30" t="s">
        <v>81</v>
      </c>
      <c r="B25" s="31" t="str">
        <f>IF(INDEX(Programmation!$A$13:$AB$62,MATCH($A$7,Programmation!$A$13:$A$62,0),19)="","",INDEX(Programmation!$A$13:$AB$62,MATCH($A$7,Programmation!$A$13:$A$62,0),19))</f>
        <v/>
      </c>
      <c r="D25" s="40">
        <f t="shared" si="48"/>
        <v>45675</v>
      </c>
      <c r="E25" s="4" t="str">
        <f t="shared" si="43"/>
        <v/>
      </c>
      <c r="F25" s="4" t="str">
        <f t="shared" si="44"/>
        <v/>
      </c>
      <c r="G25" s="4" t="str">
        <f t="shared" si="45"/>
        <v/>
      </c>
      <c r="H25" s="4" t="str">
        <f>IF(D25="","",IF(OR(AND(D25&gt;=ANNEXE!$E$4,D25&lt;=ANNEXE!$F$4),AND(D25&gt;=ANNEXE!$E$5,D25&lt;=ANNEXE!$F$5),AND(D25&gt;=ANNEXE!$E$6,D25&lt;=ANNEXE!$F$6),AND(D25&gt;=ANNEXE!$E$7,D25&lt;=ANNEXE!$F$7),AND(D25&gt;=ANNEXE!$E$8,D25&lt;=ANNEXE!$F$8),AND(D25&gt;=ANNEXE!$E$9,D25&lt;=ANNEXE!$F$9),COUNTIF(ANNEXE!$A$4:$C$18,D25)&gt;=1),"C",""))</f>
        <v/>
      </c>
      <c r="I25" s="41" t="str">
        <f t="shared" si="0"/>
        <v/>
      </c>
      <c r="J25" s="40">
        <f t="shared" si="49"/>
        <v>45706</v>
      </c>
      <c r="K25" s="4" t="str">
        <f t="shared" si="1"/>
        <v/>
      </c>
      <c r="L25" s="4" t="str">
        <f t="shared" si="2"/>
        <v/>
      </c>
      <c r="M25" s="4" t="str">
        <f t="shared" si="3"/>
        <v/>
      </c>
      <c r="N25" s="4" t="str">
        <f>IF(J25="","",IF(OR(AND(J25&gt;=ANNEXE!$E$4,J25&lt;=ANNEXE!$F$4),AND(J25&gt;=ANNEXE!$E$5,J25&lt;=ANNEXE!$F$5),AND(J25&gt;=ANNEXE!$E$6,J25&lt;=ANNEXE!$F$6),AND(J25&gt;=ANNEXE!$E$7,J25&lt;=ANNEXE!$F$7),AND(J25&gt;=ANNEXE!$E$8,J25&lt;=ANNEXE!$F$8),AND(J25&gt;=ANNEXE!$E$9,J25&lt;=ANNEXE!$F$9),COUNTIF(ANNEXE!$A$4:$C$18,J25)&gt;=1),"C",""))</f>
        <v/>
      </c>
      <c r="O25" s="41">
        <f t="shared" si="4"/>
        <v>8</v>
      </c>
      <c r="P25" s="40">
        <f t="shared" si="50"/>
        <v>45734</v>
      </c>
      <c r="Q25" s="4" t="str">
        <f t="shared" si="5"/>
        <v>F</v>
      </c>
      <c r="R25" s="4" t="str">
        <f t="shared" si="6"/>
        <v/>
      </c>
      <c r="S25" s="4" t="str">
        <f t="shared" si="7"/>
        <v>P</v>
      </c>
      <c r="T25" s="4" t="str">
        <f>IF(P25="","",IF(OR(AND(P25&gt;=ANNEXE!$E$4,P25&lt;=ANNEXE!$F$4),AND(P25&gt;=ANNEXE!$E$5,P25&lt;=ANNEXE!$F$5),AND(P25&gt;=ANNEXE!$E$6,P25&lt;=ANNEXE!$F$6),AND(P25&gt;=ANNEXE!$E$7,P25&lt;=ANNEXE!$F$7),AND(P25&gt;=ANNEXE!$E$8,P25&lt;=ANNEXE!$F$8),AND(P25&gt;=ANNEXE!$E$9,P25&lt;=ANNEXE!$F$9),COUNTIF(ANNEXE!$A$4:$C$18,P25)&gt;=1),"C",""))</f>
        <v/>
      </c>
      <c r="U25" s="41">
        <f t="shared" si="8"/>
        <v>8</v>
      </c>
      <c r="V25" s="40">
        <f t="shared" si="51"/>
        <v>45765</v>
      </c>
      <c r="W25" t="str">
        <f t="shared" si="9"/>
        <v>F</v>
      </c>
      <c r="X25" s="4" t="str">
        <f t="shared" si="10"/>
        <v/>
      </c>
      <c r="Y25" s="4" t="str">
        <f t="shared" si="11"/>
        <v>P</v>
      </c>
      <c r="Z25" s="4" t="str">
        <f>IF(V25="","",IF(OR(AND(V25&gt;=ANNEXE!$E$4,V25&lt;=ANNEXE!$F$4),AND(V25&gt;=ANNEXE!$E$5,V25&lt;=ANNEXE!$F$5),AND(V25&gt;=ANNEXE!$E$6,V25&lt;=ANNEXE!$F$6),AND(V25&gt;=ANNEXE!$E$7,V25&lt;=ANNEXE!$F$7),AND(V25&gt;=ANNEXE!$E$8,V25&lt;=ANNEXE!$F$8),AND(V25&gt;=ANNEXE!$E$9,V25&lt;=ANNEXE!$F$9),COUNTIF(ANNEXE!$A$4:$C$18,V25)&gt;=1),"C",""))</f>
        <v/>
      </c>
      <c r="AA25" s="41">
        <f t="shared" si="12"/>
        <v>3.5</v>
      </c>
      <c r="AB25" s="40">
        <f t="shared" si="52"/>
        <v>45795</v>
      </c>
      <c r="AC25" s="4" t="str">
        <f t="shared" si="13"/>
        <v/>
      </c>
      <c r="AD25" s="4" t="str">
        <f t="shared" si="14"/>
        <v/>
      </c>
      <c r="AE25" s="4" t="str">
        <f t="shared" si="15"/>
        <v/>
      </c>
      <c r="AF25" s="4" t="str">
        <f>IF(AB25="","",IF(OR(AND(AB25&gt;=ANNEXE!$E$4,AB25&lt;=ANNEXE!$F$4),AND(AB25&gt;=ANNEXE!$E$5,AB25&lt;=ANNEXE!$F$5),AND(AB25&gt;=ANNEXE!$E$6,AB25&lt;=ANNEXE!$F$6),AND(AB25&gt;=ANNEXE!$E$7,AB25&lt;=ANNEXE!$F$7),AND(AB25&gt;=ANNEXE!$E$8,AB25&lt;=ANNEXE!$F$8),AND(AB25&gt;=ANNEXE!$E$9,AB25&lt;=ANNEXE!$F$9),COUNTIF(ANNEXE!$A$4:$C$18,AB25)&gt;=1),"C",""))</f>
        <v/>
      </c>
      <c r="AG25" s="41" t="str">
        <f t="shared" si="16"/>
        <v/>
      </c>
      <c r="AH25" s="40">
        <f t="shared" si="53"/>
        <v>45826</v>
      </c>
      <c r="AI25" s="4" t="str">
        <f t="shared" si="17"/>
        <v>F</v>
      </c>
      <c r="AJ25" s="4" t="str">
        <f t="shared" si="18"/>
        <v/>
      </c>
      <c r="AK25" s="4" t="str">
        <f t="shared" si="19"/>
        <v>P</v>
      </c>
      <c r="AL25" s="4" t="str">
        <f>IF(AH25="","",IF(OR(AND(AH25&gt;=ANNEXE!$E$4,AH25&lt;=ANNEXE!$F$4),AND(AH25&gt;=ANNEXE!$E$5,AH25&lt;=ANNEXE!$F$5),AND(AH25&gt;=ANNEXE!$E$6,AH25&lt;=ANNEXE!$F$6),AND(AH25&gt;=ANNEXE!$E$7,AH25&lt;=ANNEXE!$F$7),AND(AH25&gt;=ANNEXE!$E$8,AH25&lt;=ANNEXE!$F$8),AND(AH25&gt;=ANNEXE!$E$9,AH25&lt;=ANNEXE!$F$9),COUNTIF(ANNEXE!$A$4:$C$18,AH25)&gt;=1),"C",""))</f>
        <v/>
      </c>
      <c r="AM25" s="41">
        <f t="shared" si="20"/>
        <v>8</v>
      </c>
      <c r="AN25" s="40">
        <f t="shared" si="54"/>
        <v>45856</v>
      </c>
      <c r="AO25" s="4" t="str">
        <f t="shared" si="21"/>
        <v>F</v>
      </c>
      <c r="AP25" s="4" t="str">
        <f t="shared" si="22"/>
        <v/>
      </c>
      <c r="AQ25" s="4" t="str">
        <f t="shared" si="23"/>
        <v>P</v>
      </c>
      <c r="AR25" s="4" t="str">
        <f>IF(AN25="","",IF(OR(AND(AN25&gt;=ANNEXE!$E$4,AN25&lt;=ANNEXE!$F$4),AND(AN25&gt;=ANNEXE!$E$5,AN25&lt;=ANNEXE!$F$5),AND(AN25&gt;=ANNEXE!$E$6,AN25&lt;=ANNEXE!$F$6),AND(AN25&gt;=ANNEXE!$E$7,AN25&lt;=ANNEXE!$F$7),AND(AN25&gt;=ANNEXE!$E$8,AN25&lt;=ANNEXE!$F$8),AND(AN25&gt;=ANNEXE!$E$9,AN25&lt;=ANNEXE!$F$9),COUNTIF(ANNEXE!$A$4:$C$18,AN25)&gt;=1),"C",""))</f>
        <v/>
      </c>
      <c r="AS25" s="41">
        <f t="shared" si="24"/>
        <v>3.5</v>
      </c>
      <c r="AT25" s="40">
        <f t="shared" si="55"/>
        <v>45887</v>
      </c>
      <c r="AU25" s="4" t="str">
        <f t="shared" si="25"/>
        <v>F</v>
      </c>
      <c r="AV25" s="4" t="str">
        <f t="shared" si="26"/>
        <v>E</v>
      </c>
      <c r="AW25" s="4" t="str">
        <f t="shared" si="27"/>
        <v/>
      </c>
      <c r="AX25" s="4" t="str">
        <f>IF(AT25="","",IF(OR(AND(AT25&gt;=ANNEXE!$E$4,AT25&lt;=ANNEXE!$F$4),AND(AT25&gt;=ANNEXE!$E$5,AT25&lt;=ANNEXE!$F$5),AND(AT25&gt;=ANNEXE!$E$6,AT25&lt;=ANNEXE!$F$6),AND(AT25&gt;=ANNEXE!$E$7,AT25&lt;=ANNEXE!$F$7),AND(AT25&gt;=ANNEXE!$E$8,AT25&lt;=ANNEXE!$F$8),AND(AT25&gt;=ANNEXE!$E$9,AT25&lt;=ANNEXE!$F$9),COUNTIF(ANNEXE!$A$4:$C$18,AT25)&gt;=1),"C",""))</f>
        <v/>
      </c>
      <c r="AY25" s="41">
        <f t="shared" si="28"/>
        <v>7.5</v>
      </c>
      <c r="AZ25" s="40">
        <f t="shared" si="56"/>
        <v>45918</v>
      </c>
      <c r="BA25" s="4" t="str">
        <f t="shared" si="29"/>
        <v>F</v>
      </c>
      <c r="BB25" s="4" t="str">
        <f t="shared" si="30"/>
        <v/>
      </c>
      <c r="BC25" s="4" t="str">
        <f t="shared" si="31"/>
        <v>P</v>
      </c>
      <c r="BD25" s="4" t="str">
        <f>IF(AZ25="","",IF(OR(AND(AZ25&gt;=ANNEXE!$E$4,AZ25&lt;=ANNEXE!$F$4),AND(AZ25&gt;=ANNEXE!$E$5,AZ25&lt;=ANNEXE!$F$5),AND(AZ25&gt;=ANNEXE!$E$6,AZ25&lt;=ANNEXE!$F$6),AND(AZ25&gt;=ANNEXE!$E$7,AZ25&lt;=ANNEXE!$F$7),AND(AZ25&gt;=ANNEXE!$E$8,AZ25&lt;=ANNEXE!$F$8),AND(AZ25&gt;=ANNEXE!$E$9,AZ25&lt;=ANNEXE!$F$9),COUNTIF(ANNEXE!$A$4:$C$18,AZ25)&gt;=1),"C",""))</f>
        <v/>
      </c>
      <c r="BE25" s="41">
        <f t="shared" si="32"/>
        <v>8</v>
      </c>
      <c r="BF25" s="40">
        <f t="shared" si="57"/>
        <v>45948</v>
      </c>
      <c r="BG25" s="4" t="str">
        <f t="shared" si="33"/>
        <v/>
      </c>
      <c r="BH25" s="4" t="str">
        <f t="shared" si="34"/>
        <v/>
      </c>
      <c r="BI25" s="4" t="str">
        <f t="shared" si="35"/>
        <v/>
      </c>
      <c r="BJ25" s="4" t="str">
        <f>IF(BF25="","",IF(OR(AND(BF25&gt;=ANNEXE!$E$4,BF25&lt;=ANNEXE!$F$4),AND(BF25&gt;=ANNEXE!$E$5,BF25&lt;=ANNEXE!$F$5),AND(BF25&gt;=ANNEXE!$E$6,BF25&lt;=ANNEXE!$F$6),AND(BF25&gt;=ANNEXE!$E$7,BF25&lt;=ANNEXE!$F$7),AND(BF25&gt;=ANNEXE!$E$8,BF25&lt;=ANNEXE!$F$8),AND(BF25&gt;=ANNEXE!$E$9,BF25&lt;=ANNEXE!$F$9),COUNTIF(ANNEXE!$A$4:$C$18,BF25)&gt;=1),"C",""))</f>
        <v/>
      </c>
      <c r="BK25" s="41" t="str">
        <f t="shared" si="36"/>
        <v/>
      </c>
      <c r="BL25" s="40">
        <f t="shared" si="58"/>
        <v>45979</v>
      </c>
      <c r="BM25" s="4" t="str">
        <f t="shared" si="37"/>
        <v/>
      </c>
      <c r="BN25" s="4" t="str">
        <f t="shared" si="38"/>
        <v/>
      </c>
      <c r="BO25" s="4" t="str">
        <f t="shared" si="39"/>
        <v/>
      </c>
      <c r="BP25" s="4" t="str">
        <f>IF(BL25="","",IF(OR(AND(BL25&gt;=ANNEXE!$E$4,BL25&lt;=ANNEXE!$F$4),AND(BL25&gt;=ANNEXE!$E$5,BL25&lt;=ANNEXE!$F$5),AND(BL25&gt;=ANNEXE!$E$6,BL25&lt;=ANNEXE!$F$6),AND(BL25&gt;=ANNEXE!$E$7,BL25&lt;=ANNEXE!$F$7),AND(BL25&gt;=ANNEXE!$E$8,BL25&lt;=ANNEXE!$F$8),AND(BL25&gt;=ANNEXE!$E$9,BL25&lt;=ANNEXE!$F$9),COUNTIF(ANNEXE!$A$4:$C$18,BL25)&gt;=1),"C",""))</f>
        <v/>
      </c>
      <c r="BQ25" s="41">
        <f t="shared" si="40"/>
        <v>8</v>
      </c>
      <c r="BR25" s="40">
        <f t="shared" si="59"/>
        <v>46009</v>
      </c>
      <c r="BS25" s="4" t="str">
        <f t="shared" si="46"/>
        <v/>
      </c>
      <c r="BT25" s="4" t="str">
        <f t="shared" si="47"/>
        <v/>
      </c>
      <c r="BU25" s="4" t="str">
        <f t="shared" si="41"/>
        <v/>
      </c>
      <c r="BV25" s="4" t="str">
        <f>IF(BR25="","",IF(OR(AND(BR25&gt;=ANNEXE!$E$4,BR25&lt;=ANNEXE!$F$4),AND(BR25&gt;=ANNEXE!$E$5,BR25&lt;=ANNEXE!$F$5),AND(BR25&gt;=ANNEXE!$E$6,BR25&lt;=ANNEXE!$F$6),AND(BR25&gt;=ANNEXE!$E$7,BR25&lt;=ANNEXE!$F$7),AND(BR25&gt;=ANNEXE!$E$8,BR25&lt;=ANNEXE!$F$8),AND(BR25&gt;=ANNEXE!$E$9,BR25&lt;=ANNEXE!$F$9),COUNTIF(ANNEXE!$A$4:$C$18,BR25)&gt;=1),"C",""))</f>
        <v/>
      </c>
      <c r="BW25" s="41">
        <f t="shared" si="42"/>
        <v>8</v>
      </c>
    </row>
    <row r="26" spans="1:75">
      <c r="A26" s="28" t="s">
        <v>82</v>
      </c>
      <c r="B26" s="29" t="str">
        <f>IF(INDEX(Programmation!$A$13:$AB$62,MATCH($A$7,Programmation!$A$13:$A$62,0),19)="","",INDEX(Programmation!$A$13:$AB$62,MATCH($A$7,Programmation!$A$13:$A$62,0),20))</f>
        <v/>
      </c>
      <c r="D26" s="40">
        <f t="shared" si="48"/>
        <v>45676</v>
      </c>
      <c r="E26" s="4" t="str">
        <f t="shared" si="43"/>
        <v/>
      </c>
      <c r="F26" s="4" t="str">
        <f t="shared" si="44"/>
        <v/>
      </c>
      <c r="G26" s="4" t="str">
        <f t="shared" si="45"/>
        <v/>
      </c>
      <c r="H26" s="4" t="str">
        <f>IF(D26="","",IF(OR(AND(D26&gt;=ANNEXE!$E$4,D26&lt;=ANNEXE!$F$4),AND(D26&gt;=ANNEXE!$E$5,D26&lt;=ANNEXE!$F$5),AND(D26&gt;=ANNEXE!$E$6,D26&lt;=ANNEXE!$F$6),AND(D26&gt;=ANNEXE!$E$7,D26&lt;=ANNEXE!$F$7),AND(D26&gt;=ANNEXE!$E$8,D26&lt;=ANNEXE!$F$8),AND(D26&gt;=ANNEXE!$E$9,D26&lt;=ANNEXE!$F$9),COUNTIF(ANNEXE!$A$4:$C$18,D26)&gt;=1),"C",""))</f>
        <v/>
      </c>
      <c r="I26" s="41" t="str">
        <f t="shared" si="0"/>
        <v/>
      </c>
      <c r="J26" s="40">
        <f t="shared" si="49"/>
        <v>45707</v>
      </c>
      <c r="K26" s="4" t="str">
        <f t="shared" si="1"/>
        <v/>
      </c>
      <c r="L26" s="4" t="str">
        <f t="shared" si="2"/>
        <v/>
      </c>
      <c r="M26" s="4" t="str">
        <f t="shared" si="3"/>
        <v/>
      </c>
      <c r="N26" s="4" t="str">
        <f>IF(J26="","",IF(OR(AND(J26&gt;=ANNEXE!$E$4,J26&lt;=ANNEXE!$F$4),AND(J26&gt;=ANNEXE!$E$5,J26&lt;=ANNEXE!$F$5),AND(J26&gt;=ANNEXE!$E$6,J26&lt;=ANNEXE!$F$6),AND(J26&gt;=ANNEXE!$E$7,J26&lt;=ANNEXE!$F$7),AND(J26&gt;=ANNEXE!$E$8,J26&lt;=ANNEXE!$F$8),AND(J26&gt;=ANNEXE!$E$9,J26&lt;=ANNEXE!$F$9),COUNTIF(ANNEXE!$A$4:$C$18,J26)&gt;=1),"C",""))</f>
        <v/>
      </c>
      <c r="O26" s="41">
        <f t="shared" si="4"/>
        <v>8</v>
      </c>
      <c r="P26" s="40">
        <f t="shared" si="50"/>
        <v>45735</v>
      </c>
      <c r="Q26" s="4" t="str">
        <f t="shared" si="5"/>
        <v>F</v>
      </c>
      <c r="R26" s="4" t="str">
        <f t="shared" si="6"/>
        <v/>
      </c>
      <c r="S26" s="4" t="str">
        <f t="shared" si="7"/>
        <v>P</v>
      </c>
      <c r="T26" s="4" t="str">
        <f>IF(P26="","",IF(OR(AND(P26&gt;=ANNEXE!$E$4,P26&lt;=ANNEXE!$F$4),AND(P26&gt;=ANNEXE!$E$5,P26&lt;=ANNEXE!$F$5),AND(P26&gt;=ANNEXE!$E$6,P26&lt;=ANNEXE!$F$6),AND(P26&gt;=ANNEXE!$E$7,P26&lt;=ANNEXE!$F$7),AND(P26&gt;=ANNEXE!$E$8,P26&lt;=ANNEXE!$F$8),AND(P26&gt;=ANNEXE!$E$9,P26&lt;=ANNEXE!$F$9),COUNTIF(ANNEXE!$A$4:$C$18,P26)&gt;=1),"C",""))</f>
        <v/>
      </c>
      <c r="U26" s="41">
        <f t="shared" si="8"/>
        <v>8</v>
      </c>
      <c r="V26" s="40">
        <f t="shared" si="51"/>
        <v>45766</v>
      </c>
      <c r="W26" t="str">
        <f t="shared" si="9"/>
        <v/>
      </c>
      <c r="X26" s="4" t="str">
        <f t="shared" si="10"/>
        <v/>
      </c>
      <c r="Y26" s="4" t="str">
        <f t="shared" si="11"/>
        <v/>
      </c>
      <c r="Z26" s="4" t="str">
        <f>IF(V26="","",IF(OR(AND(V26&gt;=ANNEXE!$E$4,V26&lt;=ANNEXE!$F$4),AND(V26&gt;=ANNEXE!$E$5,V26&lt;=ANNEXE!$F$5),AND(V26&gt;=ANNEXE!$E$6,V26&lt;=ANNEXE!$F$6),AND(V26&gt;=ANNEXE!$E$7,V26&lt;=ANNEXE!$F$7),AND(V26&gt;=ANNEXE!$E$8,V26&lt;=ANNEXE!$F$8),AND(V26&gt;=ANNEXE!$E$9,V26&lt;=ANNEXE!$F$9),COUNTIF(ANNEXE!$A$4:$C$18,V26)&gt;=1),"C",""))</f>
        <v/>
      </c>
      <c r="AA26" s="41" t="str">
        <f t="shared" si="12"/>
        <v/>
      </c>
      <c r="AB26" s="40">
        <f t="shared" si="52"/>
        <v>45796</v>
      </c>
      <c r="AC26" s="4" t="str">
        <f t="shared" si="13"/>
        <v>F</v>
      </c>
      <c r="AD26" s="4" t="str">
        <f t="shared" si="14"/>
        <v>E</v>
      </c>
      <c r="AE26" s="4" t="str">
        <f t="shared" si="15"/>
        <v/>
      </c>
      <c r="AF26" s="4" t="str">
        <f>IF(AB26="","",IF(OR(AND(AB26&gt;=ANNEXE!$E$4,AB26&lt;=ANNEXE!$F$4),AND(AB26&gt;=ANNEXE!$E$5,AB26&lt;=ANNEXE!$F$5),AND(AB26&gt;=ANNEXE!$E$6,AB26&lt;=ANNEXE!$F$6),AND(AB26&gt;=ANNEXE!$E$7,AB26&lt;=ANNEXE!$F$7),AND(AB26&gt;=ANNEXE!$E$8,AB26&lt;=ANNEXE!$F$8),AND(AB26&gt;=ANNEXE!$E$9,AB26&lt;=ANNEXE!$F$9),COUNTIF(ANNEXE!$A$4:$C$18,AB26)&gt;=1),"C",""))</f>
        <v/>
      </c>
      <c r="AG26" s="41">
        <f t="shared" si="16"/>
        <v>7.5</v>
      </c>
      <c r="AH26" s="40">
        <f t="shared" si="53"/>
        <v>45827</v>
      </c>
      <c r="AI26" s="4" t="str">
        <f t="shared" si="17"/>
        <v>F</v>
      </c>
      <c r="AJ26" s="4" t="str">
        <f t="shared" si="18"/>
        <v/>
      </c>
      <c r="AK26" s="4" t="str">
        <f t="shared" si="19"/>
        <v>P</v>
      </c>
      <c r="AL26" s="4" t="str">
        <f>IF(AH26="","",IF(OR(AND(AH26&gt;=ANNEXE!$E$4,AH26&lt;=ANNEXE!$F$4),AND(AH26&gt;=ANNEXE!$E$5,AH26&lt;=ANNEXE!$F$5),AND(AH26&gt;=ANNEXE!$E$6,AH26&lt;=ANNEXE!$F$6),AND(AH26&gt;=ANNEXE!$E$7,AH26&lt;=ANNEXE!$F$7),AND(AH26&gt;=ANNEXE!$E$8,AH26&lt;=ANNEXE!$F$8),AND(AH26&gt;=ANNEXE!$E$9,AH26&lt;=ANNEXE!$F$9),COUNTIF(ANNEXE!$A$4:$C$18,AH26)&gt;=1),"C",""))</f>
        <v/>
      </c>
      <c r="AM26" s="41">
        <f t="shared" si="20"/>
        <v>8</v>
      </c>
      <c r="AN26" s="40">
        <f t="shared" si="54"/>
        <v>45857</v>
      </c>
      <c r="AO26" s="4" t="str">
        <f t="shared" si="21"/>
        <v/>
      </c>
      <c r="AP26" s="4" t="str">
        <f t="shared" si="22"/>
        <v/>
      </c>
      <c r="AQ26" s="4" t="str">
        <f t="shared" si="23"/>
        <v/>
      </c>
      <c r="AR26" s="4" t="str">
        <f>IF(AN26="","",IF(OR(AND(AN26&gt;=ANNEXE!$E$4,AN26&lt;=ANNEXE!$F$4),AND(AN26&gt;=ANNEXE!$E$5,AN26&lt;=ANNEXE!$F$5),AND(AN26&gt;=ANNEXE!$E$6,AN26&lt;=ANNEXE!$F$6),AND(AN26&gt;=ANNEXE!$E$7,AN26&lt;=ANNEXE!$F$7),AND(AN26&gt;=ANNEXE!$E$8,AN26&lt;=ANNEXE!$F$8),AND(AN26&gt;=ANNEXE!$E$9,AN26&lt;=ANNEXE!$F$9),COUNTIF(ANNEXE!$A$4:$C$18,AN26)&gt;=1),"C",""))</f>
        <v/>
      </c>
      <c r="AS26" s="41" t="str">
        <f t="shared" si="24"/>
        <v/>
      </c>
      <c r="AT26" s="40">
        <f t="shared" si="55"/>
        <v>45888</v>
      </c>
      <c r="AU26" s="4" t="str">
        <f t="shared" si="25"/>
        <v>F</v>
      </c>
      <c r="AV26" s="4" t="str">
        <f t="shared" si="26"/>
        <v>E</v>
      </c>
      <c r="AW26" s="4" t="str">
        <f t="shared" si="27"/>
        <v/>
      </c>
      <c r="AX26" s="4" t="str">
        <f>IF(AT26="","",IF(OR(AND(AT26&gt;=ANNEXE!$E$4,AT26&lt;=ANNEXE!$F$4),AND(AT26&gt;=ANNEXE!$E$5,AT26&lt;=ANNEXE!$F$5),AND(AT26&gt;=ANNEXE!$E$6,AT26&lt;=ANNEXE!$F$6),AND(AT26&gt;=ANNEXE!$E$7,AT26&lt;=ANNEXE!$F$7),AND(AT26&gt;=ANNEXE!$E$8,AT26&lt;=ANNEXE!$F$8),AND(AT26&gt;=ANNEXE!$E$9,AT26&lt;=ANNEXE!$F$9),COUNTIF(ANNEXE!$A$4:$C$18,AT26)&gt;=1),"C",""))</f>
        <v/>
      </c>
      <c r="AY26" s="41">
        <f t="shared" si="28"/>
        <v>8</v>
      </c>
      <c r="AZ26" s="40">
        <f t="shared" si="56"/>
        <v>45919</v>
      </c>
      <c r="BA26" s="4" t="str">
        <f t="shared" si="29"/>
        <v>F</v>
      </c>
      <c r="BB26" s="4" t="str">
        <f t="shared" si="30"/>
        <v/>
      </c>
      <c r="BC26" s="4" t="str">
        <f t="shared" si="31"/>
        <v>P</v>
      </c>
      <c r="BD26" s="4" t="str">
        <f>IF(AZ26="","",IF(OR(AND(AZ26&gt;=ANNEXE!$E$4,AZ26&lt;=ANNEXE!$F$4),AND(AZ26&gt;=ANNEXE!$E$5,AZ26&lt;=ANNEXE!$F$5),AND(AZ26&gt;=ANNEXE!$E$6,AZ26&lt;=ANNEXE!$F$6),AND(AZ26&gt;=ANNEXE!$E$7,AZ26&lt;=ANNEXE!$F$7),AND(AZ26&gt;=ANNEXE!$E$8,AZ26&lt;=ANNEXE!$F$8),AND(AZ26&gt;=ANNEXE!$E$9,AZ26&lt;=ANNEXE!$F$9),COUNTIF(ANNEXE!$A$4:$C$18,AZ26)&gt;=1),"C",""))</f>
        <v/>
      </c>
      <c r="BE26" s="41">
        <f t="shared" si="32"/>
        <v>3.5</v>
      </c>
      <c r="BF26" s="40">
        <f t="shared" si="57"/>
        <v>45949</v>
      </c>
      <c r="BG26" s="4" t="str">
        <f t="shared" si="33"/>
        <v/>
      </c>
      <c r="BH26" s="4" t="str">
        <f t="shared" si="34"/>
        <v/>
      </c>
      <c r="BI26" s="4" t="str">
        <f t="shared" si="35"/>
        <v/>
      </c>
      <c r="BJ26" s="4" t="str">
        <f>IF(BF26="","",IF(OR(AND(BF26&gt;=ANNEXE!$E$4,BF26&lt;=ANNEXE!$F$4),AND(BF26&gt;=ANNEXE!$E$5,BF26&lt;=ANNEXE!$F$5),AND(BF26&gt;=ANNEXE!$E$6,BF26&lt;=ANNEXE!$F$6),AND(BF26&gt;=ANNEXE!$E$7,BF26&lt;=ANNEXE!$F$7),AND(BF26&gt;=ANNEXE!$E$8,BF26&lt;=ANNEXE!$F$8),AND(BF26&gt;=ANNEXE!$E$9,BF26&lt;=ANNEXE!$F$9),COUNTIF(ANNEXE!$A$4:$C$18,BF26)&gt;=1),"C",""))</f>
        <v/>
      </c>
      <c r="BK26" s="41" t="str">
        <f t="shared" si="36"/>
        <v/>
      </c>
      <c r="BL26" s="40">
        <f t="shared" si="58"/>
        <v>45980</v>
      </c>
      <c r="BM26" s="4" t="str">
        <f t="shared" si="37"/>
        <v/>
      </c>
      <c r="BN26" s="4" t="str">
        <f t="shared" si="38"/>
        <v/>
      </c>
      <c r="BO26" s="4" t="str">
        <f t="shared" si="39"/>
        <v/>
      </c>
      <c r="BP26" s="4" t="str">
        <f>IF(BL26="","",IF(OR(AND(BL26&gt;=ANNEXE!$E$4,BL26&lt;=ANNEXE!$F$4),AND(BL26&gt;=ANNEXE!$E$5,BL26&lt;=ANNEXE!$F$5),AND(BL26&gt;=ANNEXE!$E$6,BL26&lt;=ANNEXE!$F$6),AND(BL26&gt;=ANNEXE!$E$7,BL26&lt;=ANNEXE!$F$7),AND(BL26&gt;=ANNEXE!$E$8,BL26&lt;=ANNEXE!$F$8),AND(BL26&gt;=ANNEXE!$E$9,BL26&lt;=ANNEXE!$F$9),COUNTIF(ANNEXE!$A$4:$C$18,BL26)&gt;=1),"C",""))</f>
        <v/>
      </c>
      <c r="BQ26" s="41">
        <f t="shared" si="40"/>
        <v>8</v>
      </c>
      <c r="BR26" s="40">
        <f t="shared" si="59"/>
        <v>46010</v>
      </c>
      <c r="BS26" s="4" t="str">
        <f t="shared" si="46"/>
        <v/>
      </c>
      <c r="BT26" s="4" t="str">
        <f t="shared" si="47"/>
        <v/>
      </c>
      <c r="BU26" s="4" t="str">
        <f t="shared" si="41"/>
        <v/>
      </c>
      <c r="BV26" s="4" t="str">
        <f>IF(BR26="","",IF(OR(AND(BR26&gt;=ANNEXE!$E$4,BR26&lt;=ANNEXE!$F$4),AND(BR26&gt;=ANNEXE!$E$5,BR26&lt;=ANNEXE!$F$5),AND(BR26&gt;=ANNEXE!$E$6,BR26&lt;=ANNEXE!$F$6),AND(BR26&gt;=ANNEXE!$E$7,BR26&lt;=ANNEXE!$F$7),AND(BR26&gt;=ANNEXE!$E$8,BR26&lt;=ANNEXE!$F$8),AND(BR26&gt;=ANNEXE!$E$9,BR26&lt;=ANNEXE!$F$9),COUNTIF(ANNEXE!$A$4:$C$18,BR26)&gt;=1),"C",""))</f>
        <v/>
      </c>
      <c r="BW26" s="41">
        <f t="shared" si="42"/>
        <v>3.5</v>
      </c>
    </row>
    <row r="27" spans="1:75">
      <c r="A27" s="30" t="s">
        <v>83</v>
      </c>
      <c r="B27" s="31" t="str">
        <f>IF(INDEX(Programmation!$A$13:$AB$62,MATCH($A$7,Programmation!$A$13:$A$62,0),21)="","",INDEX(Programmation!$A$13:$AB$62,MATCH($A$7,Programmation!$A$13:$A$62,0),21))</f>
        <v/>
      </c>
      <c r="D27" s="40">
        <f t="shared" si="48"/>
        <v>45677</v>
      </c>
      <c r="E27" s="4" t="str">
        <f t="shared" si="43"/>
        <v/>
      </c>
      <c r="F27" s="4" t="str">
        <f t="shared" si="44"/>
        <v/>
      </c>
      <c r="G27" s="4" t="str">
        <f t="shared" si="45"/>
        <v/>
      </c>
      <c r="H27" s="4" t="str">
        <f>IF(D27="","",IF(OR(AND(D27&gt;=ANNEXE!$E$4,D27&lt;=ANNEXE!$F$4),AND(D27&gt;=ANNEXE!$E$5,D27&lt;=ANNEXE!$F$5),AND(D27&gt;=ANNEXE!$E$6,D27&lt;=ANNEXE!$F$6),AND(D27&gt;=ANNEXE!$E$7,D27&lt;=ANNEXE!$F$7),AND(D27&gt;=ANNEXE!$E$8,D27&lt;=ANNEXE!$F$8),AND(D27&gt;=ANNEXE!$E$9,D27&lt;=ANNEXE!$F$9),COUNTIF(ANNEXE!$A$4:$C$18,D27)&gt;=1),"C",""))</f>
        <v/>
      </c>
      <c r="I27" s="41">
        <f t="shared" si="0"/>
        <v>7.5</v>
      </c>
      <c r="J27" s="40">
        <f t="shared" si="49"/>
        <v>45708</v>
      </c>
      <c r="K27" s="4" t="str">
        <f t="shared" si="1"/>
        <v/>
      </c>
      <c r="L27" s="4" t="str">
        <f t="shared" si="2"/>
        <v/>
      </c>
      <c r="M27" s="4" t="str">
        <f t="shared" si="3"/>
        <v/>
      </c>
      <c r="N27" s="4" t="str">
        <f>IF(J27="","",IF(OR(AND(J27&gt;=ANNEXE!$E$4,J27&lt;=ANNEXE!$F$4),AND(J27&gt;=ANNEXE!$E$5,J27&lt;=ANNEXE!$F$5),AND(J27&gt;=ANNEXE!$E$6,J27&lt;=ANNEXE!$F$6),AND(J27&gt;=ANNEXE!$E$7,J27&lt;=ANNEXE!$F$7),AND(J27&gt;=ANNEXE!$E$8,J27&lt;=ANNEXE!$F$8),AND(J27&gt;=ANNEXE!$E$9,J27&lt;=ANNEXE!$F$9),COUNTIF(ANNEXE!$A$4:$C$18,J27)&gt;=1),"C",""))</f>
        <v/>
      </c>
      <c r="O27" s="41">
        <f t="shared" si="4"/>
        <v>8</v>
      </c>
      <c r="P27" s="40">
        <f t="shared" si="50"/>
        <v>45736</v>
      </c>
      <c r="Q27" s="4" t="str">
        <f t="shared" si="5"/>
        <v>F</v>
      </c>
      <c r="R27" s="4" t="str">
        <f t="shared" si="6"/>
        <v/>
      </c>
      <c r="S27" s="4" t="str">
        <f t="shared" si="7"/>
        <v>P</v>
      </c>
      <c r="T27" s="4" t="str">
        <f>IF(P27="","",IF(OR(AND(P27&gt;=ANNEXE!$E$4,P27&lt;=ANNEXE!$F$4),AND(P27&gt;=ANNEXE!$E$5,P27&lt;=ANNEXE!$F$5),AND(P27&gt;=ANNEXE!$E$6,P27&lt;=ANNEXE!$F$6),AND(P27&gt;=ANNEXE!$E$7,P27&lt;=ANNEXE!$F$7),AND(P27&gt;=ANNEXE!$E$8,P27&lt;=ANNEXE!$F$8),AND(P27&gt;=ANNEXE!$E$9,P27&lt;=ANNEXE!$F$9),COUNTIF(ANNEXE!$A$4:$C$18,P27)&gt;=1),"C",""))</f>
        <v/>
      </c>
      <c r="U27" s="41">
        <f t="shared" si="8"/>
        <v>8</v>
      </c>
      <c r="V27" s="40">
        <f t="shared" si="51"/>
        <v>45767</v>
      </c>
      <c r="W27" t="str">
        <f t="shared" si="9"/>
        <v/>
      </c>
      <c r="X27" s="4" t="str">
        <f t="shared" si="10"/>
        <v/>
      </c>
      <c r="Y27" s="4" t="str">
        <f t="shared" si="11"/>
        <v/>
      </c>
      <c r="Z27" s="4" t="str">
        <f>IF(V27="","",IF(OR(AND(V27&gt;=ANNEXE!$E$4,V27&lt;=ANNEXE!$F$4),AND(V27&gt;=ANNEXE!$E$5,V27&lt;=ANNEXE!$F$5),AND(V27&gt;=ANNEXE!$E$6,V27&lt;=ANNEXE!$F$6),AND(V27&gt;=ANNEXE!$E$7,V27&lt;=ANNEXE!$F$7),AND(V27&gt;=ANNEXE!$E$8,V27&lt;=ANNEXE!$F$8),AND(V27&gt;=ANNEXE!$E$9,V27&lt;=ANNEXE!$F$9),COUNTIF(ANNEXE!$A$4:$C$18,V27)&gt;=1),"C",""))</f>
        <v/>
      </c>
      <c r="AA27" s="41" t="str">
        <f t="shared" si="12"/>
        <v/>
      </c>
      <c r="AB27" s="40">
        <f t="shared" si="52"/>
        <v>45797</v>
      </c>
      <c r="AC27" s="4" t="str">
        <f t="shared" si="13"/>
        <v>F</v>
      </c>
      <c r="AD27" s="4" t="str">
        <f t="shared" si="14"/>
        <v>E</v>
      </c>
      <c r="AE27" s="4" t="str">
        <f t="shared" si="15"/>
        <v/>
      </c>
      <c r="AF27" s="4" t="str">
        <f>IF(AB27="","",IF(OR(AND(AB27&gt;=ANNEXE!$E$4,AB27&lt;=ANNEXE!$F$4),AND(AB27&gt;=ANNEXE!$E$5,AB27&lt;=ANNEXE!$F$5),AND(AB27&gt;=ANNEXE!$E$6,AB27&lt;=ANNEXE!$F$6),AND(AB27&gt;=ANNEXE!$E$7,AB27&lt;=ANNEXE!$F$7),AND(AB27&gt;=ANNEXE!$E$8,AB27&lt;=ANNEXE!$F$8),AND(AB27&gt;=ANNEXE!$E$9,AB27&lt;=ANNEXE!$F$9),COUNTIF(ANNEXE!$A$4:$C$18,AB27)&gt;=1),"C",""))</f>
        <v/>
      </c>
      <c r="AG27" s="41">
        <f t="shared" si="16"/>
        <v>8</v>
      </c>
      <c r="AH27" s="40">
        <f t="shared" si="53"/>
        <v>45828</v>
      </c>
      <c r="AI27" s="4" t="str">
        <f t="shared" si="17"/>
        <v>F</v>
      </c>
      <c r="AJ27" s="4" t="str">
        <f t="shared" si="18"/>
        <v/>
      </c>
      <c r="AK27" s="4" t="str">
        <f t="shared" si="19"/>
        <v>P</v>
      </c>
      <c r="AL27" s="4" t="str">
        <f>IF(AH27="","",IF(OR(AND(AH27&gt;=ANNEXE!$E$4,AH27&lt;=ANNEXE!$F$4),AND(AH27&gt;=ANNEXE!$E$5,AH27&lt;=ANNEXE!$F$5),AND(AH27&gt;=ANNEXE!$E$6,AH27&lt;=ANNEXE!$F$6),AND(AH27&gt;=ANNEXE!$E$7,AH27&lt;=ANNEXE!$F$7),AND(AH27&gt;=ANNEXE!$E$8,AH27&lt;=ANNEXE!$F$8),AND(AH27&gt;=ANNEXE!$E$9,AH27&lt;=ANNEXE!$F$9),COUNTIF(ANNEXE!$A$4:$C$18,AH27)&gt;=1),"C",""))</f>
        <v/>
      </c>
      <c r="AM27" s="41">
        <f t="shared" si="20"/>
        <v>3.5</v>
      </c>
      <c r="AN27" s="40">
        <f t="shared" si="54"/>
        <v>45858</v>
      </c>
      <c r="AO27" s="4" t="str">
        <f t="shared" si="21"/>
        <v/>
      </c>
      <c r="AP27" s="4" t="str">
        <f t="shared" si="22"/>
        <v/>
      </c>
      <c r="AQ27" s="4" t="str">
        <f t="shared" si="23"/>
        <v/>
      </c>
      <c r="AR27" s="4" t="str">
        <f>IF(AN27="","",IF(OR(AND(AN27&gt;=ANNEXE!$E$4,AN27&lt;=ANNEXE!$F$4),AND(AN27&gt;=ANNEXE!$E$5,AN27&lt;=ANNEXE!$F$5),AND(AN27&gt;=ANNEXE!$E$6,AN27&lt;=ANNEXE!$F$6),AND(AN27&gt;=ANNEXE!$E$7,AN27&lt;=ANNEXE!$F$7),AND(AN27&gt;=ANNEXE!$E$8,AN27&lt;=ANNEXE!$F$8),AND(AN27&gt;=ANNEXE!$E$9,AN27&lt;=ANNEXE!$F$9),COUNTIF(ANNEXE!$A$4:$C$18,AN27)&gt;=1),"C",""))</f>
        <v/>
      </c>
      <c r="AS27" s="41" t="str">
        <f t="shared" si="24"/>
        <v/>
      </c>
      <c r="AT27" s="40">
        <f t="shared" si="55"/>
        <v>45889</v>
      </c>
      <c r="AU27" s="4" t="str">
        <f t="shared" si="25"/>
        <v>F</v>
      </c>
      <c r="AV27" s="4" t="str">
        <f t="shared" si="26"/>
        <v>E</v>
      </c>
      <c r="AW27" s="4" t="str">
        <f t="shared" si="27"/>
        <v/>
      </c>
      <c r="AX27" s="4" t="str">
        <f>IF(AT27="","",IF(OR(AND(AT27&gt;=ANNEXE!$E$4,AT27&lt;=ANNEXE!$F$4),AND(AT27&gt;=ANNEXE!$E$5,AT27&lt;=ANNEXE!$F$5),AND(AT27&gt;=ANNEXE!$E$6,AT27&lt;=ANNEXE!$F$6),AND(AT27&gt;=ANNEXE!$E$7,AT27&lt;=ANNEXE!$F$7),AND(AT27&gt;=ANNEXE!$E$8,AT27&lt;=ANNEXE!$F$8),AND(AT27&gt;=ANNEXE!$E$9,AT27&lt;=ANNEXE!$F$9),COUNTIF(ANNEXE!$A$4:$C$18,AT27)&gt;=1),"C",""))</f>
        <v/>
      </c>
      <c r="AY27" s="41">
        <f t="shared" si="28"/>
        <v>8</v>
      </c>
      <c r="AZ27" s="40">
        <f t="shared" si="56"/>
        <v>45920</v>
      </c>
      <c r="BA27" s="4" t="str">
        <f t="shared" si="29"/>
        <v/>
      </c>
      <c r="BB27" s="4" t="str">
        <f t="shared" si="30"/>
        <v/>
      </c>
      <c r="BC27" s="4" t="str">
        <f t="shared" si="31"/>
        <v/>
      </c>
      <c r="BD27" s="4" t="str">
        <f>IF(AZ27="","",IF(OR(AND(AZ27&gt;=ANNEXE!$E$4,AZ27&lt;=ANNEXE!$F$4),AND(AZ27&gt;=ANNEXE!$E$5,AZ27&lt;=ANNEXE!$F$5),AND(AZ27&gt;=ANNEXE!$E$6,AZ27&lt;=ANNEXE!$F$6),AND(AZ27&gt;=ANNEXE!$E$7,AZ27&lt;=ANNEXE!$F$7),AND(AZ27&gt;=ANNEXE!$E$8,AZ27&lt;=ANNEXE!$F$8),AND(AZ27&gt;=ANNEXE!$E$9,AZ27&lt;=ANNEXE!$F$9),COUNTIF(ANNEXE!$A$4:$C$18,AZ27)&gt;=1),"C",""))</f>
        <v/>
      </c>
      <c r="BE27" s="41" t="str">
        <f t="shared" si="32"/>
        <v/>
      </c>
      <c r="BF27" s="40">
        <f t="shared" si="57"/>
        <v>45950</v>
      </c>
      <c r="BG27" s="4" t="str">
        <f t="shared" si="33"/>
        <v>F</v>
      </c>
      <c r="BH27" s="4" t="str">
        <f t="shared" si="34"/>
        <v/>
      </c>
      <c r="BI27" s="4" t="str">
        <f t="shared" si="35"/>
        <v>P</v>
      </c>
      <c r="BJ27" s="4" t="str">
        <f>IF(BF27="","",IF(OR(AND(BF27&gt;=ANNEXE!$E$4,BF27&lt;=ANNEXE!$F$4),AND(BF27&gt;=ANNEXE!$E$5,BF27&lt;=ANNEXE!$F$5),AND(BF27&gt;=ANNEXE!$E$6,BF27&lt;=ANNEXE!$F$6),AND(BF27&gt;=ANNEXE!$E$7,BF27&lt;=ANNEXE!$F$7),AND(BF27&gt;=ANNEXE!$E$8,BF27&lt;=ANNEXE!$F$8),AND(BF27&gt;=ANNEXE!$E$9,BF27&lt;=ANNEXE!$F$9),COUNTIF(ANNEXE!$A$4:$C$18,BF27)&gt;=1),"C",""))</f>
        <v/>
      </c>
      <c r="BK27" s="41">
        <f t="shared" si="36"/>
        <v>7.5</v>
      </c>
      <c r="BL27" s="40">
        <f t="shared" si="58"/>
        <v>45981</v>
      </c>
      <c r="BM27" s="4" t="str">
        <f t="shared" si="37"/>
        <v/>
      </c>
      <c r="BN27" s="4" t="str">
        <f t="shared" si="38"/>
        <v/>
      </c>
      <c r="BO27" s="4" t="str">
        <f t="shared" si="39"/>
        <v/>
      </c>
      <c r="BP27" s="4" t="str">
        <f>IF(BL27="","",IF(OR(AND(BL27&gt;=ANNEXE!$E$4,BL27&lt;=ANNEXE!$F$4),AND(BL27&gt;=ANNEXE!$E$5,BL27&lt;=ANNEXE!$F$5),AND(BL27&gt;=ANNEXE!$E$6,BL27&lt;=ANNEXE!$F$6),AND(BL27&gt;=ANNEXE!$E$7,BL27&lt;=ANNEXE!$F$7),AND(BL27&gt;=ANNEXE!$E$8,BL27&lt;=ANNEXE!$F$8),AND(BL27&gt;=ANNEXE!$E$9,BL27&lt;=ANNEXE!$F$9),COUNTIF(ANNEXE!$A$4:$C$18,BL27)&gt;=1),"C",""))</f>
        <v/>
      </c>
      <c r="BQ27" s="41">
        <f t="shared" si="40"/>
        <v>8</v>
      </c>
      <c r="BR27" s="40">
        <f t="shared" si="59"/>
        <v>46011</v>
      </c>
      <c r="BS27" s="4" t="str">
        <f t="shared" si="46"/>
        <v/>
      </c>
      <c r="BT27" s="4" t="str">
        <f t="shared" si="47"/>
        <v/>
      </c>
      <c r="BU27" s="4" t="str">
        <f t="shared" si="41"/>
        <v/>
      </c>
      <c r="BV27" s="4" t="str">
        <f>IF(BR27="","",IF(OR(AND(BR27&gt;=ANNEXE!$E$4,BR27&lt;=ANNEXE!$F$4),AND(BR27&gt;=ANNEXE!$E$5,BR27&lt;=ANNEXE!$F$5),AND(BR27&gt;=ANNEXE!$E$6,BR27&lt;=ANNEXE!$F$6),AND(BR27&gt;=ANNEXE!$E$7,BR27&lt;=ANNEXE!$F$7),AND(BR27&gt;=ANNEXE!$E$8,BR27&lt;=ANNEXE!$F$8),AND(BR27&gt;=ANNEXE!$E$9,BR27&lt;=ANNEXE!$F$9),COUNTIF(ANNEXE!$A$4:$C$18,BR27)&gt;=1),"C",""))</f>
        <v/>
      </c>
      <c r="BW27" s="41" t="str">
        <f t="shared" si="42"/>
        <v/>
      </c>
    </row>
    <row r="28" spans="1:75">
      <c r="A28" s="28" t="s">
        <v>84</v>
      </c>
      <c r="B28" s="29" t="str">
        <f>IF(INDEX(Programmation!$A$13:$AB$62,MATCH($A$7,Programmation!$A$13:$A$62,0),21)="","",INDEX(Programmation!$A$13:$AB$62,MATCH($A$7,Programmation!$A$13:$A$62,0),22))</f>
        <v/>
      </c>
      <c r="D28" s="40">
        <f t="shared" si="48"/>
        <v>45678</v>
      </c>
      <c r="E28" s="4" t="str">
        <f t="shared" si="43"/>
        <v/>
      </c>
      <c r="F28" s="4" t="str">
        <f t="shared" si="44"/>
        <v/>
      </c>
      <c r="G28" s="4" t="str">
        <f t="shared" si="45"/>
        <v/>
      </c>
      <c r="H28" s="4" t="str">
        <f>IF(D28="","",IF(OR(AND(D28&gt;=ANNEXE!$E$4,D28&lt;=ANNEXE!$F$4),AND(D28&gt;=ANNEXE!$E$5,D28&lt;=ANNEXE!$F$5),AND(D28&gt;=ANNEXE!$E$6,D28&lt;=ANNEXE!$F$6),AND(D28&gt;=ANNEXE!$E$7,D28&lt;=ANNEXE!$F$7),AND(D28&gt;=ANNEXE!$E$8,D28&lt;=ANNEXE!$F$8),AND(D28&gt;=ANNEXE!$E$9,D28&lt;=ANNEXE!$F$9),COUNTIF(ANNEXE!$A$4:$C$18,D28)&gt;=1),"C",""))</f>
        <v/>
      </c>
      <c r="I28" s="41">
        <f t="shared" si="0"/>
        <v>8</v>
      </c>
      <c r="J28" s="40">
        <f t="shared" si="49"/>
        <v>45709</v>
      </c>
      <c r="K28" s="4" t="str">
        <f t="shared" si="1"/>
        <v/>
      </c>
      <c r="L28" s="4" t="str">
        <f t="shared" si="2"/>
        <v/>
      </c>
      <c r="M28" s="4" t="str">
        <f t="shared" si="3"/>
        <v/>
      </c>
      <c r="N28" s="4" t="str">
        <f>IF(J28="","",IF(OR(AND(J28&gt;=ANNEXE!$E$4,J28&lt;=ANNEXE!$F$4),AND(J28&gt;=ANNEXE!$E$5,J28&lt;=ANNEXE!$F$5),AND(J28&gt;=ANNEXE!$E$6,J28&lt;=ANNEXE!$F$6),AND(J28&gt;=ANNEXE!$E$7,J28&lt;=ANNEXE!$F$7),AND(J28&gt;=ANNEXE!$E$8,J28&lt;=ANNEXE!$F$8),AND(J28&gt;=ANNEXE!$E$9,J28&lt;=ANNEXE!$F$9),COUNTIF(ANNEXE!$A$4:$C$18,J28)&gt;=1),"C",""))</f>
        <v/>
      </c>
      <c r="O28" s="41">
        <f t="shared" si="4"/>
        <v>3.5</v>
      </c>
      <c r="P28" s="40">
        <f t="shared" si="50"/>
        <v>45737</v>
      </c>
      <c r="Q28" s="4" t="str">
        <f t="shared" si="5"/>
        <v>F</v>
      </c>
      <c r="R28" s="4" t="str">
        <f t="shared" si="6"/>
        <v/>
      </c>
      <c r="S28" s="4" t="str">
        <f t="shared" si="7"/>
        <v>P</v>
      </c>
      <c r="T28" s="4" t="str">
        <f>IF(P28="","",IF(OR(AND(P28&gt;=ANNEXE!$E$4,P28&lt;=ANNEXE!$F$4),AND(P28&gt;=ANNEXE!$E$5,P28&lt;=ANNEXE!$F$5),AND(P28&gt;=ANNEXE!$E$6,P28&lt;=ANNEXE!$F$6),AND(P28&gt;=ANNEXE!$E$7,P28&lt;=ANNEXE!$F$7),AND(P28&gt;=ANNEXE!$E$8,P28&lt;=ANNEXE!$F$8),AND(P28&gt;=ANNEXE!$E$9,P28&lt;=ANNEXE!$F$9),COUNTIF(ANNEXE!$A$4:$C$18,P28)&gt;=1),"C",""))</f>
        <v/>
      </c>
      <c r="U28" s="41">
        <f t="shared" si="8"/>
        <v>3.5</v>
      </c>
      <c r="V28" s="40">
        <f t="shared" si="51"/>
        <v>45768</v>
      </c>
      <c r="W28" t="str">
        <f t="shared" si="9"/>
        <v>F</v>
      </c>
      <c r="X28" s="4" t="str">
        <f t="shared" si="10"/>
        <v/>
      </c>
      <c r="Y28" s="4" t="str">
        <f t="shared" si="11"/>
        <v>P</v>
      </c>
      <c r="Z28" s="4" t="str">
        <f>IF(V28="","",IF(OR(AND(V28&gt;=ANNEXE!$E$4,V28&lt;=ANNEXE!$F$4),AND(V28&gt;=ANNEXE!$E$5,V28&lt;=ANNEXE!$F$5),AND(V28&gt;=ANNEXE!$E$6,V28&lt;=ANNEXE!$F$6),AND(V28&gt;=ANNEXE!$E$7,V28&lt;=ANNEXE!$F$7),AND(V28&gt;=ANNEXE!$E$8,V28&lt;=ANNEXE!$F$8),AND(V28&gt;=ANNEXE!$E$9,V28&lt;=ANNEXE!$F$9),COUNTIF(ANNEXE!$A$4:$C$18,V28)&gt;=1),"C",""))</f>
        <v>C</v>
      </c>
      <c r="AA28" s="41">
        <f t="shared" si="12"/>
        <v>7.5</v>
      </c>
      <c r="AB28" s="40">
        <f t="shared" si="52"/>
        <v>45798</v>
      </c>
      <c r="AC28" s="4" t="str">
        <f t="shared" si="13"/>
        <v>F</v>
      </c>
      <c r="AD28" s="4" t="str">
        <f t="shared" si="14"/>
        <v>E</v>
      </c>
      <c r="AE28" s="4" t="str">
        <f t="shared" si="15"/>
        <v/>
      </c>
      <c r="AF28" s="4" t="str">
        <f>IF(AB28="","",IF(OR(AND(AB28&gt;=ANNEXE!$E$4,AB28&lt;=ANNEXE!$F$4),AND(AB28&gt;=ANNEXE!$E$5,AB28&lt;=ANNEXE!$F$5),AND(AB28&gt;=ANNEXE!$E$6,AB28&lt;=ANNEXE!$F$6),AND(AB28&gt;=ANNEXE!$E$7,AB28&lt;=ANNEXE!$F$7),AND(AB28&gt;=ANNEXE!$E$8,AB28&lt;=ANNEXE!$F$8),AND(AB28&gt;=ANNEXE!$E$9,AB28&lt;=ANNEXE!$F$9),COUNTIF(ANNEXE!$A$4:$C$18,AB28)&gt;=1),"C",""))</f>
        <v/>
      </c>
      <c r="AG28" s="41">
        <f t="shared" si="16"/>
        <v>8</v>
      </c>
      <c r="AH28" s="40">
        <f t="shared" si="53"/>
        <v>45829</v>
      </c>
      <c r="AI28" s="4" t="str">
        <f t="shared" si="17"/>
        <v/>
      </c>
      <c r="AJ28" s="4" t="str">
        <f t="shared" si="18"/>
        <v/>
      </c>
      <c r="AK28" s="4" t="str">
        <f t="shared" si="19"/>
        <v/>
      </c>
      <c r="AL28" s="4" t="str">
        <f>IF(AH28="","",IF(OR(AND(AH28&gt;=ANNEXE!$E$4,AH28&lt;=ANNEXE!$F$4),AND(AH28&gt;=ANNEXE!$E$5,AH28&lt;=ANNEXE!$F$5),AND(AH28&gt;=ANNEXE!$E$6,AH28&lt;=ANNEXE!$F$6),AND(AH28&gt;=ANNEXE!$E$7,AH28&lt;=ANNEXE!$F$7),AND(AH28&gt;=ANNEXE!$E$8,AH28&lt;=ANNEXE!$F$8),AND(AH28&gt;=ANNEXE!$E$9,AH28&lt;=ANNEXE!$F$9),COUNTIF(ANNEXE!$A$4:$C$18,AH28)&gt;=1),"C",""))</f>
        <v/>
      </c>
      <c r="AM28" s="41" t="str">
        <f t="shared" si="20"/>
        <v/>
      </c>
      <c r="AN28" s="40">
        <f t="shared" si="54"/>
        <v>45859</v>
      </c>
      <c r="AO28" s="4" t="str">
        <f t="shared" si="21"/>
        <v>F</v>
      </c>
      <c r="AP28" s="4" t="str">
        <f t="shared" si="22"/>
        <v>E</v>
      </c>
      <c r="AQ28" s="4" t="str">
        <f t="shared" si="23"/>
        <v/>
      </c>
      <c r="AR28" s="4" t="str">
        <f>IF(AN28="","",IF(OR(AND(AN28&gt;=ANNEXE!$E$4,AN28&lt;=ANNEXE!$F$4),AND(AN28&gt;=ANNEXE!$E$5,AN28&lt;=ANNEXE!$F$5),AND(AN28&gt;=ANNEXE!$E$6,AN28&lt;=ANNEXE!$F$6),AND(AN28&gt;=ANNEXE!$E$7,AN28&lt;=ANNEXE!$F$7),AND(AN28&gt;=ANNEXE!$E$8,AN28&lt;=ANNEXE!$F$8),AND(AN28&gt;=ANNEXE!$E$9,AN28&lt;=ANNEXE!$F$9),COUNTIF(ANNEXE!$A$4:$C$18,AN28)&gt;=1),"C",""))</f>
        <v/>
      </c>
      <c r="AS28" s="41">
        <f t="shared" si="24"/>
        <v>7.5</v>
      </c>
      <c r="AT28" s="40">
        <f t="shared" si="55"/>
        <v>45890</v>
      </c>
      <c r="AU28" s="4" t="str">
        <f t="shared" si="25"/>
        <v>F</v>
      </c>
      <c r="AV28" s="4" t="str">
        <f t="shared" si="26"/>
        <v>E</v>
      </c>
      <c r="AW28" s="4" t="str">
        <f t="shared" si="27"/>
        <v/>
      </c>
      <c r="AX28" s="4" t="str">
        <f>IF(AT28="","",IF(OR(AND(AT28&gt;=ANNEXE!$E$4,AT28&lt;=ANNEXE!$F$4),AND(AT28&gt;=ANNEXE!$E$5,AT28&lt;=ANNEXE!$F$5),AND(AT28&gt;=ANNEXE!$E$6,AT28&lt;=ANNEXE!$F$6),AND(AT28&gt;=ANNEXE!$E$7,AT28&lt;=ANNEXE!$F$7),AND(AT28&gt;=ANNEXE!$E$8,AT28&lt;=ANNEXE!$F$8),AND(AT28&gt;=ANNEXE!$E$9,AT28&lt;=ANNEXE!$F$9),COUNTIF(ANNEXE!$A$4:$C$18,AT28)&gt;=1),"C",""))</f>
        <v/>
      </c>
      <c r="AY28" s="41">
        <f t="shared" si="28"/>
        <v>8</v>
      </c>
      <c r="AZ28" s="40">
        <f t="shared" si="56"/>
        <v>45921</v>
      </c>
      <c r="BA28" s="4" t="str">
        <f t="shared" si="29"/>
        <v/>
      </c>
      <c r="BB28" s="4" t="str">
        <f t="shared" si="30"/>
        <v/>
      </c>
      <c r="BC28" s="4" t="str">
        <f t="shared" si="31"/>
        <v/>
      </c>
      <c r="BD28" s="4" t="str">
        <f>IF(AZ28="","",IF(OR(AND(AZ28&gt;=ANNEXE!$E$4,AZ28&lt;=ANNEXE!$F$4),AND(AZ28&gt;=ANNEXE!$E$5,AZ28&lt;=ANNEXE!$F$5),AND(AZ28&gt;=ANNEXE!$E$6,AZ28&lt;=ANNEXE!$F$6),AND(AZ28&gt;=ANNEXE!$E$7,AZ28&lt;=ANNEXE!$F$7),AND(AZ28&gt;=ANNEXE!$E$8,AZ28&lt;=ANNEXE!$F$8),AND(AZ28&gt;=ANNEXE!$E$9,AZ28&lt;=ANNEXE!$F$9),COUNTIF(ANNEXE!$A$4:$C$18,AZ28)&gt;=1),"C",""))</f>
        <v/>
      </c>
      <c r="BE28" s="41" t="str">
        <f t="shared" si="32"/>
        <v/>
      </c>
      <c r="BF28" s="40">
        <f t="shared" si="57"/>
        <v>45951</v>
      </c>
      <c r="BG28" s="4" t="str">
        <f t="shared" si="33"/>
        <v>F</v>
      </c>
      <c r="BH28" s="4" t="str">
        <f t="shared" si="34"/>
        <v/>
      </c>
      <c r="BI28" s="4" t="str">
        <f t="shared" si="35"/>
        <v>P</v>
      </c>
      <c r="BJ28" s="4" t="str">
        <f>IF(BF28="","",IF(OR(AND(BF28&gt;=ANNEXE!$E$4,BF28&lt;=ANNEXE!$F$4),AND(BF28&gt;=ANNEXE!$E$5,BF28&lt;=ANNEXE!$F$5),AND(BF28&gt;=ANNEXE!$E$6,BF28&lt;=ANNEXE!$F$6),AND(BF28&gt;=ANNEXE!$E$7,BF28&lt;=ANNEXE!$F$7),AND(BF28&gt;=ANNEXE!$E$8,BF28&lt;=ANNEXE!$F$8),AND(BF28&gt;=ANNEXE!$E$9,BF28&lt;=ANNEXE!$F$9),COUNTIF(ANNEXE!$A$4:$C$18,BF28)&gt;=1),"C",""))</f>
        <v/>
      </c>
      <c r="BK28" s="41">
        <f t="shared" si="36"/>
        <v>8</v>
      </c>
      <c r="BL28" s="40">
        <f t="shared" si="58"/>
        <v>45982</v>
      </c>
      <c r="BM28" s="4" t="str">
        <f t="shared" si="37"/>
        <v/>
      </c>
      <c r="BN28" s="4" t="str">
        <f t="shared" si="38"/>
        <v/>
      </c>
      <c r="BO28" s="4" t="str">
        <f t="shared" si="39"/>
        <v/>
      </c>
      <c r="BP28" s="4" t="str">
        <f>IF(BL28="","",IF(OR(AND(BL28&gt;=ANNEXE!$E$4,BL28&lt;=ANNEXE!$F$4),AND(BL28&gt;=ANNEXE!$E$5,BL28&lt;=ANNEXE!$F$5),AND(BL28&gt;=ANNEXE!$E$6,BL28&lt;=ANNEXE!$F$6),AND(BL28&gt;=ANNEXE!$E$7,BL28&lt;=ANNEXE!$F$7),AND(BL28&gt;=ANNEXE!$E$8,BL28&lt;=ANNEXE!$F$8),AND(BL28&gt;=ANNEXE!$E$9,BL28&lt;=ANNEXE!$F$9),COUNTIF(ANNEXE!$A$4:$C$18,BL28)&gt;=1),"C",""))</f>
        <v/>
      </c>
      <c r="BQ28" s="41">
        <f t="shared" si="40"/>
        <v>3.5</v>
      </c>
      <c r="BR28" s="40">
        <f t="shared" si="59"/>
        <v>46012</v>
      </c>
      <c r="BS28" s="4" t="str">
        <f t="shared" si="46"/>
        <v/>
      </c>
      <c r="BT28" s="4" t="str">
        <f t="shared" si="47"/>
        <v/>
      </c>
      <c r="BU28" s="4" t="str">
        <f t="shared" si="41"/>
        <v/>
      </c>
      <c r="BV28" s="4" t="str">
        <f>IF(BR28="","",IF(OR(AND(BR28&gt;=ANNEXE!$E$4,BR28&lt;=ANNEXE!$F$4),AND(BR28&gt;=ANNEXE!$E$5,BR28&lt;=ANNEXE!$F$5),AND(BR28&gt;=ANNEXE!$E$6,BR28&lt;=ANNEXE!$F$6),AND(BR28&gt;=ANNEXE!$E$7,BR28&lt;=ANNEXE!$F$7),AND(BR28&gt;=ANNEXE!$E$8,BR28&lt;=ANNEXE!$F$8),AND(BR28&gt;=ANNEXE!$E$9,BR28&lt;=ANNEXE!$F$9),COUNTIF(ANNEXE!$A$4:$C$18,BR28)&gt;=1),"C",""))</f>
        <v/>
      </c>
      <c r="BW28" s="41" t="str">
        <f t="shared" si="42"/>
        <v/>
      </c>
    </row>
    <row r="29" spans="1:75">
      <c r="A29" s="30" t="s">
        <v>85</v>
      </c>
      <c r="B29" s="31" t="str">
        <f>IF(INDEX(Programmation!$A$13:$AB$62,MATCH($A$7,Programmation!$A$13:$A$62,0),23)="","",INDEX(Programmation!$A$13:$AB$62,MATCH($A$7,Programmation!$A$13:$A$62,0),23))</f>
        <v/>
      </c>
      <c r="D29" s="40">
        <f t="shared" si="48"/>
        <v>45679</v>
      </c>
      <c r="E29" s="4" t="str">
        <f t="shared" si="43"/>
        <v/>
      </c>
      <c r="F29" s="4" t="str">
        <f t="shared" si="44"/>
        <v/>
      </c>
      <c r="G29" s="4" t="str">
        <f t="shared" si="45"/>
        <v/>
      </c>
      <c r="H29" s="4" t="str">
        <f>IF(D29="","",IF(OR(AND(D29&gt;=ANNEXE!$E$4,D29&lt;=ANNEXE!$F$4),AND(D29&gt;=ANNEXE!$E$5,D29&lt;=ANNEXE!$F$5),AND(D29&gt;=ANNEXE!$E$6,D29&lt;=ANNEXE!$F$6),AND(D29&gt;=ANNEXE!$E$7,D29&lt;=ANNEXE!$F$7),AND(D29&gt;=ANNEXE!$E$8,D29&lt;=ANNEXE!$F$8),AND(D29&gt;=ANNEXE!$E$9,D29&lt;=ANNEXE!$F$9),COUNTIF(ANNEXE!$A$4:$C$18,D29)&gt;=1),"C",""))</f>
        <v/>
      </c>
      <c r="I29" s="41">
        <f t="shared" si="0"/>
        <v>8</v>
      </c>
      <c r="J29" s="40">
        <f t="shared" si="49"/>
        <v>45710</v>
      </c>
      <c r="K29" s="4" t="str">
        <f t="shared" si="1"/>
        <v/>
      </c>
      <c r="L29" s="4" t="str">
        <f t="shared" si="2"/>
        <v/>
      </c>
      <c r="M29" s="4" t="str">
        <f t="shared" si="3"/>
        <v/>
      </c>
      <c r="N29" s="4" t="str">
        <f>IF(J29="","",IF(OR(AND(J29&gt;=ANNEXE!$E$4,J29&lt;=ANNEXE!$F$4),AND(J29&gt;=ANNEXE!$E$5,J29&lt;=ANNEXE!$F$5),AND(J29&gt;=ANNEXE!$E$6,J29&lt;=ANNEXE!$F$6),AND(J29&gt;=ANNEXE!$E$7,J29&lt;=ANNEXE!$F$7),AND(J29&gt;=ANNEXE!$E$8,J29&lt;=ANNEXE!$F$8),AND(J29&gt;=ANNEXE!$E$9,J29&lt;=ANNEXE!$F$9),COUNTIF(ANNEXE!$A$4:$C$18,J29)&gt;=1),"C",""))</f>
        <v/>
      </c>
      <c r="O29" s="41" t="str">
        <f t="shared" si="4"/>
        <v/>
      </c>
      <c r="P29" s="40">
        <f t="shared" si="50"/>
        <v>45738</v>
      </c>
      <c r="Q29" s="4" t="str">
        <f t="shared" si="5"/>
        <v/>
      </c>
      <c r="R29" s="4" t="str">
        <f t="shared" si="6"/>
        <v/>
      </c>
      <c r="S29" s="4" t="str">
        <f t="shared" si="7"/>
        <v/>
      </c>
      <c r="T29" s="4" t="str">
        <f>IF(P29="","",IF(OR(AND(P29&gt;=ANNEXE!$E$4,P29&lt;=ANNEXE!$F$4),AND(P29&gt;=ANNEXE!$E$5,P29&lt;=ANNEXE!$F$5),AND(P29&gt;=ANNEXE!$E$6,P29&lt;=ANNEXE!$F$6),AND(P29&gt;=ANNEXE!$E$7,P29&lt;=ANNEXE!$F$7),AND(P29&gt;=ANNEXE!$E$8,P29&lt;=ANNEXE!$F$8),AND(P29&gt;=ANNEXE!$E$9,P29&lt;=ANNEXE!$F$9),COUNTIF(ANNEXE!$A$4:$C$18,P29)&gt;=1),"C",""))</f>
        <v/>
      </c>
      <c r="U29" s="41" t="str">
        <f t="shared" si="8"/>
        <v/>
      </c>
      <c r="V29" s="40">
        <f t="shared" si="51"/>
        <v>45769</v>
      </c>
      <c r="W29" t="str">
        <f t="shared" si="9"/>
        <v>F</v>
      </c>
      <c r="X29" s="4" t="str">
        <f t="shared" si="10"/>
        <v/>
      </c>
      <c r="Y29" s="4" t="str">
        <f t="shared" si="11"/>
        <v>P</v>
      </c>
      <c r="Z29" s="4" t="str">
        <f>IF(V29="","",IF(OR(AND(V29&gt;=ANNEXE!$E$4,V29&lt;=ANNEXE!$F$4),AND(V29&gt;=ANNEXE!$E$5,V29&lt;=ANNEXE!$F$5),AND(V29&gt;=ANNEXE!$E$6,V29&lt;=ANNEXE!$F$6),AND(V29&gt;=ANNEXE!$E$7,V29&lt;=ANNEXE!$F$7),AND(V29&gt;=ANNEXE!$E$8,V29&lt;=ANNEXE!$F$8),AND(V29&gt;=ANNEXE!$E$9,V29&lt;=ANNEXE!$F$9),COUNTIF(ANNEXE!$A$4:$C$18,V29)&gt;=1),"C",""))</f>
        <v/>
      </c>
      <c r="AA29" s="41">
        <f t="shared" si="12"/>
        <v>8</v>
      </c>
      <c r="AB29" s="40">
        <f t="shared" si="52"/>
        <v>45799</v>
      </c>
      <c r="AC29" s="4" t="str">
        <f t="shared" si="13"/>
        <v>F</v>
      </c>
      <c r="AD29" s="4" t="str">
        <f t="shared" si="14"/>
        <v>E</v>
      </c>
      <c r="AE29" s="4" t="str">
        <f t="shared" si="15"/>
        <v/>
      </c>
      <c r="AF29" s="4" t="str">
        <f>IF(AB29="","",IF(OR(AND(AB29&gt;=ANNEXE!$E$4,AB29&lt;=ANNEXE!$F$4),AND(AB29&gt;=ANNEXE!$E$5,AB29&lt;=ANNEXE!$F$5),AND(AB29&gt;=ANNEXE!$E$6,AB29&lt;=ANNEXE!$F$6),AND(AB29&gt;=ANNEXE!$E$7,AB29&lt;=ANNEXE!$F$7),AND(AB29&gt;=ANNEXE!$E$8,AB29&lt;=ANNEXE!$F$8),AND(AB29&gt;=ANNEXE!$E$9,AB29&lt;=ANNEXE!$F$9),COUNTIF(ANNEXE!$A$4:$C$18,AB29)&gt;=1),"C",""))</f>
        <v/>
      </c>
      <c r="AG29" s="41">
        <f t="shared" si="16"/>
        <v>8</v>
      </c>
      <c r="AH29" s="40">
        <f t="shared" si="53"/>
        <v>45830</v>
      </c>
      <c r="AI29" s="4" t="str">
        <f t="shared" si="17"/>
        <v/>
      </c>
      <c r="AJ29" s="4" t="str">
        <f t="shared" si="18"/>
        <v/>
      </c>
      <c r="AK29" s="4" t="str">
        <f t="shared" si="19"/>
        <v/>
      </c>
      <c r="AL29" s="4" t="str">
        <f>IF(AH29="","",IF(OR(AND(AH29&gt;=ANNEXE!$E$4,AH29&lt;=ANNEXE!$F$4),AND(AH29&gt;=ANNEXE!$E$5,AH29&lt;=ANNEXE!$F$5),AND(AH29&gt;=ANNEXE!$E$6,AH29&lt;=ANNEXE!$F$6),AND(AH29&gt;=ANNEXE!$E$7,AH29&lt;=ANNEXE!$F$7),AND(AH29&gt;=ANNEXE!$E$8,AH29&lt;=ANNEXE!$F$8),AND(AH29&gt;=ANNEXE!$E$9,AH29&lt;=ANNEXE!$F$9),COUNTIF(ANNEXE!$A$4:$C$18,AH29)&gt;=1),"C",""))</f>
        <v/>
      </c>
      <c r="AM29" s="41" t="str">
        <f t="shared" si="20"/>
        <v/>
      </c>
      <c r="AN29" s="40">
        <f t="shared" si="54"/>
        <v>45860</v>
      </c>
      <c r="AO29" s="4" t="str">
        <f t="shared" si="21"/>
        <v>F</v>
      </c>
      <c r="AP29" s="4" t="str">
        <f t="shared" si="22"/>
        <v>E</v>
      </c>
      <c r="AQ29" s="4" t="str">
        <f t="shared" si="23"/>
        <v/>
      </c>
      <c r="AR29" s="4" t="str">
        <f>IF(AN29="","",IF(OR(AND(AN29&gt;=ANNEXE!$E$4,AN29&lt;=ANNEXE!$F$4),AND(AN29&gt;=ANNEXE!$E$5,AN29&lt;=ANNEXE!$F$5),AND(AN29&gt;=ANNEXE!$E$6,AN29&lt;=ANNEXE!$F$6),AND(AN29&gt;=ANNEXE!$E$7,AN29&lt;=ANNEXE!$F$7),AND(AN29&gt;=ANNEXE!$E$8,AN29&lt;=ANNEXE!$F$8),AND(AN29&gt;=ANNEXE!$E$9,AN29&lt;=ANNEXE!$F$9),COUNTIF(ANNEXE!$A$4:$C$18,AN29)&gt;=1),"C",""))</f>
        <v/>
      </c>
      <c r="AS29" s="41">
        <f t="shared" si="24"/>
        <v>8</v>
      </c>
      <c r="AT29" s="40">
        <f t="shared" si="55"/>
        <v>45891</v>
      </c>
      <c r="AU29" s="4" t="str">
        <f t="shared" si="25"/>
        <v>F</v>
      </c>
      <c r="AV29" s="4" t="str">
        <f t="shared" si="26"/>
        <v>E</v>
      </c>
      <c r="AW29" s="4" t="str">
        <f t="shared" si="27"/>
        <v/>
      </c>
      <c r="AX29" s="4" t="str">
        <f>IF(AT29="","",IF(OR(AND(AT29&gt;=ANNEXE!$E$4,AT29&lt;=ANNEXE!$F$4),AND(AT29&gt;=ANNEXE!$E$5,AT29&lt;=ANNEXE!$F$5),AND(AT29&gt;=ANNEXE!$E$6,AT29&lt;=ANNEXE!$F$6),AND(AT29&gt;=ANNEXE!$E$7,AT29&lt;=ANNEXE!$F$7),AND(AT29&gt;=ANNEXE!$E$8,AT29&lt;=ANNEXE!$F$8),AND(AT29&gt;=ANNEXE!$E$9,AT29&lt;=ANNEXE!$F$9),COUNTIF(ANNEXE!$A$4:$C$18,AT29)&gt;=1),"C",""))</f>
        <v/>
      </c>
      <c r="AY29" s="41">
        <f t="shared" si="28"/>
        <v>3.5</v>
      </c>
      <c r="AZ29" s="40">
        <f t="shared" si="56"/>
        <v>45922</v>
      </c>
      <c r="BA29" s="4" t="str">
        <f t="shared" si="29"/>
        <v>F</v>
      </c>
      <c r="BB29" s="4" t="str">
        <f t="shared" si="30"/>
        <v/>
      </c>
      <c r="BC29" s="4" t="str">
        <f t="shared" si="31"/>
        <v>P</v>
      </c>
      <c r="BD29" s="4" t="str">
        <f>IF(AZ29="","",IF(OR(AND(AZ29&gt;=ANNEXE!$E$4,AZ29&lt;=ANNEXE!$F$4),AND(AZ29&gt;=ANNEXE!$E$5,AZ29&lt;=ANNEXE!$F$5),AND(AZ29&gt;=ANNEXE!$E$6,AZ29&lt;=ANNEXE!$F$6),AND(AZ29&gt;=ANNEXE!$E$7,AZ29&lt;=ANNEXE!$F$7),AND(AZ29&gt;=ANNEXE!$E$8,AZ29&lt;=ANNEXE!$F$8),AND(AZ29&gt;=ANNEXE!$E$9,AZ29&lt;=ANNEXE!$F$9),COUNTIF(ANNEXE!$A$4:$C$18,AZ29)&gt;=1),"C",""))</f>
        <v/>
      </c>
      <c r="BE29" s="41">
        <f t="shared" si="32"/>
        <v>7.5</v>
      </c>
      <c r="BF29" s="40">
        <f t="shared" si="57"/>
        <v>45952</v>
      </c>
      <c r="BG29" s="4" t="str">
        <f t="shared" si="33"/>
        <v>F</v>
      </c>
      <c r="BH29" s="4" t="str">
        <f t="shared" si="34"/>
        <v/>
      </c>
      <c r="BI29" s="4" t="str">
        <f t="shared" si="35"/>
        <v>P</v>
      </c>
      <c r="BJ29" s="4" t="str">
        <f>IF(BF29="","",IF(OR(AND(BF29&gt;=ANNEXE!$E$4,BF29&lt;=ANNEXE!$F$4),AND(BF29&gt;=ANNEXE!$E$5,BF29&lt;=ANNEXE!$F$5),AND(BF29&gt;=ANNEXE!$E$6,BF29&lt;=ANNEXE!$F$6),AND(BF29&gt;=ANNEXE!$E$7,BF29&lt;=ANNEXE!$F$7),AND(BF29&gt;=ANNEXE!$E$8,BF29&lt;=ANNEXE!$F$8),AND(BF29&gt;=ANNEXE!$E$9,BF29&lt;=ANNEXE!$F$9),COUNTIF(ANNEXE!$A$4:$C$18,BF29)&gt;=1),"C",""))</f>
        <v/>
      </c>
      <c r="BK29" s="41">
        <f t="shared" si="36"/>
        <v>8</v>
      </c>
      <c r="BL29" s="40">
        <f t="shared" si="58"/>
        <v>45983</v>
      </c>
      <c r="BM29" s="4" t="str">
        <f t="shared" si="37"/>
        <v/>
      </c>
      <c r="BN29" s="4" t="str">
        <f t="shared" si="38"/>
        <v/>
      </c>
      <c r="BO29" s="4" t="str">
        <f t="shared" si="39"/>
        <v/>
      </c>
      <c r="BP29" s="4" t="str">
        <f>IF(BL29="","",IF(OR(AND(BL29&gt;=ANNEXE!$E$4,BL29&lt;=ANNEXE!$F$4),AND(BL29&gt;=ANNEXE!$E$5,BL29&lt;=ANNEXE!$F$5),AND(BL29&gt;=ANNEXE!$E$6,BL29&lt;=ANNEXE!$F$6),AND(BL29&gt;=ANNEXE!$E$7,BL29&lt;=ANNEXE!$F$7),AND(BL29&gt;=ANNEXE!$E$8,BL29&lt;=ANNEXE!$F$8),AND(BL29&gt;=ANNEXE!$E$9,BL29&lt;=ANNEXE!$F$9),COUNTIF(ANNEXE!$A$4:$C$18,BL29)&gt;=1),"C",""))</f>
        <v/>
      </c>
      <c r="BQ29" s="41" t="str">
        <f t="shared" si="40"/>
        <v/>
      </c>
      <c r="BR29" s="40">
        <f t="shared" si="59"/>
        <v>46013</v>
      </c>
      <c r="BS29" s="4" t="str">
        <f t="shared" si="46"/>
        <v/>
      </c>
      <c r="BT29" s="4" t="str">
        <f t="shared" si="47"/>
        <v/>
      </c>
      <c r="BU29" s="4" t="str">
        <f t="shared" si="41"/>
        <v/>
      </c>
      <c r="BV29" s="4" t="str">
        <f>IF(BR29="","",IF(OR(AND(BR29&gt;=ANNEXE!$E$4,BR29&lt;=ANNEXE!$F$4),AND(BR29&gt;=ANNEXE!$E$5,BR29&lt;=ANNEXE!$F$5),AND(BR29&gt;=ANNEXE!$E$6,BR29&lt;=ANNEXE!$F$6),AND(BR29&gt;=ANNEXE!$E$7,BR29&lt;=ANNEXE!$F$7),AND(BR29&gt;=ANNEXE!$E$8,BR29&lt;=ANNEXE!$F$8),AND(BR29&gt;=ANNEXE!$E$9,BR29&lt;=ANNEXE!$F$9),COUNTIF(ANNEXE!$A$4:$C$18,BR29)&gt;=1),"C",""))</f>
        <v/>
      </c>
      <c r="BW29" s="41">
        <f t="shared" si="42"/>
        <v>7.5</v>
      </c>
    </row>
    <row r="30" spans="1:75">
      <c r="A30" s="28" t="s">
        <v>86</v>
      </c>
      <c r="B30" s="29" t="str">
        <f>IF(INDEX(Programmation!$A$13:$AB$62,MATCH($A$7,Programmation!$A$13:$A$62,0),23)="","",INDEX(Programmation!$A$13:$AB$62,MATCH($A$7,Programmation!$A$13:$A$62,0),24))</f>
        <v/>
      </c>
      <c r="D30" s="40">
        <f t="shared" si="48"/>
        <v>45680</v>
      </c>
      <c r="E30" s="4" t="str">
        <f t="shared" si="43"/>
        <v/>
      </c>
      <c r="F30" s="4" t="str">
        <f t="shared" si="44"/>
        <v/>
      </c>
      <c r="G30" s="4" t="str">
        <f t="shared" si="45"/>
        <v/>
      </c>
      <c r="H30" s="4" t="str">
        <f>IF(D30="","",IF(OR(AND(D30&gt;=ANNEXE!$E$4,D30&lt;=ANNEXE!$F$4),AND(D30&gt;=ANNEXE!$E$5,D30&lt;=ANNEXE!$F$5),AND(D30&gt;=ANNEXE!$E$6,D30&lt;=ANNEXE!$F$6),AND(D30&gt;=ANNEXE!$E$7,D30&lt;=ANNEXE!$F$7),AND(D30&gt;=ANNEXE!$E$8,D30&lt;=ANNEXE!$F$8),AND(D30&gt;=ANNEXE!$E$9,D30&lt;=ANNEXE!$F$9),COUNTIF(ANNEXE!$A$4:$C$18,D30)&gt;=1),"C",""))</f>
        <v/>
      </c>
      <c r="I30" s="41">
        <f t="shared" si="0"/>
        <v>8</v>
      </c>
      <c r="J30" s="40">
        <f t="shared" si="49"/>
        <v>45711</v>
      </c>
      <c r="K30" s="4" t="str">
        <f t="shared" si="1"/>
        <v/>
      </c>
      <c r="L30" s="4" t="str">
        <f t="shared" si="2"/>
        <v/>
      </c>
      <c r="M30" s="4" t="str">
        <f t="shared" si="3"/>
        <v/>
      </c>
      <c r="N30" s="4" t="str">
        <f>IF(J30="","",IF(OR(AND(J30&gt;=ANNEXE!$E$4,J30&lt;=ANNEXE!$F$4),AND(J30&gt;=ANNEXE!$E$5,J30&lt;=ANNEXE!$F$5),AND(J30&gt;=ANNEXE!$E$6,J30&lt;=ANNEXE!$F$6),AND(J30&gt;=ANNEXE!$E$7,J30&lt;=ANNEXE!$F$7),AND(J30&gt;=ANNEXE!$E$8,J30&lt;=ANNEXE!$F$8),AND(J30&gt;=ANNEXE!$E$9,J30&lt;=ANNEXE!$F$9),COUNTIF(ANNEXE!$A$4:$C$18,J30)&gt;=1),"C",""))</f>
        <v/>
      </c>
      <c r="O30" s="41" t="str">
        <f t="shared" si="4"/>
        <v/>
      </c>
      <c r="P30" s="40">
        <f t="shared" si="50"/>
        <v>45739</v>
      </c>
      <c r="Q30" s="4" t="str">
        <f t="shared" si="5"/>
        <v/>
      </c>
      <c r="R30" s="4" t="str">
        <f t="shared" si="6"/>
        <v/>
      </c>
      <c r="S30" s="4" t="str">
        <f t="shared" si="7"/>
        <v/>
      </c>
      <c r="T30" s="4" t="str">
        <f>IF(P30="","",IF(OR(AND(P30&gt;=ANNEXE!$E$4,P30&lt;=ANNEXE!$F$4),AND(P30&gt;=ANNEXE!$E$5,P30&lt;=ANNEXE!$F$5),AND(P30&gt;=ANNEXE!$E$6,P30&lt;=ANNEXE!$F$6),AND(P30&gt;=ANNEXE!$E$7,P30&lt;=ANNEXE!$F$7),AND(P30&gt;=ANNEXE!$E$8,P30&lt;=ANNEXE!$F$8),AND(P30&gt;=ANNEXE!$E$9,P30&lt;=ANNEXE!$F$9),COUNTIF(ANNEXE!$A$4:$C$18,P30)&gt;=1),"C",""))</f>
        <v/>
      </c>
      <c r="U30" s="41" t="str">
        <f t="shared" si="8"/>
        <v/>
      </c>
      <c r="V30" s="40">
        <f t="shared" si="51"/>
        <v>45770</v>
      </c>
      <c r="W30" t="str">
        <f t="shared" si="9"/>
        <v>F</v>
      </c>
      <c r="X30" s="4" t="str">
        <f t="shared" si="10"/>
        <v/>
      </c>
      <c r="Y30" s="4" t="str">
        <f t="shared" si="11"/>
        <v>P</v>
      </c>
      <c r="Z30" s="4" t="str">
        <f>IF(V30="","",IF(OR(AND(V30&gt;=ANNEXE!$E$4,V30&lt;=ANNEXE!$F$4),AND(V30&gt;=ANNEXE!$E$5,V30&lt;=ANNEXE!$F$5),AND(V30&gt;=ANNEXE!$E$6,V30&lt;=ANNEXE!$F$6),AND(V30&gt;=ANNEXE!$E$7,V30&lt;=ANNEXE!$F$7),AND(V30&gt;=ANNEXE!$E$8,V30&lt;=ANNEXE!$F$8),AND(V30&gt;=ANNEXE!$E$9,V30&lt;=ANNEXE!$F$9),COUNTIF(ANNEXE!$A$4:$C$18,V30)&gt;=1),"C",""))</f>
        <v/>
      </c>
      <c r="AA30" s="41">
        <f t="shared" si="12"/>
        <v>8</v>
      </c>
      <c r="AB30" s="40">
        <f t="shared" si="52"/>
        <v>45800</v>
      </c>
      <c r="AC30" s="4" t="str">
        <f t="shared" si="13"/>
        <v>F</v>
      </c>
      <c r="AD30" s="4" t="str">
        <f t="shared" si="14"/>
        <v>E</v>
      </c>
      <c r="AE30" s="4" t="str">
        <f t="shared" si="15"/>
        <v/>
      </c>
      <c r="AF30" s="4" t="str">
        <f>IF(AB30="","",IF(OR(AND(AB30&gt;=ANNEXE!$E$4,AB30&lt;=ANNEXE!$F$4),AND(AB30&gt;=ANNEXE!$E$5,AB30&lt;=ANNEXE!$F$5),AND(AB30&gt;=ANNEXE!$E$6,AB30&lt;=ANNEXE!$F$6),AND(AB30&gt;=ANNEXE!$E$7,AB30&lt;=ANNEXE!$F$7),AND(AB30&gt;=ANNEXE!$E$8,AB30&lt;=ANNEXE!$F$8),AND(AB30&gt;=ANNEXE!$E$9,AB30&lt;=ANNEXE!$F$9),COUNTIF(ANNEXE!$A$4:$C$18,AB30)&gt;=1),"C",""))</f>
        <v/>
      </c>
      <c r="AG30" s="41">
        <f t="shared" si="16"/>
        <v>3.5</v>
      </c>
      <c r="AH30" s="40">
        <f t="shared" si="53"/>
        <v>45831</v>
      </c>
      <c r="AI30" s="4" t="str">
        <f t="shared" si="17"/>
        <v>F</v>
      </c>
      <c r="AJ30" s="4" t="str">
        <f t="shared" si="18"/>
        <v/>
      </c>
      <c r="AK30" s="4" t="str">
        <f t="shared" si="19"/>
        <v>P</v>
      </c>
      <c r="AL30" s="4" t="str">
        <f>IF(AH30="","",IF(OR(AND(AH30&gt;=ANNEXE!$E$4,AH30&lt;=ANNEXE!$F$4),AND(AH30&gt;=ANNEXE!$E$5,AH30&lt;=ANNEXE!$F$5),AND(AH30&gt;=ANNEXE!$E$6,AH30&lt;=ANNEXE!$F$6),AND(AH30&gt;=ANNEXE!$E$7,AH30&lt;=ANNEXE!$F$7),AND(AH30&gt;=ANNEXE!$E$8,AH30&lt;=ANNEXE!$F$8),AND(AH30&gt;=ANNEXE!$E$9,AH30&lt;=ANNEXE!$F$9),COUNTIF(ANNEXE!$A$4:$C$18,AH30)&gt;=1),"C",""))</f>
        <v/>
      </c>
      <c r="AM30" s="41">
        <f t="shared" si="20"/>
        <v>7.5</v>
      </c>
      <c r="AN30" s="40">
        <f t="shared" si="54"/>
        <v>45861</v>
      </c>
      <c r="AO30" s="4" t="str">
        <f t="shared" si="21"/>
        <v>F</v>
      </c>
      <c r="AP30" s="4" t="str">
        <f t="shared" si="22"/>
        <v>E</v>
      </c>
      <c r="AQ30" s="4" t="str">
        <f t="shared" si="23"/>
        <v/>
      </c>
      <c r="AR30" s="4" t="str">
        <f>IF(AN30="","",IF(OR(AND(AN30&gt;=ANNEXE!$E$4,AN30&lt;=ANNEXE!$F$4),AND(AN30&gt;=ANNEXE!$E$5,AN30&lt;=ANNEXE!$F$5),AND(AN30&gt;=ANNEXE!$E$6,AN30&lt;=ANNEXE!$F$6),AND(AN30&gt;=ANNEXE!$E$7,AN30&lt;=ANNEXE!$F$7),AND(AN30&gt;=ANNEXE!$E$8,AN30&lt;=ANNEXE!$F$8),AND(AN30&gt;=ANNEXE!$E$9,AN30&lt;=ANNEXE!$F$9),COUNTIF(ANNEXE!$A$4:$C$18,AN30)&gt;=1),"C",""))</f>
        <v/>
      </c>
      <c r="AS30" s="41">
        <f t="shared" si="24"/>
        <v>8</v>
      </c>
      <c r="AT30" s="40">
        <f t="shared" si="55"/>
        <v>45892</v>
      </c>
      <c r="AU30" s="4" t="str">
        <f t="shared" si="25"/>
        <v/>
      </c>
      <c r="AV30" s="4" t="str">
        <f t="shared" si="26"/>
        <v/>
      </c>
      <c r="AW30" s="4" t="str">
        <f t="shared" si="27"/>
        <v/>
      </c>
      <c r="AX30" s="4" t="str">
        <f>IF(AT30="","",IF(OR(AND(AT30&gt;=ANNEXE!$E$4,AT30&lt;=ANNEXE!$F$4),AND(AT30&gt;=ANNEXE!$E$5,AT30&lt;=ANNEXE!$F$5),AND(AT30&gt;=ANNEXE!$E$6,AT30&lt;=ANNEXE!$F$6),AND(AT30&gt;=ANNEXE!$E$7,AT30&lt;=ANNEXE!$F$7),AND(AT30&gt;=ANNEXE!$E$8,AT30&lt;=ANNEXE!$F$8),AND(AT30&gt;=ANNEXE!$E$9,AT30&lt;=ANNEXE!$F$9),COUNTIF(ANNEXE!$A$4:$C$18,AT30)&gt;=1),"C",""))</f>
        <v/>
      </c>
      <c r="AY30" s="41" t="str">
        <f t="shared" si="28"/>
        <v/>
      </c>
      <c r="AZ30" s="40">
        <f t="shared" si="56"/>
        <v>45923</v>
      </c>
      <c r="BA30" s="4" t="str">
        <f t="shared" si="29"/>
        <v>F</v>
      </c>
      <c r="BB30" s="4" t="str">
        <f t="shared" si="30"/>
        <v/>
      </c>
      <c r="BC30" s="4" t="str">
        <f t="shared" si="31"/>
        <v>P</v>
      </c>
      <c r="BD30" s="4" t="str">
        <f>IF(AZ30="","",IF(OR(AND(AZ30&gt;=ANNEXE!$E$4,AZ30&lt;=ANNEXE!$F$4),AND(AZ30&gt;=ANNEXE!$E$5,AZ30&lt;=ANNEXE!$F$5),AND(AZ30&gt;=ANNEXE!$E$6,AZ30&lt;=ANNEXE!$F$6),AND(AZ30&gt;=ANNEXE!$E$7,AZ30&lt;=ANNEXE!$F$7),AND(AZ30&gt;=ANNEXE!$E$8,AZ30&lt;=ANNEXE!$F$8),AND(AZ30&gt;=ANNEXE!$E$9,AZ30&lt;=ANNEXE!$F$9),COUNTIF(ANNEXE!$A$4:$C$18,AZ30)&gt;=1),"C",""))</f>
        <v/>
      </c>
      <c r="BE30" s="41">
        <f t="shared" si="32"/>
        <v>8</v>
      </c>
      <c r="BF30" s="40">
        <f t="shared" si="57"/>
        <v>45953</v>
      </c>
      <c r="BG30" s="4" t="str">
        <f t="shared" si="33"/>
        <v>F</v>
      </c>
      <c r="BH30" s="4" t="str">
        <f t="shared" si="34"/>
        <v/>
      </c>
      <c r="BI30" s="4" t="str">
        <f t="shared" si="35"/>
        <v>P</v>
      </c>
      <c r="BJ30" s="4" t="str">
        <f>IF(BF30="","",IF(OR(AND(BF30&gt;=ANNEXE!$E$4,BF30&lt;=ANNEXE!$F$4),AND(BF30&gt;=ANNEXE!$E$5,BF30&lt;=ANNEXE!$F$5),AND(BF30&gt;=ANNEXE!$E$6,BF30&lt;=ANNEXE!$F$6),AND(BF30&gt;=ANNEXE!$E$7,BF30&lt;=ANNEXE!$F$7),AND(BF30&gt;=ANNEXE!$E$8,BF30&lt;=ANNEXE!$F$8),AND(BF30&gt;=ANNEXE!$E$9,BF30&lt;=ANNEXE!$F$9),COUNTIF(ANNEXE!$A$4:$C$18,BF30)&gt;=1),"C",""))</f>
        <v/>
      </c>
      <c r="BK30" s="41">
        <f t="shared" si="36"/>
        <v>8</v>
      </c>
      <c r="BL30" s="40">
        <f t="shared" si="58"/>
        <v>45984</v>
      </c>
      <c r="BM30" s="4" t="str">
        <f t="shared" si="37"/>
        <v/>
      </c>
      <c r="BN30" s="4" t="str">
        <f t="shared" si="38"/>
        <v/>
      </c>
      <c r="BO30" s="4" t="str">
        <f t="shared" si="39"/>
        <v/>
      </c>
      <c r="BP30" s="4" t="str">
        <f>IF(BL30="","",IF(OR(AND(BL30&gt;=ANNEXE!$E$4,BL30&lt;=ANNEXE!$F$4),AND(BL30&gt;=ANNEXE!$E$5,BL30&lt;=ANNEXE!$F$5),AND(BL30&gt;=ANNEXE!$E$6,BL30&lt;=ANNEXE!$F$6),AND(BL30&gt;=ANNEXE!$E$7,BL30&lt;=ANNEXE!$F$7),AND(BL30&gt;=ANNEXE!$E$8,BL30&lt;=ANNEXE!$F$8),AND(BL30&gt;=ANNEXE!$E$9,BL30&lt;=ANNEXE!$F$9),COUNTIF(ANNEXE!$A$4:$C$18,BL30)&gt;=1),"C",""))</f>
        <v/>
      </c>
      <c r="BQ30" s="41" t="str">
        <f t="shared" si="40"/>
        <v/>
      </c>
      <c r="BR30" s="40">
        <f t="shared" si="59"/>
        <v>46014</v>
      </c>
      <c r="BS30" s="4" t="str">
        <f t="shared" si="46"/>
        <v/>
      </c>
      <c r="BT30" s="4" t="str">
        <f t="shared" si="47"/>
        <v/>
      </c>
      <c r="BU30" s="4" t="str">
        <f t="shared" si="41"/>
        <v/>
      </c>
      <c r="BV30" s="4" t="str">
        <f>IF(BR30="","",IF(OR(AND(BR30&gt;=ANNEXE!$E$4,BR30&lt;=ANNEXE!$F$4),AND(BR30&gt;=ANNEXE!$E$5,BR30&lt;=ANNEXE!$F$5),AND(BR30&gt;=ANNEXE!$E$6,BR30&lt;=ANNEXE!$F$6),AND(BR30&gt;=ANNEXE!$E$7,BR30&lt;=ANNEXE!$F$7),AND(BR30&gt;=ANNEXE!$E$8,BR30&lt;=ANNEXE!$F$8),AND(BR30&gt;=ANNEXE!$E$9,BR30&lt;=ANNEXE!$F$9),COUNTIF(ANNEXE!$A$4:$C$18,BR30)&gt;=1),"C",""))</f>
        <v/>
      </c>
      <c r="BW30" s="41">
        <f t="shared" si="42"/>
        <v>8</v>
      </c>
    </row>
    <row r="31" spans="1:75">
      <c r="A31" s="30" t="s">
        <v>87</v>
      </c>
      <c r="B31" s="31" t="str">
        <f>IF(INDEX(Programmation!$A$13:$AB$62,MATCH($A$7,Programmation!$A$13:$A$62,0),25)="","",INDEX(Programmation!$A$13:$AB$62,MATCH($A$7,Programmation!$A$13:$A$62,0),25))</f>
        <v/>
      </c>
      <c r="D31" s="40">
        <f t="shared" si="48"/>
        <v>45681</v>
      </c>
      <c r="E31" s="4" t="str">
        <f t="shared" si="43"/>
        <v/>
      </c>
      <c r="F31" s="4" t="str">
        <f t="shared" si="44"/>
        <v/>
      </c>
      <c r="G31" s="4" t="str">
        <f t="shared" si="45"/>
        <v/>
      </c>
      <c r="H31" s="4" t="str">
        <f>IF(D31="","",IF(OR(AND(D31&gt;=ANNEXE!$E$4,D31&lt;=ANNEXE!$F$4),AND(D31&gt;=ANNEXE!$E$5,D31&lt;=ANNEXE!$F$5),AND(D31&gt;=ANNEXE!$E$6,D31&lt;=ANNEXE!$F$6),AND(D31&gt;=ANNEXE!$E$7,D31&lt;=ANNEXE!$F$7),AND(D31&gt;=ANNEXE!$E$8,D31&lt;=ANNEXE!$F$8),AND(D31&gt;=ANNEXE!$E$9,D31&lt;=ANNEXE!$F$9),COUNTIF(ANNEXE!$A$4:$C$18,D31)&gt;=1),"C",""))</f>
        <v/>
      </c>
      <c r="I31" s="41">
        <f t="shared" si="0"/>
        <v>3.5</v>
      </c>
      <c r="J31" s="40">
        <f t="shared" si="49"/>
        <v>45712</v>
      </c>
      <c r="K31" s="4" t="str">
        <f t="shared" si="1"/>
        <v/>
      </c>
      <c r="L31" s="4" t="str">
        <f t="shared" si="2"/>
        <v/>
      </c>
      <c r="M31" s="4" t="str">
        <f t="shared" si="3"/>
        <v/>
      </c>
      <c r="N31" s="4" t="str">
        <f>IF(J31="","",IF(OR(AND(J31&gt;=ANNEXE!$E$4,J31&lt;=ANNEXE!$F$4),AND(J31&gt;=ANNEXE!$E$5,J31&lt;=ANNEXE!$F$5),AND(J31&gt;=ANNEXE!$E$6,J31&lt;=ANNEXE!$F$6),AND(J31&gt;=ANNEXE!$E$7,J31&lt;=ANNEXE!$F$7),AND(J31&gt;=ANNEXE!$E$8,J31&lt;=ANNEXE!$F$8),AND(J31&gt;=ANNEXE!$E$9,J31&lt;=ANNEXE!$F$9),COUNTIF(ANNEXE!$A$4:$C$18,J31)&gt;=1),"C",""))</f>
        <v/>
      </c>
      <c r="O31" s="41">
        <f t="shared" si="4"/>
        <v>7.5</v>
      </c>
      <c r="P31" s="40">
        <f t="shared" si="50"/>
        <v>45740</v>
      </c>
      <c r="Q31" s="4" t="str">
        <f t="shared" si="5"/>
        <v>F</v>
      </c>
      <c r="R31" s="4" t="str">
        <f t="shared" si="6"/>
        <v/>
      </c>
      <c r="S31" s="4" t="str">
        <f t="shared" si="7"/>
        <v>P</v>
      </c>
      <c r="T31" s="4" t="str">
        <f>IF(P31="","",IF(OR(AND(P31&gt;=ANNEXE!$E$4,P31&lt;=ANNEXE!$F$4),AND(P31&gt;=ANNEXE!$E$5,P31&lt;=ANNEXE!$F$5),AND(P31&gt;=ANNEXE!$E$6,P31&lt;=ANNEXE!$F$6),AND(P31&gt;=ANNEXE!$E$7,P31&lt;=ANNEXE!$F$7),AND(P31&gt;=ANNEXE!$E$8,P31&lt;=ANNEXE!$F$8),AND(P31&gt;=ANNEXE!$E$9,P31&lt;=ANNEXE!$F$9),COUNTIF(ANNEXE!$A$4:$C$18,P31)&gt;=1),"C",""))</f>
        <v/>
      </c>
      <c r="U31" s="41">
        <f t="shared" si="8"/>
        <v>7.5</v>
      </c>
      <c r="V31" s="40">
        <f t="shared" si="51"/>
        <v>45771</v>
      </c>
      <c r="W31" t="str">
        <f t="shared" si="9"/>
        <v>F</v>
      </c>
      <c r="X31" s="4" t="str">
        <f t="shared" si="10"/>
        <v/>
      </c>
      <c r="Y31" s="4" t="str">
        <f t="shared" si="11"/>
        <v>P</v>
      </c>
      <c r="Z31" s="4" t="str">
        <f>IF(V31="","",IF(OR(AND(V31&gt;=ANNEXE!$E$4,V31&lt;=ANNEXE!$F$4),AND(V31&gt;=ANNEXE!$E$5,V31&lt;=ANNEXE!$F$5),AND(V31&gt;=ANNEXE!$E$6,V31&lt;=ANNEXE!$F$6),AND(V31&gt;=ANNEXE!$E$7,V31&lt;=ANNEXE!$F$7),AND(V31&gt;=ANNEXE!$E$8,V31&lt;=ANNEXE!$F$8),AND(V31&gt;=ANNEXE!$E$9,V31&lt;=ANNEXE!$F$9),COUNTIF(ANNEXE!$A$4:$C$18,V31)&gt;=1),"C",""))</f>
        <v/>
      </c>
      <c r="AA31" s="41">
        <f t="shared" si="12"/>
        <v>8</v>
      </c>
      <c r="AB31" s="40">
        <f t="shared" si="52"/>
        <v>45801</v>
      </c>
      <c r="AC31" s="4" t="str">
        <f t="shared" si="13"/>
        <v/>
      </c>
      <c r="AD31" s="4" t="str">
        <f t="shared" si="14"/>
        <v/>
      </c>
      <c r="AE31" s="4" t="str">
        <f t="shared" si="15"/>
        <v/>
      </c>
      <c r="AF31" s="4" t="str">
        <f>IF(AB31="","",IF(OR(AND(AB31&gt;=ANNEXE!$E$4,AB31&lt;=ANNEXE!$F$4),AND(AB31&gt;=ANNEXE!$E$5,AB31&lt;=ANNEXE!$F$5),AND(AB31&gt;=ANNEXE!$E$6,AB31&lt;=ANNEXE!$F$6),AND(AB31&gt;=ANNEXE!$E$7,AB31&lt;=ANNEXE!$F$7),AND(AB31&gt;=ANNEXE!$E$8,AB31&lt;=ANNEXE!$F$8),AND(AB31&gt;=ANNEXE!$E$9,AB31&lt;=ANNEXE!$F$9),COUNTIF(ANNEXE!$A$4:$C$18,AB31)&gt;=1),"C",""))</f>
        <v/>
      </c>
      <c r="AG31" s="41" t="str">
        <f t="shared" si="16"/>
        <v/>
      </c>
      <c r="AH31" s="40">
        <f t="shared" si="53"/>
        <v>45832</v>
      </c>
      <c r="AI31" s="4" t="str">
        <f t="shared" si="17"/>
        <v>F</v>
      </c>
      <c r="AJ31" s="4" t="str">
        <f t="shared" si="18"/>
        <v/>
      </c>
      <c r="AK31" s="4" t="str">
        <f t="shared" si="19"/>
        <v>P</v>
      </c>
      <c r="AL31" s="4" t="str">
        <f>IF(AH31="","",IF(OR(AND(AH31&gt;=ANNEXE!$E$4,AH31&lt;=ANNEXE!$F$4),AND(AH31&gt;=ANNEXE!$E$5,AH31&lt;=ANNEXE!$F$5),AND(AH31&gt;=ANNEXE!$E$6,AH31&lt;=ANNEXE!$F$6),AND(AH31&gt;=ANNEXE!$E$7,AH31&lt;=ANNEXE!$F$7),AND(AH31&gt;=ANNEXE!$E$8,AH31&lt;=ANNEXE!$F$8),AND(AH31&gt;=ANNEXE!$E$9,AH31&lt;=ANNEXE!$F$9),COUNTIF(ANNEXE!$A$4:$C$18,AH31)&gt;=1),"C",""))</f>
        <v/>
      </c>
      <c r="AM31" s="41">
        <f t="shared" si="20"/>
        <v>8</v>
      </c>
      <c r="AN31" s="40">
        <f t="shared" si="54"/>
        <v>45862</v>
      </c>
      <c r="AO31" s="4" t="str">
        <f t="shared" si="21"/>
        <v>F</v>
      </c>
      <c r="AP31" s="4" t="str">
        <f t="shared" si="22"/>
        <v>E</v>
      </c>
      <c r="AQ31" s="4" t="str">
        <f t="shared" si="23"/>
        <v/>
      </c>
      <c r="AR31" s="4" t="str">
        <f>IF(AN31="","",IF(OR(AND(AN31&gt;=ANNEXE!$E$4,AN31&lt;=ANNEXE!$F$4),AND(AN31&gt;=ANNEXE!$E$5,AN31&lt;=ANNEXE!$F$5),AND(AN31&gt;=ANNEXE!$E$6,AN31&lt;=ANNEXE!$F$6),AND(AN31&gt;=ANNEXE!$E$7,AN31&lt;=ANNEXE!$F$7),AND(AN31&gt;=ANNEXE!$E$8,AN31&lt;=ANNEXE!$F$8),AND(AN31&gt;=ANNEXE!$E$9,AN31&lt;=ANNEXE!$F$9),COUNTIF(ANNEXE!$A$4:$C$18,AN31)&gt;=1),"C",""))</f>
        <v/>
      </c>
      <c r="AS31" s="41">
        <f t="shared" si="24"/>
        <v>8</v>
      </c>
      <c r="AT31" s="40">
        <f t="shared" si="55"/>
        <v>45893</v>
      </c>
      <c r="AU31" s="4" t="str">
        <f t="shared" si="25"/>
        <v/>
      </c>
      <c r="AV31" s="4" t="str">
        <f t="shared" si="26"/>
        <v/>
      </c>
      <c r="AW31" s="4" t="str">
        <f t="shared" si="27"/>
        <v/>
      </c>
      <c r="AX31" s="4" t="str">
        <f>IF(AT31="","",IF(OR(AND(AT31&gt;=ANNEXE!$E$4,AT31&lt;=ANNEXE!$F$4),AND(AT31&gt;=ANNEXE!$E$5,AT31&lt;=ANNEXE!$F$5),AND(AT31&gt;=ANNEXE!$E$6,AT31&lt;=ANNEXE!$F$6),AND(AT31&gt;=ANNEXE!$E$7,AT31&lt;=ANNEXE!$F$7),AND(AT31&gt;=ANNEXE!$E$8,AT31&lt;=ANNEXE!$F$8),AND(AT31&gt;=ANNEXE!$E$9,AT31&lt;=ANNEXE!$F$9),COUNTIF(ANNEXE!$A$4:$C$18,AT31)&gt;=1),"C",""))</f>
        <v/>
      </c>
      <c r="AY31" s="41" t="str">
        <f t="shared" si="28"/>
        <v/>
      </c>
      <c r="AZ31" s="40">
        <f t="shared" si="56"/>
        <v>45924</v>
      </c>
      <c r="BA31" s="4" t="str">
        <f t="shared" si="29"/>
        <v>F</v>
      </c>
      <c r="BB31" s="4" t="str">
        <f t="shared" si="30"/>
        <v/>
      </c>
      <c r="BC31" s="4" t="str">
        <f t="shared" si="31"/>
        <v>P</v>
      </c>
      <c r="BD31" s="4" t="str">
        <f>IF(AZ31="","",IF(OR(AND(AZ31&gt;=ANNEXE!$E$4,AZ31&lt;=ANNEXE!$F$4),AND(AZ31&gt;=ANNEXE!$E$5,AZ31&lt;=ANNEXE!$F$5),AND(AZ31&gt;=ANNEXE!$E$6,AZ31&lt;=ANNEXE!$F$6),AND(AZ31&gt;=ANNEXE!$E$7,AZ31&lt;=ANNEXE!$F$7),AND(AZ31&gt;=ANNEXE!$E$8,AZ31&lt;=ANNEXE!$F$8),AND(AZ31&gt;=ANNEXE!$E$9,AZ31&lt;=ANNEXE!$F$9),COUNTIF(ANNEXE!$A$4:$C$18,AZ31)&gt;=1),"C",""))</f>
        <v/>
      </c>
      <c r="BE31" s="41">
        <f t="shared" si="32"/>
        <v>8</v>
      </c>
      <c r="BF31" s="40">
        <f t="shared" si="57"/>
        <v>45954</v>
      </c>
      <c r="BG31" s="4" t="str">
        <f t="shared" si="33"/>
        <v>F</v>
      </c>
      <c r="BH31" s="4" t="str">
        <f t="shared" si="34"/>
        <v/>
      </c>
      <c r="BI31" s="4" t="str">
        <f t="shared" si="35"/>
        <v>P</v>
      </c>
      <c r="BJ31" s="4" t="str">
        <f>IF(BF31="","",IF(OR(AND(BF31&gt;=ANNEXE!$E$4,BF31&lt;=ANNEXE!$F$4),AND(BF31&gt;=ANNEXE!$E$5,BF31&lt;=ANNEXE!$F$5),AND(BF31&gt;=ANNEXE!$E$6,BF31&lt;=ANNEXE!$F$6),AND(BF31&gt;=ANNEXE!$E$7,BF31&lt;=ANNEXE!$F$7),AND(BF31&gt;=ANNEXE!$E$8,BF31&lt;=ANNEXE!$F$8),AND(BF31&gt;=ANNEXE!$E$9,BF31&lt;=ANNEXE!$F$9),COUNTIF(ANNEXE!$A$4:$C$18,BF31)&gt;=1),"C",""))</f>
        <v/>
      </c>
      <c r="BK31" s="41">
        <f t="shared" si="36"/>
        <v>3.5</v>
      </c>
      <c r="BL31" s="40">
        <f t="shared" si="58"/>
        <v>45985</v>
      </c>
      <c r="BM31" s="4" t="str">
        <f t="shared" si="37"/>
        <v/>
      </c>
      <c r="BN31" s="4" t="str">
        <f t="shared" si="38"/>
        <v/>
      </c>
      <c r="BO31" s="4" t="str">
        <f t="shared" si="39"/>
        <v/>
      </c>
      <c r="BP31" s="4" t="str">
        <f>IF(BL31="","",IF(OR(AND(BL31&gt;=ANNEXE!$E$4,BL31&lt;=ANNEXE!$F$4),AND(BL31&gt;=ANNEXE!$E$5,BL31&lt;=ANNEXE!$F$5),AND(BL31&gt;=ANNEXE!$E$6,BL31&lt;=ANNEXE!$F$6),AND(BL31&gt;=ANNEXE!$E$7,BL31&lt;=ANNEXE!$F$7),AND(BL31&gt;=ANNEXE!$E$8,BL31&lt;=ANNEXE!$F$8),AND(BL31&gt;=ANNEXE!$E$9,BL31&lt;=ANNEXE!$F$9),COUNTIF(ANNEXE!$A$4:$C$18,BL31)&gt;=1),"C",""))</f>
        <v/>
      </c>
      <c r="BQ31" s="41">
        <f t="shared" si="40"/>
        <v>7.5</v>
      </c>
      <c r="BR31" s="40">
        <f t="shared" si="59"/>
        <v>46015</v>
      </c>
      <c r="BS31" s="4" t="str">
        <f t="shared" si="46"/>
        <v/>
      </c>
      <c r="BT31" s="4" t="str">
        <f t="shared" si="47"/>
        <v/>
      </c>
      <c r="BU31" s="4" t="str">
        <f t="shared" si="41"/>
        <v/>
      </c>
      <c r="BV31" s="4" t="str">
        <f>IF(BR31="","",IF(OR(AND(BR31&gt;=ANNEXE!$E$4,BR31&lt;=ANNEXE!$F$4),AND(BR31&gt;=ANNEXE!$E$5,BR31&lt;=ANNEXE!$F$5),AND(BR31&gt;=ANNEXE!$E$6,BR31&lt;=ANNEXE!$F$6),AND(BR31&gt;=ANNEXE!$E$7,BR31&lt;=ANNEXE!$F$7),AND(BR31&gt;=ANNEXE!$E$8,BR31&lt;=ANNEXE!$F$8),AND(BR31&gt;=ANNEXE!$E$9,BR31&lt;=ANNEXE!$F$9),COUNTIF(ANNEXE!$A$4:$C$18,BR31)&gt;=1),"C",""))</f>
        <v/>
      </c>
      <c r="BW31" s="41">
        <f t="shared" si="42"/>
        <v>8</v>
      </c>
    </row>
    <row r="32" spans="1:75">
      <c r="A32" s="28" t="s">
        <v>88</v>
      </c>
      <c r="B32" s="29" t="str">
        <f>IF(INDEX(Programmation!$A$13:$AB$62,MATCH($A$7,Programmation!$A$13:$A$62,0),25)="","",INDEX(Programmation!$A$13:$AB$62,MATCH($A$7,Programmation!$A$13:$A$62,0),26))</f>
        <v/>
      </c>
      <c r="D32" s="40">
        <f t="shared" si="48"/>
        <v>45682</v>
      </c>
      <c r="E32" s="4" t="str">
        <f t="shared" si="43"/>
        <v/>
      </c>
      <c r="F32" s="4" t="str">
        <f t="shared" si="44"/>
        <v/>
      </c>
      <c r="G32" s="4" t="str">
        <f t="shared" si="45"/>
        <v/>
      </c>
      <c r="H32" s="4" t="str">
        <f>IF(D32="","",IF(OR(AND(D32&gt;=ANNEXE!$E$4,D32&lt;=ANNEXE!$F$4),AND(D32&gt;=ANNEXE!$E$5,D32&lt;=ANNEXE!$F$5),AND(D32&gt;=ANNEXE!$E$6,D32&lt;=ANNEXE!$F$6),AND(D32&gt;=ANNEXE!$E$7,D32&lt;=ANNEXE!$F$7),AND(D32&gt;=ANNEXE!$E$8,D32&lt;=ANNEXE!$F$8),AND(D32&gt;=ANNEXE!$E$9,D32&lt;=ANNEXE!$F$9),COUNTIF(ANNEXE!$A$4:$C$18,D32)&gt;=1),"C",""))</f>
        <v/>
      </c>
      <c r="I32" s="41" t="str">
        <f t="shared" si="0"/>
        <v/>
      </c>
      <c r="J32" s="40">
        <f t="shared" si="49"/>
        <v>45713</v>
      </c>
      <c r="K32" s="4" t="str">
        <f t="shared" si="1"/>
        <v/>
      </c>
      <c r="L32" s="4" t="str">
        <f t="shared" si="2"/>
        <v/>
      </c>
      <c r="M32" s="4" t="str">
        <f t="shared" si="3"/>
        <v/>
      </c>
      <c r="N32" s="4" t="str">
        <f>IF(J32="","",IF(OR(AND(J32&gt;=ANNEXE!$E$4,J32&lt;=ANNEXE!$F$4),AND(J32&gt;=ANNEXE!$E$5,J32&lt;=ANNEXE!$F$5),AND(J32&gt;=ANNEXE!$E$6,J32&lt;=ANNEXE!$F$6),AND(J32&gt;=ANNEXE!$E$7,J32&lt;=ANNEXE!$F$7),AND(J32&gt;=ANNEXE!$E$8,J32&lt;=ANNEXE!$F$8),AND(J32&gt;=ANNEXE!$E$9,J32&lt;=ANNEXE!$F$9),COUNTIF(ANNEXE!$A$4:$C$18,J32)&gt;=1),"C",""))</f>
        <v/>
      </c>
      <c r="O32" s="41">
        <f t="shared" si="4"/>
        <v>8</v>
      </c>
      <c r="P32" s="40">
        <f t="shared" si="50"/>
        <v>45741</v>
      </c>
      <c r="Q32" s="4" t="str">
        <f t="shared" si="5"/>
        <v>F</v>
      </c>
      <c r="R32" s="4" t="str">
        <f t="shared" si="6"/>
        <v/>
      </c>
      <c r="S32" s="4" t="str">
        <f t="shared" si="7"/>
        <v>P</v>
      </c>
      <c r="T32" s="4" t="str">
        <f>IF(P32="","",IF(OR(AND(P32&gt;=ANNEXE!$E$4,P32&lt;=ANNEXE!$F$4),AND(P32&gt;=ANNEXE!$E$5,P32&lt;=ANNEXE!$F$5),AND(P32&gt;=ANNEXE!$E$6,P32&lt;=ANNEXE!$F$6),AND(P32&gt;=ANNEXE!$E$7,P32&lt;=ANNEXE!$F$7),AND(P32&gt;=ANNEXE!$E$8,P32&lt;=ANNEXE!$F$8),AND(P32&gt;=ANNEXE!$E$9,P32&lt;=ANNEXE!$F$9),COUNTIF(ANNEXE!$A$4:$C$18,P32)&gt;=1),"C",""))</f>
        <v/>
      </c>
      <c r="U32" s="41">
        <f t="shared" si="8"/>
        <v>8</v>
      </c>
      <c r="V32" s="40">
        <f t="shared" si="51"/>
        <v>45772</v>
      </c>
      <c r="W32" t="str">
        <f t="shared" si="9"/>
        <v>F</v>
      </c>
      <c r="X32" s="4" t="str">
        <f t="shared" si="10"/>
        <v/>
      </c>
      <c r="Y32" s="4" t="str">
        <f t="shared" si="11"/>
        <v>P</v>
      </c>
      <c r="Z32" s="4" t="str">
        <f>IF(V32="","",IF(OR(AND(V32&gt;=ANNEXE!$E$4,V32&lt;=ANNEXE!$F$4),AND(V32&gt;=ANNEXE!$E$5,V32&lt;=ANNEXE!$F$5),AND(V32&gt;=ANNEXE!$E$6,V32&lt;=ANNEXE!$F$6),AND(V32&gt;=ANNEXE!$E$7,V32&lt;=ANNEXE!$F$7),AND(V32&gt;=ANNEXE!$E$8,V32&lt;=ANNEXE!$F$8),AND(V32&gt;=ANNEXE!$E$9,V32&lt;=ANNEXE!$F$9),COUNTIF(ANNEXE!$A$4:$C$18,V32)&gt;=1),"C",""))</f>
        <v/>
      </c>
      <c r="AA32" s="41">
        <f t="shared" si="12"/>
        <v>3.5</v>
      </c>
      <c r="AB32" s="40">
        <f t="shared" si="52"/>
        <v>45802</v>
      </c>
      <c r="AC32" s="4" t="str">
        <f t="shared" si="13"/>
        <v/>
      </c>
      <c r="AD32" s="4" t="str">
        <f t="shared" si="14"/>
        <v/>
      </c>
      <c r="AE32" s="4" t="str">
        <f t="shared" si="15"/>
        <v/>
      </c>
      <c r="AF32" s="4" t="str">
        <f>IF(AB32="","",IF(OR(AND(AB32&gt;=ANNEXE!$E$4,AB32&lt;=ANNEXE!$F$4),AND(AB32&gt;=ANNEXE!$E$5,AB32&lt;=ANNEXE!$F$5),AND(AB32&gt;=ANNEXE!$E$6,AB32&lt;=ANNEXE!$F$6),AND(AB32&gt;=ANNEXE!$E$7,AB32&lt;=ANNEXE!$F$7),AND(AB32&gt;=ANNEXE!$E$8,AB32&lt;=ANNEXE!$F$8),AND(AB32&gt;=ANNEXE!$E$9,AB32&lt;=ANNEXE!$F$9),COUNTIF(ANNEXE!$A$4:$C$18,AB32)&gt;=1),"C",""))</f>
        <v/>
      </c>
      <c r="AG32" s="41" t="str">
        <f t="shared" si="16"/>
        <v/>
      </c>
      <c r="AH32" s="40">
        <f t="shared" si="53"/>
        <v>45833</v>
      </c>
      <c r="AI32" s="4" t="str">
        <f t="shared" si="17"/>
        <v>F</v>
      </c>
      <c r="AJ32" s="4" t="str">
        <f t="shared" si="18"/>
        <v/>
      </c>
      <c r="AK32" s="4" t="str">
        <f t="shared" si="19"/>
        <v>P</v>
      </c>
      <c r="AL32" s="4" t="str">
        <f>IF(AH32="","",IF(OR(AND(AH32&gt;=ANNEXE!$E$4,AH32&lt;=ANNEXE!$F$4),AND(AH32&gt;=ANNEXE!$E$5,AH32&lt;=ANNEXE!$F$5),AND(AH32&gt;=ANNEXE!$E$6,AH32&lt;=ANNEXE!$F$6),AND(AH32&gt;=ANNEXE!$E$7,AH32&lt;=ANNEXE!$F$7),AND(AH32&gt;=ANNEXE!$E$8,AH32&lt;=ANNEXE!$F$8),AND(AH32&gt;=ANNEXE!$E$9,AH32&lt;=ANNEXE!$F$9),COUNTIF(ANNEXE!$A$4:$C$18,AH32)&gt;=1),"C",""))</f>
        <v/>
      </c>
      <c r="AM32" s="41">
        <f t="shared" si="20"/>
        <v>8</v>
      </c>
      <c r="AN32" s="40">
        <f t="shared" si="54"/>
        <v>45863</v>
      </c>
      <c r="AO32" s="4" t="str">
        <f t="shared" si="21"/>
        <v>F</v>
      </c>
      <c r="AP32" s="4" t="str">
        <f t="shared" si="22"/>
        <v>E</v>
      </c>
      <c r="AQ32" s="4" t="str">
        <f t="shared" si="23"/>
        <v/>
      </c>
      <c r="AR32" s="4" t="str">
        <f>IF(AN32="","",IF(OR(AND(AN32&gt;=ANNEXE!$E$4,AN32&lt;=ANNEXE!$F$4),AND(AN32&gt;=ANNEXE!$E$5,AN32&lt;=ANNEXE!$F$5),AND(AN32&gt;=ANNEXE!$E$6,AN32&lt;=ANNEXE!$F$6),AND(AN32&gt;=ANNEXE!$E$7,AN32&lt;=ANNEXE!$F$7),AND(AN32&gt;=ANNEXE!$E$8,AN32&lt;=ANNEXE!$F$8),AND(AN32&gt;=ANNEXE!$E$9,AN32&lt;=ANNEXE!$F$9),COUNTIF(ANNEXE!$A$4:$C$18,AN32)&gt;=1),"C",""))</f>
        <v/>
      </c>
      <c r="AS32" s="41">
        <f t="shared" si="24"/>
        <v>3.5</v>
      </c>
      <c r="AT32" s="40">
        <f t="shared" si="55"/>
        <v>45894</v>
      </c>
      <c r="AU32" s="4" t="str">
        <f t="shared" si="25"/>
        <v>F</v>
      </c>
      <c r="AV32" s="4" t="str">
        <f t="shared" si="26"/>
        <v>E</v>
      </c>
      <c r="AW32" s="4" t="str">
        <f t="shared" si="27"/>
        <v/>
      </c>
      <c r="AX32" s="4" t="str">
        <f>IF(AT32="","",IF(OR(AND(AT32&gt;=ANNEXE!$E$4,AT32&lt;=ANNEXE!$F$4),AND(AT32&gt;=ANNEXE!$E$5,AT32&lt;=ANNEXE!$F$5),AND(AT32&gt;=ANNEXE!$E$6,AT32&lt;=ANNEXE!$F$6),AND(AT32&gt;=ANNEXE!$E$7,AT32&lt;=ANNEXE!$F$7),AND(AT32&gt;=ANNEXE!$E$8,AT32&lt;=ANNEXE!$F$8),AND(AT32&gt;=ANNEXE!$E$9,AT32&lt;=ANNEXE!$F$9),COUNTIF(ANNEXE!$A$4:$C$18,AT32)&gt;=1),"C",""))</f>
        <v/>
      </c>
      <c r="AY32" s="41">
        <f t="shared" si="28"/>
        <v>7.5</v>
      </c>
      <c r="AZ32" s="40">
        <f t="shared" si="56"/>
        <v>45925</v>
      </c>
      <c r="BA32" s="4" t="str">
        <f t="shared" si="29"/>
        <v>F</v>
      </c>
      <c r="BB32" s="4" t="str">
        <f t="shared" si="30"/>
        <v/>
      </c>
      <c r="BC32" s="4" t="str">
        <f t="shared" si="31"/>
        <v>P</v>
      </c>
      <c r="BD32" s="4" t="str">
        <f>IF(AZ32="","",IF(OR(AND(AZ32&gt;=ANNEXE!$E$4,AZ32&lt;=ANNEXE!$F$4),AND(AZ32&gt;=ANNEXE!$E$5,AZ32&lt;=ANNEXE!$F$5),AND(AZ32&gt;=ANNEXE!$E$6,AZ32&lt;=ANNEXE!$F$6),AND(AZ32&gt;=ANNEXE!$E$7,AZ32&lt;=ANNEXE!$F$7),AND(AZ32&gt;=ANNEXE!$E$8,AZ32&lt;=ANNEXE!$F$8),AND(AZ32&gt;=ANNEXE!$E$9,AZ32&lt;=ANNEXE!$F$9),COUNTIF(ANNEXE!$A$4:$C$18,AZ32)&gt;=1),"C",""))</f>
        <v/>
      </c>
      <c r="BE32" s="41">
        <f t="shared" si="32"/>
        <v>8</v>
      </c>
      <c r="BF32" s="40">
        <f t="shared" si="57"/>
        <v>45955</v>
      </c>
      <c r="BG32" s="4" t="str">
        <f t="shared" si="33"/>
        <v/>
      </c>
      <c r="BH32" s="4" t="str">
        <f t="shared" si="34"/>
        <v/>
      </c>
      <c r="BI32" s="4" t="str">
        <f t="shared" si="35"/>
        <v/>
      </c>
      <c r="BJ32" s="4" t="str">
        <f>IF(BF32="","",IF(OR(AND(BF32&gt;=ANNEXE!$E$4,BF32&lt;=ANNEXE!$F$4),AND(BF32&gt;=ANNEXE!$E$5,BF32&lt;=ANNEXE!$F$5),AND(BF32&gt;=ANNEXE!$E$6,BF32&lt;=ANNEXE!$F$6),AND(BF32&gt;=ANNEXE!$E$7,BF32&lt;=ANNEXE!$F$7),AND(BF32&gt;=ANNEXE!$E$8,BF32&lt;=ANNEXE!$F$8),AND(BF32&gt;=ANNEXE!$E$9,BF32&lt;=ANNEXE!$F$9),COUNTIF(ANNEXE!$A$4:$C$18,BF32)&gt;=1),"C",""))</f>
        <v/>
      </c>
      <c r="BK32" s="41" t="str">
        <f t="shared" si="36"/>
        <v/>
      </c>
      <c r="BL32" s="40">
        <f t="shared" si="58"/>
        <v>45986</v>
      </c>
      <c r="BM32" s="4" t="str">
        <f t="shared" si="37"/>
        <v/>
      </c>
      <c r="BN32" s="4" t="str">
        <f t="shared" si="38"/>
        <v/>
      </c>
      <c r="BO32" s="4" t="str">
        <f t="shared" si="39"/>
        <v/>
      </c>
      <c r="BP32" s="4" t="str">
        <f>IF(BL32="","",IF(OR(AND(BL32&gt;=ANNEXE!$E$4,BL32&lt;=ANNEXE!$F$4),AND(BL32&gt;=ANNEXE!$E$5,BL32&lt;=ANNEXE!$F$5),AND(BL32&gt;=ANNEXE!$E$6,BL32&lt;=ANNEXE!$F$6),AND(BL32&gt;=ANNEXE!$E$7,BL32&lt;=ANNEXE!$F$7),AND(BL32&gt;=ANNEXE!$E$8,BL32&lt;=ANNEXE!$F$8),AND(BL32&gt;=ANNEXE!$E$9,BL32&lt;=ANNEXE!$F$9),COUNTIF(ANNEXE!$A$4:$C$18,BL32)&gt;=1),"C",""))</f>
        <v/>
      </c>
      <c r="BQ32" s="41">
        <f t="shared" si="40"/>
        <v>8</v>
      </c>
      <c r="BR32" s="40">
        <f t="shared" si="59"/>
        <v>46016</v>
      </c>
      <c r="BS32" s="4" t="str">
        <f t="shared" si="46"/>
        <v/>
      </c>
      <c r="BT32" s="4" t="str">
        <f t="shared" si="47"/>
        <v/>
      </c>
      <c r="BU32" s="4" t="str">
        <f t="shared" si="41"/>
        <v/>
      </c>
      <c r="BV32" s="4" t="str">
        <f>IF(BR32="","",IF(OR(AND(BR32&gt;=ANNEXE!$E$4,BR32&lt;=ANNEXE!$F$4),AND(BR32&gt;=ANNEXE!$E$5,BR32&lt;=ANNEXE!$F$5),AND(BR32&gt;=ANNEXE!$E$6,BR32&lt;=ANNEXE!$F$6),AND(BR32&gt;=ANNEXE!$E$7,BR32&lt;=ANNEXE!$F$7),AND(BR32&gt;=ANNEXE!$E$8,BR32&lt;=ANNEXE!$F$8),AND(BR32&gt;=ANNEXE!$E$9,BR32&lt;=ANNEXE!$F$9),COUNTIF(ANNEXE!$A$4:$C$18,BR32)&gt;=1),"C",""))</f>
        <v>C</v>
      </c>
      <c r="BW32" s="41">
        <f t="shared" si="42"/>
        <v>8</v>
      </c>
    </row>
    <row r="33" spans="1:76">
      <c r="A33" s="30" t="s">
        <v>89</v>
      </c>
      <c r="B33" s="31" t="str">
        <f>IF(INDEX(Programmation!$A$13:$AB$62,MATCH($A$7,Programmation!$A$13:$A$62,0),27)="","",INDEX(Programmation!$A$13:$AB$62,MATCH($A$7,Programmation!$A$13:$A$62,0),27))</f>
        <v/>
      </c>
      <c r="D33" s="40">
        <f t="shared" si="48"/>
        <v>45683</v>
      </c>
      <c r="E33" s="4" t="str">
        <f t="shared" si="43"/>
        <v/>
      </c>
      <c r="F33" s="4" t="str">
        <f t="shared" si="44"/>
        <v/>
      </c>
      <c r="G33" s="4" t="str">
        <f t="shared" si="45"/>
        <v/>
      </c>
      <c r="H33" s="4" t="str">
        <f>IF(D33="","",IF(OR(AND(D33&gt;=ANNEXE!$E$4,D33&lt;=ANNEXE!$F$4),AND(D33&gt;=ANNEXE!$E$5,D33&lt;=ANNEXE!$F$5),AND(D33&gt;=ANNEXE!$E$6,D33&lt;=ANNEXE!$F$6),AND(D33&gt;=ANNEXE!$E$7,D33&lt;=ANNEXE!$F$7),AND(D33&gt;=ANNEXE!$E$8,D33&lt;=ANNEXE!$F$8),AND(D33&gt;=ANNEXE!$E$9,D33&lt;=ANNEXE!$F$9),COUNTIF(ANNEXE!$A$4:$C$18,D33)&gt;=1),"C",""))</f>
        <v/>
      </c>
      <c r="I33" s="41" t="str">
        <f t="shared" si="0"/>
        <v/>
      </c>
      <c r="J33" s="40">
        <f t="shared" si="49"/>
        <v>45714</v>
      </c>
      <c r="K33" s="4" t="str">
        <f t="shared" si="1"/>
        <v/>
      </c>
      <c r="L33" s="4" t="str">
        <f t="shared" si="2"/>
        <v/>
      </c>
      <c r="M33" s="4" t="str">
        <f t="shared" si="3"/>
        <v/>
      </c>
      <c r="N33" s="4" t="str">
        <f>IF(J33="","",IF(OR(AND(J33&gt;=ANNEXE!$E$4,J33&lt;=ANNEXE!$F$4),AND(J33&gt;=ANNEXE!$E$5,J33&lt;=ANNEXE!$F$5),AND(J33&gt;=ANNEXE!$E$6,J33&lt;=ANNEXE!$F$6),AND(J33&gt;=ANNEXE!$E$7,J33&lt;=ANNEXE!$F$7),AND(J33&gt;=ANNEXE!$E$8,J33&lt;=ANNEXE!$F$8),AND(J33&gt;=ANNEXE!$E$9,J33&lt;=ANNEXE!$F$9),COUNTIF(ANNEXE!$A$4:$C$18,J33)&gt;=1),"C",""))</f>
        <v/>
      </c>
      <c r="O33" s="41">
        <f t="shared" si="4"/>
        <v>8</v>
      </c>
      <c r="P33" s="40">
        <f t="shared" si="50"/>
        <v>45742</v>
      </c>
      <c r="Q33" s="4" t="str">
        <f t="shared" si="5"/>
        <v>F</v>
      </c>
      <c r="R33" s="4" t="str">
        <f t="shared" si="6"/>
        <v/>
      </c>
      <c r="S33" s="4" t="str">
        <f t="shared" si="7"/>
        <v>P</v>
      </c>
      <c r="T33" s="4" t="str">
        <f>IF(P33="","",IF(OR(AND(P33&gt;=ANNEXE!$E$4,P33&lt;=ANNEXE!$F$4),AND(P33&gt;=ANNEXE!$E$5,P33&lt;=ANNEXE!$F$5),AND(P33&gt;=ANNEXE!$E$6,P33&lt;=ANNEXE!$F$6),AND(P33&gt;=ANNEXE!$E$7,P33&lt;=ANNEXE!$F$7),AND(P33&gt;=ANNEXE!$E$8,P33&lt;=ANNEXE!$F$8),AND(P33&gt;=ANNEXE!$E$9,P33&lt;=ANNEXE!$F$9),COUNTIF(ANNEXE!$A$4:$C$18,P33)&gt;=1),"C",""))</f>
        <v/>
      </c>
      <c r="U33" s="41">
        <f t="shared" si="8"/>
        <v>8</v>
      </c>
      <c r="V33" s="40">
        <f t="shared" si="51"/>
        <v>45773</v>
      </c>
      <c r="W33" t="str">
        <f t="shared" si="9"/>
        <v/>
      </c>
      <c r="X33" s="4" t="str">
        <f t="shared" si="10"/>
        <v/>
      </c>
      <c r="Y33" s="4" t="str">
        <f t="shared" si="11"/>
        <v/>
      </c>
      <c r="Z33" s="4" t="str">
        <f>IF(V33="","",IF(OR(AND(V33&gt;=ANNEXE!$E$4,V33&lt;=ANNEXE!$F$4),AND(V33&gt;=ANNEXE!$E$5,V33&lt;=ANNEXE!$F$5),AND(V33&gt;=ANNEXE!$E$6,V33&lt;=ANNEXE!$F$6),AND(V33&gt;=ANNEXE!$E$7,V33&lt;=ANNEXE!$F$7),AND(V33&gt;=ANNEXE!$E$8,V33&lt;=ANNEXE!$F$8),AND(V33&gt;=ANNEXE!$E$9,V33&lt;=ANNEXE!$F$9),COUNTIF(ANNEXE!$A$4:$C$18,V33)&gt;=1),"C",""))</f>
        <v/>
      </c>
      <c r="AA33" s="41" t="str">
        <f t="shared" si="12"/>
        <v/>
      </c>
      <c r="AB33" s="40">
        <f t="shared" si="52"/>
        <v>45803</v>
      </c>
      <c r="AC33" s="4" t="str">
        <f t="shared" si="13"/>
        <v>F</v>
      </c>
      <c r="AD33" s="4" t="str">
        <f t="shared" si="14"/>
        <v>E</v>
      </c>
      <c r="AE33" s="4" t="str">
        <f t="shared" si="15"/>
        <v/>
      </c>
      <c r="AF33" s="4" t="str">
        <f>IF(AB33="","",IF(OR(AND(AB33&gt;=ANNEXE!$E$4,AB33&lt;=ANNEXE!$F$4),AND(AB33&gt;=ANNEXE!$E$5,AB33&lt;=ANNEXE!$F$5),AND(AB33&gt;=ANNEXE!$E$6,AB33&lt;=ANNEXE!$F$6),AND(AB33&gt;=ANNEXE!$E$7,AB33&lt;=ANNEXE!$F$7),AND(AB33&gt;=ANNEXE!$E$8,AB33&lt;=ANNEXE!$F$8),AND(AB33&gt;=ANNEXE!$E$9,AB33&lt;=ANNEXE!$F$9),COUNTIF(ANNEXE!$A$4:$C$18,AB33)&gt;=1),"C",""))</f>
        <v/>
      </c>
      <c r="AG33" s="41">
        <f t="shared" si="16"/>
        <v>7.5</v>
      </c>
      <c r="AH33" s="40">
        <f t="shared" si="53"/>
        <v>45834</v>
      </c>
      <c r="AI33" s="4" t="str">
        <f t="shared" si="17"/>
        <v>F</v>
      </c>
      <c r="AJ33" s="4" t="str">
        <f t="shared" si="18"/>
        <v/>
      </c>
      <c r="AK33" s="4" t="str">
        <f t="shared" si="19"/>
        <v>P</v>
      </c>
      <c r="AL33" s="4" t="str">
        <f>IF(AH33="","",IF(OR(AND(AH33&gt;=ANNEXE!$E$4,AH33&lt;=ANNEXE!$F$4),AND(AH33&gt;=ANNEXE!$E$5,AH33&lt;=ANNEXE!$F$5),AND(AH33&gt;=ANNEXE!$E$6,AH33&lt;=ANNEXE!$F$6),AND(AH33&gt;=ANNEXE!$E$7,AH33&lt;=ANNEXE!$F$7),AND(AH33&gt;=ANNEXE!$E$8,AH33&lt;=ANNEXE!$F$8),AND(AH33&gt;=ANNEXE!$E$9,AH33&lt;=ANNEXE!$F$9),COUNTIF(ANNEXE!$A$4:$C$18,AH33)&gt;=1),"C",""))</f>
        <v/>
      </c>
      <c r="AM33" s="41">
        <f t="shared" si="20"/>
        <v>8</v>
      </c>
      <c r="AN33" s="40">
        <f t="shared" si="54"/>
        <v>45864</v>
      </c>
      <c r="AO33" s="4" t="str">
        <f t="shared" si="21"/>
        <v/>
      </c>
      <c r="AP33" s="4" t="str">
        <f t="shared" si="22"/>
        <v/>
      </c>
      <c r="AQ33" s="4" t="str">
        <f t="shared" si="23"/>
        <v/>
      </c>
      <c r="AR33" s="4" t="str">
        <f>IF(AN33="","",IF(OR(AND(AN33&gt;=ANNEXE!$E$4,AN33&lt;=ANNEXE!$F$4),AND(AN33&gt;=ANNEXE!$E$5,AN33&lt;=ANNEXE!$F$5),AND(AN33&gt;=ANNEXE!$E$6,AN33&lt;=ANNEXE!$F$6),AND(AN33&gt;=ANNEXE!$E$7,AN33&lt;=ANNEXE!$F$7),AND(AN33&gt;=ANNEXE!$E$8,AN33&lt;=ANNEXE!$F$8),AND(AN33&gt;=ANNEXE!$E$9,AN33&lt;=ANNEXE!$F$9),COUNTIF(ANNEXE!$A$4:$C$18,AN33)&gt;=1),"C",""))</f>
        <v/>
      </c>
      <c r="AS33" s="41" t="str">
        <f t="shared" si="24"/>
        <v/>
      </c>
      <c r="AT33" s="40">
        <f t="shared" si="55"/>
        <v>45895</v>
      </c>
      <c r="AU33" s="4" t="str">
        <f t="shared" si="25"/>
        <v>F</v>
      </c>
      <c r="AV33" s="4" t="str">
        <f t="shared" si="26"/>
        <v>E</v>
      </c>
      <c r="AW33" s="4" t="str">
        <f t="shared" si="27"/>
        <v/>
      </c>
      <c r="AX33" s="4" t="str">
        <f>IF(AT33="","",IF(OR(AND(AT33&gt;=ANNEXE!$E$4,AT33&lt;=ANNEXE!$F$4),AND(AT33&gt;=ANNEXE!$E$5,AT33&lt;=ANNEXE!$F$5),AND(AT33&gt;=ANNEXE!$E$6,AT33&lt;=ANNEXE!$F$6),AND(AT33&gt;=ANNEXE!$E$7,AT33&lt;=ANNEXE!$F$7),AND(AT33&gt;=ANNEXE!$E$8,AT33&lt;=ANNEXE!$F$8),AND(AT33&gt;=ANNEXE!$E$9,AT33&lt;=ANNEXE!$F$9),COUNTIF(ANNEXE!$A$4:$C$18,AT33)&gt;=1),"C",""))</f>
        <v/>
      </c>
      <c r="AY33" s="41">
        <f t="shared" si="28"/>
        <v>8</v>
      </c>
      <c r="AZ33" s="40">
        <f t="shared" si="56"/>
        <v>45926</v>
      </c>
      <c r="BA33" s="4" t="str">
        <f t="shared" si="29"/>
        <v>F</v>
      </c>
      <c r="BB33" s="4" t="str">
        <f t="shared" si="30"/>
        <v/>
      </c>
      <c r="BC33" s="4" t="str">
        <f t="shared" si="31"/>
        <v>P</v>
      </c>
      <c r="BD33" s="4" t="str">
        <f>IF(AZ33="","",IF(OR(AND(AZ33&gt;=ANNEXE!$E$4,AZ33&lt;=ANNEXE!$F$4),AND(AZ33&gt;=ANNEXE!$E$5,AZ33&lt;=ANNEXE!$F$5),AND(AZ33&gt;=ANNEXE!$E$6,AZ33&lt;=ANNEXE!$F$6),AND(AZ33&gt;=ANNEXE!$E$7,AZ33&lt;=ANNEXE!$F$7),AND(AZ33&gt;=ANNEXE!$E$8,AZ33&lt;=ANNEXE!$F$8),AND(AZ33&gt;=ANNEXE!$E$9,AZ33&lt;=ANNEXE!$F$9),COUNTIF(ANNEXE!$A$4:$C$18,AZ33)&gt;=1),"C",""))</f>
        <v/>
      </c>
      <c r="BE33" s="41">
        <f t="shared" si="32"/>
        <v>3.5</v>
      </c>
      <c r="BF33" s="40">
        <f t="shared" si="57"/>
        <v>45956</v>
      </c>
      <c r="BG33" s="4" t="str">
        <f t="shared" si="33"/>
        <v/>
      </c>
      <c r="BH33" s="4" t="str">
        <f t="shared" si="34"/>
        <v/>
      </c>
      <c r="BI33" s="4" t="str">
        <f t="shared" si="35"/>
        <v/>
      </c>
      <c r="BJ33" s="4" t="str">
        <f>IF(BF33="","",IF(OR(AND(BF33&gt;=ANNEXE!$E$4,BF33&lt;=ANNEXE!$F$4),AND(BF33&gt;=ANNEXE!$E$5,BF33&lt;=ANNEXE!$F$5),AND(BF33&gt;=ANNEXE!$E$6,BF33&lt;=ANNEXE!$F$6),AND(BF33&gt;=ANNEXE!$E$7,BF33&lt;=ANNEXE!$F$7),AND(BF33&gt;=ANNEXE!$E$8,BF33&lt;=ANNEXE!$F$8),AND(BF33&gt;=ANNEXE!$E$9,BF33&lt;=ANNEXE!$F$9),COUNTIF(ANNEXE!$A$4:$C$18,BF33)&gt;=1),"C",""))</f>
        <v/>
      </c>
      <c r="BK33" s="41" t="str">
        <f t="shared" si="36"/>
        <v/>
      </c>
      <c r="BL33" s="40">
        <f t="shared" si="58"/>
        <v>45987</v>
      </c>
      <c r="BM33" s="4" t="str">
        <f t="shared" si="37"/>
        <v/>
      </c>
      <c r="BN33" s="4" t="str">
        <f t="shared" si="38"/>
        <v/>
      </c>
      <c r="BO33" s="4" t="str">
        <f t="shared" si="39"/>
        <v/>
      </c>
      <c r="BP33" s="4" t="str">
        <f>IF(BL33="","",IF(OR(AND(BL33&gt;=ANNEXE!$E$4,BL33&lt;=ANNEXE!$F$4),AND(BL33&gt;=ANNEXE!$E$5,BL33&lt;=ANNEXE!$F$5),AND(BL33&gt;=ANNEXE!$E$6,BL33&lt;=ANNEXE!$F$6),AND(BL33&gt;=ANNEXE!$E$7,BL33&lt;=ANNEXE!$F$7),AND(BL33&gt;=ANNEXE!$E$8,BL33&lt;=ANNEXE!$F$8),AND(BL33&gt;=ANNEXE!$E$9,BL33&lt;=ANNEXE!$F$9),COUNTIF(ANNEXE!$A$4:$C$18,BL33)&gt;=1),"C",""))</f>
        <v/>
      </c>
      <c r="BQ33" s="41">
        <f t="shared" si="40"/>
        <v>8</v>
      </c>
      <c r="BR33" s="40">
        <f t="shared" si="59"/>
        <v>46017</v>
      </c>
      <c r="BS33" s="4" t="str">
        <f t="shared" si="46"/>
        <v/>
      </c>
      <c r="BT33" s="4" t="str">
        <f t="shared" si="47"/>
        <v/>
      </c>
      <c r="BU33" s="4" t="str">
        <f t="shared" si="41"/>
        <v/>
      </c>
      <c r="BV33" s="4" t="str">
        <f>IF(BR33="","",IF(OR(AND(BR33&gt;=ANNEXE!$E$4,BR33&lt;=ANNEXE!$F$4),AND(BR33&gt;=ANNEXE!$E$5,BR33&lt;=ANNEXE!$F$5),AND(BR33&gt;=ANNEXE!$E$6,BR33&lt;=ANNEXE!$F$6),AND(BR33&gt;=ANNEXE!$E$7,BR33&lt;=ANNEXE!$F$7),AND(BR33&gt;=ANNEXE!$E$8,BR33&lt;=ANNEXE!$F$8),AND(BR33&gt;=ANNEXE!$E$9,BR33&lt;=ANNEXE!$F$9),COUNTIF(ANNEXE!$A$4:$C$18,BR33)&gt;=1),"C",""))</f>
        <v>C</v>
      </c>
      <c r="BW33" s="41">
        <f t="shared" si="42"/>
        <v>3.5</v>
      </c>
    </row>
    <row r="34" spans="1:76">
      <c r="A34" s="28" t="s">
        <v>90</v>
      </c>
      <c r="B34" s="29" t="str">
        <f>IF(INDEX(Programmation!$A$13:$AB$62,MATCH($A$7,Programmation!$A$13:$A$62,0),27)="","",INDEX(Programmation!$A$13:$AB$62,MATCH($A$7,Programmation!$A$13:$A$62,0),28))</f>
        <v/>
      </c>
      <c r="D34" s="40">
        <f t="shared" si="48"/>
        <v>45684</v>
      </c>
      <c r="E34" s="4" t="str">
        <f t="shared" si="43"/>
        <v/>
      </c>
      <c r="F34" s="4" t="str">
        <f t="shared" si="44"/>
        <v/>
      </c>
      <c r="G34" s="4" t="str">
        <f t="shared" si="45"/>
        <v/>
      </c>
      <c r="H34" s="4" t="str">
        <f>IF(D34="","",IF(OR(AND(D34&gt;=ANNEXE!$E$4,D34&lt;=ANNEXE!$F$4),AND(D34&gt;=ANNEXE!$E$5,D34&lt;=ANNEXE!$F$5),AND(D34&gt;=ANNEXE!$E$6,D34&lt;=ANNEXE!$F$6),AND(D34&gt;=ANNEXE!$E$7,D34&lt;=ANNEXE!$F$7),AND(D34&gt;=ANNEXE!$E$8,D34&lt;=ANNEXE!$F$8),AND(D34&gt;=ANNEXE!$E$9,D34&lt;=ANNEXE!$F$9),COUNTIF(ANNEXE!$A$4:$C$18,D34)&gt;=1),"C",""))</f>
        <v/>
      </c>
      <c r="I34" s="41">
        <f t="shared" si="0"/>
        <v>7.5</v>
      </c>
      <c r="J34" s="40">
        <f t="shared" si="49"/>
        <v>45715</v>
      </c>
      <c r="K34" s="4" t="str">
        <f t="shared" si="1"/>
        <v/>
      </c>
      <c r="L34" s="4" t="str">
        <f t="shared" si="2"/>
        <v/>
      </c>
      <c r="M34" s="4" t="str">
        <f t="shared" si="3"/>
        <v/>
      </c>
      <c r="N34" s="4" t="str">
        <f>IF(J34="","",IF(OR(AND(J34&gt;=ANNEXE!$E$4,J34&lt;=ANNEXE!$F$4),AND(J34&gt;=ANNEXE!$E$5,J34&lt;=ANNEXE!$F$5),AND(J34&gt;=ANNEXE!$E$6,J34&lt;=ANNEXE!$F$6),AND(J34&gt;=ANNEXE!$E$7,J34&lt;=ANNEXE!$F$7),AND(J34&gt;=ANNEXE!$E$8,J34&lt;=ANNEXE!$F$8),AND(J34&gt;=ANNEXE!$E$9,J34&lt;=ANNEXE!$F$9),COUNTIF(ANNEXE!$A$4:$C$18,J34)&gt;=1),"C",""))</f>
        <v/>
      </c>
      <c r="O34" s="41">
        <f t="shared" si="4"/>
        <v>8</v>
      </c>
      <c r="P34" s="40">
        <f t="shared" si="50"/>
        <v>45743</v>
      </c>
      <c r="Q34" s="4" t="str">
        <f t="shared" si="5"/>
        <v>F</v>
      </c>
      <c r="R34" s="4" t="str">
        <f t="shared" si="6"/>
        <v/>
      </c>
      <c r="S34" s="4" t="str">
        <f t="shared" si="7"/>
        <v>P</v>
      </c>
      <c r="T34" s="4" t="str">
        <f>IF(P34="","",IF(OR(AND(P34&gt;=ANNEXE!$E$4,P34&lt;=ANNEXE!$F$4),AND(P34&gt;=ANNEXE!$E$5,P34&lt;=ANNEXE!$F$5),AND(P34&gt;=ANNEXE!$E$6,P34&lt;=ANNEXE!$F$6),AND(P34&gt;=ANNEXE!$E$7,P34&lt;=ANNEXE!$F$7),AND(P34&gt;=ANNEXE!$E$8,P34&lt;=ANNEXE!$F$8),AND(P34&gt;=ANNEXE!$E$9,P34&lt;=ANNEXE!$F$9),COUNTIF(ANNEXE!$A$4:$C$18,P34)&gt;=1),"C",""))</f>
        <v/>
      </c>
      <c r="U34" s="41">
        <f t="shared" si="8"/>
        <v>8</v>
      </c>
      <c r="V34" s="40">
        <f t="shared" si="51"/>
        <v>45774</v>
      </c>
      <c r="W34" t="str">
        <f t="shared" si="9"/>
        <v/>
      </c>
      <c r="X34" s="4" t="str">
        <f t="shared" si="10"/>
        <v/>
      </c>
      <c r="Y34" s="4" t="str">
        <f t="shared" si="11"/>
        <v/>
      </c>
      <c r="Z34" s="4" t="str">
        <f>IF(V34="","",IF(OR(AND(V34&gt;=ANNEXE!$E$4,V34&lt;=ANNEXE!$F$4),AND(V34&gt;=ANNEXE!$E$5,V34&lt;=ANNEXE!$F$5),AND(V34&gt;=ANNEXE!$E$6,V34&lt;=ANNEXE!$F$6),AND(V34&gt;=ANNEXE!$E$7,V34&lt;=ANNEXE!$F$7),AND(V34&gt;=ANNEXE!$E$8,V34&lt;=ANNEXE!$F$8),AND(V34&gt;=ANNEXE!$E$9,V34&lt;=ANNEXE!$F$9),COUNTIF(ANNEXE!$A$4:$C$18,V34)&gt;=1),"C",""))</f>
        <v/>
      </c>
      <c r="AA34" s="41" t="str">
        <f t="shared" si="12"/>
        <v/>
      </c>
      <c r="AB34" s="40">
        <f t="shared" si="52"/>
        <v>45804</v>
      </c>
      <c r="AC34" s="4" t="str">
        <f t="shared" si="13"/>
        <v>F</v>
      </c>
      <c r="AD34" s="4" t="str">
        <f t="shared" si="14"/>
        <v>E</v>
      </c>
      <c r="AE34" s="4" t="str">
        <f t="shared" si="15"/>
        <v/>
      </c>
      <c r="AF34" s="4" t="str">
        <f>IF(AB34="","",IF(OR(AND(AB34&gt;=ANNEXE!$E$4,AB34&lt;=ANNEXE!$F$4),AND(AB34&gt;=ANNEXE!$E$5,AB34&lt;=ANNEXE!$F$5),AND(AB34&gt;=ANNEXE!$E$6,AB34&lt;=ANNEXE!$F$6),AND(AB34&gt;=ANNEXE!$E$7,AB34&lt;=ANNEXE!$F$7),AND(AB34&gt;=ANNEXE!$E$8,AB34&lt;=ANNEXE!$F$8),AND(AB34&gt;=ANNEXE!$E$9,AB34&lt;=ANNEXE!$F$9),COUNTIF(ANNEXE!$A$4:$C$18,AB34)&gt;=1),"C",""))</f>
        <v/>
      </c>
      <c r="AG34" s="41">
        <f t="shared" si="16"/>
        <v>8</v>
      </c>
      <c r="AH34" s="40">
        <f t="shared" si="53"/>
        <v>45835</v>
      </c>
      <c r="AI34" s="4" t="str">
        <f t="shared" si="17"/>
        <v>F</v>
      </c>
      <c r="AJ34" s="4" t="str">
        <f t="shared" si="18"/>
        <v/>
      </c>
      <c r="AK34" s="4" t="str">
        <f t="shared" si="19"/>
        <v>P</v>
      </c>
      <c r="AL34" s="4" t="str">
        <f>IF(AH34="","",IF(OR(AND(AH34&gt;=ANNEXE!$E$4,AH34&lt;=ANNEXE!$F$4),AND(AH34&gt;=ANNEXE!$E$5,AH34&lt;=ANNEXE!$F$5),AND(AH34&gt;=ANNEXE!$E$6,AH34&lt;=ANNEXE!$F$6),AND(AH34&gt;=ANNEXE!$E$7,AH34&lt;=ANNEXE!$F$7),AND(AH34&gt;=ANNEXE!$E$8,AH34&lt;=ANNEXE!$F$8),AND(AH34&gt;=ANNEXE!$E$9,AH34&lt;=ANNEXE!$F$9),COUNTIF(ANNEXE!$A$4:$C$18,AH34)&gt;=1),"C",""))</f>
        <v/>
      </c>
      <c r="AM34" s="41">
        <f t="shared" si="20"/>
        <v>3.5</v>
      </c>
      <c r="AN34" s="40">
        <f t="shared" si="54"/>
        <v>45865</v>
      </c>
      <c r="AO34" s="4" t="str">
        <f t="shared" si="21"/>
        <v/>
      </c>
      <c r="AP34" s="4" t="str">
        <f t="shared" si="22"/>
        <v/>
      </c>
      <c r="AQ34" s="4" t="str">
        <f t="shared" si="23"/>
        <v/>
      </c>
      <c r="AR34" s="4" t="str">
        <f>IF(AN34="","",IF(OR(AND(AN34&gt;=ANNEXE!$E$4,AN34&lt;=ANNEXE!$F$4),AND(AN34&gt;=ANNEXE!$E$5,AN34&lt;=ANNEXE!$F$5),AND(AN34&gt;=ANNEXE!$E$6,AN34&lt;=ANNEXE!$F$6),AND(AN34&gt;=ANNEXE!$E$7,AN34&lt;=ANNEXE!$F$7),AND(AN34&gt;=ANNEXE!$E$8,AN34&lt;=ANNEXE!$F$8),AND(AN34&gt;=ANNEXE!$E$9,AN34&lt;=ANNEXE!$F$9),COUNTIF(ANNEXE!$A$4:$C$18,AN34)&gt;=1),"C",""))</f>
        <v/>
      </c>
      <c r="AS34" s="41" t="str">
        <f t="shared" si="24"/>
        <v/>
      </c>
      <c r="AT34" s="40">
        <f t="shared" si="55"/>
        <v>45896</v>
      </c>
      <c r="AU34" s="4" t="str">
        <f t="shared" si="25"/>
        <v>F</v>
      </c>
      <c r="AV34" s="4" t="str">
        <f t="shared" si="26"/>
        <v>E</v>
      </c>
      <c r="AW34" s="4" t="str">
        <f t="shared" si="27"/>
        <v/>
      </c>
      <c r="AX34" s="4" t="str">
        <f>IF(AT34="","",IF(OR(AND(AT34&gt;=ANNEXE!$E$4,AT34&lt;=ANNEXE!$F$4),AND(AT34&gt;=ANNEXE!$E$5,AT34&lt;=ANNEXE!$F$5),AND(AT34&gt;=ANNEXE!$E$6,AT34&lt;=ANNEXE!$F$6),AND(AT34&gt;=ANNEXE!$E$7,AT34&lt;=ANNEXE!$F$7),AND(AT34&gt;=ANNEXE!$E$8,AT34&lt;=ANNEXE!$F$8),AND(AT34&gt;=ANNEXE!$E$9,AT34&lt;=ANNEXE!$F$9),COUNTIF(ANNEXE!$A$4:$C$18,AT34)&gt;=1),"C",""))</f>
        <v/>
      </c>
      <c r="AY34" s="41">
        <f t="shared" si="28"/>
        <v>8</v>
      </c>
      <c r="AZ34" s="40">
        <f t="shared" si="56"/>
        <v>45927</v>
      </c>
      <c r="BA34" s="4" t="str">
        <f t="shared" si="29"/>
        <v/>
      </c>
      <c r="BB34" s="4" t="str">
        <f t="shared" si="30"/>
        <v/>
      </c>
      <c r="BC34" s="4" t="str">
        <f t="shared" si="31"/>
        <v/>
      </c>
      <c r="BD34" s="4" t="str">
        <f>IF(AZ34="","",IF(OR(AND(AZ34&gt;=ANNEXE!$E$4,AZ34&lt;=ANNEXE!$F$4),AND(AZ34&gt;=ANNEXE!$E$5,AZ34&lt;=ANNEXE!$F$5),AND(AZ34&gt;=ANNEXE!$E$6,AZ34&lt;=ANNEXE!$F$6),AND(AZ34&gt;=ANNEXE!$E$7,AZ34&lt;=ANNEXE!$F$7),AND(AZ34&gt;=ANNEXE!$E$8,AZ34&lt;=ANNEXE!$F$8),AND(AZ34&gt;=ANNEXE!$E$9,AZ34&lt;=ANNEXE!$F$9),COUNTIF(ANNEXE!$A$4:$C$18,AZ34)&gt;=1),"C",""))</f>
        <v/>
      </c>
      <c r="BE34" s="41" t="str">
        <f t="shared" si="32"/>
        <v/>
      </c>
      <c r="BF34" s="40">
        <f t="shared" si="57"/>
        <v>45957</v>
      </c>
      <c r="BG34" s="4" t="str">
        <f t="shared" si="33"/>
        <v>F</v>
      </c>
      <c r="BH34" s="4" t="str">
        <f t="shared" si="34"/>
        <v/>
      </c>
      <c r="BI34" s="4" t="str">
        <f t="shared" si="35"/>
        <v>P</v>
      </c>
      <c r="BJ34" s="4" t="str">
        <f>IF(BF34="","",IF(OR(AND(BF34&gt;=ANNEXE!$E$4,BF34&lt;=ANNEXE!$F$4),AND(BF34&gt;=ANNEXE!$E$5,BF34&lt;=ANNEXE!$F$5),AND(BF34&gt;=ANNEXE!$E$6,BF34&lt;=ANNEXE!$F$6),AND(BF34&gt;=ANNEXE!$E$7,BF34&lt;=ANNEXE!$F$7),AND(BF34&gt;=ANNEXE!$E$8,BF34&lt;=ANNEXE!$F$8),AND(BF34&gt;=ANNEXE!$E$9,BF34&lt;=ANNEXE!$F$9),COUNTIF(ANNEXE!$A$4:$C$18,BF34)&gt;=1),"C",""))</f>
        <v/>
      </c>
      <c r="BK34" s="41">
        <f t="shared" si="36"/>
        <v>7.5</v>
      </c>
      <c r="BL34" s="40">
        <f t="shared" si="58"/>
        <v>45988</v>
      </c>
      <c r="BM34" s="4" t="str">
        <f t="shared" si="37"/>
        <v/>
      </c>
      <c r="BN34" s="4" t="str">
        <f t="shared" si="38"/>
        <v/>
      </c>
      <c r="BO34" s="4" t="str">
        <f t="shared" si="39"/>
        <v/>
      </c>
      <c r="BP34" s="4" t="str">
        <f>IF(BL34="","",IF(OR(AND(BL34&gt;=ANNEXE!$E$4,BL34&lt;=ANNEXE!$F$4),AND(BL34&gt;=ANNEXE!$E$5,BL34&lt;=ANNEXE!$F$5),AND(BL34&gt;=ANNEXE!$E$6,BL34&lt;=ANNEXE!$F$6),AND(BL34&gt;=ANNEXE!$E$7,BL34&lt;=ANNEXE!$F$7),AND(BL34&gt;=ANNEXE!$E$8,BL34&lt;=ANNEXE!$F$8),AND(BL34&gt;=ANNEXE!$E$9,BL34&lt;=ANNEXE!$F$9),COUNTIF(ANNEXE!$A$4:$C$18,BL34)&gt;=1),"C",""))</f>
        <v/>
      </c>
      <c r="BQ34" s="41">
        <f t="shared" si="40"/>
        <v>8</v>
      </c>
      <c r="BR34" s="40">
        <f t="shared" si="59"/>
        <v>46018</v>
      </c>
      <c r="BS34" s="4" t="str">
        <f t="shared" si="46"/>
        <v/>
      </c>
      <c r="BT34" s="4" t="str">
        <f t="shared" si="47"/>
        <v/>
      </c>
      <c r="BU34" s="4" t="str">
        <f t="shared" si="41"/>
        <v/>
      </c>
      <c r="BV34" s="4" t="str">
        <f>IF(BR34="","",IF(OR(AND(BR34&gt;=ANNEXE!$E$4,BR34&lt;=ANNEXE!$F$4),AND(BR34&gt;=ANNEXE!$E$5,BR34&lt;=ANNEXE!$F$5),AND(BR34&gt;=ANNEXE!$E$6,BR34&lt;=ANNEXE!$F$6),AND(BR34&gt;=ANNEXE!$E$7,BR34&lt;=ANNEXE!$F$7),AND(BR34&gt;=ANNEXE!$E$8,BR34&lt;=ANNEXE!$F$8),AND(BR34&gt;=ANNEXE!$E$9,BR34&lt;=ANNEXE!$F$9),COUNTIF(ANNEXE!$A$4:$C$18,BR34)&gt;=1),"C",""))</f>
        <v>C</v>
      </c>
      <c r="BW34" s="41" t="str">
        <f t="shared" si="42"/>
        <v/>
      </c>
    </row>
    <row r="35" spans="1:76">
      <c r="A35" s="64" t="s">
        <v>62</v>
      </c>
      <c r="B35" s="65">
        <v>7.5</v>
      </c>
      <c r="D35" s="40">
        <f>IF(D34="","",IF(MONTH(D34+1)=MONTH(D8),D34+1,""))</f>
        <v>45685</v>
      </c>
      <c r="E35" s="4" t="str">
        <f t="shared" si="43"/>
        <v/>
      </c>
      <c r="F35" s="4" t="str">
        <f t="shared" si="44"/>
        <v/>
      </c>
      <c r="G35" s="4" t="str">
        <f t="shared" si="45"/>
        <v/>
      </c>
      <c r="H35" s="4" t="str">
        <f>IF(D35="","",IF(OR(AND(D35&gt;=ANNEXE!$E$4,D35&lt;=ANNEXE!$F$4),AND(D35&gt;=ANNEXE!$E$5,D35&lt;=ANNEXE!$F$5),AND(D35&gt;=ANNEXE!$E$6,D35&lt;=ANNEXE!$F$6),AND(D35&gt;=ANNEXE!$E$7,D35&lt;=ANNEXE!$F$7),AND(D35&gt;=ANNEXE!$E$8,D35&lt;=ANNEXE!$F$8),AND(D35&gt;=ANNEXE!$E$9,D35&lt;=ANNEXE!$F$9),COUNTIF(ANNEXE!$A$4:$C$18,D35)&gt;=1),"C",""))</f>
        <v/>
      </c>
      <c r="I35" s="41">
        <f t="shared" si="0"/>
        <v>8</v>
      </c>
      <c r="J35" s="40">
        <f>IF(J34="","",IF(MONTH(J34+1)=MONTH(J8),J34+1,""))</f>
        <v>45716</v>
      </c>
      <c r="K35" s="4" t="str">
        <f t="shared" si="1"/>
        <v/>
      </c>
      <c r="L35" s="4" t="str">
        <f t="shared" si="2"/>
        <v/>
      </c>
      <c r="M35" s="4" t="str">
        <f t="shared" si="3"/>
        <v/>
      </c>
      <c r="N35" s="4" t="str">
        <f>IF(J35="","",IF(OR(AND(J35&gt;=ANNEXE!$E$4,J35&lt;=ANNEXE!$F$4),AND(J35&gt;=ANNEXE!$E$5,J35&lt;=ANNEXE!$F$5),AND(J35&gt;=ANNEXE!$E$6,J35&lt;=ANNEXE!$F$6),AND(J35&gt;=ANNEXE!$E$7,J35&lt;=ANNEXE!$F$7),AND(J35&gt;=ANNEXE!$E$8,J35&lt;=ANNEXE!$F$8),AND(J35&gt;=ANNEXE!$E$9,J35&lt;=ANNEXE!$F$9),COUNTIF(ANNEXE!$A$4:$C$18,J35)&gt;=1),"C",""))</f>
        <v/>
      </c>
      <c r="O35" s="41">
        <f t="shared" si="4"/>
        <v>3.5</v>
      </c>
      <c r="P35" s="40">
        <f>IF(P34="","",IF(MONTH(P34+1)=MONTH(P8),P34+1,""))</f>
        <v>45744</v>
      </c>
      <c r="Q35" s="4" t="str">
        <f t="shared" si="5"/>
        <v>F</v>
      </c>
      <c r="R35" s="4" t="str">
        <f t="shared" si="6"/>
        <v/>
      </c>
      <c r="S35" s="4" t="str">
        <f t="shared" si="7"/>
        <v>P</v>
      </c>
      <c r="T35" s="4" t="str">
        <f>IF(P35="","",IF(OR(AND(P35&gt;=ANNEXE!$E$4,P35&lt;=ANNEXE!$F$4),AND(P35&gt;=ANNEXE!$E$5,P35&lt;=ANNEXE!$F$5),AND(P35&gt;=ANNEXE!$E$6,P35&lt;=ANNEXE!$F$6),AND(P35&gt;=ANNEXE!$E$7,P35&lt;=ANNEXE!$F$7),AND(P35&gt;=ANNEXE!$E$8,P35&lt;=ANNEXE!$F$8),AND(P35&gt;=ANNEXE!$E$9,P35&lt;=ANNEXE!$F$9),COUNTIF(ANNEXE!$A$4:$C$18,P35)&gt;=1),"C",""))</f>
        <v/>
      </c>
      <c r="U35" s="41">
        <f t="shared" si="8"/>
        <v>3.5</v>
      </c>
      <c r="V35" s="40">
        <f>IF(V34="","",IF(MONTH(V34+1)=MONTH(V8),V34+1,""))</f>
        <v>45775</v>
      </c>
      <c r="W35" t="str">
        <f t="shared" si="9"/>
        <v>F</v>
      </c>
      <c r="X35" s="4" t="str">
        <f t="shared" si="10"/>
        <v/>
      </c>
      <c r="Y35" s="4" t="str">
        <f t="shared" si="11"/>
        <v>P</v>
      </c>
      <c r="Z35" s="4" t="str">
        <f>IF(V35="","",IF(OR(AND(V35&gt;=ANNEXE!$E$4,V35&lt;=ANNEXE!$F$4),AND(V35&gt;=ANNEXE!$E$5,V35&lt;=ANNEXE!$F$5),AND(V35&gt;=ANNEXE!$E$6,V35&lt;=ANNEXE!$F$6),AND(V35&gt;=ANNEXE!$E$7,V35&lt;=ANNEXE!$F$7),AND(V35&gt;=ANNEXE!$E$8,V35&lt;=ANNEXE!$F$8),AND(V35&gt;=ANNEXE!$E$9,V35&lt;=ANNEXE!$F$9),COUNTIF(ANNEXE!$A$4:$C$18,V35)&gt;=1),"C",""))</f>
        <v/>
      </c>
      <c r="AA35" s="41">
        <f t="shared" si="12"/>
        <v>7.5</v>
      </c>
      <c r="AB35" s="40">
        <f>IF(AB34="","",IF(MONTH(AB34+1)=MONTH(AB8),AB34+1,""))</f>
        <v>45805</v>
      </c>
      <c r="AC35" s="4" t="str">
        <f t="shared" si="13"/>
        <v>F</v>
      </c>
      <c r="AD35" s="4" t="str">
        <f t="shared" si="14"/>
        <v>E</v>
      </c>
      <c r="AE35" s="4" t="str">
        <f t="shared" si="15"/>
        <v/>
      </c>
      <c r="AF35" s="4" t="str">
        <f>IF(AB35="","",IF(OR(AND(AB35&gt;=ANNEXE!$E$4,AB35&lt;=ANNEXE!$F$4),AND(AB35&gt;=ANNEXE!$E$5,AB35&lt;=ANNEXE!$F$5),AND(AB35&gt;=ANNEXE!$E$6,AB35&lt;=ANNEXE!$F$6),AND(AB35&gt;=ANNEXE!$E$7,AB35&lt;=ANNEXE!$F$7),AND(AB35&gt;=ANNEXE!$E$8,AB35&lt;=ANNEXE!$F$8),AND(AB35&gt;=ANNEXE!$E$9,AB35&lt;=ANNEXE!$F$9),COUNTIF(ANNEXE!$A$4:$C$18,AB35)&gt;=1),"C",""))</f>
        <v/>
      </c>
      <c r="AG35" s="41">
        <f t="shared" si="16"/>
        <v>8</v>
      </c>
      <c r="AH35" s="40">
        <f>IF(AH34="","",IF(MONTH(AH34+1)=MONTH(AH8),AH34+1,""))</f>
        <v>45836</v>
      </c>
      <c r="AI35" s="4" t="str">
        <f t="shared" si="17"/>
        <v/>
      </c>
      <c r="AJ35" s="4" t="str">
        <f t="shared" si="18"/>
        <v/>
      </c>
      <c r="AK35" s="4" t="str">
        <f t="shared" si="19"/>
        <v/>
      </c>
      <c r="AL35" s="4" t="str">
        <f>IF(AH35="","",IF(OR(AND(AH35&gt;=ANNEXE!$E$4,AH35&lt;=ANNEXE!$F$4),AND(AH35&gt;=ANNEXE!$E$5,AH35&lt;=ANNEXE!$F$5),AND(AH35&gt;=ANNEXE!$E$6,AH35&lt;=ANNEXE!$F$6),AND(AH35&gt;=ANNEXE!$E$7,AH35&lt;=ANNEXE!$F$7),AND(AH35&gt;=ANNEXE!$E$8,AH35&lt;=ANNEXE!$F$8),AND(AH35&gt;=ANNEXE!$E$9,AH35&lt;=ANNEXE!$F$9),COUNTIF(ANNEXE!$A$4:$C$18,AH35)&gt;=1),"C",""))</f>
        <v/>
      </c>
      <c r="AM35" s="41" t="str">
        <f t="shared" si="20"/>
        <v/>
      </c>
      <c r="AN35" s="40">
        <f>IF(AN34="","",IF(MONTH(AN34+1)=MONTH(AN8),AN34+1,""))</f>
        <v>45866</v>
      </c>
      <c r="AO35" s="4" t="str">
        <f t="shared" si="21"/>
        <v>F</v>
      </c>
      <c r="AP35" s="4" t="str">
        <f t="shared" si="22"/>
        <v>E</v>
      </c>
      <c r="AQ35" s="4" t="str">
        <f t="shared" si="23"/>
        <v/>
      </c>
      <c r="AR35" s="4" t="str">
        <f>IF(AN35="","",IF(OR(AND(AN35&gt;=ANNEXE!$E$4,AN35&lt;=ANNEXE!$F$4),AND(AN35&gt;=ANNEXE!$E$5,AN35&lt;=ANNEXE!$F$5),AND(AN35&gt;=ANNEXE!$E$6,AN35&lt;=ANNEXE!$F$6),AND(AN35&gt;=ANNEXE!$E$7,AN35&lt;=ANNEXE!$F$7),AND(AN35&gt;=ANNEXE!$E$8,AN35&lt;=ANNEXE!$F$8),AND(AN35&gt;=ANNEXE!$E$9,AN35&lt;=ANNEXE!$F$9),COUNTIF(ANNEXE!$A$4:$C$18,AN35)&gt;=1),"C",""))</f>
        <v/>
      </c>
      <c r="AS35" s="41">
        <f t="shared" si="24"/>
        <v>7.5</v>
      </c>
      <c r="AT35" s="40">
        <f>IF(AT34="","",IF(MONTH(AT34+1)=MONTH(AT8),AT34+1,""))</f>
        <v>45897</v>
      </c>
      <c r="AU35" s="4" t="str">
        <f t="shared" si="25"/>
        <v>F</v>
      </c>
      <c r="AV35" s="4" t="str">
        <f t="shared" si="26"/>
        <v>E</v>
      </c>
      <c r="AW35" s="4" t="str">
        <f t="shared" si="27"/>
        <v/>
      </c>
      <c r="AX35" s="4" t="str">
        <f>IF(AT35="","",IF(OR(AND(AT35&gt;=ANNEXE!$E$4,AT35&lt;=ANNEXE!$F$4),AND(AT35&gt;=ANNEXE!$E$5,AT35&lt;=ANNEXE!$F$5),AND(AT35&gt;=ANNEXE!$E$6,AT35&lt;=ANNEXE!$F$6),AND(AT35&gt;=ANNEXE!$E$7,AT35&lt;=ANNEXE!$F$7),AND(AT35&gt;=ANNEXE!$E$8,AT35&lt;=ANNEXE!$F$8),AND(AT35&gt;=ANNEXE!$E$9,AT35&lt;=ANNEXE!$F$9),COUNTIF(ANNEXE!$A$4:$C$18,AT35)&gt;=1),"C",""))</f>
        <v/>
      </c>
      <c r="AY35" s="41">
        <f t="shared" si="28"/>
        <v>8</v>
      </c>
      <c r="AZ35" s="40">
        <f>IF(AZ34="","",IF(MONTH(AZ34+1)=MONTH(AZ8),AZ34+1,""))</f>
        <v>45928</v>
      </c>
      <c r="BA35" s="4" t="str">
        <f t="shared" si="29"/>
        <v/>
      </c>
      <c r="BB35" s="4" t="str">
        <f t="shared" si="30"/>
        <v/>
      </c>
      <c r="BC35" s="4" t="str">
        <f t="shared" si="31"/>
        <v/>
      </c>
      <c r="BD35" s="4" t="str">
        <f>IF(AZ35="","",IF(OR(AND(AZ35&gt;=ANNEXE!$E$4,AZ35&lt;=ANNEXE!$F$4),AND(AZ35&gt;=ANNEXE!$E$5,AZ35&lt;=ANNEXE!$F$5),AND(AZ35&gt;=ANNEXE!$E$6,AZ35&lt;=ANNEXE!$F$6),AND(AZ35&gt;=ANNEXE!$E$7,AZ35&lt;=ANNEXE!$F$7),AND(AZ35&gt;=ANNEXE!$E$8,AZ35&lt;=ANNEXE!$F$8),AND(AZ35&gt;=ANNEXE!$E$9,AZ35&lt;=ANNEXE!$F$9),COUNTIF(ANNEXE!$A$4:$C$18,AZ35)&gt;=1),"C",""))</f>
        <v/>
      </c>
      <c r="BE35" s="41" t="str">
        <f t="shared" si="32"/>
        <v/>
      </c>
      <c r="BF35" s="40">
        <f>IF(BF34="","",IF(MONTH(BF34+1)=MONTH(BF8),BF34+1,""))</f>
        <v>45958</v>
      </c>
      <c r="BG35" s="4" t="str">
        <f t="shared" si="33"/>
        <v>F</v>
      </c>
      <c r="BH35" s="4" t="str">
        <f t="shared" si="34"/>
        <v/>
      </c>
      <c r="BI35" s="4" t="str">
        <f t="shared" si="35"/>
        <v>P</v>
      </c>
      <c r="BJ35" s="4" t="str">
        <f>IF(BF35="","",IF(OR(AND(BF35&gt;=ANNEXE!$E$4,BF35&lt;=ANNEXE!$F$4),AND(BF35&gt;=ANNEXE!$E$5,BF35&lt;=ANNEXE!$F$5),AND(BF35&gt;=ANNEXE!$E$6,BF35&lt;=ANNEXE!$F$6),AND(BF35&gt;=ANNEXE!$E$7,BF35&lt;=ANNEXE!$F$7),AND(BF35&gt;=ANNEXE!$E$8,BF35&lt;=ANNEXE!$F$8),AND(BF35&gt;=ANNEXE!$E$9,BF35&lt;=ANNEXE!$F$9),COUNTIF(ANNEXE!$A$4:$C$18,BF35)&gt;=1),"C",""))</f>
        <v/>
      </c>
      <c r="BK35" s="41">
        <f t="shared" si="36"/>
        <v>8</v>
      </c>
      <c r="BL35" s="40">
        <f>IF(BL34="","",IF(MONTH(BL34+1)=MONTH(BL8),BL34+1,""))</f>
        <v>45989</v>
      </c>
      <c r="BM35" s="4" t="str">
        <f t="shared" si="37"/>
        <v/>
      </c>
      <c r="BN35" s="4" t="str">
        <f t="shared" si="38"/>
        <v/>
      </c>
      <c r="BO35" s="4" t="str">
        <f t="shared" si="39"/>
        <v/>
      </c>
      <c r="BP35" s="4" t="str">
        <f>IF(BL35="","",IF(OR(AND(BL35&gt;=ANNEXE!$E$4,BL35&lt;=ANNEXE!$F$4),AND(BL35&gt;=ANNEXE!$E$5,BL35&lt;=ANNEXE!$F$5),AND(BL35&gt;=ANNEXE!$E$6,BL35&lt;=ANNEXE!$F$6),AND(BL35&gt;=ANNEXE!$E$7,BL35&lt;=ANNEXE!$F$7),AND(BL35&gt;=ANNEXE!$E$8,BL35&lt;=ANNEXE!$F$8),AND(BL35&gt;=ANNEXE!$E$9,BL35&lt;=ANNEXE!$F$9),COUNTIF(ANNEXE!$A$4:$C$18,BL35)&gt;=1),"C",""))</f>
        <v/>
      </c>
      <c r="BQ35" s="41">
        <f t="shared" si="40"/>
        <v>3.5</v>
      </c>
      <c r="BR35" s="40">
        <f>IF(BR34="","",IF(MONTH(BR34+1)=MONTH(BR8),BR34+1,""))</f>
        <v>46019</v>
      </c>
      <c r="BS35" s="4" t="str">
        <f t="shared" si="46"/>
        <v/>
      </c>
      <c r="BT35" s="4" t="str">
        <f t="shared" si="47"/>
        <v/>
      </c>
      <c r="BU35" s="4" t="str">
        <f t="shared" si="41"/>
        <v/>
      </c>
      <c r="BV35" s="4" t="str">
        <f>IF(BR35="","",IF(OR(AND(BR35&gt;=ANNEXE!$E$4,BR35&lt;=ANNEXE!$F$4),AND(BR35&gt;=ANNEXE!$E$5,BR35&lt;=ANNEXE!$F$5),AND(BR35&gt;=ANNEXE!$E$6,BR35&lt;=ANNEXE!$F$6),AND(BR35&gt;=ANNEXE!$E$7,BR35&lt;=ANNEXE!$F$7),AND(BR35&gt;=ANNEXE!$E$8,BR35&lt;=ANNEXE!$F$8),AND(BR35&gt;=ANNEXE!$E$9,BR35&lt;=ANNEXE!$F$9),COUNTIF(ANNEXE!$A$4:$C$18,BR35)&gt;=1),"C",""))</f>
        <v>C</v>
      </c>
      <c r="BW35" s="41" t="str">
        <f t="shared" si="42"/>
        <v/>
      </c>
    </row>
    <row r="36" spans="1:76">
      <c r="A36" s="64" t="s">
        <v>63</v>
      </c>
      <c r="B36" s="65">
        <v>8</v>
      </c>
      <c r="D36" s="40">
        <f t="shared" ref="D36:D37" si="60">IF(D35="","",IF(MONTH(D35+1)=MONTH(D9),D35+1,""))</f>
        <v>45686</v>
      </c>
      <c r="E36" s="4" t="str">
        <f t="shared" si="43"/>
        <v/>
      </c>
      <c r="F36" s="4" t="str">
        <f t="shared" si="44"/>
        <v/>
      </c>
      <c r="G36" s="4" t="str">
        <f t="shared" si="45"/>
        <v/>
      </c>
      <c r="H36" s="4" t="str">
        <f>IF(D36="","",IF(OR(AND(D36&gt;=ANNEXE!$E$4,D36&lt;=ANNEXE!$F$4),AND(D36&gt;=ANNEXE!$E$5,D36&lt;=ANNEXE!$F$5),AND(D36&gt;=ANNEXE!$E$6,D36&lt;=ANNEXE!$F$6),AND(D36&gt;=ANNEXE!$E$7,D36&lt;=ANNEXE!$F$7),AND(D36&gt;=ANNEXE!$E$8,D36&lt;=ANNEXE!$F$8),AND(D36&gt;=ANNEXE!$E$9,D36&lt;=ANNEXE!$F$9),COUNTIF(ANNEXE!$A$4:$C$18,D36)&gt;=1),"C",""))</f>
        <v/>
      </c>
      <c r="I36" s="41">
        <f t="shared" si="0"/>
        <v>8</v>
      </c>
      <c r="J36" s="40" t="str">
        <f t="shared" ref="J36:J37" si="61">IF(J35="","",IF(MONTH(J35+1)=MONTH(J9),J35+1,""))</f>
        <v/>
      </c>
      <c r="K36" s="4" t="str">
        <f t="shared" si="1"/>
        <v/>
      </c>
      <c r="L36" s="4" t="str">
        <f t="shared" si="2"/>
        <v/>
      </c>
      <c r="M36" s="4" t="str">
        <f t="shared" si="3"/>
        <v/>
      </c>
      <c r="N36" s="4" t="str">
        <f>IF(J36="","",IF(OR(AND(J36&gt;=ANNEXE!$E$4,J36&lt;=ANNEXE!$F$4),AND(J36&gt;=ANNEXE!$E$5,J36&lt;=ANNEXE!$F$5),AND(J36&gt;=ANNEXE!$E$6,J36&lt;=ANNEXE!$F$6),AND(J36&gt;=ANNEXE!$E$7,J36&lt;=ANNEXE!$F$7),AND(J36&gt;=ANNEXE!$E$8,J36&lt;=ANNEXE!$F$8),AND(J36&gt;=ANNEXE!$E$9,J36&lt;=ANNEXE!$F$9),COUNTIF(ANNEXE!$A$4:$C$18,J36)&gt;=1),"C",""))</f>
        <v/>
      </c>
      <c r="O36" s="41" t="str">
        <f t="shared" si="4"/>
        <v/>
      </c>
      <c r="P36" s="40">
        <f t="shared" ref="P36:P37" si="62">IF(P35="","",IF(MONTH(P35+1)=MONTH(P9),P35+1,""))</f>
        <v>45745</v>
      </c>
      <c r="Q36" s="4" t="str">
        <f t="shared" si="5"/>
        <v/>
      </c>
      <c r="R36" s="4" t="str">
        <f t="shared" si="6"/>
        <v/>
      </c>
      <c r="S36" s="4" t="str">
        <f t="shared" si="7"/>
        <v/>
      </c>
      <c r="T36" s="4" t="str">
        <f>IF(P36="","",IF(OR(AND(P36&gt;=ANNEXE!$E$4,P36&lt;=ANNEXE!$F$4),AND(P36&gt;=ANNEXE!$E$5,P36&lt;=ANNEXE!$F$5),AND(P36&gt;=ANNEXE!$E$6,P36&lt;=ANNEXE!$F$6),AND(P36&gt;=ANNEXE!$E$7,P36&lt;=ANNEXE!$F$7),AND(P36&gt;=ANNEXE!$E$8,P36&lt;=ANNEXE!$F$8),AND(P36&gt;=ANNEXE!$E$9,P36&lt;=ANNEXE!$F$9),COUNTIF(ANNEXE!$A$4:$C$18,P36)&gt;=1),"C",""))</f>
        <v/>
      </c>
      <c r="U36" s="41" t="str">
        <f t="shared" si="8"/>
        <v/>
      </c>
      <c r="V36" s="40">
        <f t="shared" ref="V36:V37" si="63">IF(V35="","",IF(MONTH(V35+1)=MONTH(V9),V35+1,""))</f>
        <v>45776</v>
      </c>
      <c r="W36" t="str">
        <f t="shared" si="9"/>
        <v>F</v>
      </c>
      <c r="X36" s="4" t="str">
        <f t="shared" si="10"/>
        <v/>
      </c>
      <c r="Y36" s="4" t="str">
        <f t="shared" si="11"/>
        <v>P</v>
      </c>
      <c r="Z36" s="4" t="str">
        <f>IF(V36="","",IF(OR(AND(V36&gt;=ANNEXE!$E$4,V36&lt;=ANNEXE!$F$4),AND(V36&gt;=ANNEXE!$E$5,V36&lt;=ANNEXE!$F$5),AND(V36&gt;=ANNEXE!$E$6,V36&lt;=ANNEXE!$F$6),AND(V36&gt;=ANNEXE!$E$7,V36&lt;=ANNEXE!$F$7),AND(V36&gt;=ANNEXE!$E$8,V36&lt;=ANNEXE!$F$8),AND(V36&gt;=ANNEXE!$E$9,V36&lt;=ANNEXE!$F$9),COUNTIF(ANNEXE!$A$4:$C$18,V36)&gt;=1),"C",""))</f>
        <v/>
      </c>
      <c r="AA36" s="41">
        <f t="shared" si="12"/>
        <v>8</v>
      </c>
      <c r="AB36" s="40">
        <f t="shared" ref="AB36:AB37" si="64">IF(AB35="","",IF(MONTH(AB35+1)=MONTH(AB9),AB35+1,""))</f>
        <v>45806</v>
      </c>
      <c r="AC36" s="4" t="str">
        <f t="shared" si="13"/>
        <v>F</v>
      </c>
      <c r="AD36" s="4" t="str">
        <f t="shared" si="14"/>
        <v>E</v>
      </c>
      <c r="AE36" s="4" t="str">
        <f t="shared" si="15"/>
        <v/>
      </c>
      <c r="AF36" s="4" t="str">
        <f>IF(AB36="","",IF(OR(AND(AB36&gt;=ANNEXE!$E$4,AB36&lt;=ANNEXE!$F$4),AND(AB36&gt;=ANNEXE!$E$5,AB36&lt;=ANNEXE!$F$5),AND(AB36&gt;=ANNEXE!$E$6,AB36&lt;=ANNEXE!$F$6),AND(AB36&gt;=ANNEXE!$E$7,AB36&lt;=ANNEXE!$F$7),AND(AB36&gt;=ANNEXE!$E$8,AB36&lt;=ANNEXE!$F$8),AND(AB36&gt;=ANNEXE!$E$9,AB36&lt;=ANNEXE!$F$9),COUNTIF(ANNEXE!$A$4:$C$18,AB36)&gt;=1),"C",""))</f>
        <v>C</v>
      </c>
      <c r="AG36" s="41">
        <f t="shared" si="16"/>
        <v>8</v>
      </c>
      <c r="AH36" s="40">
        <f t="shared" ref="AH36:AH37" si="65">IF(AH35="","",IF(MONTH(AH35+1)=MONTH(AH9),AH35+1,""))</f>
        <v>45837</v>
      </c>
      <c r="AI36" s="4" t="str">
        <f t="shared" si="17"/>
        <v/>
      </c>
      <c r="AJ36" s="4" t="str">
        <f t="shared" si="18"/>
        <v/>
      </c>
      <c r="AK36" s="4" t="str">
        <f t="shared" si="19"/>
        <v/>
      </c>
      <c r="AL36" s="4" t="str">
        <f>IF(AH36="","",IF(OR(AND(AH36&gt;=ANNEXE!$E$4,AH36&lt;=ANNEXE!$F$4),AND(AH36&gt;=ANNEXE!$E$5,AH36&lt;=ANNEXE!$F$5),AND(AH36&gt;=ANNEXE!$E$6,AH36&lt;=ANNEXE!$F$6),AND(AH36&gt;=ANNEXE!$E$7,AH36&lt;=ANNEXE!$F$7),AND(AH36&gt;=ANNEXE!$E$8,AH36&lt;=ANNEXE!$F$8),AND(AH36&gt;=ANNEXE!$E$9,AH36&lt;=ANNEXE!$F$9),COUNTIF(ANNEXE!$A$4:$C$18,AH36)&gt;=1),"C",""))</f>
        <v/>
      </c>
      <c r="AM36" s="41" t="str">
        <f t="shared" si="20"/>
        <v/>
      </c>
      <c r="AN36" s="40">
        <f t="shared" ref="AN36:AN37" si="66">IF(AN35="","",IF(MONTH(AN35+1)=MONTH(AN9),AN35+1,""))</f>
        <v>45867</v>
      </c>
      <c r="AO36" s="4" t="str">
        <f t="shared" si="21"/>
        <v>F</v>
      </c>
      <c r="AP36" s="4" t="str">
        <f t="shared" si="22"/>
        <v>E</v>
      </c>
      <c r="AQ36" s="4" t="str">
        <f t="shared" si="23"/>
        <v/>
      </c>
      <c r="AR36" s="4" t="str">
        <f>IF(AN36="","",IF(OR(AND(AN36&gt;=ANNEXE!$E$4,AN36&lt;=ANNEXE!$F$4),AND(AN36&gt;=ANNEXE!$E$5,AN36&lt;=ANNEXE!$F$5),AND(AN36&gt;=ANNEXE!$E$6,AN36&lt;=ANNEXE!$F$6),AND(AN36&gt;=ANNEXE!$E$7,AN36&lt;=ANNEXE!$F$7),AND(AN36&gt;=ANNEXE!$E$8,AN36&lt;=ANNEXE!$F$8),AND(AN36&gt;=ANNEXE!$E$9,AN36&lt;=ANNEXE!$F$9),COUNTIF(ANNEXE!$A$4:$C$18,AN36)&gt;=1),"C",""))</f>
        <v/>
      </c>
      <c r="AS36" s="41">
        <f t="shared" si="24"/>
        <v>8</v>
      </c>
      <c r="AT36" s="40">
        <f t="shared" ref="AT36:AT37" si="67">IF(AT35="","",IF(MONTH(AT35+1)=MONTH(AT9),AT35+1,""))</f>
        <v>45898</v>
      </c>
      <c r="AU36" s="4" t="str">
        <f t="shared" si="25"/>
        <v>F</v>
      </c>
      <c r="AV36" s="4" t="str">
        <f t="shared" si="26"/>
        <v>E</v>
      </c>
      <c r="AW36" s="4" t="str">
        <f t="shared" si="27"/>
        <v/>
      </c>
      <c r="AX36" s="4" t="str">
        <f>IF(AT36="","",IF(OR(AND(AT36&gt;=ANNEXE!$E$4,AT36&lt;=ANNEXE!$F$4),AND(AT36&gt;=ANNEXE!$E$5,AT36&lt;=ANNEXE!$F$5),AND(AT36&gt;=ANNEXE!$E$6,AT36&lt;=ANNEXE!$F$6),AND(AT36&gt;=ANNEXE!$E$7,AT36&lt;=ANNEXE!$F$7),AND(AT36&gt;=ANNEXE!$E$8,AT36&lt;=ANNEXE!$F$8),AND(AT36&gt;=ANNEXE!$E$9,AT36&lt;=ANNEXE!$F$9),COUNTIF(ANNEXE!$A$4:$C$18,AT36)&gt;=1),"C",""))</f>
        <v/>
      </c>
      <c r="AY36" s="41">
        <f t="shared" si="28"/>
        <v>3.5</v>
      </c>
      <c r="AZ36" s="40">
        <f t="shared" ref="AZ36:AZ37" si="68">IF(AZ35="","",IF(MONTH(AZ35+1)=MONTH(AZ9),AZ35+1,""))</f>
        <v>45929</v>
      </c>
      <c r="BA36" s="4" t="str">
        <f t="shared" si="29"/>
        <v>F</v>
      </c>
      <c r="BB36" s="4" t="str">
        <f t="shared" si="30"/>
        <v/>
      </c>
      <c r="BC36" s="4" t="str">
        <f t="shared" si="31"/>
        <v>P</v>
      </c>
      <c r="BD36" s="4" t="str">
        <f>IF(AZ36="","",IF(OR(AND(AZ36&gt;=ANNEXE!$E$4,AZ36&lt;=ANNEXE!$F$4),AND(AZ36&gt;=ANNEXE!$E$5,AZ36&lt;=ANNEXE!$F$5),AND(AZ36&gt;=ANNEXE!$E$6,AZ36&lt;=ANNEXE!$F$6),AND(AZ36&gt;=ANNEXE!$E$7,AZ36&lt;=ANNEXE!$F$7),AND(AZ36&gt;=ANNEXE!$E$8,AZ36&lt;=ANNEXE!$F$8),AND(AZ36&gt;=ANNEXE!$E$9,AZ36&lt;=ANNEXE!$F$9),COUNTIF(ANNEXE!$A$4:$C$18,AZ36)&gt;=1),"C",""))</f>
        <v/>
      </c>
      <c r="BE36" s="41">
        <f t="shared" si="32"/>
        <v>7.5</v>
      </c>
      <c r="BF36" s="40">
        <f t="shared" ref="BF36:BF37" si="69">IF(BF35="","",IF(MONTH(BF35+1)=MONTH(BF9),BF35+1,""))</f>
        <v>45959</v>
      </c>
      <c r="BG36" s="4" t="str">
        <f t="shared" si="33"/>
        <v>F</v>
      </c>
      <c r="BH36" s="4" t="str">
        <f t="shared" si="34"/>
        <v/>
      </c>
      <c r="BI36" s="4" t="str">
        <f t="shared" si="35"/>
        <v>P</v>
      </c>
      <c r="BJ36" s="4" t="str">
        <f>IF(BF36="","",IF(OR(AND(BF36&gt;=ANNEXE!$E$4,BF36&lt;=ANNEXE!$F$4),AND(BF36&gt;=ANNEXE!$E$5,BF36&lt;=ANNEXE!$F$5),AND(BF36&gt;=ANNEXE!$E$6,BF36&lt;=ANNEXE!$F$6),AND(BF36&gt;=ANNEXE!$E$7,BF36&lt;=ANNEXE!$F$7),AND(BF36&gt;=ANNEXE!$E$8,BF36&lt;=ANNEXE!$F$8),AND(BF36&gt;=ANNEXE!$E$9,BF36&lt;=ANNEXE!$F$9),COUNTIF(ANNEXE!$A$4:$C$18,BF36)&gt;=1),"C",""))</f>
        <v/>
      </c>
      <c r="BK36" s="41">
        <f t="shared" si="36"/>
        <v>8</v>
      </c>
      <c r="BL36" s="40">
        <f t="shared" ref="BL36:BL37" si="70">IF(BL35="","",IF(MONTH(BL35+1)=MONTH(BL9),BL35+1,""))</f>
        <v>45990</v>
      </c>
      <c r="BM36" s="4" t="str">
        <f t="shared" si="37"/>
        <v/>
      </c>
      <c r="BN36" s="4" t="str">
        <f t="shared" si="38"/>
        <v/>
      </c>
      <c r="BO36" s="4" t="str">
        <f t="shared" si="39"/>
        <v/>
      </c>
      <c r="BP36" s="4" t="str">
        <f>IF(BL36="","",IF(OR(AND(BL36&gt;=ANNEXE!$E$4,BL36&lt;=ANNEXE!$F$4),AND(BL36&gt;=ANNEXE!$E$5,BL36&lt;=ANNEXE!$F$5),AND(BL36&gt;=ANNEXE!$E$6,BL36&lt;=ANNEXE!$F$6),AND(BL36&gt;=ANNEXE!$E$7,BL36&lt;=ANNEXE!$F$7),AND(BL36&gt;=ANNEXE!$E$8,BL36&lt;=ANNEXE!$F$8),AND(BL36&gt;=ANNEXE!$E$9,BL36&lt;=ANNEXE!$F$9),COUNTIF(ANNEXE!$A$4:$C$18,BL36)&gt;=1),"C",""))</f>
        <v/>
      </c>
      <c r="BQ36" s="41" t="str">
        <f t="shared" si="40"/>
        <v/>
      </c>
      <c r="BR36" s="40">
        <f t="shared" ref="BR36:BR37" si="71">IF(BR35="","",IF(MONTH(BR35+1)=MONTH(BR9),BR35+1,""))</f>
        <v>46020</v>
      </c>
      <c r="BS36" s="4" t="str">
        <f t="shared" si="46"/>
        <v/>
      </c>
      <c r="BT36" s="4" t="str">
        <f t="shared" si="47"/>
        <v/>
      </c>
      <c r="BU36" s="4" t="str">
        <f t="shared" si="41"/>
        <v/>
      </c>
      <c r="BV36" s="4" t="str">
        <f>IF(BR36="","",IF(OR(AND(BR36&gt;=ANNEXE!$E$4,BR36&lt;=ANNEXE!$F$4),AND(BR36&gt;=ANNEXE!$E$5,BR36&lt;=ANNEXE!$F$5),AND(BR36&gt;=ANNEXE!$E$6,BR36&lt;=ANNEXE!$F$6),AND(BR36&gt;=ANNEXE!$E$7,BR36&lt;=ANNEXE!$F$7),AND(BR36&gt;=ANNEXE!$E$8,BR36&lt;=ANNEXE!$F$8),AND(BR36&gt;=ANNEXE!$E$9,BR36&lt;=ANNEXE!$F$9),COUNTIF(ANNEXE!$A$4:$C$18,BR36)&gt;=1),"C",""))</f>
        <v>C</v>
      </c>
      <c r="BW36" s="41">
        <f t="shared" si="42"/>
        <v>7.5</v>
      </c>
    </row>
    <row r="37" spans="1:76">
      <c r="A37" s="64" t="s">
        <v>64</v>
      </c>
      <c r="B37" s="65">
        <v>8</v>
      </c>
      <c r="D37" s="40">
        <f t="shared" si="60"/>
        <v>45687</v>
      </c>
      <c r="E37" s="4" t="str">
        <f t="shared" si="43"/>
        <v/>
      </c>
      <c r="F37" s="4" t="str">
        <f t="shared" si="44"/>
        <v/>
      </c>
      <c r="G37" s="4" t="str">
        <f t="shared" si="45"/>
        <v/>
      </c>
      <c r="H37" s="4" t="str">
        <f>IF(D37="","",IF(OR(AND(D37&gt;=ANNEXE!$E$4,D37&lt;=ANNEXE!$F$4),AND(D37&gt;=ANNEXE!$E$5,D37&lt;=ANNEXE!$F$5),AND(D37&gt;=ANNEXE!$E$6,D37&lt;=ANNEXE!$F$6),AND(D37&gt;=ANNEXE!$E$7,D37&lt;=ANNEXE!$F$7),AND(D37&gt;=ANNEXE!$E$8,D37&lt;=ANNEXE!$F$8),AND(D37&gt;=ANNEXE!$E$9,D37&lt;=ANNEXE!$F$9),COUNTIF(ANNEXE!$A$4:$C$18,D37)&gt;=1),"C",""))</f>
        <v/>
      </c>
      <c r="I37" s="41">
        <f t="shared" si="0"/>
        <v>8</v>
      </c>
      <c r="J37" s="40" t="str">
        <f t="shared" si="61"/>
        <v/>
      </c>
      <c r="K37" s="4" t="str">
        <f t="shared" si="1"/>
        <v/>
      </c>
      <c r="L37" s="4" t="str">
        <f t="shared" si="2"/>
        <v/>
      </c>
      <c r="M37" s="4" t="str">
        <f t="shared" si="3"/>
        <v/>
      </c>
      <c r="N37" s="4" t="str">
        <f>IF(J37="","",IF(OR(AND(J37&gt;=ANNEXE!$E$4,J37&lt;=ANNEXE!$F$4),AND(J37&gt;=ANNEXE!$E$5,J37&lt;=ANNEXE!$F$5),AND(J37&gt;=ANNEXE!$E$6,J37&lt;=ANNEXE!$F$6),AND(J37&gt;=ANNEXE!$E$7,J37&lt;=ANNEXE!$F$7),AND(J37&gt;=ANNEXE!$E$8,J37&lt;=ANNEXE!$F$8),AND(J37&gt;=ANNEXE!$E$9,J37&lt;=ANNEXE!$F$9),COUNTIF(ANNEXE!$A$4:$C$18,J37)&gt;=1),"C",""))</f>
        <v/>
      </c>
      <c r="O37" s="41" t="str">
        <f t="shared" si="4"/>
        <v/>
      </c>
      <c r="P37" s="40">
        <f t="shared" si="62"/>
        <v>45746</v>
      </c>
      <c r="Q37" s="4" t="str">
        <f t="shared" si="5"/>
        <v/>
      </c>
      <c r="R37" s="4" t="str">
        <f t="shared" si="6"/>
        <v/>
      </c>
      <c r="S37" s="4" t="str">
        <f t="shared" si="7"/>
        <v/>
      </c>
      <c r="T37" s="4" t="str">
        <f>IF(P37="","",IF(OR(AND(P37&gt;=ANNEXE!$E$4,P37&lt;=ANNEXE!$F$4),AND(P37&gt;=ANNEXE!$E$5,P37&lt;=ANNEXE!$F$5),AND(P37&gt;=ANNEXE!$E$6,P37&lt;=ANNEXE!$F$6),AND(P37&gt;=ANNEXE!$E$7,P37&lt;=ANNEXE!$F$7),AND(P37&gt;=ANNEXE!$E$8,P37&lt;=ANNEXE!$F$8),AND(P37&gt;=ANNEXE!$E$9,P37&lt;=ANNEXE!$F$9),COUNTIF(ANNEXE!$A$4:$C$18,P37)&gt;=1),"C",""))</f>
        <v/>
      </c>
      <c r="U37" s="41" t="str">
        <f t="shared" si="8"/>
        <v/>
      </c>
      <c r="V37" s="40">
        <f t="shared" si="63"/>
        <v>45777</v>
      </c>
      <c r="W37" t="str">
        <f t="shared" si="9"/>
        <v>F</v>
      </c>
      <c r="X37" s="4" t="str">
        <f t="shared" si="10"/>
        <v/>
      </c>
      <c r="Y37" s="4" t="str">
        <f t="shared" si="11"/>
        <v>P</v>
      </c>
      <c r="Z37" s="4" t="str">
        <f>IF(V37="","",IF(OR(AND(V37&gt;=ANNEXE!$E$4,V37&lt;=ANNEXE!$F$4),AND(V37&gt;=ANNEXE!$E$5,V37&lt;=ANNEXE!$F$5),AND(V37&gt;=ANNEXE!$E$6,V37&lt;=ANNEXE!$F$6),AND(V37&gt;=ANNEXE!$E$7,V37&lt;=ANNEXE!$F$7),AND(V37&gt;=ANNEXE!$E$8,V37&lt;=ANNEXE!$F$8),AND(V37&gt;=ANNEXE!$E$9,V37&lt;=ANNEXE!$F$9),COUNTIF(ANNEXE!$A$4:$C$18,V37)&gt;=1),"C",""))</f>
        <v/>
      </c>
      <c r="AA37" s="41">
        <f t="shared" si="12"/>
        <v>8</v>
      </c>
      <c r="AB37" s="40">
        <f t="shared" si="64"/>
        <v>45807</v>
      </c>
      <c r="AC37" s="4" t="str">
        <f t="shared" si="13"/>
        <v>F</v>
      </c>
      <c r="AD37" s="4" t="str">
        <f t="shared" si="14"/>
        <v>E</v>
      </c>
      <c r="AE37" s="4" t="str">
        <f t="shared" si="15"/>
        <v/>
      </c>
      <c r="AF37" s="4" t="str">
        <f>IF(AB37="","",IF(OR(AND(AB37&gt;=ANNEXE!$E$4,AB37&lt;=ANNEXE!$F$4),AND(AB37&gt;=ANNEXE!$E$5,AB37&lt;=ANNEXE!$F$5),AND(AB37&gt;=ANNEXE!$E$6,AB37&lt;=ANNEXE!$F$6),AND(AB37&gt;=ANNEXE!$E$7,AB37&lt;=ANNEXE!$F$7),AND(AB37&gt;=ANNEXE!$E$8,AB37&lt;=ANNEXE!$F$8),AND(AB37&gt;=ANNEXE!$E$9,AB37&lt;=ANNEXE!$F$9),COUNTIF(ANNEXE!$A$4:$C$18,AB37)&gt;=1),"C",""))</f>
        <v/>
      </c>
      <c r="AG37" s="41">
        <f t="shared" si="16"/>
        <v>3.5</v>
      </c>
      <c r="AH37" s="40">
        <f t="shared" si="65"/>
        <v>45838</v>
      </c>
      <c r="AI37" s="4" t="str">
        <f t="shared" si="17"/>
        <v>F</v>
      </c>
      <c r="AJ37" s="4" t="str">
        <f t="shared" si="18"/>
        <v/>
      </c>
      <c r="AK37" s="4" t="str">
        <f t="shared" si="19"/>
        <v>P</v>
      </c>
      <c r="AL37" s="4" t="str">
        <f>IF(AH37="","",IF(OR(AND(AH37&gt;=ANNEXE!$E$4,AH37&lt;=ANNEXE!$F$4),AND(AH37&gt;=ANNEXE!$E$5,AH37&lt;=ANNEXE!$F$5),AND(AH37&gt;=ANNEXE!$E$6,AH37&lt;=ANNEXE!$F$6),AND(AH37&gt;=ANNEXE!$E$7,AH37&lt;=ANNEXE!$F$7),AND(AH37&gt;=ANNEXE!$E$8,AH37&lt;=ANNEXE!$F$8),AND(AH37&gt;=ANNEXE!$E$9,AH37&lt;=ANNEXE!$F$9),COUNTIF(ANNEXE!$A$4:$C$18,AH37)&gt;=1),"C",""))</f>
        <v/>
      </c>
      <c r="AM37" s="41">
        <f t="shared" si="20"/>
        <v>7.5</v>
      </c>
      <c r="AN37" s="40">
        <f t="shared" si="66"/>
        <v>45868</v>
      </c>
      <c r="AO37" s="4" t="str">
        <f t="shared" si="21"/>
        <v>F</v>
      </c>
      <c r="AP37" s="4" t="str">
        <f t="shared" si="22"/>
        <v>E</v>
      </c>
      <c r="AQ37" s="4" t="str">
        <f t="shared" si="23"/>
        <v/>
      </c>
      <c r="AR37" s="4" t="str">
        <f>IF(AN37="","",IF(OR(AND(AN37&gt;=ANNEXE!$E$4,AN37&lt;=ANNEXE!$F$4),AND(AN37&gt;=ANNEXE!$E$5,AN37&lt;=ANNEXE!$F$5),AND(AN37&gt;=ANNEXE!$E$6,AN37&lt;=ANNEXE!$F$6),AND(AN37&gt;=ANNEXE!$E$7,AN37&lt;=ANNEXE!$F$7),AND(AN37&gt;=ANNEXE!$E$8,AN37&lt;=ANNEXE!$F$8),AND(AN37&gt;=ANNEXE!$E$9,AN37&lt;=ANNEXE!$F$9),COUNTIF(ANNEXE!$A$4:$C$18,AN37)&gt;=1),"C",""))</f>
        <v/>
      </c>
      <c r="AS37" s="41">
        <f t="shared" si="24"/>
        <v>8</v>
      </c>
      <c r="AT37" s="40">
        <f t="shared" si="67"/>
        <v>45899</v>
      </c>
      <c r="AU37" s="4" t="str">
        <f t="shared" si="25"/>
        <v/>
      </c>
      <c r="AV37" s="4" t="str">
        <f t="shared" si="26"/>
        <v/>
      </c>
      <c r="AW37" s="4" t="str">
        <f t="shared" si="27"/>
        <v/>
      </c>
      <c r="AX37" s="4" t="str">
        <f>IF(AT37="","",IF(OR(AND(AT37&gt;=ANNEXE!$E$4,AT37&lt;=ANNEXE!$F$4),AND(AT37&gt;=ANNEXE!$E$5,AT37&lt;=ANNEXE!$F$5),AND(AT37&gt;=ANNEXE!$E$6,AT37&lt;=ANNEXE!$F$6),AND(AT37&gt;=ANNEXE!$E$7,AT37&lt;=ANNEXE!$F$7),AND(AT37&gt;=ANNEXE!$E$8,AT37&lt;=ANNEXE!$F$8),AND(AT37&gt;=ANNEXE!$E$9,AT37&lt;=ANNEXE!$F$9),COUNTIF(ANNEXE!$A$4:$C$18,AT37)&gt;=1),"C",""))</f>
        <v/>
      </c>
      <c r="AY37" s="41" t="str">
        <f t="shared" si="28"/>
        <v/>
      </c>
      <c r="AZ37" s="40">
        <f t="shared" si="68"/>
        <v>45930</v>
      </c>
      <c r="BA37" s="4" t="str">
        <f t="shared" si="29"/>
        <v>F</v>
      </c>
      <c r="BB37" s="4" t="str">
        <f t="shared" si="30"/>
        <v/>
      </c>
      <c r="BC37" s="4" t="str">
        <f t="shared" si="31"/>
        <v>P</v>
      </c>
      <c r="BD37" s="4" t="str">
        <f>IF(AZ37="","",IF(OR(AND(AZ37&gt;=ANNEXE!$E$4,AZ37&lt;=ANNEXE!$F$4),AND(AZ37&gt;=ANNEXE!$E$5,AZ37&lt;=ANNEXE!$F$5),AND(AZ37&gt;=ANNEXE!$E$6,AZ37&lt;=ANNEXE!$F$6),AND(AZ37&gt;=ANNEXE!$E$7,AZ37&lt;=ANNEXE!$F$7),AND(AZ37&gt;=ANNEXE!$E$8,AZ37&lt;=ANNEXE!$F$8),AND(AZ37&gt;=ANNEXE!$E$9,AZ37&lt;=ANNEXE!$F$9),COUNTIF(ANNEXE!$A$4:$C$18,AZ37)&gt;=1),"C",""))</f>
        <v/>
      </c>
      <c r="BE37" s="41">
        <f t="shared" si="32"/>
        <v>8</v>
      </c>
      <c r="BF37" s="40">
        <f t="shared" si="69"/>
        <v>45960</v>
      </c>
      <c r="BG37" s="4" t="str">
        <f t="shared" si="33"/>
        <v>F</v>
      </c>
      <c r="BH37" s="4" t="str">
        <f t="shared" si="34"/>
        <v/>
      </c>
      <c r="BI37" s="4" t="str">
        <f t="shared" si="35"/>
        <v>P</v>
      </c>
      <c r="BJ37" s="4" t="str">
        <f>IF(BF37="","",IF(OR(AND(BF37&gt;=ANNEXE!$E$4,BF37&lt;=ANNEXE!$F$4),AND(BF37&gt;=ANNEXE!$E$5,BF37&lt;=ANNEXE!$F$5),AND(BF37&gt;=ANNEXE!$E$6,BF37&lt;=ANNEXE!$F$6),AND(BF37&gt;=ANNEXE!$E$7,BF37&lt;=ANNEXE!$F$7),AND(BF37&gt;=ANNEXE!$E$8,BF37&lt;=ANNEXE!$F$8),AND(BF37&gt;=ANNEXE!$E$9,BF37&lt;=ANNEXE!$F$9),COUNTIF(ANNEXE!$A$4:$C$18,BF37)&gt;=1),"C",""))</f>
        <v/>
      </c>
      <c r="BK37" s="41">
        <f t="shared" si="36"/>
        <v>8</v>
      </c>
      <c r="BL37" s="40">
        <f t="shared" si="70"/>
        <v>45991</v>
      </c>
      <c r="BM37" s="4" t="str">
        <f t="shared" si="37"/>
        <v/>
      </c>
      <c r="BN37" s="4" t="str">
        <f t="shared" si="38"/>
        <v/>
      </c>
      <c r="BO37" s="4" t="str">
        <f t="shared" si="39"/>
        <v/>
      </c>
      <c r="BP37" s="4" t="str">
        <f>IF(BL37="","",IF(OR(AND(BL37&gt;=ANNEXE!$E$4,BL37&lt;=ANNEXE!$F$4),AND(BL37&gt;=ANNEXE!$E$5,BL37&lt;=ANNEXE!$F$5),AND(BL37&gt;=ANNEXE!$E$6,BL37&lt;=ANNEXE!$F$6),AND(BL37&gt;=ANNEXE!$E$7,BL37&lt;=ANNEXE!$F$7),AND(BL37&gt;=ANNEXE!$E$8,BL37&lt;=ANNEXE!$F$8),AND(BL37&gt;=ANNEXE!$E$9,BL37&lt;=ANNEXE!$F$9),COUNTIF(ANNEXE!$A$4:$C$18,BL37)&gt;=1),"C",""))</f>
        <v/>
      </c>
      <c r="BQ37" s="41" t="str">
        <f t="shared" si="40"/>
        <v/>
      </c>
      <c r="BR37" s="40">
        <f t="shared" si="71"/>
        <v>46021</v>
      </c>
      <c r="BS37" s="4" t="str">
        <f t="shared" si="46"/>
        <v/>
      </c>
      <c r="BT37" s="4" t="str">
        <f t="shared" si="47"/>
        <v/>
      </c>
      <c r="BU37" s="4" t="str">
        <f t="shared" si="41"/>
        <v/>
      </c>
      <c r="BV37" s="4" t="str">
        <f>IF(BR37="","",IF(OR(AND(BR37&gt;=ANNEXE!$E$4,BR37&lt;=ANNEXE!$F$4),AND(BR37&gt;=ANNEXE!$E$5,BR37&lt;=ANNEXE!$F$5),AND(BR37&gt;=ANNEXE!$E$6,BR37&lt;=ANNEXE!$F$6),AND(BR37&gt;=ANNEXE!$E$7,BR37&lt;=ANNEXE!$F$7),AND(BR37&gt;=ANNEXE!$E$8,BR37&lt;=ANNEXE!$F$8),AND(BR37&gt;=ANNEXE!$E$9,BR37&lt;=ANNEXE!$F$9),COUNTIF(ANNEXE!$A$4:$C$18,BR37)&gt;=1),"C",""))</f>
        <v>C</v>
      </c>
      <c r="BW37" s="41">
        <f t="shared" si="42"/>
        <v>8</v>
      </c>
    </row>
    <row r="38" spans="1:76">
      <c r="A38" s="64" t="s">
        <v>65</v>
      </c>
      <c r="B38" s="65">
        <v>8</v>
      </c>
      <c r="D38" s="42">
        <f>IF(D37="","",IF(MONTH(D37+1)=MONTH(D11),D37+1,""))</f>
        <v>45688</v>
      </c>
      <c r="E38" s="43" t="str">
        <f t="shared" si="43"/>
        <v/>
      </c>
      <c r="F38" s="43" t="str">
        <f t="shared" si="44"/>
        <v/>
      </c>
      <c r="G38" s="43" t="str">
        <f t="shared" si="45"/>
        <v/>
      </c>
      <c r="H38" s="43" t="str">
        <f>IF(D38="","",IF(OR(AND(D38&gt;=ANNEXE!$E$4,D38&lt;=ANNEXE!$F$4),AND(D38&gt;=ANNEXE!$E$5,D38&lt;=ANNEXE!$F$5),AND(D38&gt;=ANNEXE!$E$6,D38&lt;=ANNEXE!$F$6),AND(D38&gt;=ANNEXE!$E$7,D38&lt;=ANNEXE!$F$7),AND(D38&gt;=ANNEXE!$E$8,D38&lt;=ANNEXE!$F$8),AND(D38&gt;=ANNEXE!$E$9,D38&lt;=ANNEXE!$F$9),COUNTIF(ANNEXE!$A$4:$C$18,D38)&gt;=1),"C",""))</f>
        <v/>
      </c>
      <c r="I38" s="44">
        <f t="shared" si="0"/>
        <v>3.5</v>
      </c>
      <c r="J38" s="42" t="str">
        <f>IF(J37="","",IF(MONTH(J37+1)=MONTH(J11),J37+1,""))</f>
        <v/>
      </c>
      <c r="K38" s="43" t="str">
        <f t="shared" si="1"/>
        <v/>
      </c>
      <c r="L38" s="43" t="str">
        <f t="shared" si="2"/>
        <v/>
      </c>
      <c r="M38" s="43" t="str">
        <f t="shared" si="3"/>
        <v/>
      </c>
      <c r="N38" s="43" t="str">
        <f>IF(J38="","",IF(OR(AND(J38&gt;=ANNEXE!$E$4,J38&lt;=ANNEXE!$F$4),AND(J38&gt;=ANNEXE!$E$5,J38&lt;=ANNEXE!$F$5),AND(J38&gt;=ANNEXE!$E$6,J38&lt;=ANNEXE!$F$6),AND(J38&gt;=ANNEXE!$E$7,J38&lt;=ANNEXE!$F$7),AND(J38&gt;=ANNEXE!$E$8,J38&lt;=ANNEXE!$F$8),AND(J38&gt;=ANNEXE!$E$9,J38&lt;=ANNEXE!$F$9),COUNTIF(ANNEXE!$A$4:$C$18,J38)&gt;=1),"C",""))</f>
        <v/>
      </c>
      <c r="O38" s="44" t="str">
        <f t="shared" si="4"/>
        <v/>
      </c>
      <c r="P38" s="42">
        <f>IF(P37="","",IF(MONTH(P37+1)=MONTH(P11),P37+1,""))</f>
        <v>45747</v>
      </c>
      <c r="Q38" s="43" t="str">
        <f t="shared" si="5"/>
        <v>F</v>
      </c>
      <c r="R38" s="43" t="str">
        <f t="shared" si="6"/>
        <v/>
      </c>
      <c r="S38" s="43" t="str">
        <f t="shared" si="7"/>
        <v>P</v>
      </c>
      <c r="T38" s="43" t="str">
        <f>IF(P38="","",IF(OR(AND(P38&gt;=ANNEXE!$E$4,P38&lt;=ANNEXE!$F$4),AND(P38&gt;=ANNEXE!$E$5,P38&lt;=ANNEXE!$F$5),AND(P38&gt;=ANNEXE!$E$6,P38&lt;=ANNEXE!$F$6),AND(P38&gt;=ANNEXE!$E$7,P38&lt;=ANNEXE!$F$7),AND(P38&gt;=ANNEXE!$E$8,P38&lt;=ANNEXE!$F$8),AND(P38&gt;=ANNEXE!$E$9,P38&lt;=ANNEXE!$F$9),COUNTIF(ANNEXE!$A$4:$C$18,P38)&gt;=1),"C",""))</f>
        <v/>
      </c>
      <c r="U38" s="44">
        <f t="shared" si="8"/>
        <v>7.5</v>
      </c>
      <c r="V38" s="42" t="str">
        <f>IF(V37="","",IF(MONTH(V37+1)=MONTH(V11),V37+1,""))</f>
        <v/>
      </c>
      <c r="W38" s="46" t="str">
        <f t="shared" si="9"/>
        <v/>
      </c>
      <c r="X38" s="43" t="str">
        <f t="shared" si="10"/>
        <v/>
      </c>
      <c r="Y38" s="43" t="str">
        <f t="shared" si="11"/>
        <v/>
      </c>
      <c r="Z38" s="43" t="str">
        <f>IF(V38="","",IF(OR(AND(V38&gt;=ANNEXE!$E$4,V38&lt;=ANNEXE!$F$4),AND(V38&gt;=ANNEXE!$E$5,V38&lt;=ANNEXE!$F$5),AND(V38&gt;=ANNEXE!$E$6,V38&lt;=ANNEXE!$F$6),AND(V38&gt;=ANNEXE!$E$7,V38&lt;=ANNEXE!$F$7),AND(V38&gt;=ANNEXE!$E$8,V38&lt;=ANNEXE!$F$8),AND(V38&gt;=ANNEXE!$E$9,V38&lt;=ANNEXE!$F$9),COUNTIF(ANNEXE!$A$4:$C$18,V38)&gt;=1),"C",""))</f>
        <v/>
      </c>
      <c r="AA38" s="44" t="str">
        <f t="shared" si="12"/>
        <v/>
      </c>
      <c r="AB38" s="42">
        <f>IF(AB37="","",IF(MONTH(AB37+1)=MONTH(AB11),AB37+1,""))</f>
        <v>45808</v>
      </c>
      <c r="AC38" s="43" t="str">
        <f t="shared" si="13"/>
        <v/>
      </c>
      <c r="AD38" s="43" t="str">
        <f t="shared" si="14"/>
        <v/>
      </c>
      <c r="AE38" s="43" t="str">
        <f t="shared" si="15"/>
        <v/>
      </c>
      <c r="AF38" s="43" t="str">
        <f>IF(AB38="","",IF(OR(AND(AB38&gt;=ANNEXE!$E$4,AB38&lt;=ANNEXE!$F$4),AND(AB38&gt;=ANNEXE!$E$5,AB38&lt;=ANNEXE!$F$5),AND(AB38&gt;=ANNEXE!$E$6,AB38&lt;=ANNEXE!$F$6),AND(AB38&gt;=ANNEXE!$E$7,AB38&lt;=ANNEXE!$F$7),AND(AB38&gt;=ANNEXE!$E$8,AB38&lt;=ANNEXE!$F$8),AND(AB38&gt;=ANNEXE!$E$9,AB38&lt;=ANNEXE!$F$9),COUNTIF(ANNEXE!$A$4:$C$18,AB38)&gt;=1),"C",""))</f>
        <v/>
      </c>
      <c r="AG38" s="44" t="str">
        <f t="shared" si="16"/>
        <v/>
      </c>
      <c r="AH38" s="42" t="str">
        <f>IF(AH37="","",IF(MONTH(AH37+1)=MONTH(AH11),AH37+1,""))</f>
        <v/>
      </c>
      <c r="AI38" s="43" t="str">
        <f t="shared" si="17"/>
        <v/>
      </c>
      <c r="AJ38" s="43" t="str">
        <f t="shared" si="18"/>
        <v/>
      </c>
      <c r="AK38" s="43" t="str">
        <f t="shared" si="19"/>
        <v/>
      </c>
      <c r="AL38" s="43" t="str">
        <f>IF(AH38="","",IF(OR(AND(AH38&gt;=ANNEXE!$E$4,AH38&lt;=ANNEXE!$F$4),AND(AH38&gt;=ANNEXE!$E$5,AH38&lt;=ANNEXE!$F$5),AND(AH38&gt;=ANNEXE!$E$6,AH38&lt;=ANNEXE!$F$6),AND(AH38&gt;=ANNEXE!$E$7,AH38&lt;=ANNEXE!$F$7),AND(AH38&gt;=ANNEXE!$E$8,AH38&lt;=ANNEXE!$F$8),AND(AH38&gt;=ANNEXE!$E$9,AH38&lt;=ANNEXE!$F$9),COUNTIF(ANNEXE!$A$4:$C$18,AH38)&gt;=1),"C",""))</f>
        <v/>
      </c>
      <c r="AM38" s="44" t="str">
        <f t="shared" si="20"/>
        <v/>
      </c>
      <c r="AN38" s="42">
        <f>IF(AN37="","",IF(MONTH(AN37+1)=MONTH(AN11),AN37+1,""))</f>
        <v>45869</v>
      </c>
      <c r="AO38" s="43" t="str">
        <f t="shared" si="21"/>
        <v>F</v>
      </c>
      <c r="AP38" s="43" t="str">
        <f t="shared" si="22"/>
        <v>E</v>
      </c>
      <c r="AQ38" s="43" t="str">
        <f t="shared" si="23"/>
        <v/>
      </c>
      <c r="AR38" s="43" t="str">
        <f>IF(AN38="","",IF(OR(AND(AN38&gt;=ANNEXE!$E$4,AN38&lt;=ANNEXE!$F$4),AND(AN38&gt;=ANNEXE!$E$5,AN38&lt;=ANNEXE!$F$5),AND(AN38&gt;=ANNEXE!$E$6,AN38&lt;=ANNEXE!$F$6),AND(AN38&gt;=ANNEXE!$E$7,AN38&lt;=ANNEXE!$F$7),AND(AN38&gt;=ANNEXE!$E$8,AN38&lt;=ANNEXE!$F$8),AND(AN38&gt;=ANNEXE!$E$9,AN38&lt;=ANNEXE!$F$9),COUNTIF(ANNEXE!$A$4:$C$18,AN38)&gt;=1),"C",""))</f>
        <v/>
      </c>
      <c r="AS38" s="44">
        <f t="shared" si="24"/>
        <v>8</v>
      </c>
      <c r="AT38" s="42">
        <f>IF(AT37="","",IF(MONTH(AT37+1)=MONTH(AT11),AT37+1,""))</f>
        <v>45900</v>
      </c>
      <c r="AU38" s="43" t="str">
        <f t="shared" si="25"/>
        <v/>
      </c>
      <c r="AV38" s="43" t="str">
        <f t="shared" si="26"/>
        <v/>
      </c>
      <c r="AW38" s="43" t="str">
        <f t="shared" si="27"/>
        <v/>
      </c>
      <c r="AX38" s="43" t="str">
        <f>IF(AT38="","",IF(OR(AND(AT38&gt;=ANNEXE!$E$4,AT38&lt;=ANNEXE!$F$4),AND(AT38&gt;=ANNEXE!$E$5,AT38&lt;=ANNEXE!$F$5),AND(AT38&gt;=ANNEXE!$E$6,AT38&lt;=ANNEXE!$F$6),AND(AT38&gt;=ANNEXE!$E$7,AT38&lt;=ANNEXE!$F$7),AND(AT38&gt;=ANNEXE!$E$8,AT38&lt;=ANNEXE!$F$8),AND(AT38&gt;=ANNEXE!$E$9,AT38&lt;=ANNEXE!$F$9),COUNTIF(ANNEXE!$A$4:$C$18,AT38)&gt;=1),"C",""))</f>
        <v/>
      </c>
      <c r="AY38" s="44" t="str">
        <f t="shared" si="28"/>
        <v/>
      </c>
      <c r="AZ38" s="42" t="str">
        <f>IF(AZ37="","",IF(MONTH(AZ37+1)=MONTH(AZ11),AZ37+1,""))</f>
        <v/>
      </c>
      <c r="BA38" s="43" t="str">
        <f t="shared" si="29"/>
        <v/>
      </c>
      <c r="BB38" s="43" t="str">
        <f t="shared" si="30"/>
        <v/>
      </c>
      <c r="BC38" s="43" t="str">
        <f t="shared" si="31"/>
        <v/>
      </c>
      <c r="BD38" s="43" t="str">
        <f>IF(AZ38="","",IF(OR(AND(AZ38&gt;=ANNEXE!$E$4,AZ38&lt;=ANNEXE!$F$4),AND(AZ38&gt;=ANNEXE!$E$5,AZ38&lt;=ANNEXE!$F$5),AND(AZ38&gt;=ANNEXE!$E$6,AZ38&lt;=ANNEXE!$F$6),AND(AZ38&gt;=ANNEXE!$E$7,AZ38&lt;=ANNEXE!$F$7),AND(AZ38&gt;=ANNEXE!$E$8,AZ38&lt;=ANNEXE!$F$8),AND(AZ38&gt;=ANNEXE!$E$9,AZ38&lt;=ANNEXE!$F$9),COUNTIF(ANNEXE!$A$4:$C$18,AZ38)&gt;=1),"C",""))</f>
        <v/>
      </c>
      <c r="BE38" s="44" t="str">
        <f t="shared" si="32"/>
        <v/>
      </c>
      <c r="BF38" s="42">
        <f>IF(BF37="","",IF(MONTH(BF37+1)=MONTH(BF11),BF37+1,""))</f>
        <v>45961</v>
      </c>
      <c r="BG38" s="43" t="str">
        <f t="shared" si="33"/>
        <v>F</v>
      </c>
      <c r="BH38" s="43" t="str">
        <f t="shared" si="34"/>
        <v/>
      </c>
      <c r="BI38" s="43" t="str">
        <f t="shared" si="35"/>
        <v>P</v>
      </c>
      <c r="BJ38" s="43" t="str">
        <f>IF(BF38="","",IF(OR(AND(BF38&gt;=ANNEXE!$E$4,BF38&lt;=ANNEXE!$F$4),AND(BF38&gt;=ANNEXE!$E$5,BF38&lt;=ANNEXE!$F$5),AND(BF38&gt;=ANNEXE!$E$6,BF38&lt;=ANNEXE!$F$6),AND(BF38&gt;=ANNEXE!$E$7,BF38&lt;=ANNEXE!$F$7),AND(BF38&gt;=ANNEXE!$E$8,BF38&lt;=ANNEXE!$F$8),AND(BF38&gt;=ANNEXE!$E$9,BF38&lt;=ANNEXE!$F$9),COUNTIF(ANNEXE!$A$4:$C$18,BF38)&gt;=1),"C",""))</f>
        <v/>
      </c>
      <c r="BK38" s="44">
        <f t="shared" si="36"/>
        <v>3.5</v>
      </c>
      <c r="BL38" s="42" t="str">
        <f>IF(BL37="","",IF(MONTH(BL37+1)=MONTH(BL11),BL37+1,""))</f>
        <v/>
      </c>
      <c r="BM38" s="43" t="str">
        <f t="shared" si="37"/>
        <v/>
      </c>
      <c r="BN38" s="43" t="str">
        <f t="shared" si="38"/>
        <v/>
      </c>
      <c r="BO38" s="43" t="str">
        <f t="shared" si="39"/>
        <v/>
      </c>
      <c r="BP38" s="43" t="str">
        <f>IF(BL38="","",IF(OR(AND(BL38&gt;=ANNEXE!$E$4,BL38&lt;=ANNEXE!$F$4),AND(BL38&gt;=ANNEXE!$E$5,BL38&lt;=ANNEXE!$F$5),AND(BL38&gt;=ANNEXE!$E$6,BL38&lt;=ANNEXE!$F$6),AND(BL38&gt;=ANNEXE!$E$7,BL38&lt;=ANNEXE!$F$7),AND(BL38&gt;=ANNEXE!$E$8,BL38&lt;=ANNEXE!$F$8),AND(BL38&gt;=ANNEXE!$E$9,BL38&lt;=ANNEXE!$F$9),COUNTIF(ANNEXE!$A$4:$C$18,BL38)&gt;=1),"C",""))</f>
        <v/>
      </c>
      <c r="BQ38" s="44" t="str">
        <f t="shared" si="40"/>
        <v/>
      </c>
      <c r="BR38" s="42">
        <f>IF(BR37="","",IF(MONTH(BR37+1)=MONTH(BR11),BR37+1,""))</f>
        <v>46022</v>
      </c>
      <c r="BS38" s="43" t="str">
        <f t="shared" si="46"/>
        <v/>
      </c>
      <c r="BT38" s="43" t="str">
        <f t="shared" si="47"/>
        <v/>
      </c>
      <c r="BU38" s="43" t="str">
        <f t="shared" si="41"/>
        <v/>
      </c>
      <c r="BV38" s="43" t="str">
        <f>IF(BR38="","",IF(OR(AND(BR38&gt;=ANNEXE!$E$4,BR38&lt;=ANNEXE!$F$4),AND(BR38&gt;=ANNEXE!$E$5,BR38&lt;=ANNEXE!$F$5),AND(BR38&gt;=ANNEXE!$E$6,BR38&lt;=ANNEXE!$F$6),AND(BR38&gt;=ANNEXE!$E$7,BR38&lt;=ANNEXE!$F$7),AND(BR38&gt;=ANNEXE!$E$8,BR38&lt;=ANNEXE!$F$8),AND(BR38&gt;=ANNEXE!$E$9,BR38&lt;=ANNEXE!$F$9),COUNTIF(ANNEXE!$A$4:$C$18,BR38)&gt;=1),"C",""))</f>
        <v>C</v>
      </c>
      <c r="BW38" s="44">
        <f t="shared" si="42"/>
        <v>8</v>
      </c>
    </row>
    <row r="39" spans="1:76">
      <c r="A39" s="64" t="s">
        <v>66</v>
      </c>
      <c r="B39" s="65">
        <v>3.5</v>
      </c>
      <c r="D39"/>
      <c r="E39"/>
      <c r="F39"/>
      <c r="G39"/>
      <c r="H39"/>
      <c r="J39"/>
      <c r="K39"/>
      <c r="L39"/>
      <c r="M39"/>
      <c r="N39"/>
      <c r="P39"/>
      <c r="Q39"/>
      <c r="R39"/>
      <c r="S39"/>
      <c r="T39"/>
      <c r="V39"/>
      <c r="X39"/>
      <c r="Y39"/>
      <c r="Z39"/>
      <c r="AB39"/>
      <c r="AC39"/>
      <c r="AD39"/>
      <c r="AE39"/>
      <c r="AF39"/>
      <c r="AH39"/>
      <c r="AI39"/>
      <c r="AJ39"/>
      <c r="AK39"/>
      <c r="AL39"/>
      <c r="AN39"/>
      <c r="AO39"/>
      <c r="AP39"/>
      <c r="AQ39"/>
      <c r="AR39"/>
      <c r="AT39"/>
      <c r="AU39"/>
      <c r="AV39"/>
      <c r="AW39"/>
      <c r="AX39"/>
      <c r="AZ39"/>
      <c r="BA39"/>
      <c r="BB39"/>
      <c r="BC39"/>
      <c r="BD39"/>
      <c r="BF39"/>
      <c r="BG39"/>
      <c r="BH39"/>
      <c r="BI39"/>
      <c r="BJ39"/>
      <c r="BL39"/>
      <c r="BM39"/>
      <c r="BN39"/>
      <c r="BO39"/>
      <c r="BP39"/>
      <c r="BR39"/>
      <c r="BS39"/>
      <c r="BT39"/>
      <c r="BU39"/>
      <c r="BV39"/>
    </row>
    <row r="40" spans="1:76">
      <c r="A40" s="66" t="s">
        <v>97</v>
      </c>
      <c r="B40" s="62">
        <f>SUM(B35:B39)</f>
        <v>35</v>
      </c>
      <c r="D40" s="27"/>
      <c r="J40"/>
      <c r="BX40" s="47" t="s">
        <v>96</v>
      </c>
    </row>
    <row r="41" spans="1:76">
      <c r="C41" s="48" t="s">
        <v>94</v>
      </c>
      <c r="D41" s="122">
        <f>SUMIFS(I8:I38,F8:F38,"E",H8:H38,"")</f>
        <v>0</v>
      </c>
      <c r="E41" s="122"/>
      <c r="F41" s="122"/>
      <c r="G41" s="122"/>
      <c r="H41" s="122"/>
      <c r="I41" s="122"/>
      <c r="J41" s="122">
        <f>SUMIFS(O8:O38,L8:L38,"E",N8:N38,"")</f>
        <v>0</v>
      </c>
      <c r="K41" s="122"/>
      <c r="L41" s="122"/>
      <c r="M41" s="122"/>
      <c r="N41" s="122"/>
      <c r="O41" s="122"/>
      <c r="P41" s="122">
        <f>SUMIFS(U8:U38,R8:R38,"E",T8:T38,"")</f>
        <v>0</v>
      </c>
      <c r="Q41" s="122"/>
      <c r="R41" s="122"/>
      <c r="S41" s="122"/>
      <c r="T41" s="122"/>
      <c r="U41" s="122"/>
      <c r="V41" s="122">
        <f>SUMIFS(AA8:AA38,X8:X38,"E",Z8:Z38,"")</f>
        <v>0</v>
      </c>
      <c r="W41" s="122"/>
      <c r="X41" s="122"/>
      <c r="Y41" s="122"/>
      <c r="Z41" s="122"/>
      <c r="AA41" s="122"/>
      <c r="AB41" s="122">
        <f>SUMIFS(AG8:AG38,AD8:AD38,"E",AF8:AF38,"")</f>
        <v>62</v>
      </c>
      <c r="AC41" s="122"/>
      <c r="AD41" s="122"/>
      <c r="AE41" s="122"/>
      <c r="AF41" s="122"/>
      <c r="AG41" s="122"/>
      <c r="AH41" s="122">
        <f>SUMIFS(AM8:AM38,AJ8:AJ38,"E",AL8:AL38,"")</f>
        <v>62.5</v>
      </c>
      <c r="AI41" s="122"/>
      <c r="AJ41" s="122"/>
      <c r="AK41" s="122"/>
      <c r="AL41" s="122"/>
      <c r="AM41" s="122"/>
      <c r="AN41" s="122">
        <f>SUMIFS(AS8:AS38,AP8:AP38,"E",AR8:AR38,"")</f>
        <v>66.5</v>
      </c>
      <c r="AO41" s="122"/>
      <c r="AP41" s="122"/>
      <c r="AQ41" s="122"/>
      <c r="AR41" s="122"/>
      <c r="AS41" s="122"/>
      <c r="AT41" s="122">
        <f>SUMIFS(AY8:AY38,AV8:AV38,"E",AX8:AX38,"")</f>
        <v>108.5</v>
      </c>
      <c r="AU41" s="122"/>
      <c r="AV41" s="122"/>
      <c r="AW41" s="122"/>
      <c r="AX41" s="122"/>
      <c r="AY41" s="122"/>
      <c r="AZ41" s="122">
        <f>SUMIFS(BE8:BE38,BB8:BB38,"E",BD8:BD38,"")</f>
        <v>0</v>
      </c>
      <c r="BA41" s="122"/>
      <c r="BB41" s="122"/>
      <c r="BC41" s="122"/>
      <c r="BD41" s="122"/>
      <c r="BE41" s="122"/>
      <c r="BF41" s="122">
        <f>SUMIFS(BK8:BK38,BH8:BH38,"E",BJ8:BJ38,"")</f>
        <v>0</v>
      </c>
      <c r="BG41" s="122"/>
      <c r="BH41" s="122"/>
      <c r="BI41" s="122"/>
      <c r="BJ41" s="122"/>
      <c r="BK41" s="122"/>
      <c r="BL41" s="122">
        <f>SUMIFS(BQ8:BQ38,BN8:BN38,"E",BP8:BP38,"")</f>
        <v>0</v>
      </c>
      <c r="BM41" s="122"/>
      <c r="BN41" s="122"/>
      <c r="BO41" s="122"/>
      <c r="BP41" s="122"/>
      <c r="BQ41" s="122"/>
      <c r="BR41" s="122">
        <f>SUMIFS(BW8:BW38,BT8:BT38,"E",BV8:BV38,"")</f>
        <v>0</v>
      </c>
      <c r="BS41" s="122"/>
      <c r="BT41" s="122"/>
      <c r="BU41" s="122"/>
      <c r="BV41" s="122"/>
      <c r="BW41" s="131"/>
      <c r="BX41" s="50">
        <f>SUM(D41:BV41)</f>
        <v>299.5</v>
      </c>
    </row>
    <row r="42" spans="1:76">
      <c r="C42" s="49" t="s">
        <v>93</v>
      </c>
      <c r="D42" s="123">
        <f>SUMIFS(I8:I38,G8:G38,"P",H8:H38,"")</f>
        <v>0</v>
      </c>
      <c r="E42" s="123"/>
      <c r="F42" s="123"/>
      <c r="G42" s="123"/>
      <c r="H42" s="123"/>
      <c r="I42" s="123"/>
      <c r="J42" s="123">
        <f>SUMIFS(O8:O38,M8:M38,"P",N8:N38,"")</f>
        <v>0</v>
      </c>
      <c r="K42" s="123"/>
      <c r="L42" s="123"/>
      <c r="M42" s="123"/>
      <c r="N42" s="123"/>
      <c r="O42" s="123"/>
      <c r="P42" s="123">
        <f>SUMIFS(U8:U38,S8:S38,"P",T8:T38,"")</f>
        <v>147.5</v>
      </c>
      <c r="Q42" s="123"/>
      <c r="R42" s="123"/>
      <c r="S42" s="123"/>
      <c r="T42" s="123"/>
      <c r="U42" s="123"/>
      <c r="V42" s="123">
        <f>SUMIFS(AA8:AA38,Y8:Y38,"P",Z8:Z38,"")</f>
        <v>148.5</v>
      </c>
      <c r="W42" s="123"/>
      <c r="X42" s="123"/>
      <c r="Y42" s="123"/>
      <c r="Z42" s="123"/>
      <c r="AA42" s="123"/>
      <c r="AB42" s="123">
        <f>SUMIFS(AG8:AG38,AE8:AE38,"P",AF8:AF38,"")</f>
        <v>65.5</v>
      </c>
      <c r="AC42" s="123"/>
      <c r="AD42" s="123"/>
      <c r="AE42" s="123"/>
      <c r="AF42" s="123"/>
      <c r="AG42" s="123"/>
      <c r="AH42" s="123">
        <f>SUMIFS(AM8:AM38,AK8:AK38,"P",AL8:AL38,"")</f>
        <v>77.5</v>
      </c>
      <c r="AI42" s="123"/>
      <c r="AJ42" s="123"/>
      <c r="AK42" s="123"/>
      <c r="AL42" s="123"/>
      <c r="AM42" s="123"/>
      <c r="AN42" s="123">
        <f>SUMIFS(AS8:AS38,AQ8:AQ38,"P",AR8:AR38,"")</f>
        <v>90</v>
      </c>
      <c r="AO42" s="123"/>
      <c r="AP42" s="123"/>
      <c r="AQ42" s="123"/>
      <c r="AR42" s="123"/>
      <c r="AS42" s="123"/>
      <c r="AT42" s="123">
        <f>SUMIFS(AY8:AY38,AW8:AW38,"P",AX8:AX38,"")</f>
        <v>0</v>
      </c>
      <c r="AU42" s="123"/>
      <c r="AV42" s="123"/>
      <c r="AW42" s="123"/>
      <c r="AX42" s="123"/>
      <c r="AY42" s="123"/>
      <c r="AZ42" s="123">
        <f>SUMIFS(BE8:BE38,BC8:BC38,"P",BD8:BD38,"")</f>
        <v>155.5</v>
      </c>
      <c r="BA42" s="123"/>
      <c r="BB42" s="123"/>
      <c r="BC42" s="123"/>
      <c r="BD42" s="123"/>
      <c r="BE42" s="123"/>
      <c r="BF42" s="123">
        <f>SUMIFS(BK8:BK38,BI8:BI38,"P",BJ8:BJ38,"")</f>
        <v>159.5</v>
      </c>
      <c r="BG42" s="123"/>
      <c r="BH42" s="123"/>
      <c r="BI42" s="123"/>
      <c r="BJ42" s="123"/>
      <c r="BK42" s="123"/>
      <c r="BL42" s="123">
        <f>SUMIFS(BQ8:BQ38,BO8:BO38,"P",BP8:BP38,"")</f>
        <v>35</v>
      </c>
      <c r="BM42" s="123"/>
      <c r="BN42" s="123"/>
      <c r="BO42" s="123"/>
      <c r="BP42" s="123"/>
      <c r="BQ42" s="123"/>
      <c r="BR42" s="123">
        <f>SUMIFS(BW8:BW38,BU8:BU38,"P",BV8:BV38,"")</f>
        <v>0</v>
      </c>
      <c r="BS42" s="123"/>
      <c r="BT42" s="123"/>
      <c r="BU42" s="123"/>
      <c r="BV42" s="123"/>
      <c r="BW42" s="132"/>
      <c r="BX42" s="51">
        <f>SUM(D42:BV42)</f>
        <v>879</v>
      </c>
    </row>
    <row r="43" spans="1:76">
      <c r="C43" s="53" t="s">
        <v>95</v>
      </c>
      <c r="D43" s="124">
        <f>SUMIFS(I8:I38,E8:E38,"F",H8:H38,"")</f>
        <v>0</v>
      </c>
      <c r="E43" s="124"/>
      <c r="F43" s="124"/>
      <c r="G43" s="124"/>
      <c r="H43" s="124"/>
      <c r="I43" s="124"/>
      <c r="J43" s="124">
        <f>SUMIFS(O8:O38,K8:K38,"F",N8:N38,"")</f>
        <v>0</v>
      </c>
      <c r="K43" s="124"/>
      <c r="L43" s="124"/>
      <c r="M43" s="124"/>
      <c r="N43" s="124"/>
      <c r="O43" s="124"/>
      <c r="P43" s="124">
        <f>SUMIFS(U8:U38,Q8:Q38,"F",T8:T38,"")</f>
        <v>147.5</v>
      </c>
      <c r="Q43" s="124"/>
      <c r="R43" s="124"/>
      <c r="S43" s="124"/>
      <c r="T43" s="124"/>
      <c r="U43" s="124"/>
      <c r="V43" s="124">
        <f>SUMIFS(AA8:AA38,W8:W38,"F",Z8:Z38,"")</f>
        <v>148.5</v>
      </c>
      <c r="W43" s="124"/>
      <c r="X43" s="124"/>
      <c r="Y43" s="124"/>
      <c r="Z43" s="124"/>
      <c r="AA43" s="124"/>
      <c r="AB43" s="124">
        <f>SUMIFS(AG8:AG38,AC8:AC38,"F",AF8:AF38,"")</f>
        <v>127.5</v>
      </c>
      <c r="AC43" s="124"/>
      <c r="AD43" s="124"/>
      <c r="AE43" s="124"/>
      <c r="AF43" s="124"/>
      <c r="AG43" s="124"/>
      <c r="AH43" s="124">
        <f>SUMIFS(AM8:AM38,AI8:AI38,"F",AL8:AL38,"")</f>
        <v>140</v>
      </c>
      <c r="AI43" s="124"/>
      <c r="AJ43" s="124"/>
      <c r="AK43" s="124"/>
      <c r="AL43" s="124"/>
      <c r="AM43" s="124"/>
      <c r="AN43" s="124">
        <f>SUMIFS(AS8:AS38,AO8:AO38,"F",AR8:AR38,"")</f>
        <v>156.5</v>
      </c>
      <c r="AO43" s="124"/>
      <c r="AP43" s="124"/>
      <c r="AQ43" s="124"/>
      <c r="AR43" s="124"/>
      <c r="AS43" s="124"/>
      <c r="AT43" s="124">
        <f>SUMIFS(AY8:AY38,AU8:AU38,"F",AX8:AX38,"")</f>
        <v>108.5</v>
      </c>
      <c r="AU43" s="124"/>
      <c r="AV43" s="124"/>
      <c r="AW43" s="124"/>
      <c r="AX43" s="124"/>
      <c r="AY43" s="124"/>
      <c r="AZ43" s="124">
        <f>SUMIFS(BE8:BE38,BA8:BA38,"F",BD8:BD38,"")</f>
        <v>155.5</v>
      </c>
      <c r="BA43" s="124"/>
      <c r="BB43" s="124"/>
      <c r="BC43" s="124"/>
      <c r="BD43" s="124"/>
      <c r="BE43" s="124"/>
      <c r="BF43" s="124">
        <f>SUMIFS(BK8:BK38,BG8:BG38,"F",BJ8:BJ38,"")</f>
        <v>159.5</v>
      </c>
      <c r="BG43" s="124"/>
      <c r="BH43" s="124"/>
      <c r="BI43" s="124"/>
      <c r="BJ43" s="124"/>
      <c r="BK43" s="124"/>
      <c r="BL43" s="124">
        <f>SUMIFS(BQ8:BQ38,BM8:BM38,"F",BP8:BP38,"")</f>
        <v>35</v>
      </c>
      <c r="BM43" s="124"/>
      <c r="BN43" s="124"/>
      <c r="BO43" s="124"/>
      <c r="BP43" s="124"/>
      <c r="BQ43" s="124"/>
      <c r="BR43" s="124">
        <f>SUMIFS(BW8:BW38,BS8:BS38,"F",BV8:BV38,"")</f>
        <v>0</v>
      </c>
      <c r="BS43" s="124"/>
      <c r="BT43" s="124"/>
      <c r="BU43" s="124"/>
      <c r="BV43" s="124"/>
      <c r="BW43" s="133"/>
      <c r="BX43" s="52">
        <f>SUM(D43:BV43)</f>
        <v>1178.5</v>
      </c>
    </row>
    <row r="45" spans="1:76" ht="15" customHeight="1">
      <c r="D45" s="118" t="s">
        <v>53</v>
      </c>
      <c r="E45" s="118"/>
      <c r="F45" s="118"/>
      <c r="G45" s="118"/>
      <c r="H45" s="118"/>
      <c r="I45" s="118"/>
      <c r="J45" s="121" t="s">
        <v>106</v>
      </c>
      <c r="K45" s="121"/>
      <c r="L45" s="121"/>
      <c r="M45" s="121"/>
      <c r="N45" s="121"/>
      <c r="O45" s="121"/>
      <c r="P45" s="121"/>
      <c r="Q45"/>
      <c r="V45" s="118" t="s">
        <v>53</v>
      </c>
      <c r="W45" s="118"/>
      <c r="X45" s="118"/>
      <c r="Y45" s="118"/>
      <c r="Z45" s="118"/>
      <c r="AA45" s="118"/>
      <c r="AB45" s="116" t="s">
        <v>16</v>
      </c>
      <c r="AC45" s="116"/>
      <c r="AD45" s="116"/>
      <c r="AE45" s="116"/>
      <c r="AF45" s="116"/>
      <c r="AG45" s="116"/>
      <c r="AH45" s="116"/>
      <c r="BR45"/>
      <c r="BS45"/>
      <c r="BT45"/>
      <c r="BU45"/>
      <c r="BV45"/>
    </row>
    <row r="46" spans="1:76" ht="15" customHeight="1">
      <c r="D46" s="118"/>
      <c r="E46" s="118"/>
      <c r="F46" s="118"/>
      <c r="G46" s="118"/>
      <c r="H46" s="118"/>
      <c r="I46" s="118"/>
      <c r="J46" s="120" t="s">
        <v>107</v>
      </c>
      <c r="K46" s="120"/>
      <c r="L46" s="120"/>
      <c r="M46" s="120"/>
      <c r="N46" s="120"/>
      <c r="O46" s="120"/>
      <c r="P46" s="120"/>
      <c r="Q46"/>
      <c r="V46" s="118"/>
      <c r="W46" s="118"/>
      <c r="X46" s="118"/>
      <c r="Y46" s="118"/>
      <c r="Z46" s="118"/>
      <c r="AA46" s="118"/>
      <c r="AB46" s="117" t="s">
        <v>108</v>
      </c>
      <c r="AC46" s="117"/>
      <c r="AD46" s="117"/>
      <c r="AE46" s="117"/>
      <c r="AF46" s="117"/>
      <c r="AG46" s="117"/>
      <c r="AH46" s="117"/>
      <c r="BR46"/>
      <c r="BS46"/>
      <c r="BT46"/>
      <c r="BU46"/>
      <c r="BV46"/>
    </row>
    <row r="47" spans="1:76" ht="15" customHeight="1">
      <c r="D47"/>
      <c r="E47"/>
      <c r="F47"/>
      <c r="G47"/>
      <c r="H47"/>
      <c r="J47"/>
      <c r="K47"/>
      <c r="L47"/>
      <c r="M47"/>
      <c r="N47"/>
      <c r="P47"/>
      <c r="Q47"/>
      <c r="R47"/>
      <c r="S47"/>
      <c r="T47"/>
      <c r="V47"/>
      <c r="X47"/>
      <c r="Y47"/>
      <c r="Z47"/>
      <c r="AB47"/>
      <c r="AC47"/>
      <c r="AD47"/>
      <c r="AE47"/>
      <c r="AF47"/>
      <c r="AH47"/>
      <c r="AI47"/>
      <c r="AJ47"/>
      <c r="AK47"/>
      <c r="AL47"/>
      <c r="AN47"/>
      <c r="AO47"/>
      <c r="AP47"/>
      <c r="AQ47"/>
      <c r="AR47"/>
      <c r="AT47"/>
      <c r="AU47"/>
      <c r="AV47"/>
      <c r="AW47"/>
      <c r="AX47"/>
      <c r="AZ47"/>
      <c r="BA47"/>
      <c r="BB47"/>
      <c r="BC47"/>
      <c r="BD47"/>
      <c r="BF47"/>
      <c r="BG47"/>
      <c r="BH47"/>
      <c r="BI47"/>
      <c r="BJ47"/>
      <c r="BL47"/>
      <c r="BM47"/>
      <c r="BN47"/>
      <c r="BO47"/>
      <c r="BP47"/>
      <c r="BR47"/>
      <c r="BS47"/>
      <c r="BT47"/>
      <c r="BU47"/>
      <c r="BV47"/>
    </row>
    <row r="48" spans="1:76" ht="15.95" customHeight="1">
      <c r="D48" s="135"/>
      <c r="E48" s="135"/>
      <c r="F48" s="135"/>
      <c r="G48" s="135"/>
      <c r="H48" s="135"/>
      <c r="I48" s="135"/>
      <c r="J48" s="134" t="s">
        <v>99</v>
      </c>
      <c r="K48" s="134"/>
      <c r="L48" s="134"/>
      <c r="M48" s="134"/>
      <c r="N48" s="134"/>
      <c r="O48" s="134"/>
      <c r="P48" s="134"/>
      <c r="Q48" s="54"/>
      <c r="R48" s="54"/>
      <c r="S48" s="54"/>
      <c r="T48" s="54"/>
      <c r="U48" s="137" t="s">
        <v>100</v>
      </c>
      <c r="V48" s="137"/>
      <c r="W48" s="137"/>
      <c r="X48" s="137"/>
      <c r="Y48" s="137"/>
      <c r="Z48" s="137"/>
      <c r="AA48" s="137"/>
      <c r="AB48" s="134" t="s">
        <v>101</v>
      </c>
      <c r="AC48" s="134"/>
      <c r="AD48" s="134"/>
      <c r="AE48" s="134"/>
      <c r="AF48" s="134"/>
      <c r="AG48" s="134"/>
      <c r="AH48" s="134" t="s">
        <v>102</v>
      </c>
      <c r="AI48" s="134"/>
      <c r="AJ48" s="134"/>
      <c r="AK48" s="134"/>
      <c r="AL48" s="134"/>
      <c r="AM48" s="134"/>
      <c r="AN48" s="134"/>
      <c r="AO48" s="55"/>
      <c r="AP48" s="55"/>
      <c r="AQ48" s="55"/>
      <c r="AR48" s="55"/>
      <c r="AS48" s="134" t="s">
        <v>103</v>
      </c>
      <c r="AT48" s="134"/>
      <c r="AU48" s="134"/>
      <c r="AV48" s="134"/>
      <c r="AW48" s="134"/>
      <c r="AX48" s="134"/>
      <c r="AY48" s="134"/>
      <c r="AZ48" s="134" t="s">
        <v>104</v>
      </c>
      <c r="BA48" s="134"/>
      <c r="BB48" s="134"/>
      <c r="BC48" s="134"/>
      <c r="BD48" s="134"/>
      <c r="BE48" s="134"/>
      <c r="BF48" s="134"/>
      <c r="BG48" s="134"/>
      <c r="BH48" s="134"/>
      <c r="BI48" s="134"/>
      <c r="BJ48" s="134"/>
      <c r="BK48" s="134"/>
      <c r="BL48" s="134"/>
      <c r="BM48" s="134"/>
      <c r="BN48" s="134"/>
      <c r="BO48" s="134"/>
      <c r="BP48" s="134"/>
      <c r="BQ48" s="134"/>
      <c r="BR48" s="134"/>
      <c r="BS48" s="134"/>
      <c r="BT48" s="134"/>
      <c r="BU48" s="134"/>
      <c r="BV48" s="134"/>
      <c r="BW48" s="134"/>
    </row>
    <row r="49" spans="4:75" ht="44.1" customHeight="1">
      <c r="D49" s="135"/>
      <c r="E49" s="135"/>
      <c r="F49" s="135"/>
      <c r="G49" s="135"/>
      <c r="H49" s="135"/>
      <c r="I49" s="135"/>
      <c r="J49" s="118"/>
      <c r="K49" s="118"/>
      <c r="L49" s="118"/>
      <c r="M49" s="118"/>
      <c r="N49" s="118"/>
      <c r="O49" s="118"/>
      <c r="P49" s="118"/>
      <c r="Q49" s="56"/>
      <c r="R49" s="56"/>
      <c r="S49" s="56"/>
      <c r="T49" s="56"/>
      <c r="U49" s="118"/>
      <c r="V49" s="118"/>
      <c r="W49" s="118"/>
      <c r="X49" s="118"/>
      <c r="Y49" s="118"/>
      <c r="Z49" s="118"/>
      <c r="AA49" s="118"/>
      <c r="AB49" s="118">
        <f>$A$7</f>
        <v>24508</v>
      </c>
      <c r="AC49" s="118"/>
      <c r="AD49" s="118"/>
      <c r="AE49" s="118"/>
      <c r="AF49" s="118"/>
      <c r="AG49" s="118"/>
      <c r="AH49" s="125">
        <f>$B$9</f>
        <v>45719</v>
      </c>
      <c r="AI49" s="126"/>
      <c r="AJ49" s="126"/>
      <c r="AK49" s="126"/>
      <c r="AL49" s="126"/>
      <c r="AM49" s="126"/>
      <c r="AN49" s="126"/>
      <c r="AO49" s="57"/>
      <c r="AP49" s="57"/>
      <c r="AQ49" s="57"/>
      <c r="AR49" s="57"/>
      <c r="AS49" s="125">
        <f>$B$10</f>
        <v>45968</v>
      </c>
      <c r="AT49" s="126"/>
      <c r="AU49" s="126"/>
      <c r="AV49" s="126"/>
      <c r="AW49" s="126"/>
      <c r="AX49" s="126"/>
      <c r="AY49" s="126"/>
      <c r="AZ49" s="118"/>
      <c r="BA49" s="118"/>
      <c r="BB49" s="118"/>
      <c r="BC49" s="118"/>
      <c r="BD49" s="118"/>
      <c r="BE49" s="118"/>
      <c r="BF49" s="118"/>
      <c r="BG49" s="118"/>
      <c r="BH49" s="118"/>
      <c r="BI49" s="118"/>
      <c r="BJ49" s="118"/>
      <c r="BK49" s="118"/>
      <c r="BL49" s="118"/>
      <c r="BM49" s="118"/>
      <c r="BN49" s="118"/>
      <c r="BO49" s="118"/>
      <c r="BP49" s="118"/>
      <c r="BQ49" s="118"/>
      <c r="BR49" s="118"/>
      <c r="BS49" s="118"/>
      <c r="BT49" s="118"/>
      <c r="BU49" s="118"/>
      <c r="BV49" s="118"/>
      <c r="BW49" s="118"/>
    </row>
    <row r="50" spans="4:75" ht="24" customHeight="1">
      <c r="D50" s="135"/>
      <c r="E50" s="135"/>
      <c r="F50" s="135"/>
      <c r="G50" s="135"/>
      <c r="H50" s="135"/>
      <c r="I50" s="135"/>
      <c r="J50" s="118"/>
      <c r="K50" s="118"/>
      <c r="L50" s="118"/>
      <c r="M50" s="118"/>
      <c r="N50" s="118"/>
      <c r="O50" s="118"/>
      <c r="P50" s="118"/>
      <c r="Q50" s="56"/>
      <c r="R50" s="56"/>
      <c r="S50" s="56"/>
      <c r="T50" s="56"/>
      <c r="U50" s="118"/>
      <c r="V50" s="118"/>
      <c r="W50" s="118"/>
      <c r="X50" s="118"/>
      <c r="Y50" s="118"/>
      <c r="Z50" s="118"/>
      <c r="AA50" s="118"/>
      <c r="AB50" s="118"/>
      <c r="AC50" s="118"/>
      <c r="AD50" s="118"/>
      <c r="AE50" s="118"/>
      <c r="AF50" s="118"/>
      <c r="AG50" s="118"/>
      <c r="AH50" s="126"/>
      <c r="AI50" s="126"/>
      <c r="AJ50" s="126"/>
      <c r="AK50" s="126"/>
      <c r="AL50" s="126"/>
      <c r="AM50" s="126"/>
      <c r="AN50" s="126"/>
      <c r="AO50" s="57"/>
      <c r="AP50" s="57"/>
      <c r="AQ50" s="57"/>
      <c r="AR50" s="57"/>
      <c r="AS50" s="126"/>
      <c r="AT50" s="126"/>
      <c r="AU50" s="126"/>
      <c r="AV50" s="126"/>
      <c r="AW50" s="126"/>
      <c r="AX50" s="126"/>
      <c r="AY50" s="126"/>
      <c r="AZ50" s="118"/>
      <c r="BA50" s="118"/>
      <c r="BB50" s="118"/>
      <c r="BC50" s="118"/>
      <c r="BD50" s="118"/>
      <c r="BE50" s="118"/>
      <c r="BF50" s="118"/>
      <c r="BG50" s="118"/>
      <c r="BH50" s="118"/>
      <c r="BI50" s="118"/>
      <c r="BJ50" s="118"/>
      <c r="BK50" s="118"/>
      <c r="BL50" s="118"/>
      <c r="BM50" s="118"/>
      <c r="BN50" s="118"/>
      <c r="BO50" s="118"/>
      <c r="BP50" s="118"/>
      <c r="BQ50" s="118"/>
      <c r="BR50" s="118"/>
      <c r="BS50" s="118"/>
      <c r="BT50" s="118"/>
      <c r="BU50" s="118"/>
      <c r="BV50" s="118"/>
      <c r="BW50" s="118"/>
    </row>
    <row r="51" spans="4:75" ht="24" customHeight="1">
      <c r="D51" s="135"/>
      <c r="E51" s="135"/>
      <c r="F51" s="135"/>
      <c r="G51" s="135"/>
      <c r="H51" s="135"/>
      <c r="I51" s="135"/>
      <c r="J51" s="118"/>
      <c r="K51" s="118"/>
      <c r="L51" s="118"/>
      <c r="M51" s="118"/>
      <c r="N51" s="118"/>
      <c r="O51" s="118"/>
      <c r="P51" s="118"/>
      <c r="Q51" s="56"/>
      <c r="R51" s="56"/>
      <c r="S51" s="56"/>
      <c r="T51" s="56"/>
      <c r="U51" s="118"/>
      <c r="V51" s="118"/>
      <c r="W51" s="118"/>
      <c r="X51" s="118"/>
      <c r="Y51" s="118"/>
      <c r="Z51" s="118"/>
      <c r="AA51" s="118"/>
      <c r="AB51" s="118"/>
      <c r="AC51" s="118"/>
      <c r="AD51" s="118"/>
      <c r="AE51" s="118"/>
      <c r="AF51" s="118"/>
      <c r="AG51" s="118"/>
      <c r="AH51" s="126"/>
      <c r="AI51" s="126"/>
      <c r="AJ51" s="126"/>
      <c r="AK51" s="126"/>
      <c r="AL51" s="126"/>
      <c r="AM51" s="126"/>
      <c r="AN51" s="126"/>
      <c r="AO51" s="57"/>
      <c r="AP51" s="57"/>
      <c r="AQ51" s="57"/>
      <c r="AR51" s="57"/>
      <c r="AS51" s="126"/>
      <c r="AT51" s="126"/>
      <c r="AU51" s="126"/>
      <c r="AV51" s="126"/>
      <c r="AW51" s="126"/>
      <c r="AX51" s="126"/>
      <c r="AY51" s="126"/>
      <c r="AZ51" s="118"/>
      <c r="BA51" s="118"/>
      <c r="BB51" s="118"/>
      <c r="BC51" s="118"/>
      <c r="BD51" s="118"/>
      <c r="BE51" s="118"/>
      <c r="BF51" s="118"/>
      <c r="BG51" s="118"/>
      <c r="BH51" s="118"/>
      <c r="BI51" s="118"/>
      <c r="BJ51" s="118"/>
      <c r="BK51" s="118"/>
      <c r="BL51" s="118"/>
      <c r="BM51" s="118"/>
      <c r="BN51" s="118"/>
      <c r="BO51" s="118"/>
      <c r="BP51" s="118"/>
      <c r="BQ51" s="118"/>
      <c r="BR51" s="118"/>
      <c r="BS51" s="118"/>
      <c r="BT51" s="118"/>
      <c r="BU51" s="118"/>
      <c r="BV51" s="118"/>
      <c r="BW51" s="118"/>
    </row>
    <row r="52" spans="4:75" ht="18.75">
      <c r="D52" s="119" t="str">
        <f>_xlfn.CONCAT("Janvier ",RIGHT($B$4+1,2))</f>
        <v>Janvier 26</v>
      </c>
      <c r="E52" s="119"/>
      <c r="F52" s="119"/>
      <c r="G52" s="119"/>
      <c r="H52" s="119"/>
      <c r="I52" s="119"/>
      <c r="J52" s="119" t="str">
        <f>_xlfn.CONCAT("Février ",RIGHT($B$4+1,2))</f>
        <v>Février 26</v>
      </c>
      <c r="K52" s="119"/>
      <c r="L52" s="119"/>
      <c r="M52" s="119"/>
      <c r="N52" s="119"/>
      <c r="O52" s="119"/>
      <c r="P52" s="119" t="str">
        <f>_xlfn.CONCAT("Mars ",RIGHT($B$4+1,2))</f>
        <v>Mars 26</v>
      </c>
      <c r="Q52" s="119"/>
      <c r="R52" s="119"/>
      <c r="S52" s="119"/>
      <c r="T52" s="119"/>
      <c r="U52" s="119"/>
      <c r="V52" s="119" t="str">
        <f>_xlfn.CONCAT("Avril ",RIGHT($B$4+1,2))</f>
        <v>Avril 26</v>
      </c>
      <c r="W52" s="119"/>
      <c r="X52" s="119"/>
      <c r="Y52" s="119"/>
      <c r="Z52" s="119"/>
      <c r="AA52" s="119"/>
      <c r="AB52" s="119" t="str">
        <f>_xlfn.CONCAT("Mai ",RIGHT($B$4+1,2))</f>
        <v>Mai 26</v>
      </c>
      <c r="AC52" s="119"/>
      <c r="AD52" s="119"/>
      <c r="AE52" s="119"/>
      <c r="AF52" s="119"/>
      <c r="AG52" s="119"/>
      <c r="AH52" s="119" t="str">
        <f>_xlfn.CONCAT("Juin ",RIGHT($B$4+1,2))</f>
        <v>Juin 26</v>
      </c>
      <c r="AI52" s="119"/>
      <c r="AJ52" s="119"/>
      <c r="AK52" s="119"/>
      <c r="AL52" s="119"/>
      <c r="AM52" s="119"/>
      <c r="AN52" s="119" t="str">
        <f>_xlfn.CONCAT("Juillet ",RIGHT($B$4+1,2))</f>
        <v>Juillet 26</v>
      </c>
      <c r="AO52" s="119"/>
      <c r="AP52" s="119"/>
      <c r="AQ52" s="119"/>
      <c r="AR52" s="119"/>
      <c r="AS52" s="119"/>
      <c r="AT52" s="119" t="str">
        <f>_xlfn.CONCAT("Août ",RIGHT($B$4+1,2))</f>
        <v>Août 26</v>
      </c>
      <c r="AU52" s="119"/>
      <c r="AV52" s="119"/>
      <c r="AW52" s="119"/>
      <c r="AX52" s="119"/>
      <c r="AY52" s="119"/>
      <c r="AZ52" s="119" t="str">
        <f>_xlfn.CONCAT("Septembre ",RIGHT($B$4+1,2))</f>
        <v>Septembre 26</v>
      </c>
      <c r="BA52" s="119"/>
      <c r="BB52" s="119"/>
      <c r="BC52" s="119"/>
      <c r="BD52" s="119"/>
      <c r="BE52" s="119"/>
      <c r="BF52" s="119" t="str">
        <f>_xlfn.CONCAT("Octobre ",RIGHT($B$4+1,2))</f>
        <v>Octobre 26</v>
      </c>
      <c r="BG52" s="119"/>
      <c r="BH52" s="119"/>
      <c r="BI52" s="119"/>
      <c r="BJ52" s="119"/>
      <c r="BK52" s="119"/>
      <c r="BL52" s="119" t="str">
        <f>_xlfn.CONCAT("Novembre ",RIGHT($B$4+1,2))</f>
        <v>Novembre 26</v>
      </c>
      <c r="BM52" s="119"/>
      <c r="BN52" s="119"/>
      <c r="BO52" s="119"/>
      <c r="BP52" s="119"/>
      <c r="BQ52" s="119"/>
      <c r="BR52" s="119" t="str">
        <f>_xlfn.CONCAT("Décembre ",RIGHT($B$4+1,2))</f>
        <v>Décembre 26</v>
      </c>
      <c r="BS52" s="119"/>
      <c r="BT52" s="119"/>
      <c r="BU52" s="119"/>
      <c r="BV52" s="119"/>
      <c r="BW52" s="119"/>
    </row>
    <row r="53" spans="4:75">
      <c r="D53" s="37">
        <f>DATE($B$4+1,1,1)</f>
        <v>46023</v>
      </c>
      <c r="E53" s="38" t="str">
        <f>IF(D53="","",IF(WEEKDAY(D53,2)&gt;=6,"",IF(AND(D53&gt;=$B$9,D53&lt;=$B$10),"F","")))</f>
        <v/>
      </c>
      <c r="F53" s="38" t="str">
        <f>IF(D53="","",IF(WEEKDAY(D53,2)&gt;=6,"",IF(OR(AND(D53&gt;=$B$11,D53&lt;=$B$12),AND(D53&gt;=$B$13,D53&lt;=$B$14),AND(D53&gt;=$B$15,D53&lt;=$B$16),AND(D53&gt;=$B$17,D53&lt;=$B$18),AND(D53&gt;=$B$19,D53&lt;=$B$20),AND(D53&gt;=$B$21,D53&lt;=$B$22),AND(D53&gt;=$B$23,D53&lt;=$B$24),AND(D53&gt;=$B$25,D53&lt;=$B$26),AND(D53&gt;=$B$27,D53&lt;=$B$28),AND(D53&gt;=$B$29,D53&lt;=$B$30),AND(D53&gt;=$B$31,D53&lt;=$B$32),AND(D53&gt;=$B$33,D53&lt;=$B$34)),"E","")))</f>
        <v/>
      </c>
      <c r="G53" s="38" t="str">
        <f>IF(D53="","",IF(WEEKDAY(D53,2)&gt;=6,"",IF(E53="F",IF(OR(AND(D53&gt;=$B$11,D53&lt;=$B$12),AND(D53&gt;=$B$13,D53&lt;=$B$14),AND(D53&gt;=$B$15,D53&lt;=$B$16),AND(D53&gt;=$B$17,D53&lt;=$B$18),AND(D53&gt;=$B$19,D53&lt;=$B$20),AND(D53&gt;=$B$21,D53&lt;=$B$22),AND(D53&gt;=$B$23,D53&lt;=$B$24),AND(D53&gt;=$B$25,D53&lt;=$B$26),AND(D53&gt;=$B$27,D53&lt;=$B$28),AND(D53&gt;=$B$29,D53&lt;=$B$30),AND(D53&gt;=$B$31,D53&lt;=$B$32),AND(D53&gt;=$B$33,D53&lt;=$B$34)),"",I53),"")))</f>
        <v/>
      </c>
      <c r="H53" s="38" t="str">
        <f>IF(D53="","",IF(OR(AND(D53&gt;=ANNEXE!$E$4,D53&lt;=ANNEXE!$F$4),AND(D53&gt;=ANNEXE!$E$5,D53&lt;=ANNEXE!$F$5),AND(D53&gt;=ANNEXE!$E$6,D53&lt;=ANNEXE!$F$6),AND(D53&gt;=ANNEXE!$E$7,D53&lt;=ANNEXE!$F$7),AND(D53&gt;=ANNEXE!$E$8,D53&lt;=ANNEXE!$F$8),AND(D53&gt;=ANNEXE!$E$9,D53&lt;=ANNEXE!$F$9),COUNTIF(ANNEXE!$A$4:$C$18,D53)&gt;=1),"C",""))</f>
        <v>C</v>
      </c>
      <c r="I53" s="39">
        <f t="shared" ref="I53:I83" si="72">IF(D53="","",IF(WEEKDAY(D53,2)&gt;5,"",IF(WEEKDAY(D53,2)=5,$B$39,IF(WEEKDAY(D53,2)=4,$B$38,IF(WEEKDAY(D53,2)=3,$B$37,IF(WEEKDAY(D53,2)=2,$B$36,IF(WEEKDAY(D53,2)=1,$B$35,"0")))))))</f>
        <v>8</v>
      </c>
      <c r="J53" s="37">
        <f>DATE($B$4+1,2,1)</f>
        <v>46054</v>
      </c>
      <c r="K53" s="38" t="str">
        <f t="shared" ref="K53:K83" si="73">IF(J53="","",IF(WEEKDAY(J53,2)&gt;=6,"",IF(AND(J53&gt;=$B$9,J53&lt;=$B$10),"F","")))</f>
        <v/>
      </c>
      <c r="L53" s="38" t="str">
        <f t="shared" ref="L53:L83" si="74">IF(J53="","",IF(WEEKDAY(J53,2)&gt;=6,"",IF(OR(AND(J53&gt;=$B$11,J53&lt;=$B$12),AND(J53&gt;=$B$13,J53&lt;=$B$14),AND(J53&gt;=$B$15,J53&lt;=$B$16),AND(J53&gt;=$B$17,J53&lt;=$B$18),AND(J53&gt;=$B$19,J53&lt;=$B$20),AND(J53&gt;=$B$21,J53&lt;=$B$22),AND(J53&gt;=$B$23,J53&lt;=$B$24),AND(J53&gt;=$B$25,J53&lt;=$B$26)),"E","")))</f>
        <v/>
      </c>
      <c r="M53" s="38" t="str">
        <f t="shared" ref="M53:M83" si="75">IF(J53="","",IF(WEEKDAY(J53,2)&gt;=6,"",IF(K53="F",IF(OR(AND(J53&gt;=$B$11,J53&lt;=$B$12),AND(J53&gt;=$B$13,J53&lt;=$B$14),AND(J53&gt;=$B$15,J53&lt;=$B$16),AND(J53&gt;=$B$17,J53&lt;=$B$18),AND(J53&gt;=$B$19,J53&lt;=$B$20),AND(J53&gt;=$B$21,J53&lt;=$B$22),AND(J53&gt;=$B$23,J53&lt;=$B$24),AND(J53&gt;=$B$25,J53&lt;=$B$26)),"","P"),"")))</f>
        <v/>
      </c>
      <c r="N53" s="38" t="str">
        <f>IF(J53="","",IF(OR(AND(J53&gt;=ANNEXE!$E$4,J53&lt;=ANNEXE!$F$4),AND(J53&gt;=ANNEXE!$E$5,J53&lt;=ANNEXE!$F$5),AND(J53&gt;=ANNEXE!$E$6,J53&lt;=ANNEXE!$F$6),AND(J53&gt;=ANNEXE!$E$7,J53&lt;=ANNEXE!$F$7),AND(J53&gt;=ANNEXE!$E$8,J53&lt;=ANNEXE!$F$8),AND(J53&gt;=ANNEXE!$E$9,J53&lt;=ANNEXE!$F$9),COUNTIF(ANNEXE!$A$4:$C$18,J53)&gt;=1),"C",""))</f>
        <v/>
      </c>
      <c r="O53" s="39" t="str">
        <f t="shared" ref="O53:O83" si="76">IF(J53="","",IF(WEEKDAY(J53,2)&gt;5,"",IF(WEEKDAY(J53,2)=5,$B$39,IF(WEEKDAY(J53,2)=4,$B$38,IF(WEEKDAY(J53,2)=3,$B$37,IF(WEEKDAY(J53,2)=2,$B$36,IF(WEEKDAY(J53,2)=1,$B$35,"0")))))))</f>
        <v/>
      </c>
      <c r="P53" s="37">
        <f>DATE($B$4+1,3,1)</f>
        <v>46082</v>
      </c>
      <c r="Q53" s="38" t="str">
        <f t="shared" ref="Q53:Q83" si="77">IF(P53="","",IF(WEEKDAY(P53,2)&gt;=6,"",IF(AND(P53&gt;=$B$9,P53&lt;=$B$10),"F","")))</f>
        <v/>
      </c>
      <c r="R53" s="38" t="str">
        <f t="shared" ref="R53:R83" si="78">IF(P53="","",IF(WEEKDAY(P53,2)&gt;=6,"",IF(OR(AND(P53&gt;=$B$11,P53&lt;=$B$12),AND(P53&gt;=$B$13,P53&lt;=$B$14),AND(P53&gt;=$B$15,P53&lt;=$B$16),AND(P53&gt;=$B$17,P53&lt;=$B$18),AND(P53&gt;=$B$19,P53&lt;=$B$20),AND(P53&gt;=$B$21,P53&lt;=$B$22),AND(P53&gt;=$B$23,P53&lt;=$B$24),AND(P53&gt;=$B$25,P53&lt;=$B$26)),"E","")))</f>
        <v/>
      </c>
      <c r="S53" s="38" t="str">
        <f t="shared" ref="S53:S83" si="79">IF(P53="","",IF(WEEKDAY(P53,2)&gt;=6,"",IF(Q53="F",IF(OR(AND(P53&gt;=$B$11,P53&lt;=$B$12),AND(P53&gt;=$B$13,P53&lt;=$B$14),AND(P53&gt;=$B$15,P53&lt;=$B$16),AND(P53&gt;=$B$17,P53&lt;=$B$18),AND(P53&gt;=$B$19,P53&lt;=$B$20),AND(P53&gt;=$B$21,P53&lt;=$B$22),AND(P53&gt;=$B$23,P53&lt;=$B$24),AND(P53&gt;=$B$25,P53&lt;=$B$26)),"","P"),"")))</f>
        <v/>
      </c>
      <c r="T53" s="38" t="str">
        <f>IF(P53="","",IF(OR(AND(P53&gt;=ANNEXE!$E$4,P53&lt;=ANNEXE!$F$4),AND(P53&gt;=ANNEXE!$E$5,P53&lt;=ANNEXE!$F$5),AND(P53&gt;=ANNEXE!$E$6,P53&lt;=ANNEXE!$F$6),AND(P53&gt;=ANNEXE!$E$7,P53&lt;=ANNEXE!$F$7),AND(P53&gt;=ANNEXE!$E$8,P53&lt;=ANNEXE!$F$8),AND(P53&gt;=ANNEXE!$E$9,P53&lt;=ANNEXE!$F$9),COUNTIF(ANNEXE!$A$4:$C$18,P53)&gt;=1),"C",""))</f>
        <v/>
      </c>
      <c r="U53" s="39" t="str">
        <f t="shared" ref="U53:U83" si="80">IF(P53="","",IF(WEEKDAY(P53,2)&gt;5,"",IF(WEEKDAY(P53,2)=5,$B$39,IF(WEEKDAY(P53,2)=4,$B$38,IF(WEEKDAY(P53,2)=3,$B$37,IF(WEEKDAY(P53,2)=2,$B$36,IF(WEEKDAY(P53,2)=1,$B$35,"0")))))))</f>
        <v/>
      </c>
      <c r="V53" s="37">
        <f>DATE($B$4+1,4,1)</f>
        <v>46113</v>
      </c>
      <c r="W53" s="45" t="str">
        <f t="shared" ref="W53:W83" si="81">IF(V53="","",IF(WEEKDAY(V53,2)&gt;=6,"",IF(AND(V53&gt;=$B$9,V53&lt;=$B$10),"F","")))</f>
        <v/>
      </c>
      <c r="X53" s="38" t="str">
        <f t="shared" ref="X53:X83" si="82">IF(V53="","",IF(WEEKDAY(V53,2)&gt;=6,"",IF(OR(AND(V53&gt;=$B$11,V53&lt;=$B$12),AND(V53&gt;=$B$13,V53&lt;=$B$14),AND(V53&gt;=$B$15,V53&lt;=$B$16),AND(V53&gt;=$B$17,V53&lt;=$B$18),AND(V53&gt;=$B$19,V53&lt;=$B$20),AND(V53&gt;=$B$21,V53&lt;=$B$22),AND(V53&gt;=$B$23,V53&lt;=$B$24),AND(V53&gt;=$B$25,V53&lt;=$B$26)),"E","")))</f>
        <v/>
      </c>
      <c r="Y53" s="38" t="str">
        <f t="shared" ref="Y53:Y83" si="83">IF(V53="","",IF(WEEKDAY(V53,2)&gt;=6,"",IF(W53="F",IF(OR(AND(V53&gt;=$B$11,V53&lt;=$B$12),AND(V53&gt;=$B$13,V53&lt;=$B$14),AND(V53&gt;=$B$15,V53&lt;=$B$16),AND(V53&gt;=$B$17,V53&lt;=$B$18),AND(V53&gt;=$B$19,V53&lt;=$B$20),AND(V53&gt;=$B$21,V53&lt;=$B$22),AND(V53&gt;=$B$23,V53&lt;=$B$24),AND(V53&gt;=$B$25,V53&lt;=$B$26)),"","P"),"")))</f>
        <v/>
      </c>
      <c r="Z53" s="38" t="str">
        <f>IF(V53="","",IF(OR(AND(V53&gt;=ANNEXE!$E$4,V53&lt;=ANNEXE!$F$4),AND(V53&gt;=ANNEXE!$E$5,V53&lt;=ANNEXE!$F$5),AND(V53&gt;=ANNEXE!$E$6,V53&lt;=ANNEXE!$F$6),AND(V53&gt;=ANNEXE!$E$7,V53&lt;=ANNEXE!$F$7),AND(V53&gt;=ANNEXE!$E$8,V53&lt;=ANNEXE!$F$8),AND(V53&gt;=ANNEXE!$E$9,V53&lt;=ANNEXE!$F$9),COUNTIF(ANNEXE!$A$4:$C$18,V53)&gt;=1),"C",""))</f>
        <v/>
      </c>
      <c r="AA53" s="39">
        <f t="shared" ref="AA53:AA83" si="84">IF(V53="","",IF(WEEKDAY(V53,2)&gt;5,"",IF(WEEKDAY(V53,2)=5,$B$39,IF(WEEKDAY(V53,2)=4,$B$38,IF(WEEKDAY(V53,2)=3,$B$37,IF(WEEKDAY(V53,2)=2,$B$36,IF(WEEKDAY(V53,2)=1,$B$35,"0")))))))</f>
        <v>8</v>
      </c>
      <c r="AB53" s="37">
        <f>DATE($B$4+1,5,1)</f>
        <v>46143</v>
      </c>
      <c r="AC53" s="38" t="str">
        <f t="shared" ref="AC53:AC83" si="85">IF(AB53="","",IF(WEEKDAY(AB53,2)&gt;=6,"",IF(AND(AB53&gt;=$B$9,AB53&lt;=$B$10),"F","")))</f>
        <v/>
      </c>
      <c r="AD53" s="38" t="str">
        <f t="shared" ref="AD53:AD83" si="86">IF(AB53="","",IF(WEEKDAY(AB53,2)&gt;=6,"",IF(OR(AND(AB53&gt;=$B$11,AB53&lt;=$B$12),AND(AB53&gt;=$B$13,AB53&lt;=$B$14),AND(AB53&gt;=$B$15,AB53&lt;=$B$16),AND(AB53&gt;=$B$17,AB53&lt;=$B$18),AND(AB53&gt;=$B$19,AB53&lt;=$B$20),AND(AB53&gt;=$B$21,AB53&lt;=$B$22),AND(AB53&gt;=$B$23,AB53&lt;=$B$24),AND(AB53&gt;=$B$25,AB53&lt;=$B$26)),"E","")))</f>
        <v/>
      </c>
      <c r="AE53" s="38" t="str">
        <f t="shared" ref="AE53:AE83" si="87">IF(AB53="","",IF(WEEKDAY(AB53,2)&gt;=6,"",IF(AC53="F",IF(OR(AND(AB53&gt;=$B$11,AB53&lt;=$B$12),AND(AB53&gt;=$B$13,AB53&lt;=$B$14),AND(AB53&gt;=$B$15,AB53&lt;=$B$16),AND(AB53&gt;=$B$17,AB53&lt;=$B$18),AND(AB53&gt;=$B$19,AB53&lt;=$B$20),AND(AB53&gt;=$B$21,AB53&lt;=$B$22),AND(AB53&gt;=$B$23,AB53&lt;=$B$24),AND(AB53&gt;=$B$25,AB53&lt;=$B$26)),"","P"),"")))</f>
        <v/>
      </c>
      <c r="AF53" s="38" t="str">
        <f>IF(AB53="","",IF(OR(AND(AB53&gt;=ANNEXE!$E$4,AB53&lt;=ANNEXE!$F$4),AND(AB53&gt;=ANNEXE!$E$5,AB53&lt;=ANNEXE!$F$5),AND(AB53&gt;=ANNEXE!$E$6,AB53&lt;=ANNEXE!$F$6),AND(AB53&gt;=ANNEXE!$E$7,AB53&lt;=ANNEXE!$F$7),AND(AB53&gt;=ANNEXE!$E$8,AB53&lt;=ANNEXE!$F$8),AND(AB53&gt;=ANNEXE!$E$9,AB53&lt;=ANNEXE!$F$9),COUNTIF(ANNEXE!$A$4:$C$18,AB53)&gt;=1),"C",""))</f>
        <v>C</v>
      </c>
      <c r="AG53" s="39">
        <f t="shared" ref="AG53:AG83" si="88">IF(AB53="","",IF(WEEKDAY(AB53,2)&gt;5,"",IF(WEEKDAY(AB53,2)=5,$B$39,IF(WEEKDAY(AB53,2)=4,$B$38,IF(WEEKDAY(AB53,2)=3,$B$37,IF(WEEKDAY(AB53,2)=2,$B$36,IF(WEEKDAY(AB53,2)=1,$B$35,"0")))))))</f>
        <v>3.5</v>
      </c>
      <c r="AH53" s="37">
        <f>DATE($B$4+1,6,1)</f>
        <v>46174</v>
      </c>
      <c r="AI53" s="38" t="str">
        <f t="shared" ref="AI53:AI83" si="89">IF(AH53="","",IF(WEEKDAY(AH53,2)&gt;=6,"",IF(AND(AH53&gt;=$B$9,AH53&lt;=$B$10),"F","")))</f>
        <v/>
      </c>
      <c r="AJ53" s="38" t="str">
        <f t="shared" ref="AJ53:AJ83" si="90">IF(AH53="","",IF(WEEKDAY(AH53,2)&gt;=6,"",IF(OR(AND(AH53&gt;=$B$11,AH53&lt;=$B$12),AND(AH53&gt;=$B$13,AH53&lt;=$B$14),AND(AH53&gt;=$B$15,AH53&lt;=$B$16),AND(AH53&gt;=$B$17,AH53&lt;=$B$18),AND(AH53&gt;=$B$19,AH53&lt;=$B$20),AND(AH53&gt;=$B$21,AH53&lt;=$B$22),AND(AH53&gt;=$B$23,AH53&lt;=$B$24),AND(AH53&gt;=$B$25,AH53&lt;=$B$26)),"E","")))</f>
        <v/>
      </c>
      <c r="AK53" s="38" t="str">
        <f t="shared" ref="AK53:AK83" si="91">IF(AH53="","",IF(WEEKDAY(AH53,2)&gt;=6,"",IF(AI53="F",IF(OR(AND(AH53&gt;=$B$11,AH53&lt;=$B$12),AND(AH53&gt;=$B$13,AH53&lt;=$B$14),AND(AH53&gt;=$B$15,AH53&lt;=$B$16),AND(AH53&gt;=$B$17,AH53&lt;=$B$18),AND(AH53&gt;=$B$19,AH53&lt;=$B$20),AND(AH53&gt;=$B$21,AH53&lt;=$B$22),AND(AH53&gt;=$B$23,AH53&lt;=$B$24),AND(AH53&gt;=$B$25,AH53&lt;=$B$26)),"","P"),"")))</f>
        <v/>
      </c>
      <c r="AL53" s="38" t="str">
        <f>IF(AH53="","",IF(OR(AND(AH53&gt;=ANNEXE!$E$4,AH53&lt;=ANNEXE!$F$4),AND(AH53&gt;=ANNEXE!$E$5,AH53&lt;=ANNEXE!$F$5),AND(AH53&gt;=ANNEXE!$E$6,AH53&lt;=ANNEXE!$F$6),AND(AH53&gt;=ANNEXE!$E$7,AH53&lt;=ANNEXE!$F$7),AND(AH53&gt;=ANNEXE!$E$8,AH53&lt;=ANNEXE!$F$8),AND(AH53&gt;=ANNEXE!$E$9,AH53&lt;=ANNEXE!$F$9),COUNTIF(ANNEXE!$A$4:$C$18,AH53)&gt;=1),"C",""))</f>
        <v/>
      </c>
      <c r="AM53" s="39">
        <f t="shared" ref="AM53:AM83" si="92">IF(AH53="","",IF(WEEKDAY(AH53,2)&gt;5,"",IF(WEEKDAY(AH53,2)=5,$B$39,IF(WEEKDAY(AH53,2)=4,$B$38,IF(WEEKDAY(AH53,2)=3,$B$37,IF(WEEKDAY(AH53,2)=2,$B$36,IF(WEEKDAY(AH53,2)=1,$B$35,"0")))))))</f>
        <v>7.5</v>
      </c>
      <c r="AN53" s="37">
        <f>DATE($B$4+1,7,1)</f>
        <v>46204</v>
      </c>
      <c r="AO53" s="38" t="str">
        <f t="shared" ref="AO53:AO83" si="93">IF(AN53="","",IF(WEEKDAY(AN53,2)&gt;=6,"",IF(AND(AN53&gt;=$B$9,AN53&lt;=$B$10),"F","")))</f>
        <v/>
      </c>
      <c r="AP53" s="38" t="str">
        <f t="shared" ref="AP53:AP83" si="94">IF(AN53="","",IF(WEEKDAY(AN53,2)&gt;=6,"",IF(OR(AND(AN53&gt;=$B$11,AN53&lt;=$B$12),AND(AN53&gt;=$B$13,AN53&lt;=$B$14),AND(AN53&gt;=$B$15,AN53&lt;=$B$16),AND(AN53&gt;=$B$17,AN53&lt;=$B$18),AND(AN53&gt;=$B$19,AN53&lt;=$B$20),AND(AN53&gt;=$B$21,AN53&lt;=$B$22),AND(AN53&gt;=$B$23,AN53&lt;=$B$24),AND(AN53&gt;=$B$25,AN53&lt;=$B$26)),"E","")))</f>
        <v/>
      </c>
      <c r="AQ53" s="38" t="str">
        <f t="shared" ref="AQ53:AQ83" si="95">IF(AN53="","",IF(WEEKDAY(AN53,2)&gt;=6,"",IF(AO53="F",IF(OR(AND(AN53&gt;=$B$11,AN53&lt;=$B$12),AND(AN53&gt;=$B$13,AN53&lt;=$B$14),AND(AN53&gt;=$B$15,AN53&lt;=$B$16),AND(AN53&gt;=$B$17,AN53&lt;=$B$18),AND(AN53&gt;=$B$19,AN53&lt;=$B$20),AND(AN53&gt;=$B$21,AN53&lt;=$B$22),AND(AN53&gt;=$B$23,AN53&lt;=$B$24),AND(AN53&gt;=$B$25,AN53&lt;=$B$26)),"","P"),"")))</f>
        <v/>
      </c>
      <c r="AR53" s="38" t="str">
        <f>IF(AN53="","",IF(OR(AND(AN53&gt;=ANNEXE!$E$4,AN53&lt;=ANNEXE!$F$4),AND(AN53&gt;=ANNEXE!$E$5,AN53&lt;=ANNEXE!$F$5),AND(AN53&gt;=ANNEXE!$E$6,AN53&lt;=ANNEXE!$F$6),AND(AN53&gt;=ANNEXE!$E$7,AN53&lt;=ANNEXE!$F$7),AND(AN53&gt;=ANNEXE!$E$8,AN53&lt;=ANNEXE!$F$8),AND(AN53&gt;=ANNEXE!$E$9,AN53&lt;=ANNEXE!$F$9),COUNTIF(ANNEXE!$A$4:$C$18,AN53)&gt;=1),"C",""))</f>
        <v/>
      </c>
      <c r="AS53" s="39">
        <f t="shared" ref="AS53:AS83" si="96">IF(AN53="","",IF(WEEKDAY(AN53,2)&gt;5,"",IF(WEEKDAY(AN53,2)=5,$B$39,IF(WEEKDAY(AN53,2)=4,$B$38,IF(WEEKDAY(AN53,2)=3,$B$37,IF(WEEKDAY(AN53,2)=2,$B$36,IF(WEEKDAY(AN53,2)=1,$B$35,"0")))))))</f>
        <v>8</v>
      </c>
      <c r="AT53" s="37">
        <f>DATE($B$4+1,8,1)</f>
        <v>46235</v>
      </c>
      <c r="AU53" s="38" t="str">
        <f t="shared" ref="AU53:AU83" si="97">IF(AT53="","",IF(WEEKDAY(AT53,2)&gt;=6,"",IF(AND(AT53&gt;=$B$9,AT53&lt;=$B$10),"F","")))</f>
        <v/>
      </c>
      <c r="AV53" s="38" t="str">
        <f t="shared" ref="AV53:AV83" si="98">IF(AT53="","",IF(WEEKDAY(AT53,2)&gt;=6,"",IF(OR(AND(AT53&gt;=$B$11,AT53&lt;=$B$12),AND(AT53&gt;=$B$13,AT53&lt;=$B$14),AND(AT53&gt;=$B$15,AT53&lt;=$B$16),AND(AT53&gt;=$B$17,AT53&lt;=$B$18),AND(AT53&gt;=$B$19,AT53&lt;=$B$20),AND(AT53&gt;=$B$21,AT53&lt;=$B$22),AND(AT53&gt;=$B$23,AT53&lt;=$B$24),AND(AT53&gt;=$B$25,AT53&lt;=$B$26)),"E","")))</f>
        <v/>
      </c>
      <c r="AW53" s="38" t="str">
        <f t="shared" ref="AW53:AW83" si="99">IF(AT53="","",IF(WEEKDAY(AT53,2)&gt;=6,"",IF(AU53="F",IF(OR(AND(AT53&gt;=$B$11,AT53&lt;=$B$12),AND(AT53&gt;=$B$13,AT53&lt;=$B$14),AND(AT53&gt;=$B$15,AT53&lt;=$B$16),AND(AT53&gt;=$B$17,AT53&lt;=$B$18),AND(AT53&gt;=$B$19,AT53&lt;=$B$20),AND(AT53&gt;=$B$21,AT53&lt;=$B$22),AND(AT53&gt;=$B$23,AT53&lt;=$B$24),AND(AT53&gt;=$B$25,AT53&lt;=$B$26)),"","P"),"")))</f>
        <v/>
      </c>
      <c r="AX53" s="38" t="str">
        <f>IF(AT53="","",IF(OR(AND(AT53&gt;=ANNEXE!$E$4,AT53&lt;=ANNEXE!$F$4),AND(AT53&gt;=ANNEXE!$E$5,AT53&lt;=ANNEXE!$F$5),AND(AT53&gt;=ANNEXE!$E$6,AT53&lt;=ANNEXE!$F$6),AND(AT53&gt;=ANNEXE!$E$7,AT53&lt;=ANNEXE!$F$7),AND(AT53&gt;=ANNEXE!$E$8,AT53&lt;=ANNEXE!$F$8),AND(AT53&gt;=ANNEXE!$E$9,AT53&lt;=ANNEXE!$F$9),COUNTIF(ANNEXE!$A$4:$C$18,AT53)&gt;=1),"C",""))</f>
        <v/>
      </c>
      <c r="AY53" s="39" t="str">
        <f t="shared" ref="AY53:AY83" si="100">IF(AT53="","",IF(WEEKDAY(AT53,2)&gt;5,"",IF(WEEKDAY(AT53,2)=5,$B$39,IF(WEEKDAY(AT53,2)=4,$B$38,IF(WEEKDAY(AT53,2)=3,$B$37,IF(WEEKDAY(AT53,2)=2,$B$36,IF(WEEKDAY(AT53,2)=1,$B$35,"0")))))))</f>
        <v/>
      </c>
      <c r="AZ53" s="37">
        <f>DATE($B$4+1,9,1)</f>
        <v>46266</v>
      </c>
      <c r="BA53" s="38" t="str">
        <f t="shared" ref="BA53:BA83" si="101">IF(AZ53="","",IF(WEEKDAY(AZ53,2)&gt;=6,"",IF(AND(AZ53&gt;=$B$9,AZ53&lt;=$B$10),"F","")))</f>
        <v/>
      </c>
      <c r="BB53" s="38" t="str">
        <f t="shared" ref="BB53:BB83" si="102">IF(AZ53="","",IF(WEEKDAY(AZ53,2)&gt;=6,"",IF(OR(AND(AZ53&gt;=$B$11,AZ53&lt;=$B$12),AND(AZ53&gt;=$B$13,AZ53&lt;=$B$14),AND(AZ53&gt;=$B$15,AZ53&lt;=$B$16),AND(AZ53&gt;=$B$17,AZ53&lt;=$B$18),AND(AZ53&gt;=$B$19,AZ53&lt;=$B$20),AND(AZ53&gt;=$B$21,AZ53&lt;=$B$22),AND(AZ53&gt;=$B$23,AZ53&lt;=$B$24),AND(AZ53&gt;=$B$25,AZ53&lt;=$B$26)),"E","")))</f>
        <v/>
      </c>
      <c r="BC53" s="38" t="str">
        <f t="shared" ref="BC53:BC83" si="103">IF(AZ53="","",IF(WEEKDAY(AZ53,2)&gt;=6,"",IF(BA53="F",IF(OR(AND(AZ53&gt;=$B$11,AZ53&lt;=$B$12),AND(AZ53&gt;=$B$13,AZ53&lt;=$B$14),AND(AZ53&gt;=$B$15,AZ53&lt;=$B$16),AND(AZ53&gt;=$B$17,AZ53&lt;=$B$18),AND(AZ53&gt;=$B$19,AZ53&lt;=$B$20),AND(AZ53&gt;=$B$21,AZ53&lt;=$B$22),AND(AZ53&gt;=$B$23,AZ53&lt;=$B$24),AND(AZ53&gt;=$B$25,AZ53&lt;=$B$26)),"","P"),"")))</f>
        <v/>
      </c>
      <c r="BD53" s="38" t="str">
        <f>IF(AZ53="","",IF(OR(AND(AZ53&gt;=ANNEXE!$E$4,AZ53&lt;=ANNEXE!$F$4),AND(AZ53&gt;=ANNEXE!$E$5,AZ53&lt;=ANNEXE!$F$5),AND(AZ53&gt;=ANNEXE!$E$6,AZ53&lt;=ANNEXE!$F$6),AND(AZ53&gt;=ANNEXE!$E$7,AZ53&lt;=ANNEXE!$F$7),AND(AZ53&gt;=ANNEXE!$E$8,AZ53&lt;=ANNEXE!$F$8),AND(AZ53&gt;=ANNEXE!$E$9,AZ53&lt;=ANNEXE!$F$9),COUNTIF(ANNEXE!$A$4:$C$18,AZ53)&gt;=1),"C",""))</f>
        <v/>
      </c>
      <c r="BE53" s="39">
        <f t="shared" ref="BE53:BE83" si="104">IF(AZ53="","",IF(WEEKDAY(AZ53,2)&gt;5,"",IF(WEEKDAY(AZ53,2)=5,$B$39,IF(WEEKDAY(AZ53,2)=4,$B$38,IF(WEEKDAY(AZ53,2)=3,$B$37,IF(WEEKDAY(AZ53,2)=2,$B$36,IF(WEEKDAY(AZ53,2)=1,$B$35,"0")))))))</f>
        <v>8</v>
      </c>
      <c r="BF53" s="37">
        <f>DATE($B$4+1,10,1)</f>
        <v>46296</v>
      </c>
      <c r="BG53" s="38" t="str">
        <f t="shared" ref="BG53:BG83" si="105">IF(BF53="","",IF(WEEKDAY(BF53,2)&gt;=6,"",IF(AND(BF53&gt;=$B$9,BF53&lt;=$B$10),"F","")))</f>
        <v/>
      </c>
      <c r="BH53" s="38" t="str">
        <f t="shared" ref="BH53:BH83" si="106">IF(BF53="","",IF(WEEKDAY(BF53,2)&gt;=6,"",IF(OR(AND(BF53&gt;=$B$11,BF53&lt;=$B$12),AND(BF53&gt;=$B$13,BF53&lt;=$B$14),AND(BF53&gt;=$B$15,BF53&lt;=$B$16),AND(BF53&gt;=$B$17,BF53&lt;=$B$18),AND(BF53&gt;=$B$19,BF53&lt;=$B$20),AND(BF53&gt;=$B$21,BF53&lt;=$B$22),AND(BF53&gt;=$B$23,BF53&lt;=$B$24),AND(BF53&gt;=$B$25,BF53&lt;=$B$26)),"E","")))</f>
        <v/>
      </c>
      <c r="BI53" s="38" t="str">
        <f t="shared" ref="BI53:BI83" si="107">IF(BF53="","",IF(WEEKDAY(BF53,2)&gt;=6,"",IF(BG53="F",IF(OR(AND(BF53&gt;=$B$11,BF53&lt;=$B$12),AND(BF53&gt;=$B$13,BF53&lt;=$B$14),AND(BF53&gt;=$B$15,BF53&lt;=$B$16),AND(BF53&gt;=$B$17,BF53&lt;=$B$18),AND(BF53&gt;=$B$19,BF53&lt;=$B$20),AND(BF53&gt;=$B$21,BF53&lt;=$B$22),AND(BF53&gt;=$B$23,BF53&lt;=$B$24),AND(BF53&gt;=$B$25,BF53&lt;=$B$26)),"","P"),"")))</f>
        <v/>
      </c>
      <c r="BJ53" s="38" t="str">
        <f>IF(BF53="","",IF(OR(AND(BF53&gt;=ANNEXE!$E$4,BF53&lt;=ANNEXE!$F$4),AND(BF53&gt;=ANNEXE!$E$5,BF53&lt;=ANNEXE!$F$5),AND(BF53&gt;=ANNEXE!$E$6,BF53&lt;=ANNEXE!$F$6),AND(BF53&gt;=ANNEXE!$E$7,BF53&lt;=ANNEXE!$F$7),AND(BF53&gt;=ANNEXE!$E$8,BF53&lt;=ANNEXE!$F$8),AND(BF53&gt;=ANNEXE!$E$9,BF53&lt;=ANNEXE!$F$9),COUNTIF(ANNEXE!$A$4:$C$18,BF53)&gt;=1),"C",""))</f>
        <v/>
      </c>
      <c r="BK53" s="39">
        <f t="shared" ref="BK53:BK83" si="108">IF(BF53="","",IF(WEEKDAY(BF53,2)&gt;5,"",IF(WEEKDAY(BF53,2)=5,$B$39,IF(WEEKDAY(BF53,2)=4,$B$38,IF(WEEKDAY(BF53,2)=3,$B$37,IF(WEEKDAY(BF53,2)=2,$B$36,IF(WEEKDAY(BF53,2)=1,$B$35,"0")))))))</f>
        <v>8</v>
      </c>
      <c r="BL53" s="37">
        <f>DATE($B$4+1,11,1)</f>
        <v>46327</v>
      </c>
      <c r="BM53" s="38" t="str">
        <f t="shared" ref="BM53:BM83" si="109">IF(BL53="","",IF(WEEKDAY(BL53,2)&gt;=6,"",IF(AND(BL53&gt;=$B$9,BL53&lt;=$B$10),"F","")))</f>
        <v/>
      </c>
      <c r="BN53" s="38" t="str">
        <f t="shared" ref="BN53:BN83" si="110">IF(BL53="","",IF(WEEKDAY(BL53,2)&gt;=6,"",IF(OR(AND(BL53&gt;=$B$11,BL53&lt;=$B$12),AND(BL53&gt;=$B$13,BL53&lt;=$B$14),AND(BL53&gt;=$B$15,BL53&lt;=$B$16),AND(BL53&gt;=$B$17,BL53&lt;=$B$18),AND(BL53&gt;=$B$19,BL53&lt;=$B$20),AND(BL53&gt;=$B$21,BL53&lt;=$B$22),AND(BL53&gt;=$B$23,BL53&lt;=$B$24),AND(BL53&gt;=$B$25,BL53&lt;=$B$26)),"E","")))</f>
        <v/>
      </c>
      <c r="BO53" s="38" t="str">
        <f t="shared" ref="BO53:BO83" si="111">IF(BL53="","",IF(WEEKDAY(BL53,2)&gt;=6,"",IF(BM53="F",IF(OR(AND(BL53&gt;=$B$11,BL53&lt;=$B$12),AND(BL53&gt;=$B$13,BL53&lt;=$B$14),AND(BL53&gt;=$B$15,BL53&lt;=$B$16),AND(BL53&gt;=$B$17,BL53&lt;=$B$18),AND(BL53&gt;=$B$19,BL53&lt;=$B$20),AND(BL53&gt;=$B$21,BL53&lt;=$B$22),AND(BL53&gt;=$B$23,BL53&lt;=$B$24),AND(BL53&gt;=$B$25,BL53&lt;=$B$26)),"","P"),"")))</f>
        <v/>
      </c>
      <c r="BP53" s="38" t="str">
        <f>IF(BL53="","",IF(OR(AND(BL53&gt;=ANNEXE!$E$4,BL53&lt;=ANNEXE!$F$4),AND(BL53&gt;=ANNEXE!$E$5,BL53&lt;=ANNEXE!$F$5),AND(BL53&gt;=ANNEXE!$E$6,BL53&lt;=ANNEXE!$F$6),AND(BL53&gt;=ANNEXE!$E$7,BL53&lt;=ANNEXE!$F$7),AND(BL53&gt;=ANNEXE!$E$8,BL53&lt;=ANNEXE!$F$8),AND(BL53&gt;=ANNEXE!$E$9,BL53&lt;=ANNEXE!$F$9),COUNTIF(ANNEXE!$A$4:$C$18,BL53)&gt;=1),"C",""))</f>
        <v>C</v>
      </c>
      <c r="BQ53" s="39" t="str">
        <f t="shared" ref="BQ53:BQ83" si="112">IF(BL53="","",IF(WEEKDAY(BL53,2)&gt;5,"",IF(WEEKDAY(BL53,2)=5,$B$39,IF(WEEKDAY(BL53,2)=4,$B$38,IF(WEEKDAY(BL53,2)=3,$B$37,IF(WEEKDAY(BL53,2)=2,$B$36,IF(WEEKDAY(BL53,2)=1,$B$35,"0")))))))</f>
        <v/>
      </c>
      <c r="BR53" s="37">
        <f>DATE($B$4+1,12,1)</f>
        <v>46357</v>
      </c>
      <c r="BS53" s="38" t="str">
        <f>IF(BR53="","",IF(WEEKDAY(BR53,2)&gt;=6,"",IF(AND(BR53&gt;=$B$9,BR53&lt;=$B$10),"F","")))</f>
        <v/>
      </c>
      <c r="BT53" s="38" t="str">
        <f>IF(BR53="","",IF(WEEKDAY(BR53,2)&gt;=6,"",IF(OR(AND(BR53&gt;=$B$11,BR53&lt;=$B$12),AND(BR53&gt;=$B$13,BR53&lt;=$B$14),AND(BR53&gt;=$B$15,BR53&lt;=$B$16),AND(BR53&gt;=$B$17,BR53&lt;=$B$18),AND(BR53&gt;=$B$19,BR53&lt;=$B$20),AND(BR53&gt;=$B$21,BR53&lt;=$B$22),AND(BR53&gt;=$B$23,BR53&lt;=$B$24),AND(BR53&gt;=$B$25,BR53&lt;=$B$26)),"E","")))</f>
        <v/>
      </c>
      <c r="BU53" s="38" t="str">
        <f t="shared" ref="BU53:BU83" si="113">IF(BR53="","",IF(WEEKDAY(BR53,2)&gt;=6,"",IF(BS53="F",IF(OR(AND(BR53&gt;=$B$11,BR53&lt;=$B$12),AND(BR53&gt;=$B$13,BR53&lt;=$B$14),AND(BR53&gt;=$B$15,BR53&lt;=$B$16),AND(BR53&gt;=$B$17,BR53&lt;=$B$18),AND(BR53&gt;=$B$19,BR53&lt;=$B$20),AND(BR53&gt;=$B$21,BR53&lt;=$B$22),AND(BR53&gt;=$B$23,BR53&lt;=$B$24),AND(BR53&gt;=$B$25,BR53&lt;=$B$26)),"","P"),"")))</f>
        <v/>
      </c>
      <c r="BV53" s="38" t="str">
        <f>IF(BR53="","",IF(OR(AND(BR53&gt;=ANNEXE!$E$4,BR53&lt;=ANNEXE!$F$4),AND(BR53&gt;=ANNEXE!$E$5,BR53&lt;=ANNEXE!$F$5),AND(BR53&gt;=ANNEXE!$E$6,BR53&lt;=ANNEXE!$F$6),AND(BR53&gt;=ANNEXE!$E$7,BR53&lt;=ANNEXE!$F$7),AND(BR53&gt;=ANNEXE!$E$8,BR53&lt;=ANNEXE!$F$8),AND(BR53&gt;=ANNEXE!$E$9,BR53&lt;=ANNEXE!$F$9),COUNTIF(ANNEXE!$A$4:$C$18,BR53)&gt;=1),"C",""))</f>
        <v/>
      </c>
      <c r="BW53" s="39">
        <f t="shared" ref="BW53:BW83" si="114">IF(BR53="","",IF(WEEKDAY(BR53,2)&gt;5,"",IF(WEEKDAY(BR53,2)=5,$B$39,IF(WEEKDAY(BR53,2)=4,$B$38,IF(WEEKDAY(BR53,2)=3,$B$37,IF(WEEKDAY(BR53,2)=2,$B$36,IF(WEEKDAY(BR53,2)=1,$B$35,"0")))))))</f>
        <v>8</v>
      </c>
    </row>
    <row r="54" spans="4:75">
      <c r="D54" s="40">
        <f>D53+1</f>
        <v>46024</v>
      </c>
      <c r="E54" s="4" t="str">
        <f t="shared" ref="E54:E83" si="115">IF(D54="","",IF(WEEKDAY(D54,2)&gt;=6,"",IF(AND(D54&gt;=$B$9,D54&lt;=$B$10),"F","")))</f>
        <v/>
      </c>
      <c r="F54" s="4" t="str">
        <f t="shared" ref="F54:F83" si="116">IF(D54="","",IF(WEEKDAY(D54,2)&gt;=6,"",IF(OR(AND(D54&gt;=$B$11,D54&lt;=$B$12),AND(D54&gt;=$B$13,D54&lt;=$B$14),AND(D54&gt;=$B$15,D54&lt;=$B$16),AND(D54&gt;=$B$17,D54&lt;=$B$18),AND(D54&gt;=$B$19,D54&lt;=$B$20),AND(D54&gt;=$B$21,D54&lt;=$B$22),AND(D54&gt;=$B$23,D54&lt;=$B$24),AND(D54&gt;=$B$25,D54&lt;=$B$26),AND(D54&gt;=$B$27,D54&lt;=$B$28),AND(D54&gt;=$B$29,D54&lt;=$B$30),AND(D54&gt;=$B$31,D54&lt;=$B$32),AND(D54&gt;=$B$33,D54&lt;=$B$34)),"E","")))</f>
        <v/>
      </c>
      <c r="G54" s="4" t="str">
        <f t="shared" ref="G54:G83" si="117">IF(D54="","",IF(WEEKDAY(D54,2)&gt;=6,"",IF(E54="F",IF(OR(AND(D54&gt;=$B$11,D54&lt;=$B$12),AND(D54&gt;=$B$13,D54&lt;=$B$14),AND(D54&gt;=$B$15,D54&lt;=$B$16),AND(D54&gt;=$B$17,D54&lt;=$B$18),AND(D54&gt;=$B$19,D54&lt;=$B$20),AND(D54&gt;=$B$21,D54&lt;=$B$22),AND(D54&gt;=$B$23,D54&lt;=$B$24),AND(D54&gt;=$B$25,D54&lt;=$B$26),AND(D54&gt;=$B$27,D54&lt;=$B$28),AND(D54&gt;=$B$29,D54&lt;=$B$30),AND(D54&gt;=$B$31,D54&lt;=$B$32),AND(D54&gt;=$B$33,D54&lt;=$B$34)),"","P"),"")))</f>
        <v/>
      </c>
      <c r="H54" s="4" t="str">
        <f>IF(D54="","",IF(OR(AND(D54&gt;=ANNEXE!$E$4,D54&lt;=ANNEXE!$F$4),AND(D54&gt;=ANNEXE!$E$5,D54&lt;=ANNEXE!$F$5),AND(D54&gt;=ANNEXE!$E$6,D54&lt;=ANNEXE!$F$6),AND(D54&gt;=ANNEXE!$E$7,D54&lt;=ANNEXE!$F$7),AND(D54&gt;=ANNEXE!$E$8,D54&lt;=ANNEXE!$F$8),AND(D54&gt;=ANNEXE!$E$9,D54&lt;=ANNEXE!$F$9),COUNTIF(ANNEXE!$A$4:$C$18,D54)&gt;=1),"C",""))</f>
        <v>C</v>
      </c>
      <c r="I54" s="41">
        <f t="shared" si="72"/>
        <v>3.5</v>
      </c>
      <c r="J54" s="40">
        <f>J53+1</f>
        <v>46055</v>
      </c>
      <c r="K54" s="4" t="str">
        <f t="shared" si="73"/>
        <v/>
      </c>
      <c r="L54" s="4" t="str">
        <f t="shared" si="74"/>
        <v/>
      </c>
      <c r="M54" s="4" t="str">
        <f t="shared" si="75"/>
        <v/>
      </c>
      <c r="N54" s="4" t="str">
        <f>IF(J54="","",IF(OR(AND(J54&gt;=ANNEXE!$E$4,J54&lt;=ANNEXE!$F$4),AND(J54&gt;=ANNEXE!$E$5,J54&lt;=ANNEXE!$F$5),AND(J54&gt;=ANNEXE!$E$6,J54&lt;=ANNEXE!$F$6),AND(J54&gt;=ANNEXE!$E$7,J54&lt;=ANNEXE!$F$7),AND(J54&gt;=ANNEXE!$E$8,J54&lt;=ANNEXE!$F$8),AND(J54&gt;=ANNEXE!$E$9,J54&lt;=ANNEXE!$F$9),COUNTIF(ANNEXE!$A$4:$C$18,J54)&gt;=1),"C",""))</f>
        <v/>
      </c>
      <c r="O54" s="41">
        <f t="shared" si="76"/>
        <v>7.5</v>
      </c>
      <c r="P54" s="40">
        <f>P53+1</f>
        <v>46083</v>
      </c>
      <c r="Q54" s="4" t="str">
        <f t="shared" si="77"/>
        <v/>
      </c>
      <c r="R54" s="4" t="str">
        <f t="shared" si="78"/>
        <v/>
      </c>
      <c r="S54" s="4" t="str">
        <f t="shared" si="79"/>
        <v/>
      </c>
      <c r="T54" s="4" t="str">
        <f>IF(P54="","",IF(OR(AND(P54&gt;=ANNEXE!$E$4,P54&lt;=ANNEXE!$F$4),AND(P54&gt;=ANNEXE!$E$5,P54&lt;=ANNEXE!$F$5),AND(P54&gt;=ANNEXE!$E$6,P54&lt;=ANNEXE!$F$6),AND(P54&gt;=ANNEXE!$E$7,P54&lt;=ANNEXE!$F$7),AND(P54&gt;=ANNEXE!$E$8,P54&lt;=ANNEXE!$F$8),AND(P54&gt;=ANNEXE!$E$9,P54&lt;=ANNEXE!$F$9),COUNTIF(ANNEXE!$A$4:$C$18,P54)&gt;=1),"C",""))</f>
        <v/>
      </c>
      <c r="U54" s="41">
        <f t="shared" si="80"/>
        <v>7.5</v>
      </c>
      <c r="V54" s="40">
        <f>V53+1</f>
        <v>46114</v>
      </c>
      <c r="W54" t="str">
        <f t="shared" si="81"/>
        <v/>
      </c>
      <c r="X54" s="4" t="str">
        <f t="shared" si="82"/>
        <v/>
      </c>
      <c r="Y54" s="4" t="str">
        <f t="shared" si="83"/>
        <v/>
      </c>
      <c r="Z54" s="4" t="str">
        <f>IF(V54="","",IF(OR(AND(V54&gt;=ANNEXE!$E$4,V54&lt;=ANNEXE!$F$4),AND(V54&gt;=ANNEXE!$E$5,V54&lt;=ANNEXE!$F$5),AND(V54&gt;=ANNEXE!$E$6,V54&lt;=ANNEXE!$F$6),AND(V54&gt;=ANNEXE!$E$7,V54&lt;=ANNEXE!$F$7),AND(V54&gt;=ANNEXE!$E$8,V54&lt;=ANNEXE!$F$8),AND(V54&gt;=ANNEXE!$E$9,V54&lt;=ANNEXE!$F$9),COUNTIF(ANNEXE!$A$4:$C$18,V54)&gt;=1),"C",""))</f>
        <v/>
      </c>
      <c r="AA54" s="41">
        <f t="shared" si="84"/>
        <v>8</v>
      </c>
      <c r="AB54" s="40">
        <f>AB53+1</f>
        <v>46144</v>
      </c>
      <c r="AC54" s="4" t="str">
        <f t="shared" si="85"/>
        <v/>
      </c>
      <c r="AD54" s="4" t="str">
        <f t="shared" si="86"/>
        <v/>
      </c>
      <c r="AE54" s="4" t="str">
        <f t="shared" si="87"/>
        <v/>
      </c>
      <c r="AF54" s="4" t="str">
        <f>IF(AB54="","",IF(OR(AND(AB54&gt;=ANNEXE!$E$4,AB54&lt;=ANNEXE!$F$4),AND(AB54&gt;=ANNEXE!$E$5,AB54&lt;=ANNEXE!$F$5),AND(AB54&gt;=ANNEXE!$E$6,AB54&lt;=ANNEXE!$F$6),AND(AB54&gt;=ANNEXE!$E$7,AB54&lt;=ANNEXE!$F$7),AND(AB54&gt;=ANNEXE!$E$8,AB54&lt;=ANNEXE!$F$8),AND(AB54&gt;=ANNEXE!$E$9,AB54&lt;=ANNEXE!$F$9),COUNTIF(ANNEXE!$A$4:$C$18,AB54)&gt;=1),"C",""))</f>
        <v/>
      </c>
      <c r="AG54" s="41" t="str">
        <f t="shared" si="88"/>
        <v/>
      </c>
      <c r="AH54" s="40">
        <f>AH53+1</f>
        <v>46175</v>
      </c>
      <c r="AI54" s="4" t="str">
        <f t="shared" si="89"/>
        <v/>
      </c>
      <c r="AJ54" s="4" t="str">
        <f t="shared" si="90"/>
        <v/>
      </c>
      <c r="AK54" s="4" t="str">
        <f t="shared" si="91"/>
        <v/>
      </c>
      <c r="AL54" s="4" t="str">
        <f>IF(AH54="","",IF(OR(AND(AH54&gt;=ANNEXE!$E$4,AH54&lt;=ANNEXE!$F$4),AND(AH54&gt;=ANNEXE!$E$5,AH54&lt;=ANNEXE!$F$5),AND(AH54&gt;=ANNEXE!$E$6,AH54&lt;=ANNEXE!$F$6),AND(AH54&gt;=ANNEXE!$E$7,AH54&lt;=ANNEXE!$F$7),AND(AH54&gt;=ANNEXE!$E$8,AH54&lt;=ANNEXE!$F$8),AND(AH54&gt;=ANNEXE!$E$9,AH54&lt;=ANNEXE!$F$9),COUNTIF(ANNEXE!$A$4:$C$18,AH54)&gt;=1),"C",""))</f>
        <v/>
      </c>
      <c r="AM54" s="41">
        <f t="shared" si="92"/>
        <v>8</v>
      </c>
      <c r="AN54" s="40">
        <f>AN53+1</f>
        <v>46205</v>
      </c>
      <c r="AO54" s="4" t="str">
        <f t="shared" si="93"/>
        <v/>
      </c>
      <c r="AP54" s="4" t="str">
        <f t="shared" si="94"/>
        <v/>
      </c>
      <c r="AQ54" s="4" t="str">
        <f t="shared" si="95"/>
        <v/>
      </c>
      <c r="AR54" s="4" t="str">
        <f>IF(AN54="","",IF(OR(AND(AN54&gt;=ANNEXE!$E$4,AN54&lt;=ANNEXE!$F$4),AND(AN54&gt;=ANNEXE!$E$5,AN54&lt;=ANNEXE!$F$5),AND(AN54&gt;=ANNEXE!$E$6,AN54&lt;=ANNEXE!$F$6),AND(AN54&gt;=ANNEXE!$E$7,AN54&lt;=ANNEXE!$F$7),AND(AN54&gt;=ANNEXE!$E$8,AN54&lt;=ANNEXE!$F$8),AND(AN54&gt;=ANNEXE!$E$9,AN54&lt;=ANNEXE!$F$9),COUNTIF(ANNEXE!$A$4:$C$18,AN54)&gt;=1),"C",""))</f>
        <v/>
      </c>
      <c r="AS54" s="41">
        <f t="shared" si="96"/>
        <v>8</v>
      </c>
      <c r="AT54" s="40">
        <f>AT53+1</f>
        <v>46236</v>
      </c>
      <c r="AU54" s="4" t="str">
        <f t="shared" si="97"/>
        <v/>
      </c>
      <c r="AV54" s="4" t="str">
        <f t="shared" si="98"/>
        <v/>
      </c>
      <c r="AW54" s="4" t="str">
        <f t="shared" si="99"/>
        <v/>
      </c>
      <c r="AX54" s="4" t="str">
        <f>IF(AT54="","",IF(OR(AND(AT54&gt;=ANNEXE!$E$4,AT54&lt;=ANNEXE!$F$4),AND(AT54&gt;=ANNEXE!$E$5,AT54&lt;=ANNEXE!$F$5),AND(AT54&gt;=ANNEXE!$E$6,AT54&lt;=ANNEXE!$F$6),AND(AT54&gt;=ANNEXE!$E$7,AT54&lt;=ANNEXE!$F$7),AND(AT54&gt;=ANNEXE!$E$8,AT54&lt;=ANNEXE!$F$8),AND(AT54&gt;=ANNEXE!$E$9,AT54&lt;=ANNEXE!$F$9),COUNTIF(ANNEXE!$A$4:$C$18,AT54)&gt;=1),"C",""))</f>
        <v/>
      </c>
      <c r="AY54" s="41" t="str">
        <f t="shared" si="100"/>
        <v/>
      </c>
      <c r="AZ54" s="40">
        <f>AZ53+1</f>
        <v>46267</v>
      </c>
      <c r="BA54" s="4" t="str">
        <f t="shared" si="101"/>
        <v/>
      </c>
      <c r="BB54" s="4" t="str">
        <f t="shared" si="102"/>
        <v/>
      </c>
      <c r="BC54" s="4" t="str">
        <f t="shared" si="103"/>
        <v/>
      </c>
      <c r="BD54" s="4" t="str">
        <f>IF(AZ54="","",IF(OR(AND(AZ54&gt;=ANNEXE!$E$4,AZ54&lt;=ANNEXE!$F$4),AND(AZ54&gt;=ANNEXE!$E$5,AZ54&lt;=ANNEXE!$F$5),AND(AZ54&gt;=ANNEXE!$E$6,AZ54&lt;=ANNEXE!$F$6),AND(AZ54&gt;=ANNEXE!$E$7,AZ54&lt;=ANNEXE!$F$7),AND(AZ54&gt;=ANNEXE!$E$8,AZ54&lt;=ANNEXE!$F$8),AND(AZ54&gt;=ANNEXE!$E$9,AZ54&lt;=ANNEXE!$F$9),COUNTIF(ANNEXE!$A$4:$C$18,AZ54)&gt;=1),"C",""))</f>
        <v/>
      </c>
      <c r="BE54" s="41">
        <f t="shared" si="104"/>
        <v>8</v>
      </c>
      <c r="BF54" s="40">
        <f>BF53+1</f>
        <v>46297</v>
      </c>
      <c r="BG54" s="4" t="str">
        <f t="shared" si="105"/>
        <v/>
      </c>
      <c r="BH54" s="4" t="str">
        <f t="shared" si="106"/>
        <v/>
      </c>
      <c r="BI54" s="4" t="str">
        <f t="shared" si="107"/>
        <v/>
      </c>
      <c r="BJ54" s="4" t="str">
        <f>IF(BF54="","",IF(OR(AND(BF54&gt;=ANNEXE!$E$4,BF54&lt;=ANNEXE!$F$4),AND(BF54&gt;=ANNEXE!$E$5,BF54&lt;=ANNEXE!$F$5),AND(BF54&gt;=ANNEXE!$E$6,BF54&lt;=ANNEXE!$F$6),AND(BF54&gt;=ANNEXE!$E$7,BF54&lt;=ANNEXE!$F$7),AND(BF54&gt;=ANNEXE!$E$8,BF54&lt;=ANNEXE!$F$8),AND(BF54&gt;=ANNEXE!$E$9,BF54&lt;=ANNEXE!$F$9),COUNTIF(ANNEXE!$A$4:$C$18,BF54)&gt;=1),"C",""))</f>
        <v/>
      </c>
      <c r="BK54" s="41">
        <f t="shared" si="108"/>
        <v>3.5</v>
      </c>
      <c r="BL54" s="40">
        <f>BL53+1</f>
        <v>46328</v>
      </c>
      <c r="BM54" s="4" t="str">
        <f t="shared" si="109"/>
        <v/>
      </c>
      <c r="BN54" s="4" t="str">
        <f t="shared" si="110"/>
        <v/>
      </c>
      <c r="BO54" s="4" t="str">
        <f t="shared" si="111"/>
        <v/>
      </c>
      <c r="BP54" s="4" t="str">
        <f>IF(BL54="","",IF(OR(AND(BL54&gt;=ANNEXE!$E$4,BL54&lt;=ANNEXE!$F$4),AND(BL54&gt;=ANNEXE!$E$5,BL54&lt;=ANNEXE!$F$5),AND(BL54&gt;=ANNEXE!$E$6,BL54&lt;=ANNEXE!$F$6),AND(BL54&gt;=ANNEXE!$E$7,BL54&lt;=ANNEXE!$F$7),AND(BL54&gt;=ANNEXE!$E$8,BL54&lt;=ANNEXE!$F$8),AND(BL54&gt;=ANNEXE!$E$9,BL54&lt;=ANNEXE!$F$9),COUNTIF(ANNEXE!$A$4:$C$18,BL54)&gt;=1),"C",""))</f>
        <v/>
      </c>
      <c r="BQ54" s="41">
        <f t="shared" si="112"/>
        <v>7.5</v>
      </c>
      <c r="BR54" s="40">
        <f>BR53+1</f>
        <v>46358</v>
      </c>
      <c r="BS54" s="4" t="str">
        <f t="shared" ref="BS54:BS83" si="118">IF(BR54="","",IF(WEEKDAY(BR54,2)&gt;=6,"",IF(AND(BR54&gt;=$B$9,BR54&lt;=$B$10),"F","")))</f>
        <v/>
      </c>
      <c r="BT54" s="4" t="str">
        <f t="shared" ref="BT54:BT83" si="119">IF(BR54="","",IF(WEEKDAY(BR54,2)&gt;=6,"",IF(OR(AND(BR54&gt;=$B$11,BR54&lt;=$B$12),AND(BR54&gt;=$B$13,BR54&lt;=$B$14),AND(BR54&gt;=$B$15,BR54&lt;=$B$16),AND(BR54&gt;=$B$17,BR54&lt;=$B$18),AND(BR54&gt;=$B$19,BR54&lt;=$B$20),AND(BR54&gt;=$B$21,BR54&lt;=$B$22),AND(BR54&gt;=$B$23,BR54&lt;=$B$24),AND(BR54&gt;=$B$25,BR54&lt;=$B$26)),"E","")))</f>
        <v/>
      </c>
      <c r="BU54" s="4" t="str">
        <f t="shared" si="113"/>
        <v/>
      </c>
      <c r="BV54" s="4" t="str">
        <f>IF(BR54="","",IF(OR(AND(BR54&gt;=ANNEXE!$E$4,BR54&lt;=ANNEXE!$F$4),AND(BR54&gt;=ANNEXE!$E$5,BR54&lt;=ANNEXE!$F$5),AND(BR54&gt;=ANNEXE!$E$6,BR54&lt;=ANNEXE!$F$6),AND(BR54&gt;=ANNEXE!$E$7,BR54&lt;=ANNEXE!$F$7),AND(BR54&gt;=ANNEXE!$E$8,BR54&lt;=ANNEXE!$F$8),AND(BR54&gt;=ANNEXE!$E$9,BR54&lt;=ANNEXE!$F$9),COUNTIF(ANNEXE!$A$4:$C$18,BR54)&gt;=1),"C",""))</f>
        <v/>
      </c>
      <c r="BW54" s="41">
        <f t="shared" si="114"/>
        <v>8</v>
      </c>
    </row>
    <row r="55" spans="4:75">
      <c r="D55" s="40">
        <f t="shared" ref="D55:D79" si="120">D54+1</f>
        <v>46025</v>
      </c>
      <c r="E55" s="4" t="str">
        <f t="shared" si="115"/>
        <v/>
      </c>
      <c r="F55" s="4" t="str">
        <f t="shared" si="116"/>
        <v/>
      </c>
      <c r="G55" s="4" t="str">
        <f t="shared" si="117"/>
        <v/>
      </c>
      <c r="H55" s="4" t="str">
        <f>IF(D55="","",IF(OR(AND(D55&gt;=ANNEXE!$E$4,D55&lt;=ANNEXE!$F$4),AND(D55&gt;=ANNEXE!$E$5,D55&lt;=ANNEXE!$F$5),AND(D55&gt;=ANNEXE!$E$6,D55&lt;=ANNEXE!$F$6),AND(D55&gt;=ANNEXE!$E$7,D55&lt;=ANNEXE!$F$7),AND(D55&gt;=ANNEXE!$E$8,D55&lt;=ANNEXE!$F$8),AND(D55&gt;=ANNEXE!$E$9,D55&lt;=ANNEXE!$F$9),COUNTIF(ANNEXE!$A$4:$C$18,D55)&gt;=1),"C",""))</f>
        <v/>
      </c>
      <c r="I55" s="41" t="str">
        <f t="shared" si="72"/>
        <v/>
      </c>
      <c r="J55" s="40">
        <f t="shared" ref="J55:J79" si="121">J54+1</f>
        <v>46056</v>
      </c>
      <c r="K55" s="4" t="str">
        <f t="shared" si="73"/>
        <v/>
      </c>
      <c r="L55" s="4" t="str">
        <f t="shared" si="74"/>
        <v/>
      </c>
      <c r="M55" s="4" t="str">
        <f t="shared" si="75"/>
        <v/>
      </c>
      <c r="N55" s="4" t="str">
        <f>IF(J55="","",IF(OR(AND(J55&gt;=ANNEXE!$E$4,J55&lt;=ANNEXE!$F$4),AND(J55&gt;=ANNEXE!$E$5,J55&lt;=ANNEXE!$F$5),AND(J55&gt;=ANNEXE!$E$6,J55&lt;=ANNEXE!$F$6),AND(J55&gt;=ANNEXE!$E$7,J55&lt;=ANNEXE!$F$7),AND(J55&gt;=ANNEXE!$E$8,J55&lt;=ANNEXE!$F$8),AND(J55&gt;=ANNEXE!$E$9,J55&lt;=ANNEXE!$F$9),COUNTIF(ANNEXE!$A$4:$C$18,J55)&gt;=1),"C",""))</f>
        <v/>
      </c>
      <c r="O55" s="41">
        <f t="shared" si="76"/>
        <v>8</v>
      </c>
      <c r="P55" s="40">
        <f t="shared" ref="P55:P79" si="122">P54+1</f>
        <v>46084</v>
      </c>
      <c r="Q55" s="4" t="str">
        <f t="shared" si="77"/>
        <v/>
      </c>
      <c r="R55" s="4" t="str">
        <f t="shared" si="78"/>
        <v/>
      </c>
      <c r="S55" s="4" t="str">
        <f t="shared" si="79"/>
        <v/>
      </c>
      <c r="T55" s="4" t="str">
        <f>IF(P55="","",IF(OR(AND(P55&gt;=ANNEXE!$E$4,P55&lt;=ANNEXE!$F$4),AND(P55&gt;=ANNEXE!$E$5,P55&lt;=ANNEXE!$F$5),AND(P55&gt;=ANNEXE!$E$6,P55&lt;=ANNEXE!$F$6),AND(P55&gt;=ANNEXE!$E$7,P55&lt;=ANNEXE!$F$7),AND(P55&gt;=ANNEXE!$E$8,P55&lt;=ANNEXE!$F$8),AND(P55&gt;=ANNEXE!$E$9,P55&lt;=ANNEXE!$F$9),COUNTIF(ANNEXE!$A$4:$C$18,P55)&gt;=1),"C",""))</f>
        <v/>
      </c>
      <c r="U55" s="41">
        <f t="shared" si="80"/>
        <v>8</v>
      </c>
      <c r="V55" s="40">
        <f t="shared" ref="V55:V79" si="123">V54+1</f>
        <v>46115</v>
      </c>
      <c r="W55" t="str">
        <f t="shared" si="81"/>
        <v/>
      </c>
      <c r="X55" s="4" t="str">
        <f t="shared" si="82"/>
        <v/>
      </c>
      <c r="Y55" s="4" t="str">
        <f t="shared" si="83"/>
        <v/>
      </c>
      <c r="Z55" s="4" t="str">
        <f>IF(V55="","",IF(OR(AND(V55&gt;=ANNEXE!$E$4,V55&lt;=ANNEXE!$F$4),AND(V55&gt;=ANNEXE!$E$5,V55&lt;=ANNEXE!$F$5),AND(V55&gt;=ANNEXE!$E$6,V55&lt;=ANNEXE!$F$6),AND(V55&gt;=ANNEXE!$E$7,V55&lt;=ANNEXE!$F$7),AND(V55&gt;=ANNEXE!$E$8,V55&lt;=ANNEXE!$F$8),AND(V55&gt;=ANNEXE!$E$9,V55&lt;=ANNEXE!$F$9),COUNTIF(ANNEXE!$A$4:$C$18,V55)&gt;=1),"C",""))</f>
        <v/>
      </c>
      <c r="AA55" s="41">
        <f t="shared" si="84"/>
        <v>3.5</v>
      </c>
      <c r="AB55" s="40">
        <f t="shared" ref="AB55:AB79" si="124">AB54+1</f>
        <v>46145</v>
      </c>
      <c r="AC55" s="4" t="str">
        <f t="shared" si="85"/>
        <v/>
      </c>
      <c r="AD55" s="4" t="str">
        <f t="shared" si="86"/>
        <v/>
      </c>
      <c r="AE55" s="4" t="str">
        <f t="shared" si="87"/>
        <v/>
      </c>
      <c r="AF55" s="4" t="str">
        <f>IF(AB55="","",IF(OR(AND(AB55&gt;=ANNEXE!$E$4,AB55&lt;=ANNEXE!$F$4),AND(AB55&gt;=ANNEXE!$E$5,AB55&lt;=ANNEXE!$F$5),AND(AB55&gt;=ANNEXE!$E$6,AB55&lt;=ANNEXE!$F$6),AND(AB55&gt;=ANNEXE!$E$7,AB55&lt;=ANNEXE!$F$7),AND(AB55&gt;=ANNEXE!$E$8,AB55&lt;=ANNEXE!$F$8),AND(AB55&gt;=ANNEXE!$E$9,AB55&lt;=ANNEXE!$F$9),COUNTIF(ANNEXE!$A$4:$C$18,AB55)&gt;=1),"C",""))</f>
        <v/>
      </c>
      <c r="AG55" s="41" t="str">
        <f t="shared" si="88"/>
        <v/>
      </c>
      <c r="AH55" s="40">
        <f t="shared" ref="AH55:AH79" si="125">AH54+1</f>
        <v>46176</v>
      </c>
      <c r="AI55" s="4" t="str">
        <f t="shared" si="89"/>
        <v/>
      </c>
      <c r="AJ55" s="4" t="str">
        <f t="shared" si="90"/>
        <v/>
      </c>
      <c r="AK55" s="4" t="str">
        <f t="shared" si="91"/>
        <v/>
      </c>
      <c r="AL55" s="4" t="str">
        <f>IF(AH55="","",IF(OR(AND(AH55&gt;=ANNEXE!$E$4,AH55&lt;=ANNEXE!$F$4),AND(AH55&gt;=ANNEXE!$E$5,AH55&lt;=ANNEXE!$F$5),AND(AH55&gt;=ANNEXE!$E$6,AH55&lt;=ANNEXE!$F$6),AND(AH55&gt;=ANNEXE!$E$7,AH55&lt;=ANNEXE!$F$7),AND(AH55&gt;=ANNEXE!$E$8,AH55&lt;=ANNEXE!$F$8),AND(AH55&gt;=ANNEXE!$E$9,AH55&lt;=ANNEXE!$F$9),COUNTIF(ANNEXE!$A$4:$C$18,AH55)&gt;=1),"C",""))</f>
        <v/>
      </c>
      <c r="AM55" s="41">
        <f t="shared" si="92"/>
        <v>8</v>
      </c>
      <c r="AN55" s="40">
        <f t="shared" ref="AN55:AN79" si="126">AN54+1</f>
        <v>46206</v>
      </c>
      <c r="AO55" s="4" t="str">
        <f t="shared" si="93"/>
        <v/>
      </c>
      <c r="AP55" s="4" t="str">
        <f t="shared" si="94"/>
        <v/>
      </c>
      <c r="AQ55" s="4" t="str">
        <f t="shared" si="95"/>
        <v/>
      </c>
      <c r="AR55" s="4" t="str">
        <f>IF(AN55="","",IF(OR(AND(AN55&gt;=ANNEXE!$E$4,AN55&lt;=ANNEXE!$F$4),AND(AN55&gt;=ANNEXE!$E$5,AN55&lt;=ANNEXE!$F$5),AND(AN55&gt;=ANNEXE!$E$6,AN55&lt;=ANNEXE!$F$6),AND(AN55&gt;=ANNEXE!$E$7,AN55&lt;=ANNEXE!$F$7),AND(AN55&gt;=ANNEXE!$E$8,AN55&lt;=ANNEXE!$F$8),AND(AN55&gt;=ANNEXE!$E$9,AN55&lt;=ANNEXE!$F$9),COUNTIF(ANNEXE!$A$4:$C$18,AN55)&gt;=1),"C",""))</f>
        <v/>
      </c>
      <c r="AS55" s="41">
        <f t="shared" si="96"/>
        <v>3.5</v>
      </c>
      <c r="AT55" s="40">
        <f t="shared" ref="AT55:AT79" si="127">AT54+1</f>
        <v>46237</v>
      </c>
      <c r="AU55" s="4" t="str">
        <f t="shared" si="97"/>
        <v/>
      </c>
      <c r="AV55" s="4" t="str">
        <f t="shared" si="98"/>
        <v/>
      </c>
      <c r="AW55" s="4" t="str">
        <f t="shared" si="99"/>
        <v/>
      </c>
      <c r="AX55" s="4" t="str">
        <f>IF(AT55="","",IF(OR(AND(AT55&gt;=ANNEXE!$E$4,AT55&lt;=ANNEXE!$F$4),AND(AT55&gt;=ANNEXE!$E$5,AT55&lt;=ANNEXE!$F$5),AND(AT55&gt;=ANNEXE!$E$6,AT55&lt;=ANNEXE!$F$6),AND(AT55&gt;=ANNEXE!$E$7,AT55&lt;=ANNEXE!$F$7),AND(AT55&gt;=ANNEXE!$E$8,AT55&lt;=ANNEXE!$F$8),AND(AT55&gt;=ANNEXE!$E$9,AT55&lt;=ANNEXE!$F$9),COUNTIF(ANNEXE!$A$4:$C$18,AT55)&gt;=1),"C",""))</f>
        <v/>
      </c>
      <c r="AY55" s="41">
        <f t="shared" si="100"/>
        <v>7.5</v>
      </c>
      <c r="AZ55" s="40">
        <f t="shared" ref="AZ55:AZ79" si="128">AZ54+1</f>
        <v>46268</v>
      </c>
      <c r="BA55" s="4" t="str">
        <f t="shared" si="101"/>
        <v/>
      </c>
      <c r="BB55" s="4" t="str">
        <f t="shared" si="102"/>
        <v/>
      </c>
      <c r="BC55" s="4" t="str">
        <f t="shared" si="103"/>
        <v/>
      </c>
      <c r="BD55" s="4" t="str">
        <f>IF(AZ55="","",IF(OR(AND(AZ55&gt;=ANNEXE!$E$4,AZ55&lt;=ANNEXE!$F$4),AND(AZ55&gt;=ANNEXE!$E$5,AZ55&lt;=ANNEXE!$F$5),AND(AZ55&gt;=ANNEXE!$E$6,AZ55&lt;=ANNEXE!$F$6),AND(AZ55&gt;=ANNEXE!$E$7,AZ55&lt;=ANNEXE!$F$7),AND(AZ55&gt;=ANNEXE!$E$8,AZ55&lt;=ANNEXE!$F$8),AND(AZ55&gt;=ANNEXE!$E$9,AZ55&lt;=ANNEXE!$F$9),COUNTIF(ANNEXE!$A$4:$C$18,AZ55)&gt;=1),"C",""))</f>
        <v/>
      </c>
      <c r="BE55" s="41">
        <f t="shared" si="104"/>
        <v>8</v>
      </c>
      <c r="BF55" s="40">
        <f t="shared" ref="BF55:BF79" si="129">BF54+1</f>
        <v>46298</v>
      </c>
      <c r="BG55" s="4" t="str">
        <f t="shared" si="105"/>
        <v/>
      </c>
      <c r="BH55" s="4" t="str">
        <f t="shared" si="106"/>
        <v/>
      </c>
      <c r="BI55" s="4" t="str">
        <f t="shared" si="107"/>
        <v/>
      </c>
      <c r="BJ55" s="4" t="str">
        <f>IF(BF55="","",IF(OR(AND(BF55&gt;=ANNEXE!$E$4,BF55&lt;=ANNEXE!$F$4),AND(BF55&gt;=ANNEXE!$E$5,BF55&lt;=ANNEXE!$F$5),AND(BF55&gt;=ANNEXE!$E$6,BF55&lt;=ANNEXE!$F$6),AND(BF55&gt;=ANNEXE!$E$7,BF55&lt;=ANNEXE!$F$7),AND(BF55&gt;=ANNEXE!$E$8,BF55&lt;=ANNEXE!$F$8),AND(BF55&gt;=ANNEXE!$E$9,BF55&lt;=ANNEXE!$F$9),COUNTIF(ANNEXE!$A$4:$C$18,BF55)&gt;=1),"C",""))</f>
        <v/>
      </c>
      <c r="BK55" s="41" t="str">
        <f t="shared" si="108"/>
        <v/>
      </c>
      <c r="BL55" s="40">
        <f t="shared" ref="BL55:BL79" si="130">BL54+1</f>
        <v>46329</v>
      </c>
      <c r="BM55" s="4" t="str">
        <f t="shared" si="109"/>
        <v/>
      </c>
      <c r="BN55" s="4" t="str">
        <f t="shared" si="110"/>
        <v/>
      </c>
      <c r="BO55" s="4" t="str">
        <f t="shared" si="111"/>
        <v/>
      </c>
      <c r="BP55" s="4" t="str">
        <f>IF(BL55="","",IF(OR(AND(BL55&gt;=ANNEXE!$E$4,BL55&lt;=ANNEXE!$F$4),AND(BL55&gt;=ANNEXE!$E$5,BL55&lt;=ANNEXE!$F$5),AND(BL55&gt;=ANNEXE!$E$6,BL55&lt;=ANNEXE!$F$6),AND(BL55&gt;=ANNEXE!$E$7,BL55&lt;=ANNEXE!$F$7),AND(BL55&gt;=ANNEXE!$E$8,BL55&lt;=ANNEXE!$F$8),AND(BL55&gt;=ANNEXE!$E$9,BL55&lt;=ANNEXE!$F$9),COUNTIF(ANNEXE!$A$4:$C$18,BL55)&gt;=1),"C",""))</f>
        <v/>
      </c>
      <c r="BQ55" s="41">
        <f t="shared" si="112"/>
        <v>8</v>
      </c>
      <c r="BR55" s="40">
        <f t="shared" ref="BR55:BR79" si="131">BR54+1</f>
        <v>46359</v>
      </c>
      <c r="BS55" s="4" t="str">
        <f t="shared" si="118"/>
        <v/>
      </c>
      <c r="BT55" s="4" t="str">
        <f t="shared" si="119"/>
        <v/>
      </c>
      <c r="BU55" s="4" t="str">
        <f t="shared" si="113"/>
        <v/>
      </c>
      <c r="BV55" s="4" t="str">
        <f>IF(BR55="","",IF(OR(AND(BR55&gt;=ANNEXE!$E$4,BR55&lt;=ANNEXE!$F$4),AND(BR55&gt;=ANNEXE!$E$5,BR55&lt;=ANNEXE!$F$5),AND(BR55&gt;=ANNEXE!$E$6,BR55&lt;=ANNEXE!$F$6),AND(BR55&gt;=ANNEXE!$E$7,BR55&lt;=ANNEXE!$F$7),AND(BR55&gt;=ANNEXE!$E$8,BR55&lt;=ANNEXE!$F$8),AND(BR55&gt;=ANNEXE!$E$9,BR55&lt;=ANNEXE!$F$9),COUNTIF(ANNEXE!$A$4:$C$18,BR55)&gt;=1),"C",""))</f>
        <v/>
      </c>
      <c r="BW55" s="41">
        <f t="shared" si="114"/>
        <v>8</v>
      </c>
    </row>
    <row r="56" spans="4:75">
      <c r="D56" s="40">
        <f t="shared" si="120"/>
        <v>46026</v>
      </c>
      <c r="E56" s="4" t="str">
        <f t="shared" si="115"/>
        <v/>
      </c>
      <c r="F56" s="4" t="str">
        <f t="shared" si="116"/>
        <v/>
      </c>
      <c r="G56" s="4" t="str">
        <f t="shared" si="117"/>
        <v/>
      </c>
      <c r="H56" s="4" t="str">
        <f>IF(D56="","",IF(OR(AND(D56&gt;=ANNEXE!$E$4,D56&lt;=ANNEXE!$F$4),AND(D56&gt;=ANNEXE!$E$5,D56&lt;=ANNEXE!$F$5),AND(D56&gt;=ANNEXE!$E$6,D56&lt;=ANNEXE!$F$6),AND(D56&gt;=ANNEXE!$E$7,D56&lt;=ANNEXE!$F$7),AND(D56&gt;=ANNEXE!$E$8,D56&lt;=ANNEXE!$F$8),AND(D56&gt;=ANNEXE!$E$9,D56&lt;=ANNEXE!$F$9),COUNTIF(ANNEXE!$A$4:$C$18,D56)&gt;=1),"C",""))</f>
        <v/>
      </c>
      <c r="I56" s="41" t="str">
        <f t="shared" si="72"/>
        <v/>
      </c>
      <c r="J56" s="40">
        <f t="shared" si="121"/>
        <v>46057</v>
      </c>
      <c r="K56" s="4" t="str">
        <f t="shared" si="73"/>
        <v/>
      </c>
      <c r="L56" s="4" t="str">
        <f t="shared" si="74"/>
        <v/>
      </c>
      <c r="M56" s="4" t="str">
        <f t="shared" si="75"/>
        <v/>
      </c>
      <c r="N56" s="4" t="str">
        <f>IF(J56="","",IF(OR(AND(J56&gt;=ANNEXE!$E$4,J56&lt;=ANNEXE!$F$4),AND(J56&gt;=ANNEXE!$E$5,J56&lt;=ANNEXE!$F$5),AND(J56&gt;=ANNEXE!$E$6,J56&lt;=ANNEXE!$F$6),AND(J56&gt;=ANNEXE!$E$7,J56&lt;=ANNEXE!$F$7),AND(J56&gt;=ANNEXE!$E$8,J56&lt;=ANNEXE!$F$8),AND(J56&gt;=ANNEXE!$E$9,J56&lt;=ANNEXE!$F$9),COUNTIF(ANNEXE!$A$4:$C$18,J56)&gt;=1),"C",""))</f>
        <v/>
      </c>
      <c r="O56" s="41">
        <f t="shared" si="76"/>
        <v>8</v>
      </c>
      <c r="P56" s="40">
        <f t="shared" si="122"/>
        <v>46085</v>
      </c>
      <c r="Q56" s="4" t="str">
        <f t="shared" si="77"/>
        <v/>
      </c>
      <c r="R56" s="4" t="str">
        <f t="shared" si="78"/>
        <v/>
      </c>
      <c r="S56" s="4" t="str">
        <f t="shared" si="79"/>
        <v/>
      </c>
      <c r="T56" s="4" t="str">
        <f>IF(P56="","",IF(OR(AND(P56&gt;=ANNEXE!$E$4,P56&lt;=ANNEXE!$F$4),AND(P56&gt;=ANNEXE!$E$5,P56&lt;=ANNEXE!$F$5),AND(P56&gt;=ANNEXE!$E$6,P56&lt;=ANNEXE!$F$6),AND(P56&gt;=ANNEXE!$E$7,P56&lt;=ANNEXE!$F$7),AND(P56&gt;=ANNEXE!$E$8,P56&lt;=ANNEXE!$F$8),AND(P56&gt;=ANNEXE!$E$9,P56&lt;=ANNEXE!$F$9),COUNTIF(ANNEXE!$A$4:$C$18,P56)&gt;=1),"C",""))</f>
        <v/>
      </c>
      <c r="U56" s="41">
        <f t="shared" si="80"/>
        <v>8</v>
      </c>
      <c r="V56" s="40">
        <f t="shared" si="123"/>
        <v>46116</v>
      </c>
      <c r="W56" t="str">
        <f t="shared" si="81"/>
        <v/>
      </c>
      <c r="X56" s="4" t="str">
        <f t="shared" si="82"/>
        <v/>
      </c>
      <c r="Y56" s="4" t="str">
        <f t="shared" si="83"/>
        <v/>
      </c>
      <c r="Z56" s="4" t="str">
        <f>IF(V56="","",IF(OR(AND(V56&gt;=ANNEXE!$E$4,V56&lt;=ANNEXE!$F$4),AND(V56&gt;=ANNEXE!$E$5,V56&lt;=ANNEXE!$F$5),AND(V56&gt;=ANNEXE!$E$6,V56&lt;=ANNEXE!$F$6),AND(V56&gt;=ANNEXE!$E$7,V56&lt;=ANNEXE!$F$7),AND(V56&gt;=ANNEXE!$E$8,V56&lt;=ANNEXE!$F$8),AND(V56&gt;=ANNEXE!$E$9,V56&lt;=ANNEXE!$F$9),COUNTIF(ANNEXE!$A$4:$C$18,V56)&gt;=1),"C",""))</f>
        <v/>
      </c>
      <c r="AA56" s="41" t="str">
        <f t="shared" si="84"/>
        <v/>
      </c>
      <c r="AB56" s="40">
        <f t="shared" si="124"/>
        <v>46146</v>
      </c>
      <c r="AC56" s="4" t="str">
        <f t="shared" si="85"/>
        <v/>
      </c>
      <c r="AD56" s="4" t="str">
        <f t="shared" si="86"/>
        <v/>
      </c>
      <c r="AE56" s="4" t="str">
        <f t="shared" si="87"/>
        <v/>
      </c>
      <c r="AF56" s="4" t="str">
        <f>IF(AB56="","",IF(OR(AND(AB56&gt;=ANNEXE!$E$4,AB56&lt;=ANNEXE!$F$4),AND(AB56&gt;=ANNEXE!$E$5,AB56&lt;=ANNEXE!$F$5),AND(AB56&gt;=ANNEXE!$E$6,AB56&lt;=ANNEXE!$F$6),AND(AB56&gt;=ANNEXE!$E$7,AB56&lt;=ANNEXE!$F$7),AND(AB56&gt;=ANNEXE!$E$8,AB56&lt;=ANNEXE!$F$8),AND(AB56&gt;=ANNEXE!$E$9,AB56&lt;=ANNEXE!$F$9),COUNTIF(ANNEXE!$A$4:$C$18,AB56)&gt;=1),"C",""))</f>
        <v/>
      </c>
      <c r="AG56" s="41">
        <f t="shared" si="88"/>
        <v>7.5</v>
      </c>
      <c r="AH56" s="40">
        <f t="shared" si="125"/>
        <v>46177</v>
      </c>
      <c r="AI56" s="4" t="str">
        <f t="shared" si="89"/>
        <v/>
      </c>
      <c r="AJ56" s="4" t="str">
        <f t="shared" si="90"/>
        <v/>
      </c>
      <c r="AK56" s="4" t="str">
        <f t="shared" si="91"/>
        <v/>
      </c>
      <c r="AL56" s="4" t="str">
        <f>IF(AH56="","",IF(OR(AND(AH56&gt;=ANNEXE!$E$4,AH56&lt;=ANNEXE!$F$4),AND(AH56&gt;=ANNEXE!$E$5,AH56&lt;=ANNEXE!$F$5),AND(AH56&gt;=ANNEXE!$E$6,AH56&lt;=ANNEXE!$F$6),AND(AH56&gt;=ANNEXE!$E$7,AH56&lt;=ANNEXE!$F$7),AND(AH56&gt;=ANNEXE!$E$8,AH56&lt;=ANNEXE!$F$8),AND(AH56&gt;=ANNEXE!$E$9,AH56&lt;=ANNEXE!$F$9),COUNTIF(ANNEXE!$A$4:$C$18,AH56)&gt;=1),"C",""))</f>
        <v/>
      </c>
      <c r="AM56" s="41">
        <f t="shared" si="92"/>
        <v>8</v>
      </c>
      <c r="AN56" s="40">
        <f t="shared" si="126"/>
        <v>46207</v>
      </c>
      <c r="AO56" s="4" t="str">
        <f t="shared" si="93"/>
        <v/>
      </c>
      <c r="AP56" s="4" t="str">
        <f t="shared" si="94"/>
        <v/>
      </c>
      <c r="AQ56" s="4" t="str">
        <f t="shared" si="95"/>
        <v/>
      </c>
      <c r="AR56" s="4" t="str">
        <f>IF(AN56="","",IF(OR(AND(AN56&gt;=ANNEXE!$E$4,AN56&lt;=ANNEXE!$F$4),AND(AN56&gt;=ANNEXE!$E$5,AN56&lt;=ANNEXE!$F$5),AND(AN56&gt;=ANNEXE!$E$6,AN56&lt;=ANNEXE!$F$6),AND(AN56&gt;=ANNEXE!$E$7,AN56&lt;=ANNEXE!$F$7),AND(AN56&gt;=ANNEXE!$E$8,AN56&lt;=ANNEXE!$F$8),AND(AN56&gt;=ANNEXE!$E$9,AN56&lt;=ANNEXE!$F$9),COUNTIF(ANNEXE!$A$4:$C$18,AN56)&gt;=1),"C",""))</f>
        <v/>
      </c>
      <c r="AS56" s="41" t="str">
        <f t="shared" si="96"/>
        <v/>
      </c>
      <c r="AT56" s="40">
        <f t="shared" si="127"/>
        <v>46238</v>
      </c>
      <c r="AU56" s="4" t="str">
        <f t="shared" si="97"/>
        <v/>
      </c>
      <c r="AV56" s="4" t="str">
        <f t="shared" si="98"/>
        <v/>
      </c>
      <c r="AW56" s="4" t="str">
        <f t="shared" si="99"/>
        <v/>
      </c>
      <c r="AX56" s="4" t="str">
        <f>IF(AT56="","",IF(OR(AND(AT56&gt;=ANNEXE!$E$4,AT56&lt;=ANNEXE!$F$4),AND(AT56&gt;=ANNEXE!$E$5,AT56&lt;=ANNEXE!$F$5),AND(AT56&gt;=ANNEXE!$E$6,AT56&lt;=ANNEXE!$F$6),AND(AT56&gt;=ANNEXE!$E$7,AT56&lt;=ANNEXE!$F$7),AND(AT56&gt;=ANNEXE!$E$8,AT56&lt;=ANNEXE!$F$8),AND(AT56&gt;=ANNEXE!$E$9,AT56&lt;=ANNEXE!$F$9),COUNTIF(ANNEXE!$A$4:$C$18,AT56)&gt;=1),"C",""))</f>
        <v/>
      </c>
      <c r="AY56" s="41">
        <f t="shared" si="100"/>
        <v>8</v>
      </c>
      <c r="AZ56" s="40">
        <f t="shared" si="128"/>
        <v>46269</v>
      </c>
      <c r="BA56" s="4" t="str">
        <f t="shared" si="101"/>
        <v/>
      </c>
      <c r="BB56" s="4" t="str">
        <f t="shared" si="102"/>
        <v/>
      </c>
      <c r="BC56" s="4" t="str">
        <f t="shared" si="103"/>
        <v/>
      </c>
      <c r="BD56" s="4" t="str">
        <f>IF(AZ56="","",IF(OR(AND(AZ56&gt;=ANNEXE!$E$4,AZ56&lt;=ANNEXE!$F$4),AND(AZ56&gt;=ANNEXE!$E$5,AZ56&lt;=ANNEXE!$F$5),AND(AZ56&gt;=ANNEXE!$E$6,AZ56&lt;=ANNEXE!$F$6),AND(AZ56&gt;=ANNEXE!$E$7,AZ56&lt;=ANNEXE!$F$7),AND(AZ56&gt;=ANNEXE!$E$8,AZ56&lt;=ANNEXE!$F$8),AND(AZ56&gt;=ANNEXE!$E$9,AZ56&lt;=ANNEXE!$F$9),COUNTIF(ANNEXE!$A$4:$C$18,AZ56)&gt;=1),"C",""))</f>
        <v/>
      </c>
      <c r="BE56" s="41">
        <f t="shared" si="104"/>
        <v>3.5</v>
      </c>
      <c r="BF56" s="40">
        <f t="shared" si="129"/>
        <v>46299</v>
      </c>
      <c r="BG56" s="4" t="str">
        <f t="shared" si="105"/>
        <v/>
      </c>
      <c r="BH56" s="4" t="str">
        <f t="shared" si="106"/>
        <v/>
      </c>
      <c r="BI56" s="4" t="str">
        <f t="shared" si="107"/>
        <v/>
      </c>
      <c r="BJ56" s="4" t="str">
        <f>IF(BF56="","",IF(OR(AND(BF56&gt;=ANNEXE!$E$4,BF56&lt;=ANNEXE!$F$4),AND(BF56&gt;=ANNEXE!$E$5,BF56&lt;=ANNEXE!$F$5),AND(BF56&gt;=ANNEXE!$E$6,BF56&lt;=ANNEXE!$F$6),AND(BF56&gt;=ANNEXE!$E$7,BF56&lt;=ANNEXE!$F$7),AND(BF56&gt;=ANNEXE!$E$8,BF56&lt;=ANNEXE!$F$8),AND(BF56&gt;=ANNEXE!$E$9,BF56&lt;=ANNEXE!$F$9),COUNTIF(ANNEXE!$A$4:$C$18,BF56)&gt;=1),"C",""))</f>
        <v/>
      </c>
      <c r="BK56" s="41" t="str">
        <f t="shared" si="108"/>
        <v/>
      </c>
      <c r="BL56" s="40">
        <f t="shared" si="130"/>
        <v>46330</v>
      </c>
      <c r="BM56" s="4" t="str">
        <f t="shared" si="109"/>
        <v/>
      </c>
      <c r="BN56" s="4" t="str">
        <f t="shared" si="110"/>
        <v/>
      </c>
      <c r="BO56" s="4" t="str">
        <f t="shared" si="111"/>
        <v/>
      </c>
      <c r="BP56" s="4" t="str">
        <f>IF(BL56="","",IF(OR(AND(BL56&gt;=ANNEXE!$E$4,BL56&lt;=ANNEXE!$F$4),AND(BL56&gt;=ANNEXE!$E$5,BL56&lt;=ANNEXE!$F$5),AND(BL56&gt;=ANNEXE!$E$6,BL56&lt;=ANNEXE!$F$6),AND(BL56&gt;=ANNEXE!$E$7,BL56&lt;=ANNEXE!$F$7),AND(BL56&gt;=ANNEXE!$E$8,BL56&lt;=ANNEXE!$F$8),AND(BL56&gt;=ANNEXE!$E$9,BL56&lt;=ANNEXE!$F$9),COUNTIF(ANNEXE!$A$4:$C$18,BL56)&gt;=1),"C",""))</f>
        <v/>
      </c>
      <c r="BQ56" s="41">
        <f t="shared" si="112"/>
        <v>8</v>
      </c>
      <c r="BR56" s="40">
        <f t="shared" si="131"/>
        <v>46360</v>
      </c>
      <c r="BS56" s="4" t="str">
        <f t="shared" si="118"/>
        <v/>
      </c>
      <c r="BT56" s="4" t="str">
        <f t="shared" si="119"/>
        <v/>
      </c>
      <c r="BU56" s="4" t="str">
        <f t="shared" si="113"/>
        <v/>
      </c>
      <c r="BV56" s="4" t="str">
        <f>IF(BR56="","",IF(OR(AND(BR56&gt;=ANNEXE!$E$4,BR56&lt;=ANNEXE!$F$4),AND(BR56&gt;=ANNEXE!$E$5,BR56&lt;=ANNEXE!$F$5),AND(BR56&gt;=ANNEXE!$E$6,BR56&lt;=ANNEXE!$F$6),AND(BR56&gt;=ANNEXE!$E$7,BR56&lt;=ANNEXE!$F$7),AND(BR56&gt;=ANNEXE!$E$8,BR56&lt;=ANNEXE!$F$8),AND(BR56&gt;=ANNEXE!$E$9,BR56&lt;=ANNEXE!$F$9),COUNTIF(ANNEXE!$A$4:$C$18,BR56)&gt;=1),"C",""))</f>
        <v/>
      </c>
      <c r="BW56" s="41">
        <f t="shared" si="114"/>
        <v>3.5</v>
      </c>
    </row>
    <row r="57" spans="4:75">
      <c r="D57" s="40">
        <f t="shared" si="120"/>
        <v>46027</v>
      </c>
      <c r="E57" s="4" t="str">
        <f t="shared" si="115"/>
        <v/>
      </c>
      <c r="F57" s="4" t="str">
        <f t="shared" si="116"/>
        <v/>
      </c>
      <c r="G57" s="4" t="str">
        <f t="shared" si="117"/>
        <v/>
      </c>
      <c r="H57" s="4" t="str">
        <f>IF(D57="","",IF(OR(AND(D57&gt;=ANNEXE!$E$4,D57&lt;=ANNEXE!$F$4),AND(D57&gt;=ANNEXE!$E$5,D57&lt;=ANNEXE!$F$5),AND(D57&gt;=ANNEXE!$E$6,D57&lt;=ANNEXE!$F$6),AND(D57&gt;=ANNEXE!$E$7,D57&lt;=ANNEXE!$F$7),AND(D57&gt;=ANNEXE!$E$8,D57&lt;=ANNEXE!$F$8),AND(D57&gt;=ANNEXE!$E$9,D57&lt;=ANNEXE!$F$9),COUNTIF(ANNEXE!$A$4:$C$18,D57)&gt;=1),"C",""))</f>
        <v/>
      </c>
      <c r="I57" s="41">
        <f t="shared" si="72"/>
        <v>7.5</v>
      </c>
      <c r="J57" s="40">
        <f t="shared" si="121"/>
        <v>46058</v>
      </c>
      <c r="K57" s="4" t="str">
        <f t="shared" si="73"/>
        <v/>
      </c>
      <c r="L57" s="4" t="str">
        <f t="shared" si="74"/>
        <v/>
      </c>
      <c r="M57" s="4" t="str">
        <f t="shared" si="75"/>
        <v/>
      </c>
      <c r="N57" s="4" t="str">
        <f>IF(J57="","",IF(OR(AND(J57&gt;=ANNEXE!$E$4,J57&lt;=ANNEXE!$F$4),AND(J57&gt;=ANNEXE!$E$5,J57&lt;=ANNEXE!$F$5),AND(J57&gt;=ANNEXE!$E$6,J57&lt;=ANNEXE!$F$6),AND(J57&gt;=ANNEXE!$E$7,J57&lt;=ANNEXE!$F$7),AND(J57&gt;=ANNEXE!$E$8,J57&lt;=ANNEXE!$F$8),AND(J57&gt;=ANNEXE!$E$9,J57&lt;=ANNEXE!$F$9),COUNTIF(ANNEXE!$A$4:$C$18,J57)&gt;=1),"C",""))</f>
        <v/>
      </c>
      <c r="O57" s="41">
        <f t="shared" si="76"/>
        <v>8</v>
      </c>
      <c r="P57" s="40">
        <f t="shared" si="122"/>
        <v>46086</v>
      </c>
      <c r="Q57" s="4" t="str">
        <f t="shared" si="77"/>
        <v/>
      </c>
      <c r="R57" s="4" t="str">
        <f t="shared" si="78"/>
        <v/>
      </c>
      <c r="S57" s="4" t="str">
        <f t="shared" si="79"/>
        <v/>
      </c>
      <c r="T57" s="4" t="str">
        <f>IF(P57="","",IF(OR(AND(P57&gt;=ANNEXE!$E$4,P57&lt;=ANNEXE!$F$4),AND(P57&gt;=ANNEXE!$E$5,P57&lt;=ANNEXE!$F$5),AND(P57&gt;=ANNEXE!$E$6,P57&lt;=ANNEXE!$F$6),AND(P57&gt;=ANNEXE!$E$7,P57&lt;=ANNEXE!$F$7),AND(P57&gt;=ANNEXE!$E$8,P57&lt;=ANNEXE!$F$8),AND(P57&gt;=ANNEXE!$E$9,P57&lt;=ANNEXE!$F$9),COUNTIF(ANNEXE!$A$4:$C$18,P57)&gt;=1),"C",""))</f>
        <v/>
      </c>
      <c r="U57" s="41">
        <f t="shared" si="80"/>
        <v>8</v>
      </c>
      <c r="V57" s="40">
        <f t="shared" si="123"/>
        <v>46117</v>
      </c>
      <c r="W57" t="str">
        <f t="shared" si="81"/>
        <v/>
      </c>
      <c r="X57" s="4" t="str">
        <f t="shared" si="82"/>
        <v/>
      </c>
      <c r="Y57" s="4" t="str">
        <f t="shared" si="83"/>
        <v/>
      </c>
      <c r="Z57" s="4" t="str">
        <f>IF(V57="","",IF(OR(AND(V57&gt;=ANNEXE!$E$4,V57&lt;=ANNEXE!$F$4),AND(V57&gt;=ANNEXE!$E$5,V57&lt;=ANNEXE!$F$5),AND(V57&gt;=ANNEXE!$E$6,V57&lt;=ANNEXE!$F$6),AND(V57&gt;=ANNEXE!$E$7,V57&lt;=ANNEXE!$F$7),AND(V57&gt;=ANNEXE!$E$8,V57&lt;=ANNEXE!$F$8),AND(V57&gt;=ANNEXE!$E$9,V57&lt;=ANNEXE!$F$9),COUNTIF(ANNEXE!$A$4:$C$18,V57)&gt;=1),"C",""))</f>
        <v/>
      </c>
      <c r="AA57" s="41" t="str">
        <f t="shared" si="84"/>
        <v/>
      </c>
      <c r="AB57" s="40">
        <f t="shared" si="124"/>
        <v>46147</v>
      </c>
      <c r="AC57" s="4" t="str">
        <f t="shared" si="85"/>
        <v/>
      </c>
      <c r="AD57" s="4" t="str">
        <f t="shared" si="86"/>
        <v/>
      </c>
      <c r="AE57" s="4" t="str">
        <f t="shared" si="87"/>
        <v/>
      </c>
      <c r="AF57" s="4" t="str">
        <f>IF(AB57="","",IF(OR(AND(AB57&gt;=ANNEXE!$E$4,AB57&lt;=ANNEXE!$F$4),AND(AB57&gt;=ANNEXE!$E$5,AB57&lt;=ANNEXE!$F$5),AND(AB57&gt;=ANNEXE!$E$6,AB57&lt;=ANNEXE!$F$6),AND(AB57&gt;=ANNEXE!$E$7,AB57&lt;=ANNEXE!$F$7),AND(AB57&gt;=ANNEXE!$E$8,AB57&lt;=ANNEXE!$F$8),AND(AB57&gt;=ANNEXE!$E$9,AB57&lt;=ANNEXE!$F$9),COUNTIF(ANNEXE!$A$4:$C$18,AB57)&gt;=1),"C",""))</f>
        <v/>
      </c>
      <c r="AG57" s="41">
        <f t="shared" si="88"/>
        <v>8</v>
      </c>
      <c r="AH57" s="40">
        <f t="shared" si="125"/>
        <v>46178</v>
      </c>
      <c r="AI57" s="4" t="str">
        <f t="shared" si="89"/>
        <v/>
      </c>
      <c r="AJ57" s="4" t="str">
        <f t="shared" si="90"/>
        <v/>
      </c>
      <c r="AK57" s="4" t="str">
        <f t="shared" si="91"/>
        <v/>
      </c>
      <c r="AL57" s="4" t="str">
        <f>IF(AH57="","",IF(OR(AND(AH57&gt;=ANNEXE!$E$4,AH57&lt;=ANNEXE!$F$4),AND(AH57&gt;=ANNEXE!$E$5,AH57&lt;=ANNEXE!$F$5),AND(AH57&gt;=ANNEXE!$E$6,AH57&lt;=ANNEXE!$F$6),AND(AH57&gt;=ANNEXE!$E$7,AH57&lt;=ANNEXE!$F$7),AND(AH57&gt;=ANNEXE!$E$8,AH57&lt;=ANNEXE!$F$8),AND(AH57&gt;=ANNEXE!$E$9,AH57&lt;=ANNEXE!$F$9),COUNTIF(ANNEXE!$A$4:$C$18,AH57)&gt;=1),"C",""))</f>
        <v/>
      </c>
      <c r="AM57" s="41">
        <f t="shared" si="92"/>
        <v>3.5</v>
      </c>
      <c r="AN57" s="40">
        <f t="shared" si="126"/>
        <v>46208</v>
      </c>
      <c r="AO57" s="4" t="str">
        <f t="shared" si="93"/>
        <v/>
      </c>
      <c r="AP57" s="4" t="str">
        <f t="shared" si="94"/>
        <v/>
      </c>
      <c r="AQ57" s="4" t="str">
        <f t="shared" si="95"/>
        <v/>
      </c>
      <c r="AR57" s="4" t="str">
        <f>IF(AN57="","",IF(OR(AND(AN57&gt;=ANNEXE!$E$4,AN57&lt;=ANNEXE!$F$4),AND(AN57&gt;=ANNEXE!$E$5,AN57&lt;=ANNEXE!$F$5),AND(AN57&gt;=ANNEXE!$E$6,AN57&lt;=ANNEXE!$F$6),AND(AN57&gt;=ANNEXE!$E$7,AN57&lt;=ANNEXE!$F$7),AND(AN57&gt;=ANNEXE!$E$8,AN57&lt;=ANNEXE!$F$8),AND(AN57&gt;=ANNEXE!$E$9,AN57&lt;=ANNEXE!$F$9),COUNTIF(ANNEXE!$A$4:$C$18,AN57)&gt;=1),"C",""))</f>
        <v/>
      </c>
      <c r="AS57" s="41" t="str">
        <f t="shared" si="96"/>
        <v/>
      </c>
      <c r="AT57" s="40">
        <f t="shared" si="127"/>
        <v>46239</v>
      </c>
      <c r="AU57" s="4" t="str">
        <f t="shared" si="97"/>
        <v/>
      </c>
      <c r="AV57" s="4" t="str">
        <f t="shared" si="98"/>
        <v/>
      </c>
      <c r="AW57" s="4" t="str">
        <f t="shared" si="99"/>
        <v/>
      </c>
      <c r="AX57" s="4" t="str">
        <f>IF(AT57="","",IF(OR(AND(AT57&gt;=ANNEXE!$E$4,AT57&lt;=ANNEXE!$F$4),AND(AT57&gt;=ANNEXE!$E$5,AT57&lt;=ANNEXE!$F$5),AND(AT57&gt;=ANNEXE!$E$6,AT57&lt;=ANNEXE!$F$6),AND(AT57&gt;=ANNEXE!$E$7,AT57&lt;=ANNEXE!$F$7),AND(AT57&gt;=ANNEXE!$E$8,AT57&lt;=ANNEXE!$F$8),AND(AT57&gt;=ANNEXE!$E$9,AT57&lt;=ANNEXE!$F$9),COUNTIF(ANNEXE!$A$4:$C$18,AT57)&gt;=1),"C",""))</f>
        <v/>
      </c>
      <c r="AY57" s="41">
        <f t="shared" si="100"/>
        <v>8</v>
      </c>
      <c r="AZ57" s="40">
        <f t="shared" si="128"/>
        <v>46270</v>
      </c>
      <c r="BA57" s="4" t="str">
        <f t="shared" si="101"/>
        <v/>
      </c>
      <c r="BB57" s="4" t="str">
        <f t="shared" si="102"/>
        <v/>
      </c>
      <c r="BC57" s="4" t="str">
        <f t="shared" si="103"/>
        <v/>
      </c>
      <c r="BD57" s="4" t="str">
        <f>IF(AZ57="","",IF(OR(AND(AZ57&gt;=ANNEXE!$E$4,AZ57&lt;=ANNEXE!$F$4),AND(AZ57&gt;=ANNEXE!$E$5,AZ57&lt;=ANNEXE!$F$5),AND(AZ57&gt;=ANNEXE!$E$6,AZ57&lt;=ANNEXE!$F$6),AND(AZ57&gt;=ANNEXE!$E$7,AZ57&lt;=ANNEXE!$F$7),AND(AZ57&gt;=ANNEXE!$E$8,AZ57&lt;=ANNEXE!$F$8),AND(AZ57&gt;=ANNEXE!$E$9,AZ57&lt;=ANNEXE!$F$9),COUNTIF(ANNEXE!$A$4:$C$18,AZ57)&gt;=1),"C",""))</f>
        <v/>
      </c>
      <c r="BE57" s="41" t="str">
        <f t="shared" si="104"/>
        <v/>
      </c>
      <c r="BF57" s="40">
        <f t="shared" si="129"/>
        <v>46300</v>
      </c>
      <c r="BG57" s="4" t="str">
        <f t="shared" si="105"/>
        <v/>
      </c>
      <c r="BH57" s="4" t="str">
        <f t="shared" si="106"/>
        <v/>
      </c>
      <c r="BI57" s="4" t="str">
        <f t="shared" si="107"/>
        <v/>
      </c>
      <c r="BJ57" s="4" t="str">
        <f>IF(BF57="","",IF(OR(AND(BF57&gt;=ANNEXE!$E$4,BF57&lt;=ANNEXE!$F$4),AND(BF57&gt;=ANNEXE!$E$5,BF57&lt;=ANNEXE!$F$5),AND(BF57&gt;=ANNEXE!$E$6,BF57&lt;=ANNEXE!$F$6),AND(BF57&gt;=ANNEXE!$E$7,BF57&lt;=ANNEXE!$F$7),AND(BF57&gt;=ANNEXE!$E$8,BF57&lt;=ANNEXE!$F$8),AND(BF57&gt;=ANNEXE!$E$9,BF57&lt;=ANNEXE!$F$9),COUNTIF(ANNEXE!$A$4:$C$18,BF57)&gt;=1),"C",""))</f>
        <v/>
      </c>
      <c r="BK57" s="41">
        <f t="shared" si="108"/>
        <v>7.5</v>
      </c>
      <c r="BL57" s="40">
        <f t="shared" si="130"/>
        <v>46331</v>
      </c>
      <c r="BM57" s="4" t="str">
        <f t="shared" si="109"/>
        <v/>
      </c>
      <c r="BN57" s="4" t="str">
        <f t="shared" si="110"/>
        <v/>
      </c>
      <c r="BO57" s="4" t="str">
        <f t="shared" si="111"/>
        <v/>
      </c>
      <c r="BP57" s="4" t="str">
        <f>IF(BL57="","",IF(OR(AND(BL57&gt;=ANNEXE!$E$4,BL57&lt;=ANNEXE!$F$4),AND(BL57&gt;=ANNEXE!$E$5,BL57&lt;=ANNEXE!$F$5),AND(BL57&gt;=ANNEXE!$E$6,BL57&lt;=ANNEXE!$F$6),AND(BL57&gt;=ANNEXE!$E$7,BL57&lt;=ANNEXE!$F$7),AND(BL57&gt;=ANNEXE!$E$8,BL57&lt;=ANNEXE!$F$8),AND(BL57&gt;=ANNEXE!$E$9,BL57&lt;=ANNEXE!$F$9),COUNTIF(ANNEXE!$A$4:$C$18,BL57)&gt;=1),"C",""))</f>
        <v/>
      </c>
      <c r="BQ57" s="41">
        <f t="shared" si="112"/>
        <v>8</v>
      </c>
      <c r="BR57" s="40">
        <f t="shared" si="131"/>
        <v>46361</v>
      </c>
      <c r="BS57" s="4" t="str">
        <f t="shared" si="118"/>
        <v/>
      </c>
      <c r="BT57" s="4" t="str">
        <f t="shared" si="119"/>
        <v/>
      </c>
      <c r="BU57" s="4" t="str">
        <f t="shared" si="113"/>
        <v/>
      </c>
      <c r="BV57" s="4" t="str">
        <f>IF(BR57="","",IF(OR(AND(BR57&gt;=ANNEXE!$E$4,BR57&lt;=ANNEXE!$F$4),AND(BR57&gt;=ANNEXE!$E$5,BR57&lt;=ANNEXE!$F$5),AND(BR57&gt;=ANNEXE!$E$6,BR57&lt;=ANNEXE!$F$6),AND(BR57&gt;=ANNEXE!$E$7,BR57&lt;=ANNEXE!$F$7),AND(BR57&gt;=ANNEXE!$E$8,BR57&lt;=ANNEXE!$F$8),AND(BR57&gt;=ANNEXE!$E$9,BR57&lt;=ANNEXE!$F$9),COUNTIF(ANNEXE!$A$4:$C$18,BR57)&gt;=1),"C",""))</f>
        <v/>
      </c>
      <c r="BW57" s="41" t="str">
        <f t="shared" si="114"/>
        <v/>
      </c>
    </row>
    <row r="58" spans="4:75">
      <c r="D58" s="40">
        <f t="shared" si="120"/>
        <v>46028</v>
      </c>
      <c r="E58" s="4" t="str">
        <f t="shared" si="115"/>
        <v/>
      </c>
      <c r="F58" s="4" t="str">
        <f t="shared" si="116"/>
        <v/>
      </c>
      <c r="G58" s="4" t="str">
        <f t="shared" si="117"/>
        <v/>
      </c>
      <c r="H58" s="4" t="str">
        <f>IF(D58="","",IF(OR(AND(D58&gt;=ANNEXE!$E$4,D58&lt;=ANNEXE!$F$4),AND(D58&gt;=ANNEXE!$E$5,D58&lt;=ANNEXE!$F$5),AND(D58&gt;=ANNEXE!$E$6,D58&lt;=ANNEXE!$F$6),AND(D58&gt;=ANNEXE!$E$7,D58&lt;=ANNEXE!$F$7),AND(D58&gt;=ANNEXE!$E$8,D58&lt;=ANNEXE!$F$8),AND(D58&gt;=ANNEXE!$E$9,D58&lt;=ANNEXE!$F$9),COUNTIF(ANNEXE!$A$4:$C$18,D58)&gt;=1),"C",""))</f>
        <v/>
      </c>
      <c r="I58" s="41">
        <f t="shared" si="72"/>
        <v>8</v>
      </c>
      <c r="J58" s="40">
        <f t="shared" si="121"/>
        <v>46059</v>
      </c>
      <c r="K58" s="4" t="str">
        <f t="shared" si="73"/>
        <v/>
      </c>
      <c r="L58" s="4" t="str">
        <f t="shared" si="74"/>
        <v/>
      </c>
      <c r="M58" s="4" t="str">
        <f t="shared" si="75"/>
        <v/>
      </c>
      <c r="N58" s="4" t="str">
        <f>IF(J58="","",IF(OR(AND(J58&gt;=ANNEXE!$E$4,J58&lt;=ANNEXE!$F$4),AND(J58&gt;=ANNEXE!$E$5,J58&lt;=ANNEXE!$F$5),AND(J58&gt;=ANNEXE!$E$6,J58&lt;=ANNEXE!$F$6),AND(J58&gt;=ANNEXE!$E$7,J58&lt;=ANNEXE!$F$7),AND(J58&gt;=ANNEXE!$E$8,J58&lt;=ANNEXE!$F$8),AND(J58&gt;=ANNEXE!$E$9,J58&lt;=ANNEXE!$F$9),COUNTIF(ANNEXE!$A$4:$C$18,J58)&gt;=1),"C",""))</f>
        <v/>
      </c>
      <c r="O58" s="41">
        <f t="shared" si="76"/>
        <v>3.5</v>
      </c>
      <c r="P58" s="40">
        <f t="shared" si="122"/>
        <v>46087</v>
      </c>
      <c r="Q58" s="4" t="str">
        <f t="shared" si="77"/>
        <v/>
      </c>
      <c r="R58" s="4" t="str">
        <f t="shared" si="78"/>
        <v/>
      </c>
      <c r="S58" s="4" t="str">
        <f t="shared" si="79"/>
        <v/>
      </c>
      <c r="T58" s="4" t="str">
        <f>IF(P58="","",IF(OR(AND(P58&gt;=ANNEXE!$E$4,P58&lt;=ANNEXE!$F$4),AND(P58&gt;=ANNEXE!$E$5,P58&lt;=ANNEXE!$F$5),AND(P58&gt;=ANNEXE!$E$6,P58&lt;=ANNEXE!$F$6),AND(P58&gt;=ANNEXE!$E$7,P58&lt;=ANNEXE!$F$7),AND(P58&gt;=ANNEXE!$E$8,P58&lt;=ANNEXE!$F$8),AND(P58&gt;=ANNEXE!$E$9,P58&lt;=ANNEXE!$F$9),COUNTIF(ANNEXE!$A$4:$C$18,P58)&gt;=1),"C",""))</f>
        <v/>
      </c>
      <c r="U58" s="41">
        <f t="shared" si="80"/>
        <v>3.5</v>
      </c>
      <c r="V58" s="40">
        <f t="shared" si="123"/>
        <v>46118</v>
      </c>
      <c r="W58" t="str">
        <f t="shared" si="81"/>
        <v/>
      </c>
      <c r="X58" s="4" t="str">
        <f t="shared" si="82"/>
        <v/>
      </c>
      <c r="Y58" s="4" t="str">
        <f t="shared" si="83"/>
        <v/>
      </c>
      <c r="Z58" s="4" t="str">
        <f>IF(V58="","",IF(OR(AND(V58&gt;=ANNEXE!$E$4,V58&lt;=ANNEXE!$F$4),AND(V58&gt;=ANNEXE!$E$5,V58&lt;=ANNEXE!$F$5),AND(V58&gt;=ANNEXE!$E$6,V58&lt;=ANNEXE!$F$6),AND(V58&gt;=ANNEXE!$E$7,V58&lt;=ANNEXE!$F$7),AND(V58&gt;=ANNEXE!$E$8,V58&lt;=ANNEXE!$F$8),AND(V58&gt;=ANNEXE!$E$9,V58&lt;=ANNEXE!$F$9),COUNTIF(ANNEXE!$A$4:$C$18,V58)&gt;=1),"C",""))</f>
        <v>C</v>
      </c>
      <c r="AA58" s="41">
        <f t="shared" si="84"/>
        <v>7.5</v>
      </c>
      <c r="AB58" s="40">
        <f t="shared" si="124"/>
        <v>46148</v>
      </c>
      <c r="AC58" s="4" t="str">
        <f t="shared" si="85"/>
        <v/>
      </c>
      <c r="AD58" s="4" t="str">
        <f t="shared" si="86"/>
        <v/>
      </c>
      <c r="AE58" s="4" t="str">
        <f t="shared" si="87"/>
        <v/>
      </c>
      <c r="AF58" s="4" t="str">
        <f>IF(AB58="","",IF(OR(AND(AB58&gt;=ANNEXE!$E$4,AB58&lt;=ANNEXE!$F$4),AND(AB58&gt;=ANNEXE!$E$5,AB58&lt;=ANNEXE!$F$5),AND(AB58&gt;=ANNEXE!$E$6,AB58&lt;=ANNEXE!$F$6),AND(AB58&gt;=ANNEXE!$E$7,AB58&lt;=ANNEXE!$F$7),AND(AB58&gt;=ANNEXE!$E$8,AB58&lt;=ANNEXE!$F$8),AND(AB58&gt;=ANNEXE!$E$9,AB58&lt;=ANNEXE!$F$9),COUNTIF(ANNEXE!$A$4:$C$18,AB58)&gt;=1),"C",""))</f>
        <v/>
      </c>
      <c r="AG58" s="41">
        <f t="shared" si="88"/>
        <v>8</v>
      </c>
      <c r="AH58" s="40">
        <f t="shared" si="125"/>
        <v>46179</v>
      </c>
      <c r="AI58" s="4" t="str">
        <f t="shared" si="89"/>
        <v/>
      </c>
      <c r="AJ58" s="4" t="str">
        <f t="shared" si="90"/>
        <v/>
      </c>
      <c r="AK58" s="4" t="str">
        <f t="shared" si="91"/>
        <v/>
      </c>
      <c r="AL58" s="4" t="str">
        <f>IF(AH58="","",IF(OR(AND(AH58&gt;=ANNEXE!$E$4,AH58&lt;=ANNEXE!$F$4),AND(AH58&gt;=ANNEXE!$E$5,AH58&lt;=ANNEXE!$F$5),AND(AH58&gt;=ANNEXE!$E$6,AH58&lt;=ANNEXE!$F$6),AND(AH58&gt;=ANNEXE!$E$7,AH58&lt;=ANNEXE!$F$7),AND(AH58&gt;=ANNEXE!$E$8,AH58&lt;=ANNEXE!$F$8),AND(AH58&gt;=ANNEXE!$E$9,AH58&lt;=ANNEXE!$F$9),COUNTIF(ANNEXE!$A$4:$C$18,AH58)&gt;=1),"C",""))</f>
        <v/>
      </c>
      <c r="AM58" s="41" t="str">
        <f t="shared" si="92"/>
        <v/>
      </c>
      <c r="AN58" s="40">
        <f t="shared" si="126"/>
        <v>46209</v>
      </c>
      <c r="AO58" s="4" t="str">
        <f t="shared" si="93"/>
        <v/>
      </c>
      <c r="AP58" s="4" t="str">
        <f t="shared" si="94"/>
        <v/>
      </c>
      <c r="AQ58" s="4" t="str">
        <f t="shared" si="95"/>
        <v/>
      </c>
      <c r="AR58" s="4" t="str">
        <f>IF(AN58="","",IF(OR(AND(AN58&gt;=ANNEXE!$E$4,AN58&lt;=ANNEXE!$F$4),AND(AN58&gt;=ANNEXE!$E$5,AN58&lt;=ANNEXE!$F$5),AND(AN58&gt;=ANNEXE!$E$6,AN58&lt;=ANNEXE!$F$6),AND(AN58&gt;=ANNEXE!$E$7,AN58&lt;=ANNEXE!$F$7),AND(AN58&gt;=ANNEXE!$E$8,AN58&lt;=ANNEXE!$F$8),AND(AN58&gt;=ANNEXE!$E$9,AN58&lt;=ANNEXE!$F$9),COUNTIF(ANNEXE!$A$4:$C$18,AN58)&gt;=1),"C",""))</f>
        <v/>
      </c>
      <c r="AS58" s="41">
        <f t="shared" si="96"/>
        <v>7.5</v>
      </c>
      <c r="AT58" s="40">
        <f t="shared" si="127"/>
        <v>46240</v>
      </c>
      <c r="AU58" s="4" t="str">
        <f t="shared" si="97"/>
        <v/>
      </c>
      <c r="AV58" s="4" t="str">
        <f t="shared" si="98"/>
        <v/>
      </c>
      <c r="AW58" s="4" t="str">
        <f t="shared" si="99"/>
        <v/>
      </c>
      <c r="AX58" s="4" t="str">
        <f>IF(AT58="","",IF(OR(AND(AT58&gt;=ANNEXE!$E$4,AT58&lt;=ANNEXE!$F$4),AND(AT58&gt;=ANNEXE!$E$5,AT58&lt;=ANNEXE!$F$5),AND(AT58&gt;=ANNEXE!$E$6,AT58&lt;=ANNEXE!$F$6),AND(AT58&gt;=ANNEXE!$E$7,AT58&lt;=ANNEXE!$F$7),AND(AT58&gt;=ANNEXE!$E$8,AT58&lt;=ANNEXE!$F$8),AND(AT58&gt;=ANNEXE!$E$9,AT58&lt;=ANNEXE!$F$9),COUNTIF(ANNEXE!$A$4:$C$18,AT58)&gt;=1),"C",""))</f>
        <v/>
      </c>
      <c r="AY58" s="41">
        <f t="shared" si="100"/>
        <v>8</v>
      </c>
      <c r="AZ58" s="40">
        <f t="shared" si="128"/>
        <v>46271</v>
      </c>
      <c r="BA58" s="4" t="str">
        <f t="shared" si="101"/>
        <v/>
      </c>
      <c r="BB58" s="4" t="str">
        <f t="shared" si="102"/>
        <v/>
      </c>
      <c r="BC58" s="4" t="str">
        <f t="shared" si="103"/>
        <v/>
      </c>
      <c r="BD58" s="4" t="str">
        <f>IF(AZ58="","",IF(OR(AND(AZ58&gt;=ANNEXE!$E$4,AZ58&lt;=ANNEXE!$F$4),AND(AZ58&gt;=ANNEXE!$E$5,AZ58&lt;=ANNEXE!$F$5),AND(AZ58&gt;=ANNEXE!$E$6,AZ58&lt;=ANNEXE!$F$6),AND(AZ58&gt;=ANNEXE!$E$7,AZ58&lt;=ANNEXE!$F$7),AND(AZ58&gt;=ANNEXE!$E$8,AZ58&lt;=ANNEXE!$F$8),AND(AZ58&gt;=ANNEXE!$E$9,AZ58&lt;=ANNEXE!$F$9),COUNTIF(ANNEXE!$A$4:$C$18,AZ58)&gt;=1),"C",""))</f>
        <v/>
      </c>
      <c r="BE58" s="41" t="str">
        <f t="shared" si="104"/>
        <v/>
      </c>
      <c r="BF58" s="40">
        <f t="shared" si="129"/>
        <v>46301</v>
      </c>
      <c r="BG58" s="4" t="str">
        <f t="shared" si="105"/>
        <v/>
      </c>
      <c r="BH58" s="4" t="str">
        <f t="shared" si="106"/>
        <v/>
      </c>
      <c r="BI58" s="4" t="str">
        <f t="shared" si="107"/>
        <v/>
      </c>
      <c r="BJ58" s="4" t="str">
        <f>IF(BF58="","",IF(OR(AND(BF58&gt;=ANNEXE!$E$4,BF58&lt;=ANNEXE!$F$4),AND(BF58&gt;=ANNEXE!$E$5,BF58&lt;=ANNEXE!$F$5),AND(BF58&gt;=ANNEXE!$E$6,BF58&lt;=ANNEXE!$F$6),AND(BF58&gt;=ANNEXE!$E$7,BF58&lt;=ANNEXE!$F$7),AND(BF58&gt;=ANNEXE!$E$8,BF58&lt;=ANNEXE!$F$8),AND(BF58&gt;=ANNEXE!$E$9,BF58&lt;=ANNEXE!$F$9),COUNTIF(ANNEXE!$A$4:$C$18,BF58)&gt;=1),"C",""))</f>
        <v/>
      </c>
      <c r="BK58" s="41">
        <f t="shared" si="108"/>
        <v>8</v>
      </c>
      <c r="BL58" s="40">
        <f t="shared" si="130"/>
        <v>46332</v>
      </c>
      <c r="BM58" s="4" t="str">
        <f t="shared" si="109"/>
        <v/>
      </c>
      <c r="BN58" s="4" t="str">
        <f t="shared" si="110"/>
        <v/>
      </c>
      <c r="BO58" s="4" t="str">
        <f t="shared" si="111"/>
        <v/>
      </c>
      <c r="BP58" s="4" t="str">
        <f>IF(BL58="","",IF(OR(AND(BL58&gt;=ANNEXE!$E$4,BL58&lt;=ANNEXE!$F$4),AND(BL58&gt;=ANNEXE!$E$5,BL58&lt;=ANNEXE!$F$5),AND(BL58&gt;=ANNEXE!$E$6,BL58&lt;=ANNEXE!$F$6),AND(BL58&gt;=ANNEXE!$E$7,BL58&lt;=ANNEXE!$F$7),AND(BL58&gt;=ANNEXE!$E$8,BL58&lt;=ANNEXE!$F$8),AND(BL58&gt;=ANNEXE!$E$9,BL58&lt;=ANNEXE!$F$9),COUNTIF(ANNEXE!$A$4:$C$18,BL58)&gt;=1),"C",""))</f>
        <v/>
      </c>
      <c r="BQ58" s="41">
        <f t="shared" si="112"/>
        <v>3.5</v>
      </c>
      <c r="BR58" s="40">
        <f t="shared" si="131"/>
        <v>46362</v>
      </c>
      <c r="BS58" s="4" t="str">
        <f t="shared" si="118"/>
        <v/>
      </c>
      <c r="BT58" s="4" t="str">
        <f t="shared" si="119"/>
        <v/>
      </c>
      <c r="BU58" s="4" t="str">
        <f t="shared" si="113"/>
        <v/>
      </c>
      <c r="BV58" s="4" t="str">
        <f>IF(BR58="","",IF(OR(AND(BR58&gt;=ANNEXE!$E$4,BR58&lt;=ANNEXE!$F$4),AND(BR58&gt;=ANNEXE!$E$5,BR58&lt;=ANNEXE!$F$5),AND(BR58&gt;=ANNEXE!$E$6,BR58&lt;=ANNEXE!$F$6),AND(BR58&gt;=ANNEXE!$E$7,BR58&lt;=ANNEXE!$F$7),AND(BR58&gt;=ANNEXE!$E$8,BR58&lt;=ANNEXE!$F$8),AND(BR58&gt;=ANNEXE!$E$9,BR58&lt;=ANNEXE!$F$9),COUNTIF(ANNEXE!$A$4:$C$18,BR58)&gt;=1),"C",""))</f>
        <v/>
      </c>
      <c r="BW58" s="41" t="str">
        <f t="shared" si="114"/>
        <v/>
      </c>
    </row>
    <row r="59" spans="4:75">
      <c r="D59" s="40">
        <f t="shared" si="120"/>
        <v>46029</v>
      </c>
      <c r="E59" s="4" t="str">
        <f t="shared" si="115"/>
        <v/>
      </c>
      <c r="F59" s="4" t="str">
        <f t="shared" si="116"/>
        <v/>
      </c>
      <c r="G59" s="4" t="str">
        <f t="shared" si="117"/>
        <v/>
      </c>
      <c r="H59" s="4" t="str">
        <f>IF(D59="","",IF(OR(AND(D59&gt;=ANNEXE!$E$4,D59&lt;=ANNEXE!$F$4),AND(D59&gt;=ANNEXE!$E$5,D59&lt;=ANNEXE!$F$5),AND(D59&gt;=ANNEXE!$E$6,D59&lt;=ANNEXE!$F$6),AND(D59&gt;=ANNEXE!$E$7,D59&lt;=ANNEXE!$F$7),AND(D59&gt;=ANNEXE!$E$8,D59&lt;=ANNEXE!$F$8),AND(D59&gt;=ANNEXE!$E$9,D59&lt;=ANNEXE!$F$9),COUNTIF(ANNEXE!$A$4:$C$18,D59)&gt;=1),"C",""))</f>
        <v/>
      </c>
      <c r="I59" s="41">
        <f t="shared" si="72"/>
        <v>8</v>
      </c>
      <c r="J59" s="40">
        <f t="shared" si="121"/>
        <v>46060</v>
      </c>
      <c r="K59" s="4" t="str">
        <f t="shared" si="73"/>
        <v/>
      </c>
      <c r="L59" s="4" t="str">
        <f t="shared" si="74"/>
        <v/>
      </c>
      <c r="M59" s="4" t="str">
        <f t="shared" si="75"/>
        <v/>
      </c>
      <c r="N59" s="4" t="str">
        <f>IF(J59="","",IF(OR(AND(J59&gt;=ANNEXE!$E$4,J59&lt;=ANNEXE!$F$4),AND(J59&gt;=ANNEXE!$E$5,J59&lt;=ANNEXE!$F$5),AND(J59&gt;=ANNEXE!$E$6,J59&lt;=ANNEXE!$F$6),AND(J59&gt;=ANNEXE!$E$7,J59&lt;=ANNEXE!$F$7),AND(J59&gt;=ANNEXE!$E$8,J59&lt;=ANNEXE!$F$8),AND(J59&gt;=ANNEXE!$E$9,J59&lt;=ANNEXE!$F$9),COUNTIF(ANNEXE!$A$4:$C$18,J59)&gt;=1),"C",""))</f>
        <v/>
      </c>
      <c r="O59" s="41" t="str">
        <f t="shared" si="76"/>
        <v/>
      </c>
      <c r="P59" s="40">
        <f t="shared" si="122"/>
        <v>46088</v>
      </c>
      <c r="Q59" s="4" t="str">
        <f t="shared" si="77"/>
        <v/>
      </c>
      <c r="R59" s="4" t="str">
        <f t="shared" si="78"/>
        <v/>
      </c>
      <c r="S59" s="4" t="str">
        <f t="shared" si="79"/>
        <v/>
      </c>
      <c r="T59" s="4" t="str">
        <f>IF(P59="","",IF(OR(AND(P59&gt;=ANNEXE!$E$4,P59&lt;=ANNEXE!$F$4),AND(P59&gt;=ANNEXE!$E$5,P59&lt;=ANNEXE!$F$5),AND(P59&gt;=ANNEXE!$E$6,P59&lt;=ANNEXE!$F$6),AND(P59&gt;=ANNEXE!$E$7,P59&lt;=ANNEXE!$F$7),AND(P59&gt;=ANNEXE!$E$8,P59&lt;=ANNEXE!$F$8),AND(P59&gt;=ANNEXE!$E$9,P59&lt;=ANNEXE!$F$9),COUNTIF(ANNEXE!$A$4:$C$18,P59)&gt;=1),"C",""))</f>
        <v/>
      </c>
      <c r="U59" s="41" t="str">
        <f t="shared" si="80"/>
        <v/>
      </c>
      <c r="V59" s="40">
        <f t="shared" si="123"/>
        <v>46119</v>
      </c>
      <c r="W59" t="str">
        <f t="shared" si="81"/>
        <v/>
      </c>
      <c r="X59" s="4" t="str">
        <f t="shared" si="82"/>
        <v/>
      </c>
      <c r="Y59" s="4" t="str">
        <f t="shared" si="83"/>
        <v/>
      </c>
      <c r="Z59" s="4" t="str">
        <f>IF(V59="","",IF(OR(AND(V59&gt;=ANNEXE!$E$4,V59&lt;=ANNEXE!$F$4),AND(V59&gt;=ANNEXE!$E$5,V59&lt;=ANNEXE!$F$5),AND(V59&gt;=ANNEXE!$E$6,V59&lt;=ANNEXE!$F$6),AND(V59&gt;=ANNEXE!$E$7,V59&lt;=ANNEXE!$F$7),AND(V59&gt;=ANNEXE!$E$8,V59&lt;=ANNEXE!$F$8),AND(V59&gt;=ANNEXE!$E$9,V59&lt;=ANNEXE!$F$9),COUNTIF(ANNEXE!$A$4:$C$18,V59)&gt;=1),"C",""))</f>
        <v/>
      </c>
      <c r="AA59" s="41">
        <f t="shared" si="84"/>
        <v>8</v>
      </c>
      <c r="AB59" s="40">
        <f t="shared" si="124"/>
        <v>46149</v>
      </c>
      <c r="AC59" s="4" t="str">
        <f t="shared" si="85"/>
        <v/>
      </c>
      <c r="AD59" s="4" t="str">
        <f t="shared" si="86"/>
        <v/>
      </c>
      <c r="AE59" s="4" t="str">
        <f t="shared" si="87"/>
        <v/>
      </c>
      <c r="AF59" s="4" t="str">
        <f>IF(AB59="","",IF(OR(AND(AB59&gt;=ANNEXE!$E$4,AB59&lt;=ANNEXE!$F$4),AND(AB59&gt;=ANNEXE!$E$5,AB59&lt;=ANNEXE!$F$5),AND(AB59&gt;=ANNEXE!$E$6,AB59&lt;=ANNEXE!$F$6),AND(AB59&gt;=ANNEXE!$E$7,AB59&lt;=ANNEXE!$F$7),AND(AB59&gt;=ANNEXE!$E$8,AB59&lt;=ANNEXE!$F$8),AND(AB59&gt;=ANNEXE!$E$9,AB59&lt;=ANNEXE!$F$9),COUNTIF(ANNEXE!$A$4:$C$18,AB59)&gt;=1),"C",""))</f>
        <v/>
      </c>
      <c r="AG59" s="41">
        <f t="shared" si="88"/>
        <v>8</v>
      </c>
      <c r="AH59" s="40">
        <f t="shared" si="125"/>
        <v>46180</v>
      </c>
      <c r="AI59" s="4" t="str">
        <f t="shared" si="89"/>
        <v/>
      </c>
      <c r="AJ59" s="4" t="str">
        <f t="shared" si="90"/>
        <v/>
      </c>
      <c r="AK59" s="4" t="str">
        <f t="shared" si="91"/>
        <v/>
      </c>
      <c r="AL59" s="4" t="str">
        <f>IF(AH59="","",IF(OR(AND(AH59&gt;=ANNEXE!$E$4,AH59&lt;=ANNEXE!$F$4),AND(AH59&gt;=ANNEXE!$E$5,AH59&lt;=ANNEXE!$F$5),AND(AH59&gt;=ANNEXE!$E$6,AH59&lt;=ANNEXE!$F$6),AND(AH59&gt;=ANNEXE!$E$7,AH59&lt;=ANNEXE!$F$7),AND(AH59&gt;=ANNEXE!$E$8,AH59&lt;=ANNEXE!$F$8),AND(AH59&gt;=ANNEXE!$E$9,AH59&lt;=ANNEXE!$F$9),COUNTIF(ANNEXE!$A$4:$C$18,AH59)&gt;=1),"C",""))</f>
        <v/>
      </c>
      <c r="AM59" s="41" t="str">
        <f t="shared" si="92"/>
        <v/>
      </c>
      <c r="AN59" s="40">
        <f t="shared" si="126"/>
        <v>46210</v>
      </c>
      <c r="AO59" s="4" t="str">
        <f t="shared" si="93"/>
        <v/>
      </c>
      <c r="AP59" s="4" t="str">
        <f t="shared" si="94"/>
        <v/>
      </c>
      <c r="AQ59" s="4" t="str">
        <f t="shared" si="95"/>
        <v/>
      </c>
      <c r="AR59" s="4" t="str">
        <f>IF(AN59="","",IF(OR(AND(AN59&gt;=ANNEXE!$E$4,AN59&lt;=ANNEXE!$F$4),AND(AN59&gt;=ANNEXE!$E$5,AN59&lt;=ANNEXE!$F$5),AND(AN59&gt;=ANNEXE!$E$6,AN59&lt;=ANNEXE!$F$6),AND(AN59&gt;=ANNEXE!$E$7,AN59&lt;=ANNEXE!$F$7),AND(AN59&gt;=ANNEXE!$E$8,AN59&lt;=ANNEXE!$F$8),AND(AN59&gt;=ANNEXE!$E$9,AN59&lt;=ANNEXE!$F$9),COUNTIF(ANNEXE!$A$4:$C$18,AN59)&gt;=1),"C",""))</f>
        <v/>
      </c>
      <c r="AS59" s="41">
        <f t="shared" si="96"/>
        <v>8</v>
      </c>
      <c r="AT59" s="40">
        <f t="shared" si="127"/>
        <v>46241</v>
      </c>
      <c r="AU59" s="4" t="str">
        <f t="shared" si="97"/>
        <v/>
      </c>
      <c r="AV59" s="4" t="str">
        <f t="shared" si="98"/>
        <v/>
      </c>
      <c r="AW59" s="4" t="str">
        <f t="shared" si="99"/>
        <v/>
      </c>
      <c r="AX59" s="4" t="str">
        <f>IF(AT59="","",IF(OR(AND(AT59&gt;=ANNEXE!$E$4,AT59&lt;=ANNEXE!$F$4),AND(AT59&gt;=ANNEXE!$E$5,AT59&lt;=ANNEXE!$F$5),AND(AT59&gt;=ANNEXE!$E$6,AT59&lt;=ANNEXE!$F$6),AND(AT59&gt;=ANNEXE!$E$7,AT59&lt;=ANNEXE!$F$7),AND(AT59&gt;=ANNEXE!$E$8,AT59&lt;=ANNEXE!$F$8),AND(AT59&gt;=ANNEXE!$E$9,AT59&lt;=ANNEXE!$F$9),COUNTIF(ANNEXE!$A$4:$C$18,AT59)&gt;=1),"C",""))</f>
        <v/>
      </c>
      <c r="AY59" s="41">
        <f t="shared" si="100"/>
        <v>3.5</v>
      </c>
      <c r="AZ59" s="40">
        <f t="shared" si="128"/>
        <v>46272</v>
      </c>
      <c r="BA59" s="4" t="str">
        <f t="shared" si="101"/>
        <v/>
      </c>
      <c r="BB59" s="4" t="str">
        <f t="shared" si="102"/>
        <v/>
      </c>
      <c r="BC59" s="4" t="str">
        <f t="shared" si="103"/>
        <v/>
      </c>
      <c r="BD59" s="4" t="str">
        <f>IF(AZ59="","",IF(OR(AND(AZ59&gt;=ANNEXE!$E$4,AZ59&lt;=ANNEXE!$F$4),AND(AZ59&gt;=ANNEXE!$E$5,AZ59&lt;=ANNEXE!$F$5),AND(AZ59&gt;=ANNEXE!$E$6,AZ59&lt;=ANNEXE!$F$6),AND(AZ59&gt;=ANNEXE!$E$7,AZ59&lt;=ANNEXE!$F$7),AND(AZ59&gt;=ANNEXE!$E$8,AZ59&lt;=ANNEXE!$F$8),AND(AZ59&gt;=ANNEXE!$E$9,AZ59&lt;=ANNEXE!$F$9),COUNTIF(ANNEXE!$A$4:$C$18,AZ59)&gt;=1),"C",""))</f>
        <v/>
      </c>
      <c r="BE59" s="41">
        <f t="shared" si="104"/>
        <v>7.5</v>
      </c>
      <c r="BF59" s="40">
        <f t="shared" si="129"/>
        <v>46302</v>
      </c>
      <c r="BG59" s="4" t="str">
        <f t="shared" si="105"/>
        <v/>
      </c>
      <c r="BH59" s="4" t="str">
        <f t="shared" si="106"/>
        <v/>
      </c>
      <c r="BI59" s="4" t="str">
        <f t="shared" si="107"/>
        <v/>
      </c>
      <c r="BJ59" s="4" t="str">
        <f>IF(BF59="","",IF(OR(AND(BF59&gt;=ANNEXE!$E$4,BF59&lt;=ANNEXE!$F$4),AND(BF59&gt;=ANNEXE!$E$5,BF59&lt;=ANNEXE!$F$5),AND(BF59&gt;=ANNEXE!$E$6,BF59&lt;=ANNEXE!$F$6),AND(BF59&gt;=ANNEXE!$E$7,BF59&lt;=ANNEXE!$F$7),AND(BF59&gt;=ANNEXE!$E$8,BF59&lt;=ANNEXE!$F$8),AND(BF59&gt;=ANNEXE!$E$9,BF59&lt;=ANNEXE!$F$9),COUNTIF(ANNEXE!$A$4:$C$18,BF59)&gt;=1),"C",""))</f>
        <v/>
      </c>
      <c r="BK59" s="41">
        <f t="shared" si="108"/>
        <v>8</v>
      </c>
      <c r="BL59" s="40">
        <f t="shared" si="130"/>
        <v>46333</v>
      </c>
      <c r="BM59" s="4" t="str">
        <f t="shared" si="109"/>
        <v/>
      </c>
      <c r="BN59" s="4" t="str">
        <f t="shared" si="110"/>
        <v/>
      </c>
      <c r="BO59" s="4" t="str">
        <f t="shared" si="111"/>
        <v/>
      </c>
      <c r="BP59" s="4" t="str">
        <f>IF(BL59="","",IF(OR(AND(BL59&gt;=ANNEXE!$E$4,BL59&lt;=ANNEXE!$F$4),AND(BL59&gt;=ANNEXE!$E$5,BL59&lt;=ANNEXE!$F$5),AND(BL59&gt;=ANNEXE!$E$6,BL59&lt;=ANNEXE!$F$6),AND(BL59&gt;=ANNEXE!$E$7,BL59&lt;=ANNEXE!$F$7),AND(BL59&gt;=ANNEXE!$E$8,BL59&lt;=ANNEXE!$F$8),AND(BL59&gt;=ANNEXE!$E$9,BL59&lt;=ANNEXE!$F$9),COUNTIF(ANNEXE!$A$4:$C$18,BL59)&gt;=1),"C",""))</f>
        <v/>
      </c>
      <c r="BQ59" s="41" t="str">
        <f t="shared" si="112"/>
        <v/>
      </c>
      <c r="BR59" s="40">
        <f t="shared" si="131"/>
        <v>46363</v>
      </c>
      <c r="BS59" s="4" t="str">
        <f t="shared" si="118"/>
        <v/>
      </c>
      <c r="BT59" s="4" t="str">
        <f t="shared" si="119"/>
        <v/>
      </c>
      <c r="BU59" s="4" t="str">
        <f t="shared" si="113"/>
        <v/>
      </c>
      <c r="BV59" s="4" t="str">
        <f>IF(BR59="","",IF(OR(AND(BR59&gt;=ANNEXE!$E$4,BR59&lt;=ANNEXE!$F$4),AND(BR59&gt;=ANNEXE!$E$5,BR59&lt;=ANNEXE!$F$5),AND(BR59&gt;=ANNEXE!$E$6,BR59&lt;=ANNEXE!$F$6),AND(BR59&gt;=ANNEXE!$E$7,BR59&lt;=ANNEXE!$F$7),AND(BR59&gt;=ANNEXE!$E$8,BR59&lt;=ANNEXE!$F$8),AND(BR59&gt;=ANNEXE!$E$9,BR59&lt;=ANNEXE!$F$9),COUNTIF(ANNEXE!$A$4:$C$18,BR59)&gt;=1),"C",""))</f>
        <v/>
      </c>
      <c r="BW59" s="41">
        <f t="shared" si="114"/>
        <v>7.5</v>
      </c>
    </row>
    <row r="60" spans="4:75">
      <c r="D60" s="40">
        <f t="shared" si="120"/>
        <v>46030</v>
      </c>
      <c r="E60" s="4" t="str">
        <f t="shared" si="115"/>
        <v/>
      </c>
      <c r="F60" s="4" t="str">
        <f t="shared" si="116"/>
        <v/>
      </c>
      <c r="G60" s="4" t="str">
        <f t="shared" si="117"/>
        <v/>
      </c>
      <c r="H60" s="4" t="str">
        <f>IF(D60="","",IF(OR(AND(D60&gt;=ANNEXE!$E$4,D60&lt;=ANNEXE!$F$4),AND(D60&gt;=ANNEXE!$E$5,D60&lt;=ANNEXE!$F$5),AND(D60&gt;=ANNEXE!$E$6,D60&lt;=ANNEXE!$F$6),AND(D60&gt;=ANNEXE!$E$7,D60&lt;=ANNEXE!$F$7),AND(D60&gt;=ANNEXE!$E$8,D60&lt;=ANNEXE!$F$8),AND(D60&gt;=ANNEXE!$E$9,D60&lt;=ANNEXE!$F$9),COUNTIF(ANNEXE!$A$4:$C$18,D60)&gt;=1),"C",""))</f>
        <v/>
      </c>
      <c r="I60" s="41">
        <f t="shared" si="72"/>
        <v>8</v>
      </c>
      <c r="J60" s="40">
        <f t="shared" si="121"/>
        <v>46061</v>
      </c>
      <c r="K60" s="4" t="str">
        <f t="shared" si="73"/>
        <v/>
      </c>
      <c r="L60" s="4" t="str">
        <f t="shared" si="74"/>
        <v/>
      </c>
      <c r="M60" s="4" t="str">
        <f t="shared" si="75"/>
        <v/>
      </c>
      <c r="N60" s="4" t="str">
        <f>IF(J60="","",IF(OR(AND(J60&gt;=ANNEXE!$E$4,J60&lt;=ANNEXE!$F$4),AND(J60&gt;=ANNEXE!$E$5,J60&lt;=ANNEXE!$F$5),AND(J60&gt;=ANNEXE!$E$6,J60&lt;=ANNEXE!$F$6),AND(J60&gt;=ANNEXE!$E$7,J60&lt;=ANNEXE!$F$7),AND(J60&gt;=ANNEXE!$E$8,J60&lt;=ANNEXE!$F$8),AND(J60&gt;=ANNEXE!$E$9,J60&lt;=ANNEXE!$F$9),COUNTIF(ANNEXE!$A$4:$C$18,J60)&gt;=1),"C",""))</f>
        <v/>
      </c>
      <c r="O60" s="41" t="str">
        <f t="shared" si="76"/>
        <v/>
      </c>
      <c r="P60" s="40">
        <f t="shared" si="122"/>
        <v>46089</v>
      </c>
      <c r="Q60" s="4" t="str">
        <f t="shared" si="77"/>
        <v/>
      </c>
      <c r="R60" s="4" t="str">
        <f t="shared" si="78"/>
        <v/>
      </c>
      <c r="S60" s="4" t="str">
        <f t="shared" si="79"/>
        <v/>
      </c>
      <c r="T60" s="4" t="str">
        <f>IF(P60="","",IF(OR(AND(P60&gt;=ANNEXE!$E$4,P60&lt;=ANNEXE!$F$4),AND(P60&gt;=ANNEXE!$E$5,P60&lt;=ANNEXE!$F$5),AND(P60&gt;=ANNEXE!$E$6,P60&lt;=ANNEXE!$F$6),AND(P60&gt;=ANNEXE!$E$7,P60&lt;=ANNEXE!$F$7),AND(P60&gt;=ANNEXE!$E$8,P60&lt;=ANNEXE!$F$8),AND(P60&gt;=ANNEXE!$E$9,P60&lt;=ANNEXE!$F$9),COUNTIF(ANNEXE!$A$4:$C$18,P60)&gt;=1),"C",""))</f>
        <v/>
      </c>
      <c r="U60" s="41" t="str">
        <f t="shared" si="80"/>
        <v/>
      </c>
      <c r="V60" s="40">
        <f t="shared" si="123"/>
        <v>46120</v>
      </c>
      <c r="W60" t="str">
        <f t="shared" si="81"/>
        <v/>
      </c>
      <c r="X60" s="4" t="str">
        <f t="shared" si="82"/>
        <v/>
      </c>
      <c r="Y60" s="4" t="str">
        <f t="shared" si="83"/>
        <v/>
      </c>
      <c r="Z60" s="4" t="str">
        <f>IF(V60="","",IF(OR(AND(V60&gt;=ANNEXE!$E$4,V60&lt;=ANNEXE!$F$4),AND(V60&gt;=ANNEXE!$E$5,V60&lt;=ANNEXE!$F$5),AND(V60&gt;=ANNEXE!$E$6,V60&lt;=ANNEXE!$F$6),AND(V60&gt;=ANNEXE!$E$7,V60&lt;=ANNEXE!$F$7),AND(V60&gt;=ANNEXE!$E$8,V60&lt;=ANNEXE!$F$8),AND(V60&gt;=ANNEXE!$E$9,V60&lt;=ANNEXE!$F$9),COUNTIF(ANNEXE!$A$4:$C$18,V60)&gt;=1),"C",""))</f>
        <v/>
      </c>
      <c r="AA60" s="41">
        <f t="shared" si="84"/>
        <v>8</v>
      </c>
      <c r="AB60" s="40">
        <f t="shared" si="124"/>
        <v>46150</v>
      </c>
      <c r="AC60" s="4" t="str">
        <f t="shared" si="85"/>
        <v/>
      </c>
      <c r="AD60" s="4" t="str">
        <f t="shared" si="86"/>
        <v/>
      </c>
      <c r="AE60" s="4" t="str">
        <f t="shared" si="87"/>
        <v/>
      </c>
      <c r="AF60" s="4" t="str">
        <f>IF(AB60="","",IF(OR(AND(AB60&gt;=ANNEXE!$E$4,AB60&lt;=ANNEXE!$F$4),AND(AB60&gt;=ANNEXE!$E$5,AB60&lt;=ANNEXE!$F$5),AND(AB60&gt;=ANNEXE!$E$6,AB60&lt;=ANNEXE!$F$6),AND(AB60&gt;=ANNEXE!$E$7,AB60&lt;=ANNEXE!$F$7),AND(AB60&gt;=ANNEXE!$E$8,AB60&lt;=ANNEXE!$F$8),AND(AB60&gt;=ANNEXE!$E$9,AB60&lt;=ANNEXE!$F$9),COUNTIF(ANNEXE!$A$4:$C$18,AB60)&gt;=1),"C",""))</f>
        <v>C</v>
      </c>
      <c r="AG60" s="41">
        <f t="shared" si="88"/>
        <v>3.5</v>
      </c>
      <c r="AH60" s="40">
        <f t="shared" si="125"/>
        <v>46181</v>
      </c>
      <c r="AI60" s="4" t="str">
        <f t="shared" si="89"/>
        <v/>
      </c>
      <c r="AJ60" s="4" t="str">
        <f t="shared" si="90"/>
        <v/>
      </c>
      <c r="AK60" s="4" t="str">
        <f t="shared" si="91"/>
        <v/>
      </c>
      <c r="AL60" s="4" t="str">
        <f>IF(AH60="","",IF(OR(AND(AH60&gt;=ANNEXE!$E$4,AH60&lt;=ANNEXE!$F$4),AND(AH60&gt;=ANNEXE!$E$5,AH60&lt;=ANNEXE!$F$5),AND(AH60&gt;=ANNEXE!$E$6,AH60&lt;=ANNEXE!$F$6),AND(AH60&gt;=ANNEXE!$E$7,AH60&lt;=ANNEXE!$F$7),AND(AH60&gt;=ANNEXE!$E$8,AH60&lt;=ANNEXE!$F$8),AND(AH60&gt;=ANNEXE!$E$9,AH60&lt;=ANNEXE!$F$9),COUNTIF(ANNEXE!$A$4:$C$18,AH60)&gt;=1),"C",""))</f>
        <v/>
      </c>
      <c r="AM60" s="41">
        <f t="shared" si="92"/>
        <v>7.5</v>
      </c>
      <c r="AN60" s="40">
        <f t="shared" si="126"/>
        <v>46211</v>
      </c>
      <c r="AO60" s="4" t="str">
        <f t="shared" si="93"/>
        <v/>
      </c>
      <c r="AP60" s="4" t="str">
        <f t="shared" si="94"/>
        <v/>
      </c>
      <c r="AQ60" s="4" t="str">
        <f t="shared" si="95"/>
        <v/>
      </c>
      <c r="AR60" s="4" t="str">
        <f>IF(AN60="","",IF(OR(AND(AN60&gt;=ANNEXE!$E$4,AN60&lt;=ANNEXE!$F$4),AND(AN60&gt;=ANNEXE!$E$5,AN60&lt;=ANNEXE!$F$5),AND(AN60&gt;=ANNEXE!$E$6,AN60&lt;=ANNEXE!$F$6),AND(AN60&gt;=ANNEXE!$E$7,AN60&lt;=ANNEXE!$F$7),AND(AN60&gt;=ANNEXE!$E$8,AN60&lt;=ANNEXE!$F$8),AND(AN60&gt;=ANNEXE!$E$9,AN60&lt;=ANNEXE!$F$9),COUNTIF(ANNEXE!$A$4:$C$18,AN60)&gt;=1),"C",""))</f>
        <v/>
      </c>
      <c r="AS60" s="41">
        <f t="shared" si="96"/>
        <v>8</v>
      </c>
      <c r="AT60" s="40">
        <f t="shared" si="127"/>
        <v>46242</v>
      </c>
      <c r="AU60" s="4" t="str">
        <f t="shared" si="97"/>
        <v/>
      </c>
      <c r="AV60" s="4" t="str">
        <f t="shared" si="98"/>
        <v/>
      </c>
      <c r="AW60" s="4" t="str">
        <f t="shared" si="99"/>
        <v/>
      </c>
      <c r="AX60" s="4" t="str">
        <f>IF(AT60="","",IF(OR(AND(AT60&gt;=ANNEXE!$E$4,AT60&lt;=ANNEXE!$F$4),AND(AT60&gt;=ANNEXE!$E$5,AT60&lt;=ANNEXE!$F$5),AND(AT60&gt;=ANNEXE!$E$6,AT60&lt;=ANNEXE!$F$6),AND(AT60&gt;=ANNEXE!$E$7,AT60&lt;=ANNEXE!$F$7),AND(AT60&gt;=ANNEXE!$E$8,AT60&lt;=ANNEXE!$F$8),AND(AT60&gt;=ANNEXE!$E$9,AT60&lt;=ANNEXE!$F$9),COUNTIF(ANNEXE!$A$4:$C$18,AT60)&gt;=1),"C",""))</f>
        <v/>
      </c>
      <c r="AY60" s="41" t="str">
        <f t="shared" si="100"/>
        <v/>
      </c>
      <c r="AZ60" s="40">
        <f t="shared" si="128"/>
        <v>46273</v>
      </c>
      <c r="BA60" s="4" t="str">
        <f t="shared" si="101"/>
        <v/>
      </c>
      <c r="BB60" s="4" t="str">
        <f t="shared" si="102"/>
        <v/>
      </c>
      <c r="BC60" s="4" t="str">
        <f t="shared" si="103"/>
        <v/>
      </c>
      <c r="BD60" s="4" t="str">
        <f>IF(AZ60="","",IF(OR(AND(AZ60&gt;=ANNEXE!$E$4,AZ60&lt;=ANNEXE!$F$4),AND(AZ60&gt;=ANNEXE!$E$5,AZ60&lt;=ANNEXE!$F$5),AND(AZ60&gt;=ANNEXE!$E$6,AZ60&lt;=ANNEXE!$F$6),AND(AZ60&gt;=ANNEXE!$E$7,AZ60&lt;=ANNEXE!$F$7),AND(AZ60&gt;=ANNEXE!$E$8,AZ60&lt;=ANNEXE!$F$8),AND(AZ60&gt;=ANNEXE!$E$9,AZ60&lt;=ANNEXE!$F$9),COUNTIF(ANNEXE!$A$4:$C$18,AZ60)&gt;=1),"C",""))</f>
        <v/>
      </c>
      <c r="BE60" s="41">
        <f t="shared" si="104"/>
        <v>8</v>
      </c>
      <c r="BF60" s="40">
        <f t="shared" si="129"/>
        <v>46303</v>
      </c>
      <c r="BG60" s="4" t="str">
        <f t="shared" si="105"/>
        <v/>
      </c>
      <c r="BH60" s="4" t="str">
        <f t="shared" si="106"/>
        <v/>
      </c>
      <c r="BI60" s="4" t="str">
        <f t="shared" si="107"/>
        <v/>
      </c>
      <c r="BJ60" s="4" t="str">
        <f>IF(BF60="","",IF(OR(AND(BF60&gt;=ANNEXE!$E$4,BF60&lt;=ANNEXE!$F$4),AND(BF60&gt;=ANNEXE!$E$5,BF60&lt;=ANNEXE!$F$5),AND(BF60&gt;=ANNEXE!$E$6,BF60&lt;=ANNEXE!$F$6),AND(BF60&gt;=ANNEXE!$E$7,BF60&lt;=ANNEXE!$F$7),AND(BF60&gt;=ANNEXE!$E$8,BF60&lt;=ANNEXE!$F$8),AND(BF60&gt;=ANNEXE!$E$9,BF60&lt;=ANNEXE!$F$9),COUNTIF(ANNEXE!$A$4:$C$18,BF60)&gt;=1),"C",""))</f>
        <v/>
      </c>
      <c r="BK60" s="41">
        <f t="shared" si="108"/>
        <v>8</v>
      </c>
      <c r="BL60" s="40">
        <f t="shared" si="130"/>
        <v>46334</v>
      </c>
      <c r="BM60" s="4" t="str">
        <f t="shared" si="109"/>
        <v/>
      </c>
      <c r="BN60" s="4" t="str">
        <f t="shared" si="110"/>
        <v/>
      </c>
      <c r="BO60" s="4" t="str">
        <f t="shared" si="111"/>
        <v/>
      </c>
      <c r="BP60" s="4" t="str">
        <f>IF(BL60="","",IF(OR(AND(BL60&gt;=ANNEXE!$E$4,BL60&lt;=ANNEXE!$F$4),AND(BL60&gt;=ANNEXE!$E$5,BL60&lt;=ANNEXE!$F$5),AND(BL60&gt;=ANNEXE!$E$6,BL60&lt;=ANNEXE!$F$6),AND(BL60&gt;=ANNEXE!$E$7,BL60&lt;=ANNEXE!$F$7),AND(BL60&gt;=ANNEXE!$E$8,BL60&lt;=ANNEXE!$F$8),AND(BL60&gt;=ANNEXE!$E$9,BL60&lt;=ANNEXE!$F$9),COUNTIF(ANNEXE!$A$4:$C$18,BL60)&gt;=1),"C",""))</f>
        <v/>
      </c>
      <c r="BQ60" s="41" t="str">
        <f t="shared" si="112"/>
        <v/>
      </c>
      <c r="BR60" s="40">
        <f t="shared" si="131"/>
        <v>46364</v>
      </c>
      <c r="BS60" s="4" t="str">
        <f t="shared" si="118"/>
        <v/>
      </c>
      <c r="BT60" s="4" t="str">
        <f t="shared" si="119"/>
        <v/>
      </c>
      <c r="BU60" s="4" t="str">
        <f t="shared" si="113"/>
        <v/>
      </c>
      <c r="BV60" s="4" t="str">
        <f>IF(BR60="","",IF(OR(AND(BR60&gt;=ANNEXE!$E$4,BR60&lt;=ANNEXE!$F$4),AND(BR60&gt;=ANNEXE!$E$5,BR60&lt;=ANNEXE!$F$5),AND(BR60&gt;=ANNEXE!$E$6,BR60&lt;=ANNEXE!$F$6),AND(BR60&gt;=ANNEXE!$E$7,BR60&lt;=ANNEXE!$F$7),AND(BR60&gt;=ANNEXE!$E$8,BR60&lt;=ANNEXE!$F$8),AND(BR60&gt;=ANNEXE!$E$9,BR60&lt;=ANNEXE!$F$9),COUNTIF(ANNEXE!$A$4:$C$18,BR60)&gt;=1),"C",""))</f>
        <v/>
      </c>
      <c r="BW60" s="41">
        <f t="shared" si="114"/>
        <v>8</v>
      </c>
    </row>
    <row r="61" spans="4:75">
      <c r="D61" s="40">
        <f t="shared" si="120"/>
        <v>46031</v>
      </c>
      <c r="E61" s="4" t="str">
        <f t="shared" si="115"/>
        <v/>
      </c>
      <c r="F61" s="4" t="str">
        <f t="shared" si="116"/>
        <v/>
      </c>
      <c r="G61" s="4" t="str">
        <f t="shared" si="117"/>
        <v/>
      </c>
      <c r="H61" s="4" t="str">
        <f>IF(D61="","",IF(OR(AND(D61&gt;=ANNEXE!$E$4,D61&lt;=ANNEXE!$F$4),AND(D61&gt;=ANNEXE!$E$5,D61&lt;=ANNEXE!$F$5),AND(D61&gt;=ANNEXE!$E$6,D61&lt;=ANNEXE!$F$6),AND(D61&gt;=ANNEXE!$E$7,D61&lt;=ANNEXE!$F$7),AND(D61&gt;=ANNEXE!$E$8,D61&lt;=ANNEXE!$F$8),AND(D61&gt;=ANNEXE!$E$9,D61&lt;=ANNEXE!$F$9),COUNTIF(ANNEXE!$A$4:$C$18,D61)&gt;=1),"C",""))</f>
        <v/>
      </c>
      <c r="I61" s="41">
        <f t="shared" si="72"/>
        <v>3.5</v>
      </c>
      <c r="J61" s="40">
        <f t="shared" si="121"/>
        <v>46062</v>
      </c>
      <c r="K61" s="4" t="str">
        <f t="shared" si="73"/>
        <v/>
      </c>
      <c r="L61" s="4" t="str">
        <f t="shared" si="74"/>
        <v/>
      </c>
      <c r="M61" s="4" t="str">
        <f t="shared" si="75"/>
        <v/>
      </c>
      <c r="N61" s="4" t="str">
        <f>IF(J61="","",IF(OR(AND(J61&gt;=ANNEXE!$E$4,J61&lt;=ANNEXE!$F$4),AND(J61&gt;=ANNEXE!$E$5,J61&lt;=ANNEXE!$F$5),AND(J61&gt;=ANNEXE!$E$6,J61&lt;=ANNEXE!$F$6),AND(J61&gt;=ANNEXE!$E$7,J61&lt;=ANNEXE!$F$7),AND(J61&gt;=ANNEXE!$E$8,J61&lt;=ANNEXE!$F$8),AND(J61&gt;=ANNEXE!$E$9,J61&lt;=ANNEXE!$F$9),COUNTIF(ANNEXE!$A$4:$C$18,J61)&gt;=1),"C",""))</f>
        <v/>
      </c>
      <c r="O61" s="41">
        <f t="shared" si="76"/>
        <v>7.5</v>
      </c>
      <c r="P61" s="40">
        <f t="shared" si="122"/>
        <v>46090</v>
      </c>
      <c r="Q61" s="4" t="str">
        <f t="shared" si="77"/>
        <v/>
      </c>
      <c r="R61" s="4" t="str">
        <f t="shared" si="78"/>
        <v/>
      </c>
      <c r="S61" s="4" t="str">
        <f t="shared" si="79"/>
        <v/>
      </c>
      <c r="T61" s="4" t="str">
        <f>IF(P61="","",IF(OR(AND(P61&gt;=ANNEXE!$E$4,P61&lt;=ANNEXE!$F$4),AND(P61&gt;=ANNEXE!$E$5,P61&lt;=ANNEXE!$F$5),AND(P61&gt;=ANNEXE!$E$6,P61&lt;=ANNEXE!$F$6),AND(P61&gt;=ANNEXE!$E$7,P61&lt;=ANNEXE!$F$7),AND(P61&gt;=ANNEXE!$E$8,P61&lt;=ANNEXE!$F$8),AND(P61&gt;=ANNEXE!$E$9,P61&lt;=ANNEXE!$F$9),COUNTIF(ANNEXE!$A$4:$C$18,P61)&gt;=1),"C",""))</f>
        <v/>
      </c>
      <c r="U61" s="41">
        <f t="shared" si="80"/>
        <v>7.5</v>
      </c>
      <c r="V61" s="40">
        <f t="shared" si="123"/>
        <v>46121</v>
      </c>
      <c r="W61" t="str">
        <f t="shared" si="81"/>
        <v/>
      </c>
      <c r="X61" s="4" t="str">
        <f t="shared" si="82"/>
        <v/>
      </c>
      <c r="Y61" s="4" t="str">
        <f t="shared" si="83"/>
        <v/>
      </c>
      <c r="Z61" s="4" t="str">
        <f>IF(V61="","",IF(OR(AND(V61&gt;=ANNEXE!$E$4,V61&lt;=ANNEXE!$F$4),AND(V61&gt;=ANNEXE!$E$5,V61&lt;=ANNEXE!$F$5),AND(V61&gt;=ANNEXE!$E$6,V61&lt;=ANNEXE!$F$6),AND(V61&gt;=ANNEXE!$E$7,V61&lt;=ANNEXE!$F$7),AND(V61&gt;=ANNEXE!$E$8,V61&lt;=ANNEXE!$F$8),AND(V61&gt;=ANNEXE!$E$9,V61&lt;=ANNEXE!$F$9),COUNTIF(ANNEXE!$A$4:$C$18,V61)&gt;=1),"C",""))</f>
        <v/>
      </c>
      <c r="AA61" s="41">
        <f t="shared" si="84"/>
        <v>8</v>
      </c>
      <c r="AB61" s="40">
        <f t="shared" si="124"/>
        <v>46151</v>
      </c>
      <c r="AC61" s="4" t="str">
        <f t="shared" si="85"/>
        <v/>
      </c>
      <c r="AD61" s="4" t="str">
        <f t="shared" si="86"/>
        <v/>
      </c>
      <c r="AE61" s="4" t="str">
        <f t="shared" si="87"/>
        <v/>
      </c>
      <c r="AF61" s="4" t="str">
        <f>IF(AB61="","",IF(OR(AND(AB61&gt;=ANNEXE!$E$4,AB61&lt;=ANNEXE!$F$4),AND(AB61&gt;=ANNEXE!$E$5,AB61&lt;=ANNEXE!$F$5),AND(AB61&gt;=ANNEXE!$E$6,AB61&lt;=ANNEXE!$F$6),AND(AB61&gt;=ANNEXE!$E$7,AB61&lt;=ANNEXE!$F$7),AND(AB61&gt;=ANNEXE!$E$8,AB61&lt;=ANNEXE!$F$8),AND(AB61&gt;=ANNEXE!$E$9,AB61&lt;=ANNEXE!$F$9),COUNTIF(ANNEXE!$A$4:$C$18,AB61)&gt;=1),"C",""))</f>
        <v/>
      </c>
      <c r="AG61" s="41" t="str">
        <f t="shared" si="88"/>
        <v/>
      </c>
      <c r="AH61" s="40">
        <f t="shared" si="125"/>
        <v>46182</v>
      </c>
      <c r="AI61" s="4" t="str">
        <f t="shared" si="89"/>
        <v/>
      </c>
      <c r="AJ61" s="4" t="str">
        <f t="shared" si="90"/>
        <v/>
      </c>
      <c r="AK61" s="4" t="str">
        <f t="shared" si="91"/>
        <v/>
      </c>
      <c r="AL61" s="4" t="str">
        <f>IF(AH61="","",IF(OR(AND(AH61&gt;=ANNEXE!$E$4,AH61&lt;=ANNEXE!$F$4),AND(AH61&gt;=ANNEXE!$E$5,AH61&lt;=ANNEXE!$F$5),AND(AH61&gt;=ANNEXE!$E$6,AH61&lt;=ANNEXE!$F$6),AND(AH61&gt;=ANNEXE!$E$7,AH61&lt;=ANNEXE!$F$7),AND(AH61&gt;=ANNEXE!$E$8,AH61&lt;=ANNEXE!$F$8),AND(AH61&gt;=ANNEXE!$E$9,AH61&lt;=ANNEXE!$F$9),COUNTIF(ANNEXE!$A$4:$C$18,AH61)&gt;=1),"C",""))</f>
        <v/>
      </c>
      <c r="AM61" s="41">
        <f t="shared" si="92"/>
        <v>8</v>
      </c>
      <c r="AN61" s="40">
        <f t="shared" si="126"/>
        <v>46212</v>
      </c>
      <c r="AO61" s="4" t="str">
        <f t="shared" si="93"/>
        <v/>
      </c>
      <c r="AP61" s="4" t="str">
        <f t="shared" si="94"/>
        <v/>
      </c>
      <c r="AQ61" s="4" t="str">
        <f t="shared" si="95"/>
        <v/>
      </c>
      <c r="AR61" s="4" t="str">
        <f>IF(AN61="","",IF(OR(AND(AN61&gt;=ANNEXE!$E$4,AN61&lt;=ANNEXE!$F$4),AND(AN61&gt;=ANNEXE!$E$5,AN61&lt;=ANNEXE!$F$5),AND(AN61&gt;=ANNEXE!$E$6,AN61&lt;=ANNEXE!$F$6),AND(AN61&gt;=ANNEXE!$E$7,AN61&lt;=ANNEXE!$F$7),AND(AN61&gt;=ANNEXE!$E$8,AN61&lt;=ANNEXE!$F$8),AND(AN61&gt;=ANNEXE!$E$9,AN61&lt;=ANNEXE!$F$9),COUNTIF(ANNEXE!$A$4:$C$18,AN61)&gt;=1),"C",""))</f>
        <v/>
      </c>
      <c r="AS61" s="41">
        <f t="shared" si="96"/>
        <v>8</v>
      </c>
      <c r="AT61" s="40">
        <f t="shared" si="127"/>
        <v>46243</v>
      </c>
      <c r="AU61" s="4" t="str">
        <f t="shared" si="97"/>
        <v/>
      </c>
      <c r="AV61" s="4" t="str">
        <f t="shared" si="98"/>
        <v/>
      </c>
      <c r="AW61" s="4" t="str">
        <f t="shared" si="99"/>
        <v/>
      </c>
      <c r="AX61" s="4" t="str">
        <f>IF(AT61="","",IF(OR(AND(AT61&gt;=ANNEXE!$E$4,AT61&lt;=ANNEXE!$F$4),AND(AT61&gt;=ANNEXE!$E$5,AT61&lt;=ANNEXE!$F$5),AND(AT61&gt;=ANNEXE!$E$6,AT61&lt;=ANNEXE!$F$6),AND(AT61&gt;=ANNEXE!$E$7,AT61&lt;=ANNEXE!$F$7),AND(AT61&gt;=ANNEXE!$E$8,AT61&lt;=ANNEXE!$F$8),AND(AT61&gt;=ANNEXE!$E$9,AT61&lt;=ANNEXE!$F$9),COUNTIF(ANNEXE!$A$4:$C$18,AT61)&gt;=1),"C",""))</f>
        <v/>
      </c>
      <c r="AY61" s="41" t="str">
        <f t="shared" si="100"/>
        <v/>
      </c>
      <c r="AZ61" s="40">
        <f t="shared" si="128"/>
        <v>46274</v>
      </c>
      <c r="BA61" s="4" t="str">
        <f t="shared" si="101"/>
        <v/>
      </c>
      <c r="BB61" s="4" t="str">
        <f t="shared" si="102"/>
        <v/>
      </c>
      <c r="BC61" s="4" t="str">
        <f t="shared" si="103"/>
        <v/>
      </c>
      <c r="BD61" s="4" t="str">
        <f>IF(AZ61="","",IF(OR(AND(AZ61&gt;=ANNEXE!$E$4,AZ61&lt;=ANNEXE!$F$4),AND(AZ61&gt;=ANNEXE!$E$5,AZ61&lt;=ANNEXE!$F$5),AND(AZ61&gt;=ANNEXE!$E$6,AZ61&lt;=ANNEXE!$F$6),AND(AZ61&gt;=ANNEXE!$E$7,AZ61&lt;=ANNEXE!$F$7),AND(AZ61&gt;=ANNEXE!$E$8,AZ61&lt;=ANNEXE!$F$8),AND(AZ61&gt;=ANNEXE!$E$9,AZ61&lt;=ANNEXE!$F$9),COUNTIF(ANNEXE!$A$4:$C$18,AZ61)&gt;=1),"C",""))</f>
        <v/>
      </c>
      <c r="BE61" s="41">
        <f t="shared" si="104"/>
        <v>8</v>
      </c>
      <c r="BF61" s="40">
        <f t="shared" si="129"/>
        <v>46304</v>
      </c>
      <c r="BG61" s="4" t="str">
        <f t="shared" si="105"/>
        <v/>
      </c>
      <c r="BH61" s="4" t="str">
        <f t="shared" si="106"/>
        <v/>
      </c>
      <c r="BI61" s="4" t="str">
        <f t="shared" si="107"/>
        <v/>
      </c>
      <c r="BJ61" s="4" t="str">
        <f>IF(BF61="","",IF(OR(AND(BF61&gt;=ANNEXE!$E$4,BF61&lt;=ANNEXE!$F$4),AND(BF61&gt;=ANNEXE!$E$5,BF61&lt;=ANNEXE!$F$5),AND(BF61&gt;=ANNEXE!$E$6,BF61&lt;=ANNEXE!$F$6),AND(BF61&gt;=ANNEXE!$E$7,BF61&lt;=ANNEXE!$F$7),AND(BF61&gt;=ANNEXE!$E$8,BF61&lt;=ANNEXE!$F$8),AND(BF61&gt;=ANNEXE!$E$9,BF61&lt;=ANNEXE!$F$9),COUNTIF(ANNEXE!$A$4:$C$18,BF61)&gt;=1),"C",""))</f>
        <v/>
      </c>
      <c r="BK61" s="41">
        <f t="shared" si="108"/>
        <v>3.5</v>
      </c>
      <c r="BL61" s="40">
        <f t="shared" si="130"/>
        <v>46335</v>
      </c>
      <c r="BM61" s="4" t="str">
        <f t="shared" si="109"/>
        <v/>
      </c>
      <c r="BN61" s="4" t="str">
        <f t="shared" si="110"/>
        <v/>
      </c>
      <c r="BO61" s="4" t="str">
        <f t="shared" si="111"/>
        <v/>
      </c>
      <c r="BP61" s="4" t="str">
        <f>IF(BL61="","",IF(OR(AND(BL61&gt;=ANNEXE!$E$4,BL61&lt;=ANNEXE!$F$4),AND(BL61&gt;=ANNEXE!$E$5,BL61&lt;=ANNEXE!$F$5),AND(BL61&gt;=ANNEXE!$E$6,BL61&lt;=ANNEXE!$F$6),AND(BL61&gt;=ANNEXE!$E$7,BL61&lt;=ANNEXE!$F$7),AND(BL61&gt;=ANNEXE!$E$8,BL61&lt;=ANNEXE!$F$8),AND(BL61&gt;=ANNEXE!$E$9,BL61&lt;=ANNEXE!$F$9),COUNTIF(ANNEXE!$A$4:$C$18,BL61)&gt;=1),"C",""))</f>
        <v/>
      </c>
      <c r="BQ61" s="41">
        <f t="shared" si="112"/>
        <v>7.5</v>
      </c>
      <c r="BR61" s="40">
        <f t="shared" si="131"/>
        <v>46365</v>
      </c>
      <c r="BS61" s="4" t="str">
        <f t="shared" si="118"/>
        <v/>
      </c>
      <c r="BT61" s="4" t="str">
        <f t="shared" si="119"/>
        <v/>
      </c>
      <c r="BU61" s="4" t="str">
        <f t="shared" si="113"/>
        <v/>
      </c>
      <c r="BV61" s="4" t="str">
        <f>IF(BR61="","",IF(OR(AND(BR61&gt;=ANNEXE!$E$4,BR61&lt;=ANNEXE!$F$4),AND(BR61&gt;=ANNEXE!$E$5,BR61&lt;=ANNEXE!$F$5),AND(BR61&gt;=ANNEXE!$E$6,BR61&lt;=ANNEXE!$F$6),AND(BR61&gt;=ANNEXE!$E$7,BR61&lt;=ANNEXE!$F$7),AND(BR61&gt;=ANNEXE!$E$8,BR61&lt;=ANNEXE!$F$8),AND(BR61&gt;=ANNEXE!$E$9,BR61&lt;=ANNEXE!$F$9),COUNTIF(ANNEXE!$A$4:$C$18,BR61)&gt;=1),"C",""))</f>
        <v/>
      </c>
      <c r="BW61" s="41">
        <f t="shared" si="114"/>
        <v>8</v>
      </c>
    </row>
    <row r="62" spans="4:75">
      <c r="D62" s="40">
        <f t="shared" si="120"/>
        <v>46032</v>
      </c>
      <c r="E62" s="4" t="str">
        <f t="shared" si="115"/>
        <v/>
      </c>
      <c r="F62" s="4" t="str">
        <f t="shared" si="116"/>
        <v/>
      </c>
      <c r="G62" s="4" t="str">
        <f t="shared" si="117"/>
        <v/>
      </c>
      <c r="H62" s="4" t="str">
        <f>IF(D62="","",IF(OR(AND(D62&gt;=ANNEXE!$E$4,D62&lt;=ANNEXE!$F$4),AND(D62&gt;=ANNEXE!$E$5,D62&lt;=ANNEXE!$F$5),AND(D62&gt;=ANNEXE!$E$6,D62&lt;=ANNEXE!$F$6),AND(D62&gt;=ANNEXE!$E$7,D62&lt;=ANNEXE!$F$7),AND(D62&gt;=ANNEXE!$E$8,D62&lt;=ANNEXE!$F$8),AND(D62&gt;=ANNEXE!$E$9,D62&lt;=ANNEXE!$F$9),COUNTIF(ANNEXE!$A$4:$C$18,D62)&gt;=1),"C",""))</f>
        <v/>
      </c>
      <c r="I62" s="41" t="str">
        <f t="shared" si="72"/>
        <v/>
      </c>
      <c r="J62" s="40">
        <f t="shared" si="121"/>
        <v>46063</v>
      </c>
      <c r="K62" s="4" t="str">
        <f t="shared" si="73"/>
        <v/>
      </c>
      <c r="L62" s="4" t="str">
        <f t="shared" si="74"/>
        <v/>
      </c>
      <c r="M62" s="4" t="str">
        <f t="shared" si="75"/>
        <v/>
      </c>
      <c r="N62" s="4" t="str">
        <f>IF(J62="","",IF(OR(AND(J62&gt;=ANNEXE!$E$4,J62&lt;=ANNEXE!$F$4),AND(J62&gt;=ANNEXE!$E$5,J62&lt;=ANNEXE!$F$5),AND(J62&gt;=ANNEXE!$E$6,J62&lt;=ANNEXE!$F$6),AND(J62&gt;=ANNEXE!$E$7,J62&lt;=ANNEXE!$F$7),AND(J62&gt;=ANNEXE!$E$8,J62&lt;=ANNEXE!$F$8),AND(J62&gt;=ANNEXE!$E$9,J62&lt;=ANNEXE!$F$9),COUNTIF(ANNEXE!$A$4:$C$18,J62)&gt;=1),"C",""))</f>
        <v/>
      </c>
      <c r="O62" s="41">
        <f t="shared" si="76"/>
        <v>8</v>
      </c>
      <c r="P62" s="40">
        <f t="shared" si="122"/>
        <v>46091</v>
      </c>
      <c r="Q62" s="4" t="str">
        <f t="shared" si="77"/>
        <v/>
      </c>
      <c r="R62" s="4" t="str">
        <f t="shared" si="78"/>
        <v/>
      </c>
      <c r="S62" s="4" t="str">
        <f t="shared" si="79"/>
        <v/>
      </c>
      <c r="T62" s="4" t="str">
        <f>IF(P62="","",IF(OR(AND(P62&gt;=ANNEXE!$E$4,P62&lt;=ANNEXE!$F$4),AND(P62&gt;=ANNEXE!$E$5,P62&lt;=ANNEXE!$F$5),AND(P62&gt;=ANNEXE!$E$6,P62&lt;=ANNEXE!$F$6),AND(P62&gt;=ANNEXE!$E$7,P62&lt;=ANNEXE!$F$7),AND(P62&gt;=ANNEXE!$E$8,P62&lt;=ANNEXE!$F$8),AND(P62&gt;=ANNEXE!$E$9,P62&lt;=ANNEXE!$F$9),COUNTIF(ANNEXE!$A$4:$C$18,P62)&gt;=1),"C",""))</f>
        <v/>
      </c>
      <c r="U62" s="41">
        <f t="shared" si="80"/>
        <v>8</v>
      </c>
      <c r="V62" s="40">
        <f t="shared" si="123"/>
        <v>46122</v>
      </c>
      <c r="W62" t="str">
        <f t="shared" si="81"/>
        <v/>
      </c>
      <c r="X62" s="4" t="str">
        <f t="shared" si="82"/>
        <v/>
      </c>
      <c r="Y62" s="4" t="str">
        <f t="shared" si="83"/>
        <v/>
      </c>
      <c r="Z62" s="4" t="str">
        <f>IF(V62="","",IF(OR(AND(V62&gt;=ANNEXE!$E$4,V62&lt;=ANNEXE!$F$4),AND(V62&gt;=ANNEXE!$E$5,V62&lt;=ANNEXE!$F$5),AND(V62&gt;=ANNEXE!$E$6,V62&lt;=ANNEXE!$F$6),AND(V62&gt;=ANNEXE!$E$7,V62&lt;=ANNEXE!$F$7),AND(V62&gt;=ANNEXE!$E$8,V62&lt;=ANNEXE!$F$8),AND(V62&gt;=ANNEXE!$E$9,V62&lt;=ANNEXE!$F$9),COUNTIF(ANNEXE!$A$4:$C$18,V62)&gt;=1),"C",""))</f>
        <v/>
      </c>
      <c r="AA62" s="41">
        <f t="shared" si="84"/>
        <v>3.5</v>
      </c>
      <c r="AB62" s="40">
        <f t="shared" si="124"/>
        <v>46152</v>
      </c>
      <c r="AC62" s="4" t="str">
        <f t="shared" si="85"/>
        <v/>
      </c>
      <c r="AD62" s="4" t="str">
        <f t="shared" si="86"/>
        <v/>
      </c>
      <c r="AE62" s="4" t="str">
        <f t="shared" si="87"/>
        <v/>
      </c>
      <c r="AF62" s="4" t="str">
        <f>IF(AB62="","",IF(OR(AND(AB62&gt;=ANNEXE!$E$4,AB62&lt;=ANNEXE!$F$4),AND(AB62&gt;=ANNEXE!$E$5,AB62&lt;=ANNEXE!$F$5),AND(AB62&gt;=ANNEXE!$E$6,AB62&lt;=ANNEXE!$F$6),AND(AB62&gt;=ANNEXE!$E$7,AB62&lt;=ANNEXE!$F$7),AND(AB62&gt;=ANNEXE!$E$8,AB62&lt;=ANNEXE!$F$8),AND(AB62&gt;=ANNEXE!$E$9,AB62&lt;=ANNEXE!$F$9),COUNTIF(ANNEXE!$A$4:$C$18,AB62)&gt;=1),"C",""))</f>
        <v/>
      </c>
      <c r="AG62" s="41" t="str">
        <f t="shared" si="88"/>
        <v/>
      </c>
      <c r="AH62" s="40">
        <f t="shared" si="125"/>
        <v>46183</v>
      </c>
      <c r="AI62" s="4" t="str">
        <f t="shared" si="89"/>
        <v/>
      </c>
      <c r="AJ62" s="4" t="str">
        <f t="shared" si="90"/>
        <v/>
      </c>
      <c r="AK62" s="4" t="str">
        <f t="shared" si="91"/>
        <v/>
      </c>
      <c r="AL62" s="4" t="str">
        <f>IF(AH62="","",IF(OR(AND(AH62&gt;=ANNEXE!$E$4,AH62&lt;=ANNEXE!$F$4),AND(AH62&gt;=ANNEXE!$E$5,AH62&lt;=ANNEXE!$F$5),AND(AH62&gt;=ANNEXE!$E$6,AH62&lt;=ANNEXE!$F$6),AND(AH62&gt;=ANNEXE!$E$7,AH62&lt;=ANNEXE!$F$7),AND(AH62&gt;=ANNEXE!$E$8,AH62&lt;=ANNEXE!$F$8),AND(AH62&gt;=ANNEXE!$E$9,AH62&lt;=ANNEXE!$F$9),COUNTIF(ANNEXE!$A$4:$C$18,AH62)&gt;=1),"C",""))</f>
        <v/>
      </c>
      <c r="AM62" s="41">
        <f t="shared" si="92"/>
        <v>8</v>
      </c>
      <c r="AN62" s="40">
        <f t="shared" si="126"/>
        <v>46213</v>
      </c>
      <c r="AO62" s="4" t="str">
        <f t="shared" si="93"/>
        <v/>
      </c>
      <c r="AP62" s="4" t="str">
        <f t="shared" si="94"/>
        <v/>
      </c>
      <c r="AQ62" s="4" t="str">
        <f t="shared" si="95"/>
        <v/>
      </c>
      <c r="AR62" s="4" t="str">
        <f>IF(AN62="","",IF(OR(AND(AN62&gt;=ANNEXE!$E$4,AN62&lt;=ANNEXE!$F$4),AND(AN62&gt;=ANNEXE!$E$5,AN62&lt;=ANNEXE!$F$5),AND(AN62&gt;=ANNEXE!$E$6,AN62&lt;=ANNEXE!$F$6),AND(AN62&gt;=ANNEXE!$E$7,AN62&lt;=ANNEXE!$F$7),AND(AN62&gt;=ANNEXE!$E$8,AN62&lt;=ANNEXE!$F$8),AND(AN62&gt;=ANNEXE!$E$9,AN62&lt;=ANNEXE!$F$9),COUNTIF(ANNEXE!$A$4:$C$18,AN62)&gt;=1),"C",""))</f>
        <v/>
      </c>
      <c r="AS62" s="41">
        <f t="shared" si="96"/>
        <v>3.5</v>
      </c>
      <c r="AT62" s="40">
        <f t="shared" si="127"/>
        <v>46244</v>
      </c>
      <c r="AU62" s="4" t="str">
        <f t="shared" si="97"/>
        <v/>
      </c>
      <c r="AV62" s="4" t="str">
        <f t="shared" si="98"/>
        <v/>
      </c>
      <c r="AW62" s="4" t="str">
        <f t="shared" si="99"/>
        <v/>
      </c>
      <c r="AX62" s="4" t="str">
        <f>IF(AT62="","",IF(OR(AND(AT62&gt;=ANNEXE!$E$4,AT62&lt;=ANNEXE!$F$4),AND(AT62&gt;=ANNEXE!$E$5,AT62&lt;=ANNEXE!$F$5),AND(AT62&gt;=ANNEXE!$E$6,AT62&lt;=ANNEXE!$F$6),AND(AT62&gt;=ANNEXE!$E$7,AT62&lt;=ANNEXE!$F$7),AND(AT62&gt;=ANNEXE!$E$8,AT62&lt;=ANNEXE!$F$8),AND(AT62&gt;=ANNEXE!$E$9,AT62&lt;=ANNEXE!$F$9),COUNTIF(ANNEXE!$A$4:$C$18,AT62)&gt;=1),"C",""))</f>
        <v>C</v>
      </c>
      <c r="AY62" s="41">
        <f t="shared" si="100"/>
        <v>7.5</v>
      </c>
      <c r="AZ62" s="40">
        <f t="shared" si="128"/>
        <v>46275</v>
      </c>
      <c r="BA62" s="4" t="str">
        <f t="shared" si="101"/>
        <v/>
      </c>
      <c r="BB62" s="4" t="str">
        <f t="shared" si="102"/>
        <v/>
      </c>
      <c r="BC62" s="4" t="str">
        <f t="shared" si="103"/>
        <v/>
      </c>
      <c r="BD62" s="4" t="str">
        <f>IF(AZ62="","",IF(OR(AND(AZ62&gt;=ANNEXE!$E$4,AZ62&lt;=ANNEXE!$F$4),AND(AZ62&gt;=ANNEXE!$E$5,AZ62&lt;=ANNEXE!$F$5),AND(AZ62&gt;=ANNEXE!$E$6,AZ62&lt;=ANNEXE!$F$6),AND(AZ62&gt;=ANNEXE!$E$7,AZ62&lt;=ANNEXE!$F$7),AND(AZ62&gt;=ANNEXE!$E$8,AZ62&lt;=ANNEXE!$F$8),AND(AZ62&gt;=ANNEXE!$E$9,AZ62&lt;=ANNEXE!$F$9),COUNTIF(ANNEXE!$A$4:$C$18,AZ62)&gt;=1),"C",""))</f>
        <v/>
      </c>
      <c r="BE62" s="41">
        <f t="shared" si="104"/>
        <v>8</v>
      </c>
      <c r="BF62" s="40">
        <f t="shared" si="129"/>
        <v>46305</v>
      </c>
      <c r="BG62" s="4" t="str">
        <f t="shared" si="105"/>
        <v/>
      </c>
      <c r="BH62" s="4" t="str">
        <f t="shared" si="106"/>
        <v/>
      </c>
      <c r="BI62" s="4" t="str">
        <f t="shared" si="107"/>
        <v/>
      </c>
      <c r="BJ62" s="4" t="str">
        <f>IF(BF62="","",IF(OR(AND(BF62&gt;=ANNEXE!$E$4,BF62&lt;=ANNEXE!$F$4),AND(BF62&gt;=ANNEXE!$E$5,BF62&lt;=ANNEXE!$F$5),AND(BF62&gt;=ANNEXE!$E$6,BF62&lt;=ANNEXE!$F$6),AND(BF62&gt;=ANNEXE!$E$7,BF62&lt;=ANNEXE!$F$7),AND(BF62&gt;=ANNEXE!$E$8,BF62&lt;=ANNEXE!$F$8),AND(BF62&gt;=ANNEXE!$E$9,BF62&lt;=ANNEXE!$F$9),COUNTIF(ANNEXE!$A$4:$C$18,BF62)&gt;=1),"C",""))</f>
        <v/>
      </c>
      <c r="BK62" s="41" t="str">
        <f t="shared" si="108"/>
        <v/>
      </c>
      <c r="BL62" s="40">
        <f t="shared" si="130"/>
        <v>46336</v>
      </c>
      <c r="BM62" s="4" t="str">
        <f t="shared" si="109"/>
        <v/>
      </c>
      <c r="BN62" s="4" t="str">
        <f t="shared" si="110"/>
        <v/>
      </c>
      <c r="BO62" s="4" t="str">
        <f t="shared" si="111"/>
        <v/>
      </c>
      <c r="BP62" s="4" t="str">
        <f>IF(BL62="","",IF(OR(AND(BL62&gt;=ANNEXE!$E$4,BL62&lt;=ANNEXE!$F$4),AND(BL62&gt;=ANNEXE!$E$5,BL62&lt;=ANNEXE!$F$5),AND(BL62&gt;=ANNEXE!$E$6,BL62&lt;=ANNEXE!$F$6),AND(BL62&gt;=ANNEXE!$E$7,BL62&lt;=ANNEXE!$F$7),AND(BL62&gt;=ANNEXE!$E$8,BL62&lt;=ANNEXE!$F$8),AND(BL62&gt;=ANNEXE!$E$9,BL62&lt;=ANNEXE!$F$9),COUNTIF(ANNEXE!$A$4:$C$18,BL62)&gt;=1),"C",""))</f>
        <v/>
      </c>
      <c r="BQ62" s="41">
        <f t="shared" si="112"/>
        <v>8</v>
      </c>
      <c r="BR62" s="40">
        <f t="shared" si="131"/>
        <v>46366</v>
      </c>
      <c r="BS62" s="4" t="str">
        <f t="shared" si="118"/>
        <v/>
      </c>
      <c r="BT62" s="4" t="str">
        <f t="shared" si="119"/>
        <v/>
      </c>
      <c r="BU62" s="4" t="str">
        <f t="shared" si="113"/>
        <v/>
      </c>
      <c r="BV62" s="4" t="str">
        <f>IF(BR62="","",IF(OR(AND(BR62&gt;=ANNEXE!$E$4,BR62&lt;=ANNEXE!$F$4),AND(BR62&gt;=ANNEXE!$E$5,BR62&lt;=ANNEXE!$F$5),AND(BR62&gt;=ANNEXE!$E$6,BR62&lt;=ANNEXE!$F$6),AND(BR62&gt;=ANNEXE!$E$7,BR62&lt;=ANNEXE!$F$7),AND(BR62&gt;=ANNEXE!$E$8,BR62&lt;=ANNEXE!$F$8),AND(BR62&gt;=ANNEXE!$E$9,BR62&lt;=ANNEXE!$F$9),COUNTIF(ANNEXE!$A$4:$C$18,BR62)&gt;=1),"C",""))</f>
        <v/>
      </c>
      <c r="BW62" s="41">
        <f t="shared" si="114"/>
        <v>8</v>
      </c>
    </row>
    <row r="63" spans="4:75">
      <c r="D63" s="40">
        <f t="shared" si="120"/>
        <v>46033</v>
      </c>
      <c r="E63" s="4" t="str">
        <f t="shared" si="115"/>
        <v/>
      </c>
      <c r="F63" s="4" t="str">
        <f t="shared" si="116"/>
        <v/>
      </c>
      <c r="G63" s="4" t="str">
        <f t="shared" si="117"/>
        <v/>
      </c>
      <c r="H63" s="4" t="str">
        <f>IF(D63="","",IF(OR(AND(D63&gt;=ANNEXE!$E$4,D63&lt;=ANNEXE!$F$4),AND(D63&gt;=ANNEXE!$E$5,D63&lt;=ANNEXE!$F$5),AND(D63&gt;=ANNEXE!$E$6,D63&lt;=ANNEXE!$F$6),AND(D63&gt;=ANNEXE!$E$7,D63&lt;=ANNEXE!$F$7),AND(D63&gt;=ANNEXE!$E$8,D63&lt;=ANNEXE!$F$8),AND(D63&gt;=ANNEXE!$E$9,D63&lt;=ANNEXE!$F$9),COUNTIF(ANNEXE!$A$4:$C$18,D63)&gt;=1),"C",""))</f>
        <v/>
      </c>
      <c r="I63" s="41" t="str">
        <f t="shared" si="72"/>
        <v/>
      </c>
      <c r="J63" s="40">
        <f t="shared" si="121"/>
        <v>46064</v>
      </c>
      <c r="K63" s="4" t="str">
        <f t="shared" si="73"/>
        <v/>
      </c>
      <c r="L63" s="4" t="str">
        <f t="shared" si="74"/>
        <v/>
      </c>
      <c r="M63" s="4" t="str">
        <f t="shared" si="75"/>
        <v/>
      </c>
      <c r="N63" s="4" t="str">
        <f>IF(J63="","",IF(OR(AND(J63&gt;=ANNEXE!$E$4,J63&lt;=ANNEXE!$F$4),AND(J63&gt;=ANNEXE!$E$5,J63&lt;=ANNEXE!$F$5),AND(J63&gt;=ANNEXE!$E$6,J63&lt;=ANNEXE!$F$6),AND(J63&gt;=ANNEXE!$E$7,J63&lt;=ANNEXE!$F$7),AND(J63&gt;=ANNEXE!$E$8,J63&lt;=ANNEXE!$F$8),AND(J63&gt;=ANNEXE!$E$9,J63&lt;=ANNEXE!$F$9),COUNTIF(ANNEXE!$A$4:$C$18,J63)&gt;=1),"C",""))</f>
        <v/>
      </c>
      <c r="O63" s="41">
        <f t="shared" si="76"/>
        <v>8</v>
      </c>
      <c r="P63" s="40">
        <f t="shared" si="122"/>
        <v>46092</v>
      </c>
      <c r="Q63" s="4" t="str">
        <f t="shared" si="77"/>
        <v/>
      </c>
      <c r="R63" s="4" t="str">
        <f t="shared" si="78"/>
        <v/>
      </c>
      <c r="S63" s="4" t="str">
        <f t="shared" si="79"/>
        <v/>
      </c>
      <c r="T63" s="4" t="str">
        <f>IF(P63="","",IF(OR(AND(P63&gt;=ANNEXE!$E$4,P63&lt;=ANNEXE!$F$4),AND(P63&gt;=ANNEXE!$E$5,P63&lt;=ANNEXE!$F$5),AND(P63&gt;=ANNEXE!$E$6,P63&lt;=ANNEXE!$F$6),AND(P63&gt;=ANNEXE!$E$7,P63&lt;=ANNEXE!$F$7),AND(P63&gt;=ANNEXE!$E$8,P63&lt;=ANNEXE!$F$8),AND(P63&gt;=ANNEXE!$E$9,P63&lt;=ANNEXE!$F$9),COUNTIF(ANNEXE!$A$4:$C$18,P63)&gt;=1),"C",""))</f>
        <v/>
      </c>
      <c r="U63" s="41">
        <f t="shared" si="80"/>
        <v>8</v>
      </c>
      <c r="V63" s="40">
        <f t="shared" si="123"/>
        <v>46123</v>
      </c>
      <c r="W63" t="str">
        <f t="shared" si="81"/>
        <v/>
      </c>
      <c r="X63" s="4" t="str">
        <f t="shared" si="82"/>
        <v/>
      </c>
      <c r="Y63" s="4" t="str">
        <f t="shared" si="83"/>
        <v/>
      </c>
      <c r="Z63" s="4" t="str">
        <f>IF(V63="","",IF(OR(AND(V63&gt;=ANNEXE!$E$4,V63&lt;=ANNEXE!$F$4),AND(V63&gt;=ANNEXE!$E$5,V63&lt;=ANNEXE!$F$5),AND(V63&gt;=ANNEXE!$E$6,V63&lt;=ANNEXE!$F$6),AND(V63&gt;=ANNEXE!$E$7,V63&lt;=ANNEXE!$F$7),AND(V63&gt;=ANNEXE!$E$8,V63&lt;=ANNEXE!$F$8),AND(V63&gt;=ANNEXE!$E$9,V63&lt;=ANNEXE!$F$9),COUNTIF(ANNEXE!$A$4:$C$18,V63)&gt;=1),"C",""))</f>
        <v/>
      </c>
      <c r="AA63" s="41" t="str">
        <f t="shared" si="84"/>
        <v/>
      </c>
      <c r="AB63" s="40">
        <f t="shared" si="124"/>
        <v>46153</v>
      </c>
      <c r="AC63" s="4" t="str">
        <f t="shared" si="85"/>
        <v/>
      </c>
      <c r="AD63" s="4" t="str">
        <f t="shared" si="86"/>
        <v/>
      </c>
      <c r="AE63" s="4" t="str">
        <f t="shared" si="87"/>
        <v/>
      </c>
      <c r="AF63" s="4" t="str">
        <f>IF(AB63="","",IF(OR(AND(AB63&gt;=ANNEXE!$E$4,AB63&lt;=ANNEXE!$F$4),AND(AB63&gt;=ANNEXE!$E$5,AB63&lt;=ANNEXE!$F$5),AND(AB63&gt;=ANNEXE!$E$6,AB63&lt;=ANNEXE!$F$6),AND(AB63&gt;=ANNEXE!$E$7,AB63&lt;=ANNEXE!$F$7),AND(AB63&gt;=ANNEXE!$E$8,AB63&lt;=ANNEXE!$F$8),AND(AB63&gt;=ANNEXE!$E$9,AB63&lt;=ANNEXE!$F$9),COUNTIF(ANNEXE!$A$4:$C$18,AB63)&gt;=1),"C",""))</f>
        <v/>
      </c>
      <c r="AG63" s="41">
        <f t="shared" si="88"/>
        <v>7.5</v>
      </c>
      <c r="AH63" s="40">
        <f t="shared" si="125"/>
        <v>46184</v>
      </c>
      <c r="AI63" s="4" t="str">
        <f t="shared" si="89"/>
        <v/>
      </c>
      <c r="AJ63" s="4" t="str">
        <f t="shared" si="90"/>
        <v/>
      </c>
      <c r="AK63" s="4" t="str">
        <f t="shared" si="91"/>
        <v/>
      </c>
      <c r="AL63" s="4" t="str">
        <f>IF(AH63="","",IF(OR(AND(AH63&gt;=ANNEXE!$E$4,AH63&lt;=ANNEXE!$F$4),AND(AH63&gt;=ANNEXE!$E$5,AH63&lt;=ANNEXE!$F$5),AND(AH63&gt;=ANNEXE!$E$6,AH63&lt;=ANNEXE!$F$6),AND(AH63&gt;=ANNEXE!$E$7,AH63&lt;=ANNEXE!$F$7),AND(AH63&gt;=ANNEXE!$E$8,AH63&lt;=ANNEXE!$F$8),AND(AH63&gt;=ANNEXE!$E$9,AH63&lt;=ANNEXE!$F$9),COUNTIF(ANNEXE!$A$4:$C$18,AH63)&gt;=1),"C",""))</f>
        <v/>
      </c>
      <c r="AM63" s="41">
        <f t="shared" si="92"/>
        <v>8</v>
      </c>
      <c r="AN63" s="40">
        <f t="shared" si="126"/>
        <v>46214</v>
      </c>
      <c r="AO63" s="4" t="str">
        <f t="shared" si="93"/>
        <v/>
      </c>
      <c r="AP63" s="4" t="str">
        <f t="shared" si="94"/>
        <v/>
      </c>
      <c r="AQ63" s="4" t="str">
        <f t="shared" si="95"/>
        <v/>
      </c>
      <c r="AR63" s="4" t="str">
        <f>IF(AN63="","",IF(OR(AND(AN63&gt;=ANNEXE!$E$4,AN63&lt;=ANNEXE!$F$4),AND(AN63&gt;=ANNEXE!$E$5,AN63&lt;=ANNEXE!$F$5),AND(AN63&gt;=ANNEXE!$E$6,AN63&lt;=ANNEXE!$F$6),AND(AN63&gt;=ANNEXE!$E$7,AN63&lt;=ANNEXE!$F$7),AND(AN63&gt;=ANNEXE!$E$8,AN63&lt;=ANNEXE!$F$8),AND(AN63&gt;=ANNEXE!$E$9,AN63&lt;=ANNEXE!$F$9),COUNTIF(ANNEXE!$A$4:$C$18,AN63)&gt;=1),"C",""))</f>
        <v/>
      </c>
      <c r="AS63" s="41" t="str">
        <f t="shared" si="96"/>
        <v/>
      </c>
      <c r="AT63" s="40">
        <f t="shared" si="127"/>
        <v>46245</v>
      </c>
      <c r="AU63" s="4" t="str">
        <f t="shared" si="97"/>
        <v/>
      </c>
      <c r="AV63" s="4" t="str">
        <f t="shared" si="98"/>
        <v/>
      </c>
      <c r="AW63" s="4" t="str">
        <f t="shared" si="99"/>
        <v/>
      </c>
      <c r="AX63" s="4" t="str">
        <f>IF(AT63="","",IF(OR(AND(AT63&gt;=ANNEXE!$E$4,AT63&lt;=ANNEXE!$F$4),AND(AT63&gt;=ANNEXE!$E$5,AT63&lt;=ANNEXE!$F$5),AND(AT63&gt;=ANNEXE!$E$6,AT63&lt;=ANNEXE!$F$6),AND(AT63&gt;=ANNEXE!$E$7,AT63&lt;=ANNEXE!$F$7),AND(AT63&gt;=ANNEXE!$E$8,AT63&lt;=ANNEXE!$F$8),AND(AT63&gt;=ANNEXE!$E$9,AT63&lt;=ANNEXE!$F$9),COUNTIF(ANNEXE!$A$4:$C$18,AT63)&gt;=1),"C",""))</f>
        <v>C</v>
      </c>
      <c r="AY63" s="41">
        <f t="shared" si="100"/>
        <v>8</v>
      </c>
      <c r="AZ63" s="40">
        <f t="shared" si="128"/>
        <v>46276</v>
      </c>
      <c r="BA63" s="4" t="str">
        <f t="shared" si="101"/>
        <v/>
      </c>
      <c r="BB63" s="4" t="str">
        <f t="shared" si="102"/>
        <v/>
      </c>
      <c r="BC63" s="4" t="str">
        <f t="shared" si="103"/>
        <v/>
      </c>
      <c r="BD63" s="4" t="str">
        <f>IF(AZ63="","",IF(OR(AND(AZ63&gt;=ANNEXE!$E$4,AZ63&lt;=ANNEXE!$F$4),AND(AZ63&gt;=ANNEXE!$E$5,AZ63&lt;=ANNEXE!$F$5),AND(AZ63&gt;=ANNEXE!$E$6,AZ63&lt;=ANNEXE!$F$6),AND(AZ63&gt;=ANNEXE!$E$7,AZ63&lt;=ANNEXE!$F$7),AND(AZ63&gt;=ANNEXE!$E$8,AZ63&lt;=ANNEXE!$F$8),AND(AZ63&gt;=ANNEXE!$E$9,AZ63&lt;=ANNEXE!$F$9),COUNTIF(ANNEXE!$A$4:$C$18,AZ63)&gt;=1),"C",""))</f>
        <v/>
      </c>
      <c r="BE63" s="41">
        <f t="shared" si="104"/>
        <v>3.5</v>
      </c>
      <c r="BF63" s="40">
        <f t="shared" si="129"/>
        <v>46306</v>
      </c>
      <c r="BG63" s="4" t="str">
        <f t="shared" si="105"/>
        <v/>
      </c>
      <c r="BH63" s="4" t="str">
        <f t="shared" si="106"/>
        <v/>
      </c>
      <c r="BI63" s="4" t="str">
        <f t="shared" si="107"/>
        <v/>
      </c>
      <c r="BJ63" s="4" t="str">
        <f>IF(BF63="","",IF(OR(AND(BF63&gt;=ANNEXE!$E$4,BF63&lt;=ANNEXE!$F$4),AND(BF63&gt;=ANNEXE!$E$5,BF63&lt;=ANNEXE!$F$5),AND(BF63&gt;=ANNEXE!$E$6,BF63&lt;=ANNEXE!$F$6),AND(BF63&gt;=ANNEXE!$E$7,BF63&lt;=ANNEXE!$F$7),AND(BF63&gt;=ANNEXE!$E$8,BF63&lt;=ANNEXE!$F$8),AND(BF63&gt;=ANNEXE!$E$9,BF63&lt;=ANNEXE!$F$9),COUNTIF(ANNEXE!$A$4:$C$18,BF63)&gt;=1),"C",""))</f>
        <v/>
      </c>
      <c r="BK63" s="41" t="str">
        <f t="shared" si="108"/>
        <v/>
      </c>
      <c r="BL63" s="40">
        <f t="shared" si="130"/>
        <v>46337</v>
      </c>
      <c r="BM63" s="4" t="str">
        <f t="shared" si="109"/>
        <v/>
      </c>
      <c r="BN63" s="4" t="str">
        <f t="shared" si="110"/>
        <v/>
      </c>
      <c r="BO63" s="4" t="str">
        <f t="shared" si="111"/>
        <v/>
      </c>
      <c r="BP63" s="4" t="str">
        <f>IF(BL63="","",IF(OR(AND(BL63&gt;=ANNEXE!$E$4,BL63&lt;=ANNEXE!$F$4),AND(BL63&gt;=ANNEXE!$E$5,BL63&lt;=ANNEXE!$F$5),AND(BL63&gt;=ANNEXE!$E$6,BL63&lt;=ANNEXE!$F$6),AND(BL63&gt;=ANNEXE!$E$7,BL63&lt;=ANNEXE!$F$7),AND(BL63&gt;=ANNEXE!$E$8,BL63&lt;=ANNEXE!$F$8),AND(BL63&gt;=ANNEXE!$E$9,BL63&lt;=ANNEXE!$F$9),COUNTIF(ANNEXE!$A$4:$C$18,BL63)&gt;=1),"C",""))</f>
        <v>C</v>
      </c>
      <c r="BQ63" s="41">
        <f t="shared" si="112"/>
        <v>8</v>
      </c>
      <c r="BR63" s="40">
        <f t="shared" si="131"/>
        <v>46367</v>
      </c>
      <c r="BS63" s="4" t="str">
        <f t="shared" si="118"/>
        <v/>
      </c>
      <c r="BT63" s="4" t="str">
        <f t="shared" si="119"/>
        <v/>
      </c>
      <c r="BU63" s="4" t="str">
        <f t="shared" si="113"/>
        <v/>
      </c>
      <c r="BV63" s="4" t="str">
        <f>IF(BR63="","",IF(OR(AND(BR63&gt;=ANNEXE!$E$4,BR63&lt;=ANNEXE!$F$4),AND(BR63&gt;=ANNEXE!$E$5,BR63&lt;=ANNEXE!$F$5),AND(BR63&gt;=ANNEXE!$E$6,BR63&lt;=ANNEXE!$F$6),AND(BR63&gt;=ANNEXE!$E$7,BR63&lt;=ANNEXE!$F$7),AND(BR63&gt;=ANNEXE!$E$8,BR63&lt;=ANNEXE!$F$8),AND(BR63&gt;=ANNEXE!$E$9,BR63&lt;=ANNEXE!$F$9),COUNTIF(ANNEXE!$A$4:$C$18,BR63)&gt;=1),"C",""))</f>
        <v/>
      </c>
      <c r="BW63" s="41">
        <f t="shared" si="114"/>
        <v>3.5</v>
      </c>
    </row>
    <row r="64" spans="4:75">
      <c r="D64" s="40">
        <f t="shared" si="120"/>
        <v>46034</v>
      </c>
      <c r="E64" s="4" t="str">
        <f t="shared" si="115"/>
        <v/>
      </c>
      <c r="F64" s="4" t="str">
        <f t="shared" si="116"/>
        <v/>
      </c>
      <c r="G64" s="4" t="str">
        <f t="shared" si="117"/>
        <v/>
      </c>
      <c r="H64" s="4" t="str">
        <f>IF(D64="","",IF(OR(AND(D64&gt;=ANNEXE!$E$4,D64&lt;=ANNEXE!$F$4),AND(D64&gt;=ANNEXE!$E$5,D64&lt;=ANNEXE!$F$5),AND(D64&gt;=ANNEXE!$E$6,D64&lt;=ANNEXE!$F$6),AND(D64&gt;=ANNEXE!$E$7,D64&lt;=ANNEXE!$F$7),AND(D64&gt;=ANNEXE!$E$8,D64&lt;=ANNEXE!$F$8),AND(D64&gt;=ANNEXE!$E$9,D64&lt;=ANNEXE!$F$9),COUNTIF(ANNEXE!$A$4:$C$18,D64)&gt;=1),"C",""))</f>
        <v/>
      </c>
      <c r="I64" s="41">
        <f t="shared" si="72"/>
        <v>7.5</v>
      </c>
      <c r="J64" s="40">
        <f t="shared" si="121"/>
        <v>46065</v>
      </c>
      <c r="K64" s="4" t="str">
        <f t="shared" si="73"/>
        <v/>
      </c>
      <c r="L64" s="4" t="str">
        <f t="shared" si="74"/>
        <v/>
      </c>
      <c r="M64" s="4" t="str">
        <f t="shared" si="75"/>
        <v/>
      </c>
      <c r="N64" s="4" t="str">
        <f>IF(J64="","",IF(OR(AND(J64&gt;=ANNEXE!$E$4,J64&lt;=ANNEXE!$F$4),AND(J64&gt;=ANNEXE!$E$5,J64&lt;=ANNEXE!$F$5),AND(J64&gt;=ANNEXE!$E$6,J64&lt;=ANNEXE!$F$6),AND(J64&gt;=ANNEXE!$E$7,J64&lt;=ANNEXE!$F$7),AND(J64&gt;=ANNEXE!$E$8,J64&lt;=ANNEXE!$F$8),AND(J64&gt;=ANNEXE!$E$9,J64&lt;=ANNEXE!$F$9),COUNTIF(ANNEXE!$A$4:$C$18,J64)&gt;=1),"C",""))</f>
        <v/>
      </c>
      <c r="O64" s="41">
        <f t="shared" si="76"/>
        <v>8</v>
      </c>
      <c r="P64" s="40">
        <f t="shared" si="122"/>
        <v>46093</v>
      </c>
      <c r="Q64" s="4" t="str">
        <f t="shared" si="77"/>
        <v/>
      </c>
      <c r="R64" s="4" t="str">
        <f t="shared" si="78"/>
        <v/>
      </c>
      <c r="S64" s="4" t="str">
        <f t="shared" si="79"/>
        <v/>
      </c>
      <c r="T64" s="4" t="str">
        <f>IF(P64="","",IF(OR(AND(P64&gt;=ANNEXE!$E$4,P64&lt;=ANNEXE!$F$4),AND(P64&gt;=ANNEXE!$E$5,P64&lt;=ANNEXE!$F$5),AND(P64&gt;=ANNEXE!$E$6,P64&lt;=ANNEXE!$F$6),AND(P64&gt;=ANNEXE!$E$7,P64&lt;=ANNEXE!$F$7),AND(P64&gt;=ANNEXE!$E$8,P64&lt;=ANNEXE!$F$8),AND(P64&gt;=ANNEXE!$E$9,P64&lt;=ANNEXE!$F$9),COUNTIF(ANNEXE!$A$4:$C$18,P64)&gt;=1),"C",""))</f>
        <v/>
      </c>
      <c r="U64" s="41">
        <f t="shared" si="80"/>
        <v>8</v>
      </c>
      <c r="V64" s="40">
        <f t="shared" si="123"/>
        <v>46124</v>
      </c>
      <c r="W64" t="str">
        <f t="shared" si="81"/>
        <v/>
      </c>
      <c r="X64" s="4" t="str">
        <f t="shared" si="82"/>
        <v/>
      </c>
      <c r="Y64" s="4" t="str">
        <f t="shared" si="83"/>
        <v/>
      </c>
      <c r="Z64" s="4" t="str">
        <f>IF(V64="","",IF(OR(AND(V64&gt;=ANNEXE!$E$4,V64&lt;=ANNEXE!$F$4),AND(V64&gt;=ANNEXE!$E$5,V64&lt;=ANNEXE!$F$5),AND(V64&gt;=ANNEXE!$E$6,V64&lt;=ANNEXE!$F$6),AND(V64&gt;=ANNEXE!$E$7,V64&lt;=ANNEXE!$F$7),AND(V64&gt;=ANNEXE!$E$8,V64&lt;=ANNEXE!$F$8),AND(V64&gt;=ANNEXE!$E$9,V64&lt;=ANNEXE!$F$9),COUNTIF(ANNEXE!$A$4:$C$18,V64)&gt;=1),"C",""))</f>
        <v/>
      </c>
      <c r="AA64" s="41" t="str">
        <f t="shared" si="84"/>
        <v/>
      </c>
      <c r="AB64" s="40">
        <f t="shared" si="124"/>
        <v>46154</v>
      </c>
      <c r="AC64" s="4" t="str">
        <f t="shared" si="85"/>
        <v/>
      </c>
      <c r="AD64" s="4" t="str">
        <f t="shared" si="86"/>
        <v/>
      </c>
      <c r="AE64" s="4" t="str">
        <f t="shared" si="87"/>
        <v/>
      </c>
      <c r="AF64" s="4" t="str">
        <f>IF(AB64="","",IF(OR(AND(AB64&gt;=ANNEXE!$E$4,AB64&lt;=ANNEXE!$F$4),AND(AB64&gt;=ANNEXE!$E$5,AB64&lt;=ANNEXE!$F$5),AND(AB64&gt;=ANNEXE!$E$6,AB64&lt;=ANNEXE!$F$6),AND(AB64&gt;=ANNEXE!$E$7,AB64&lt;=ANNEXE!$F$7),AND(AB64&gt;=ANNEXE!$E$8,AB64&lt;=ANNEXE!$F$8),AND(AB64&gt;=ANNEXE!$E$9,AB64&lt;=ANNEXE!$F$9),COUNTIF(ANNEXE!$A$4:$C$18,AB64)&gt;=1),"C",""))</f>
        <v/>
      </c>
      <c r="AG64" s="41">
        <f t="shared" si="88"/>
        <v>8</v>
      </c>
      <c r="AH64" s="40">
        <f t="shared" si="125"/>
        <v>46185</v>
      </c>
      <c r="AI64" s="4" t="str">
        <f t="shared" si="89"/>
        <v/>
      </c>
      <c r="AJ64" s="4" t="str">
        <f t="shared" si="90"/>
        <v/>
      </c>
      <c r="AK64" s="4" t="str">
        <f t="shared" si="91"/>
        <v/>
      </c>
      <c r="AL64" s="4" t="str">
        <f>IF(AH64="","",IF(OR(AND(AH64&gt;=ANNEXE!$E$4,AH64&lt;=ANNEXE!$F$4),AND(AH64&gt;=ANNEXE!$E$5,AH64&lt;=ANNEXE!$F$5),AND(AH64&gt;=ANNEXE!$E$6,AH64&lt;=ANNEXE!$F$6),AND(AH64&gt;=ANNEXE!$E$7,AH64&lt;=ANNEXE!$F$7),AND(AH64&gt;=ANNEXE!$E$8,AH64&lt;=ANNEXE!$F$8),AND(AH64&gt;=ANNEXE!$E$9,AH64&lt;=ANNEXE!$F$9),COUNTIF(ANNEXE!$A$4:$C$18,AH64)&gt;=1),"C",""))</f>
        <v/>
      </c>
      <c r="AM64" s="41">
        <f t="shared" si="92"/>
        <v>3.5</v>
      </c>
      <c r="AN64" s="40">
        <f t="shared" si="126"/>
        <v>46215</v>
      </c>
      <c r="AO64" s="4" t="str">
        <f t="shared" si="93"/>
        <v/>
      </c>
      <c r="AP64" s="4" t="str">
        <f t="shared" si="94"/>
        <v/>
      </c>
      <c r="AQ64" s="4" t="str">
        <f t="shared" si="95"/>
        <v/>
      </c>
      <c r="AR64" s="4" t="str">
        <f>IF(AN64="","",IF(OR(AND(AN64&gt;=ANNEXE!$E$4,AN64&lt;=ANNEXE!$F$4),AND(AN64&gt;=ANNEXE!$E$5,AN64&lt;=ANNEXE!$F$5),AND(AN64&gt;=ANNEXE!$E$6,AN64&lt;=ANNEXE!$F$6),AND(AN64&gt;=ANNEXE!$E$7,AN64&lt;=ANNEXE!$F$7),AND(AN64&gt;=ANNEXE!$E$8,AN64&lt;=ANNEXE!$F$8),AND(AN64&gt;=ANNEXE!$E$9,AN64&lt;=ANNEXE!$F$9),COUNTIF(ANNEXE!$A$4:$C$18,AN64)&gt;=1),"C",""))</f>
        <v/>
      </c>
      <c r="AS64" s="41" t="str">
        <f t="shared" si="96"/>
        <v/>
      </c>
      <c r="AT64" s="40">
        <f t="shared" si="127"/>
        <v>46246</v>
      </c>
      <c r="AU64" s="4" t="str">
        <f t="shared" si="97"/>
        <v/>
      </c>
      <c r="AV64" s="4" t="str">
        <f t="shared" si="98"/>
        <v/>
      </c>
      <c r="AW64" s="4" t="str">
        <f t="shared" si="99"/>
        <v/>
      </c>
      <c r="AX64" s="4" t="str">
        <f>IF(AT64="","",IF(OR(AND(AT64&gt;=ANNEXE!$E$4,AT64&lt;=ANNEXE!$F$4),AND(AT64&gt;=ANNEXE!$E$5,AT64&lt;=ANNEXE!$F$5),AND(AT64&gt;=ANNEXE!$E$6,AT64&lt;=ANNEXE!$F$6),AND(AT64&gt;=ANNEXE!$E$7,AT64&lt;=ANNEXE!$F$7),AND(AT64&gt;=ANNEXE!$E$8,AT64&lt;=ANNEXE!$F$8),AND(AT64&gt;=ANNEXE!$E$9,AT64&lt;=ANNEXE!$F$9),COUNTIF(ANNEXE!$A$4:$C$18,AT64)&gt;=1),"C",""))</f>
        <v>C</v>
      </c>
      <c r="AY64" s="41">
        <f t="shared" si="100"/>
        <v>8</v>
      </c>
      <c r="AZ64" s="40">
        <f t="shared" si="128"/>
        <v>46277</v>
      </c>
      <c r="BA64" s="4" t="str">
        <f t="shared" si="101"/>
        <v/>
      </c>
      <c r="BB64" s="4" t="str">
        <f t="shared" si="102"/>
        <v/>
      </c>
      <c r="BC64" s="4" t="str">
        <f t="shared" si="103"/>
        <v/>
      </c>
      <c r="BD64" s="4" t="str">
        <f>IF(AZ64="","",IF(OR(AND(AZ64&gt;=ANNEXE!$E$4,AZ64&lt;=ANNEXE!$F$4),AND(AZ64&gt;=ANNEXE!$E$5,AZ64&lt;=ANNEXE!$F$5),AND(AZ64&gt;=ANNEXE!$E$6,AZ64&lt;=ANNEXE!$F$6),AND(AZ64&gt;=ANNEXE!$E$7,AZ64&lt;=ANNEXE!$F$7),AND(AZ64&gt;=ANNEXE!$E$8,AZ64&lt;=ANNEXE!$F$8),AND(AZ64&gt;=ANNEXE!$E$9,AZ64&lt;=ANNEXE!$F$9),COUNTIF(ANNEXE!$A$4:$C$18,AZ64)&gt;=1),"C",""))</f>
        <v/>
      </c>
      <c r="BE64" s="41" t="str">
        <f t="shared" si="104"/>
        <v/>
      </c>
      <c r="BF64" s="40">
        <f t="shared" si="129"/>
        <v>46307</v>
      </c>
      <c r="BG64" s="4" t="str">
        <f t="shared" si="105"/>
        <v/>
      </c>
      <c r="BH64" s="4" t="str">
        <f t="shared" si="106"/>
        <v/>
      </c>
      <c r="BI64" s="4" t="str">
        <f t="shared" si="107"/>
        <v/>
      </c>
      <c r="BJ64" s="4" t="str">
        <f>IF(BF64="","",IF(OR(AND(BF64&gt;=ANNEXE!$E$4,BF64&lt;=ANNEXE!$F$4),AND(BF64&gt;=ANNEXE!$E$5,BF64&lt;=ANNEXE!$F$5),AND(BF64&gt;=ANNEXE!$E$6,BF64&lt;=ANNEXE!$F$6),AND(BF64&gt;=ANNEXE!$E$7,BF64&lt;=ANNEXE!$F$7),AND(BF64&gt;=ANNEXE!$E$8,BF64&lt;=ANNEXE!$F$8),AND(BF64&gt;=ANNEXE!$E$9,BF64&lt;=ANNEXE!$F$9),COUNTIF(ANNEXE!$A$4:$C$18,BF64)&gt;=1),"C",""))</f>
        <v/>
      </c>
      <c r="BK64" s="41">
        <f t="shared" si="108"/>
        <v>7.5</v>
      </c>
      <c r="BL64" s="40">
        <f t="shared" si="130"/>
        <v>46338</v>
      </c>
      <c r="BM64" s="4" t="str">
        <f t="shared" si="109"/>
        <v/>
      </c>
      <c r="BN64" s="4" t="str">
        <f t="shared" si="110"/>
        <v/>
      </c>
      <c r="BO64" s="4" t="str">
        <f t="shared" si="111"/>
        <v/>
      </c>
      <c r="BP64" s="4" t="str">
        <f>IF(BL64="","",IF(OR(AND(BL64&gt;=ANNEXE!$E$4,BL64&lt;=ANNEXE!$F$4),AND(BL64&gt;=ANNEXE!$E$5,BL64&lt;=ANNEXE!$F$5),AND(BL64&gt;=ANNEXE!$E$6,BL64&lt;=ANNEXE!$F$6),AND(BL64&gt;=ANNEXE!$E$7,BL64&lt;=ANNEXE!$F$7),AND(BL64&gt;=ANNEXE!$E$8,BL64&lt;=ANNEXE!$F$8),AND(BL64&gt;=ANNEXE!$E$9,BL64&lt;=ANNEXE!$F$9),COUNTIF(ANNEXE!$A$4:$C$18,BL64)&gt;=1),"C",""))</f>
        <v/>
      </c>
      <c r="BQ64" s="41">
        <f t="shared" si="112"/>
        <v>8</v>
      </c>
      <c r="BR64" s="40">
        <f t="shared" si="131"/>
        <v>46368</v>
      </c>
      <c r="BS64" s="4" t="str">
        <f t="shared" si="118"/>
        <v/>
      </c>
      <c r="BT64" s="4" t="str">
        <f t="shared" si="119"/>
        <v/>
      </c>
      <c r="BU64" s="4" t="str">
        <f t="shared" si="113"/>
        <v/>
      </c>
      <c r="BV64" s="4" t="str">
        <f>IF(BR64="","",IF(OR(AND(BR64&gt;=ANNEXE!$E$4,BR64&lt;=ANNEXE!$F$4),AND(BR64&gt;=ANNEXE!$E$5,BR64&lt;=ANNEXE!$F$5),AND(BR64&gt;=ANNEXE!$E$6,BR64&lt;=ANNEXE!$F$6),AND(BR64&gt;=ANNEXE!$E$7,BR64&lt;=ANNEXE!$F$7),AND(BR64&gt;=ANNEXE!$E$8,BR64&lt;=ANNEXE!$F$8),AND(BR64&gt;=ANNEXE!$E$9,BR64&lt;=ANNEXE!$F$9),COUNTIF(ANNEXE!$A$4:$C$18,BR64)&gt;=1),"C",""))</f>
        <v/>
      </c>
      <c r="BW64" s="41" t="str">
        <f t="shared" si="114"/>
        <v/>
      </c>
    </row>
    <row r="65" spans="4:75">
      <c r="D65" s="40">
        <f t="shared" si="120"/>
        <v>46035</v>
      </c>
      <c r="E65" s="4" t="str">
        <f t="shared" si="115"/>
        <v/>
      </c>
      <c r="F65" s="4" t="str">
        <f t="shared" si="116"/>
        <v/>
      </c>
      <c r="G65" s="4" t="str">
        <f t="shared" si="117"/>
        <v/>
      </c>
      <c r="H65" s="4" t="str">
        <f>IF(D65="","",IF(OR(AND(D65&gt;=ANNEXE!$E$4,D65&lt;=ANNEXE!$F$4),AND(D65&gt;=ANNEXE!$E$5,D65&lt;=ANNEXE!$F$5),AND(D65&gt;=ANNEXE!$E$6,D65&lt;=ANNEXE!$F$6),AND(D65&gt;=ANNEXE!$E$7,D65&lt;=ANNEXE!$F$7),AND(D65&gt;=ANNEXE!$E$8,D65&lt;=ANNEXE!$F$8),AND(D65&gt;=ANNEXE!$E$9,D65&lt;=ANNEXE!$F$9),COUNTIF(ANNEXE!$A$4:$C$18,D65)&gt;=1),"C",""))</f>
        <v/>
      </c>
      <c r="I65" s="41">
        <f t="shared" si="72"/>
        <v>8</v>
      </c>
      <c r="J65" s="40">
        <f t="shared" si="121"/>
        <v>46066</v>
      </c>
      <c r="K65" s="4" t="str">
        <f t="shared" si="73"/>
        <v/>
      </c>
      <c r="L65" s="4" t="str">
        <f t="shared" si="74"/>
        <v/>
      </c>
      <c r="M65" s="4" t="str">
        <f t="shared" si="75"/>
        <v/>
      </c>
      <c r="N65" s="4" t="str">
        <f>IF(J65="","",IF(OR(AND(J65&gt;=ANNEXE!$E$4,J65&lt;=ANNEXE!$F$4),AND(J65&gt;=ANNEXE!$E$5,J65&lt;=ANNEXE!$F$5),AND(J65&gt;=ANNEXE!$E$6,J65&lt;=ANNEXE!$F$6),AND(J65&gt;=ANNEXE!$E$7,J65&lt;=ANNEXE!$F$7),AND(J65&gt;=ANNEXE!$E$8,J65&lt;=ANNEXE!$F$8),AND(J65&gt;=ANNEXE!$E$9,J65&lt;=ANNEXE!$F$9),COUNTIF(ANNEXE!$A$4:$C$18,J65)&gt;=1),"C",""))</f>
        <v/>
      </c>
      <c r="O65" s="41">
        <f t="shared" si="76"/>
        <v>3.5</v>
      </c>
      <c r="P65" s="40">
        <f t="shared" si="122"/>
        <v>46094</v>
      </c>
      <c r="Q65" s="4" t="str">
        <f t="shared" si="77"/>
        <v/>
      </c>
      <c r="R65" s="4" t="str">
        <f t="shared" si="78"/>
        <v/>
      </c>
      <c r="S65" s="4" t="str">
        <f t="shared" si="79"/>
        <v/>
      </c>
      <c r="T65" s="4" t="str">
        <f>IF(P65="","",IF(OR(AND(P65&gt;=ANNEXE!$E$4,P65&lt;=ANNEXE!$F$4),AND(P65&gt;=ANNEXE!$E$5,P65&lt;=ANNEXE!$F$5),AND(P65&gt;=ANNEXE!$E$6,P65&lt;=ANNEXE!$F$6),AND(P65&gt;=ANNEXE!$E$7,P65&lt;=ANNEXE!$F$7),AND(P65&gt;=ANNEXE!$E$8,P65&lt;=ANNEXE!$F$8),AND(P65&gt;=ANNEXE!$E$9,P65&lt;=ANNEXE!$F$9),COUNTIF(ANNEXE!$A$4:$C$18,P65)&gt;=1),"C",""))</f>
        <v/>
      </c>
      <c r="U65" s="41">
        <f t="shared" si="80"/>
        <v>3.5</v>
      </c>
      <c r="V65" s="40">
        <f t="shared" si="123"/>
        <v>46125</v>
      </c>
      <c r="W65" t="str">
        <f t="shared" si="81"/>
        <v/>
      </c>
      <c r="X65" s="4" t="str">
        <f t="shared" si="82"/>
        <v/>
      </c>
      <c r="Y65" s="4" t="str">
        <f t="shared" si="83"/>
        <v/>
      </c>
      <c r="Z65" s="4" t="str">
        <f>IF(V65="","",IF(OR(AND(V65&gt;=ANNEXE!$E$4,V65&lt;=ANNEXE!$F$4),AND(V65&gt;=ANNEXE!$E$5,V65&lt;=ANNEXE!$F$5),AND(V65&gt;=ANNEXE!$E$6,V65&lt;=ANNEXE!$F$6),AND(V65&gt;=ANNEXE!$E$7,V65&lt;=ANNEXE!$F$7),AND(V65&gt;=ANNEXE!$E$8,V65&lt;=ANNEXE!$F$8),AND(V65&gt;=ANNEXE!$E$9,V65&lt;=ANNEXE!$F$9),COUNTIF(ANNEXE!$A$4:$C$18,V65)&gt;=1),"C",""))</f>
        <v/>
      </c>
      <c r="AA65" s="41">
        <f t="shared" si="84"/>
        <v>7.5</v>
      </c>
      <c r="AB65" s="40">
        <f t="shared" si="124"/>
        <v>46155</v>
      </c>
      <c r="AC65" s="4" t="str">
        <f t="shared" si="85"/>
        <v/>
      </c>
      <c r="AD65" s="4" t="str">
        <f t="shared" si="86"/>
        <v/>
      </c>
      <c r="AE65" s="4" t="str">
        <f t="shared" si="87"/>
        <v/>
      </c>
      <c r="AF65" s="4" t="str">
        <f>IF(AB65="","",IF(OR(AND(AB65&gt;=ANNEXE!$E$4,AB65&lt;=ANNEXE!$F$4),AND(AB65&gt;=ANNEXE!$E$5,AB65&lt;=ANNEXE!$F$5),AND(AB65&gt;=ANNEXE!$E$6,AB65&lt;=ANNEXE!$F$6),AND(AB65&gt;=ANNEXE!$E$7,AB65&lt;=ANNEXE!$F$7),AND(AB65&gt;=ANNEXE!$E$8,AB65&lt;=ANNEXE!$F$8),AND(AB65&gt;=ANNEXE!$E$9,AB65&lt;=ANNEXE!$F$9),COUNTIF(ANNEXE!$A$4:$C$18,AB65)&gt;=1),"C",""))</f>
        <v/>
      </c>
      <c r="AG65" s="41">
        <f t="shared" si="88"/>
        <v>8</v>
      </c>
      <c r="AH65" s="40">
        <f t="shared" si="125"/>
        <v>46186</v>
      </c>
      <c r="AI65" s="4" t="str">
        <f t="shared" si="89"/>
        <v/>
      </c>
      <c r="AJ65" s="4" t="str">
        <f t="shared" si="90"/>
        <v/>
      </c>
      <c r="AK65" s="4" t="str">
        <f t="shared" si="91"/>
        <v/>
      </c>
      <c r="AL65" s="4" t="str">
        <f>IF(AH65="","",IF(OR(AND(AH65&gt;=ANNEXE!$E$4,AH65&lt;=ANNEXE!$F$4),AND(AH65&gt;=ANNEXE!$E$5,AH65&lt;=ANNEXE!$F$5),AND(AH65&gt;=ANNEXE!$E$6,AH65&lt;=ANNEXE!$F$6),AND(AH65&gt;=ANNEXE!$E$7,AH65&lt;=ANNEXE!$F$7),AND(AH65&gt;=ANNEXE!$E$8,AH65&lt;=ANNEXE!$F$8),AND(AH65&gt;=ANNEXE!$E$9,AH65&lt;=ANNEXE!$F$9),COUNTIF(ANNEXE!$A$4:$C$18,AH65)&gt;=1),"C",""))</f>
        <v/>
      </c>
      <c r="AM65" s="41" t="str">
        <f t="shared" si="92"/>
        <v/>
      </c>
      <c r="AN65" s="40">
        <f t="shared" si="126"/>
        <v>46216</v>
      </c>
      <c r="AO65" s="4" t="str">
        <f t="shared" si="93"/>
        <v/>
      </c>
      <c r="AP65" s="4" t="str">
        <f t="shared" si="94"/>
        <v/>
      </c>
      <c r="AQ65" s="4" t="str">
        <f t="shared" si="95"/>
        <v/>
      </c>
      <c r="AR65" s="4" t="str">
        <f>IF(AN65="","",IF(OR(AND(AN65&gt;=ANNEXE!$E$4,AN65&lt;=ANNEXE!$F$4),AND(AN65&gt;=ANNEXE!$E$5,AN65&lt;=ANNEXE!$F$5),AND(AN65&gt;=ANNEXE!$E$6,AN65&lt;=ANNEXE!$F$6),AND(AN65&gt;=ANNEXE!$E$7,AN65&lt;=ANNEXE!$F$7),AND(AN65&gt;=ANNEXE!$E$8,AN65&lt;=ANNEXE!$F$8),AND(AN65&gt;=ANNEXE!$E$9,AN65&lt;=ANNEXE!$F$9),COUNTIF(ANNEXE!$A$4:$C$18,AN65)&gt;=1),"C",""))</f>
        <v/>
      </c>
      <c r="AS65" s="41">
        <f t="shared" si="96"/>
        <v>7.5</v>
      </c>
      <c r="AT65" s="40">
        <f t="shared" si="127"/>
        <v>46247</v>
      </c>
      <c r="AU65" s="4" t="str">
        <f t="shared" si="97"/>
        <v/>
      </c>
      <c r="AV65" s="4" t="str">
        <f t="shared" si="98"/>
        <v/>
      </c>
      <c r="AW65" s="4" t="str">
        <f t="shared" si="99"/>
        <v/>
      </c>
      <c r="AX65" s="4" t="str">
        <f>IF(AT65="","",IF(OR(AND(AT65&gt;=ANNEXE!$E$4,AT65&lt;=ANNEXE!$F$4),AND(AT65&gt;=ANNEXE!$E$5,AT65&lt;=ANNEXE!$F$5),AND(AT65&gt;=ANNEXE!$E$6,AT65&lt;=ANNEXE!$F$6),AND(AT65&gt;=ANNEXE!$E$7,AT65&lt;=ANNEXE!$F$7),AND(AT65&gt;=ANNEXE!$E$8,AT65&lt;=ANNEXE!$F$8),AND(AT65&gt;=ANNEXE!$E$9,AT65&lt;=ANNEXE!$F$9),COUNTIF(ANNEXE!$A$4:$C$18,AT65)&gt;=1),"C",""))</f>
        <v>C</v>
      </c>
      <c r="AY65" s="41">
        <f t="shared" si="100"/>
        <v>8</v>
      </c>
      <c r="AZ65" s="40">
        <f t="shared" si="128"/>
        <v>46278</v>
      </c>
      <c r="BA65" s="4" t="str">
        <f t="shared" si="101"/>
        <v/>
      </c>
      <c r="BB65" s="4" t="str">
        <f t="shared" si="102"/>
        <v/>
      </c>
      <c r="BC65" s="4" t="str">
        <f t="shared" si="103"/>
        <v/>
      </c>
      <c r="BD65" s="4" t="str">
        <f>IF(AZ65="","",IF(OR(AND(AZ65&gt;=ANNEXE!$E$4,AZ65&lt;=ANNEXE!$F$4),AND(AZ65&gt;=ANNEXE!$E$5,AZ65&lt;=ANNEXE!$F$5),AND(AZ65&gt;=ANNEXE!$E$6,AZ65&lt;=ANNEXE!$F$6),AND(AZ65&gt;=ANNEXE!$E$7,AZ65&lt;=ANNEXE!$F$7),AND(AZ65&gt;=ANNEXE!$E$8,AZ65&lt;=ANNEXE!$F$8),AND(AZ65&gt;=ANNEXE!$E$9,AZ65&lt;=ANNEXE!$F$9),COUNTIF(ANNEXE!$A$4:$C$18,AZ65)&gt;=1),"C",""))</f>
        <v/>
      </c>
      <c r="BE65" s="41" t="str">
        <f t="shared" si="104"/>
        <v/>
      </c>
      <c r="BF65" s="40">
        <f t="shared" si="129"/>
        <v>46308</v>
      </c>
      <c r="BG65" s="4" t="str">
        <f t="shared" si="105"/>
        <v/>
      </c>
      <c r="BH65" s="4" t="str">
        <f t="shared" si="106"/>
        <v/>
      </c>
      <c r="BI65" s="4" t="str">
        <f t="shared" si="107"/>
        <v/>
      </c>
      <c r="BJ65" s="4" t="str">
        <f>IF(BF65="","",IF(OR(AND(BF65&gt;=ANNEXE!$E$4,BF65&lt;=ANNEXE!$F$4),AND(BF65&gt;=ANNEXE!$E$5,BF65&lt;=ANNEXE!$F$5),AND(BF65&gt;=ANNEXE!$E$6,BF65&lt;=ANNEXE!$F$6),AND(BF65&gt;=ANNEXE!$E$7,BF65&lt;=ANNEXE!$F$7),AND(BF65&gt;=ANNEXE!$E$8,BF65&lt;=ANNEXE!$F$8),AND(BF65&gt;=ANNEXE!$E$9,BF65&lt;=ANNEXE!$F$9),COUNTIF(ANNEXE!$A$4:$C$18,BF65)&gt;=1),"C",""))</f>
        <v/>
      </c>
      <c r="BK65" s="41">
        <f t="shared" si="108"/>
        <v>8</v>
      </c>
      <c r="BL65" s="40">
        <f t="shared" si="130"/>
        <v>46339</v>
      </c>
      <c r="BM65" s="4" t="str">
        <f t="shared" si="109"/>
        <v/>
      </c>
      <c r="BN65" s="4" t="str">
        <f t="shared" si="110"/>
        <v/>
      </c>
      <c r="BO65" s="4" t="str">
        <f t="shared" si="111"/>
        <v/>
      </c>
      <c r="BP65" s="4" t="str">
        <f>IF(BL65="","",IF(OR(AND(BL65&gt;=ANNEXE!$E$4,BL65&lt;=ANNEXE!$F$4),AND(BL65&gt;=ANNEXE!$E$5,BL65&lt;=ANNEXE!$F$5),AND(BL65&gt;=ANNEXE!$E$6,BL65&lt;=ANNEXE!$F$6),AND(BL65&gt;=ANNEXE!$E$7,BL65&lt;=ANNEXE!$F$7),AND(BL65&gt;=ANNEXE!$E$8,BL65&lt;=ANNEXE!$F$8),AND(BL65&gt;=ANNEXE!$E$9,BL65&lt;=ANNEXE!$F$9),COUNTIF(ANNEXE!$A$4:$C$18,BL65)&gt;=1),"C",""))</f>
        <v/>
      </c>
      <c r="BQ65" s="41">
        <f t="shared" si="112"/>
        <v>3.5</v>
      </c>
      <c r="BR65" s="40">
        <f t="shared" si="131"/>
        <v>46369</v>
      </c>
      <c r="BS65" s="4" t="str">
        <f t="shared" si="118"/>
        <v/>
      </c>
      <c r="BT65" s="4" t="str">
        <f t="shared" si="119"/>
        <v/>
      </c>
      <c r="BU65" s="4" t="str">
        <f t="shared" si="113"/>
        <v/>
      </c>
      <c r="BV65" s="4" t="str">
        <f>IF(BR65="","",IF(OR(AND(BR65&gt;=ANNEXE!$E$4,BR65&lt;=ANNEXE!$F$4),AND(BR65&gt;=ANNEXE!$E$5,BR65&lt;=ANNEXE!$F$5),AND(BR65&gt;=ANNEXE!$E$6,BR65&lt;=ANNEXE!$F$6),AND(BR65&gt;=ANNEXE!$E$7,BR65&lt;=ANNEXE!$F$7),AND(BR65&gt;=ANNEXE!$E$8,BR65&lt;=ANNEXE!$F$8),AND(BR65&gt;=ANNEXE!$E$9,BR65&lt;=ANNEXE!$F$9),COUNTIF(ANNEXE!$A$4:$C$18,BR65)&gt;=1),"C",""))</f>
        <v/>
      </c>
      <c r="BW65" s="41" t="str">
        <f t="shared" si="114"/>
        <v/>
      </c>
    </row>
    <row r="66" spans="4:75">
      <c r="D66" s="40">
        <f t="shared" si="120"/>
        <v>46036</v>
      </c>
      <c r="E66" s="4" t="str">
        <f t="shared" si="115"/>
        <v/>
      </c>
      <c r="F66" s="4" t="str">
        <f t="shared" si="116"/>
        <v/>
      </c>
      <c r="G66" s="4" t="str">
        <f t="shared" si="117"/>
        <v/>
      </c>
      <c r="H66" s="4" t="str">
        <f>IF(D66="","",IF(OR(AND(D66&gt;=ANNEXE!$E$4,D66&lt;=ANNEXE!$F$4),AND(D66&gt;=ANNEXE!$E$5,D66&lt;=ANNEXE!$F$5),AND(D66&gt;=ANNEXE!$E$6,D66&lt;=ANNEXE!$F$6),AND(D66&gt;=ANNEXE!$E$7,D66&lt;=ANNEXE!$F$7),AND(D66&gt;=ANNEXE!$E$8,D66&lt;=ANNEXE!$F$8),AND(D66&gt;=ANNEXE!$E$9,D66&lt;=ANNEXE!$F$9),COUNTIF(ANNEXE!$A$4:$C$18,D66)&gt;=1),"C",""))</f>
        <v/>
      </c>
      <c r="I66" s="41">
        <f t="shared" si="72"/>
        <v>8</v>
      </c>
      <c r="J66" s="40">
        <f t="shared" si="121"/>
        <v>46067</v>
      </c>
      <c r="K66" s="4" t="str">
        <f t="shared" si="73"/>
        <v/>
      </c>
      <c r="L66" s="4" t="str">
        <f t="shared" si="74"/>
        <v/>
      </c>
      <c r="M66" s="4" t="str">
        <f t="shared" si="75"/>
        <v/>
      </c>
      <c r="N66" s="4" t="str">
        <f>IF(J66="","",IF(OR(AND(J66&gt;=ANNEXE!$E$4,J66&lt;=ANNEXE!$F$4),AND(J66&gt;=ANNEXE!$E$5,J66&lt;=ANNEXE!$F$5),AND(J66&gt;=ANNEXE!$E$6,J66&lt;=ANNEXE!$F$6),AND(J66&gt;=ANNEXE!$E$7,J66&lt;=ANNEXE!$F$7),AND(J66&gt;=ANNEXE!$E$8,J66&lt;=ANNEXE!$F$8),AND(J66&gt;=ANNEXE!$E$9,J66&lt;=ANNEXE!$F$9),COUNTIF(ANNEXE!$A$4:$C$18,J66)&gt;=1),"C",""))</f>
        <v/>
      </c>
      <c r="O66" s="41" t="str">
        <f t="shared" si="76"/>
        <v/>
      </c>
      <c r="P66" s="40">
        <f t="shared" si="122"/>
        <v>46095</v>
      </c>
      <c r="Q66" s="4" t="str">
        <f t="shared" si="77"/>
        <v/>
      </c>
      <c r="R66" s="4" t="str">
        <f t="shared" si="78"/>
        <v/>
      </c>
      <c r="S66" s="4" t="str">
        <f t="shared" si="79"/>
        <v/>
      </c>
      <c r="T66" s="4" t="str">
        <f>IF(P66="","",IF(OR(AND(P66&gt;=ANNEXE!$E$4,P66&lt;=ANNEXE!$F$4),AND(P66&gt;=ANNEXE!$E$5,P66&lt;=ANNEXE!$F$5),AND(P66&gt;=ANNEXE!$E$6,P66&lt;=ANNEXE!$F$6),AND(P66&gt;=ANNEXE!$E$7,P66&lt;=ANNEXE!$F$7),AND(P66&gt;=ANNEXE!$E$8,P66&lt;=ANNEXE!$F$8),AND(P66&gt;=ANNEXE!$E$9,P66&lt;=ANNEXE!$F$9),COUNTIF(ANNEXE!$A$4:$C$18,P66)&gt;=1),"C",""))</f>
        <v/>
      </c>
      <c r="U66" s="41" t="str">
        <f t="shared" si="80"/>
        <v/>
      </c>
      <c r="V66" s="40">
        <f t="shared" si="123"/>
        <v>46126</v>
      </c>
      <c r="W66" t="str">
        <f t="shared" si="81"/>
        <v/>
      </c>
      <c r="X66" s="4" t="str">
        <f t="shared" si="82"/>
        <v/>
      </c>
      <c r="Y66" s="4" t="str">
        <f t="shared" si="83"/>
        <v/>
      </c>
      <c r="Z66" s="4" t="str">
        <f>IF(V66="","",IF(OR(AND(V66&gt;=ANNEXE!$E$4,V66&lt;=ANNEXE!$F$4),AND(V66&gt;=ANNEXE!$E$5,V66&lt;=ANNEXE!$F$5),AND(V66&gt;=ANNEXE!$E$6,V66&lt;=ANNEXE!$F$6),AND(V66&gt;=ANNEXE!$E$7,V66&lt;=ANNEXE!$F$7),AND(V66&gt;=ANNEXE!$E$8,V66&lt;=ANNEXE!$F$8),AND(V66&gt;=ANNEXE!$E$9,V66&lt;=ANNEXE!$F$9),COUNTIF(ANNEXE!$A$4:$C$18,V66)&gt;=1),"C",""))</f>
        <v/>
      </c>
      <c r="AA66" s="41">
        <f t="shared" si="84"/>
        <v>8</v>
      </c>
      <c r="AB66" s="40">
        <f t="shared" si="124"/>
        <v>46156</v>
      </c>
      <c r="AC66" s="4" t="str">
        <f t="shared" si="85"/>
        <v/>
      </c>
      <c r="AD66" s="4" t="str">
        <f t="shared" si="86"/>
        <v/>
      </c>
      <c r="AE66" s="4" t="str">
        <f t="shared" si="87"/>
        <v/>
      </c>
      <c r="AF66" s="4" t="str">
        <f>IF(AB66="","",IF(OR(AND(AB66&gt;=ANNEXE!$E$4,AB66&lt;=ANNEXE!$F$4),AND(AB66&gt;=ANNEXE!$E$5,AB66&lt;=ANNEXE!$F$5),AND(AB66&gt;=ANNEXE!$E$6,AB66&lt;=ANNEXE!$F$6),AND(AB66&gt;=ANNEXE!$E$7,AB66&lt;=ANNEXE!$F$7),AND(AB66&gt;=ANNEXE!$E$8,AB66&lt;=ANNEXE!$F$8),AND(AB66&gt;=ANNEXE!$E$9,AB66&lt;=ANNEXE!$F$9),COUNTIF(ANNEXE!$A$4:$C$18,AB66)&gt;=1),"C",""))</f>
        <v>C</v>
      </c>
      <c r="AG66" s="41">
        <f t="shared" si="88"/>
        <v>8</v>
      </c>
      <c r="AH66" s="40">
        <f t="shared" si="125"/>
        <v>46187</v>
      </c>
      <c r="AI66" s="4" t="str">
        <f t="shared" si="89"/>
        <v/>
      </c>
      <c r="AJ66" s="4" t="str">
        <f t="shared" si="90"/>
        <v/>
      </c>
      <c r="AK66" s="4" t="str">
        <f t="shared" si="91"/>
        <v/>
      </c>
      <c r="AL66" s="4" t="str">
        <f>IF(AH66="","",IF(OR(AND(AH66&gt;=ANNEXE!$E$4,AH66&lt;=ANNEXE!$F$4),AND(AH66&gt;=ANNEXE!$E$5,AH66&lt;=ANNEXE!$F$5),AND(AH66&gt;=ANNEXE!$E$6,AH66&lt;=ANNEXE!$F$6),AND(AH66&gt;=ANNEXE!$E$7,AH66&lt;=ANNEXE!$F$7),AND(AH66&gt;=ANNEXE!$E$8,AH66&lt;=ANNEXE!$F$8),AND(AH66&gt;=ANNEXE!$E$9,AH66&lt;=ANNEXE!$F$9),COUNTIF(ANNEXE!$A$4:$C$18,AH66)&gt;=1),"C",""))</f>
        <v/>
      </c>
      <c r="AM66" s="41" t="str">
        <f t="shared" si="92"/>
        <v/>
      </c>
      <c r="AN66" s="40">
        <f t="shared" si="126"/>
        <v>46217</v>
      </c>
      <c r="AO66" s="4" t="str">
        <f t="shared" si="93"/>
        <v/>
      </c>
      <c r="AP66" s="4" t="str">
        <f t="shared" si="94"/>
        <v/>
      </c>
      <c r="AQ66" s="4" t="str">
        <f t="shared" si="95"/>
        <v/>
      </c>
      <c r="AR66" s="4" t="str">
        <f>IF(AN66="","",IF(OR(AND(AN66&gt;=ANNEXE!$E$4,AN66&lt;=ANNEXE!$F$4),AND(AN66&gt;=ANNEXE!$E$5,AN66&lt;=ANNEXE!$F$5),AND(AN66&gt;=ANNEXE!$E$6,AN66&lt;=ANNEXE!$F$6),AND(AN66&gt;=ANNEXE!$E$7,AN66&lt;=ANNEXE!$F$7),AND(AN66&gt;=ANNEXE!$E$8,AN66&lt;=ANNEXE!$F$8),AND(AN66&gt;=ANNEXE!$E$9,AN66&lt;=ANNEXE!$F$9),COUNTIF(ANNEXE!$A$4:$C$18,AN66)&gt;=1),"C",""))</f>
        <v>C</v>
      </c>
      <c r="AS66" s="41">
        <f t="shared" si="96"/>
        <v>8</v>
      </c>
      <c r="AT66" s="40">
        <f t="shared" si="127"/>
        <v>46248</v>
      </c>
      <c r="AU66" s="4" t="str">
        <f t="shared" si="97"/>
        <v/>
      </c>
      <c r="AV66" s="4" t="str">
        <f t="shared" si="98"/>
        <v/>
      </c>
      <c r="AW66" s="4" t="str">
        <f t="shared" si="99"/>
        <v/>
      </c>
      <c r="AX66" s="4" t="str">
        <f>IF(AT66="","",IF(OR(AND(AT66&gt;=ANNEXE!$E$4,AT66&lt;=ANNEXE!$F$4),AND(AT66&gt;=ANNEXE!$E$5,AT66&lt;=ANNEXE!$F$5),AND(AT66&gt;=ANNEXE!$E$6,AT66&lt;=ANNEXE!$F$6),AND(AT66&gt;=ANNEXE!$E$7,AT66&lt;=ANNEXE!$F$7),AND(AT66&gt;=ANNEXE!$E$8,AT66&lt;=ANNEXE!$F$8),AND(AT66&gt;=ANNEXE!$E$9,AT66&lt;=ANNEXE!$F$9),COUNTIF(ANNEXE!$A$4:$C$18,AT66)&gt;=1),"C",""))</f>
        <v>C</v>
      </c>
      <c r="AY66" s="41">
        <f t="shared" si="100"/>
        <v>3.5</v>
      </c>
      <c r="AZ66" s="40">
        <f t="shared" si="128"/>
        <v>46279</v>
      </c>
      <c r="BA66" s="4" t="str">
        <f t="shared" si="101"/>
        <v/>
      </c>
      <c r="BB66" s="4" t="str">
        <f t="shared" si="102"/>
        <v/>
      </c>
      <c r="BC66" s="4" t="str">
        <f t="shared" si="103"/>
        <v/>
      </c>
      <c r="BD66" s="4" t="str">
        <f>IF(AZ66="","",IF(OR(AND(AZ66&gt;=ANNEXE!$E$4,AZ66&lt;=ANNEXE!$F$4),AND(AZ66&gt;=ANNEXE!$E$5,AZ66&lt;=ANNEXE!$F$5),AND(AZ66&gt;=ANNEXE!$E$6,AZ66&lt;=ANNEXE!$F$6),AND(AZ66&gt;=ANNEXE!$E$7,AZ66&lt;=ANNEXE!$F$7),AND(AZ66&gt;=ANNEXE!$E$8,AZ66&lt;=ANNEXE!$F$8),AND(AZ66&gt;=ANNEXE!$E$9,AZ66&lt;=ANNEXE!$F$9),COUNTIF(ANNEXE!$A$4:$C$18,AZ66)&gt;=1),"C",""))</f>
        <v/>
      </c>
      <c r="BE66" s="41">
        <f t="shared" si="104"/>
        <v>7.5</v>
      </c>
      <c r="BF66" s="40">
        <f t="shared" si="129"/>
        <v>46309</v>
      </c>
      <c r="BG66" s="4" t="str">
        <f t="shared" si="105"/>
        <v/>
      </c>
      <c r="BH66" s="4" t="str">
        <f t="shared" si="106"/>
        <v/>
      </c>
      <c r="BI66" s="4" t="str">
        <f t="shared" si="107"/>
        <v/>
      </c>
      <c r="BJ66" s="4" t="str">
        <f>IF(BF66="","",IF(OR(AND(BF66&gt;=ANNEXE!$E$4,BF66&lt;=ANNEXE!$F$4),AND(BF66&gt;=ANNEXE!$E$5,BF66&lt;=ANNEXE!$F$5),AND(BF66&gt;=ANNEXE!$E$6,BF66&lt;=ANNEXE!$F$6),AND(BF66&gt;=ANNEXE!$E$7,BF66&lt;=ANNEXE!$F$7),AND(BF66&gt;=ANNEXE!$E$8,BF66&lt;=ANNEXE!$F$8),AND(BF66&gt;=ANNEXE!$E$9,BF66&lt;=ANNEXE!$F$9),COUNTIF(ANNEXE!$A$4:$C$18,BF66)&gt;=1),"C",""))</f>
        <v/>
      </c>
      <c r="BK66" s="41">
        <f t="shared" si="108"/>
        <v>8</v>
      </c>
      <c r="BL66" s="40">
        <f t="shared" si="130"/>
        <v>46340</v>
      </c>
      <c r="BM66" s="4" t="str">
        <f t="shared" si="109"/>
        <v/>
      </c>
      <c r="BN66" s="4" t="str">
        <f t="shared" si="110"/>
        <v/>
      </c>
      <c r="BO66" s="4" t="str">
        <f t="shared" si="111"/>
        <v/>
      </c>
      <c r="BP66" s="4" t="str">
        <f>IF(BL66="","",IF(OR(AND(BL66&gt;=ANNEXE!$E$4,BL66&lt;=ANNEXE!$F$4),AND(BL66&gt;=ANNEXE!$E$5,BL66&lt;=ANNEXE!$F$5),AND(BL66&gt;=ANNEXE!$E$6,BL66&lt;=ANNEXE!$F$6),AND(BL66&gt;=ANNEXE!$E$7,BL66&lt;=ANNEXE!$F$7),AND(BL66&gt;=ANNEXE!$E$8,BL66&lt;=ANNEXE!$F$8),AND(BL66&gt;=ANNEXE!$E$9,BL66&lt;=ANNEXE!$F$9),COUNTIF(ANNEXE!$A$4:$C$18,BL66)&gt;=1),"C",""))</f>
        <v/>
      </c>
      <c r="BQ66" s="41" t="str">
        <f t="shared" si="112"/>
        <v/>
      </c>
      <c r="BR66" s="40">
        <f t="shared" si="131"/>
        <v>46370</v>
      </c>
      <c r="BS66" s="4" t="str">
        <f t="shared" si="118"/>
        <v/>
      </c>
      <c r="BT66" s="4" t="str">
        <f t="shared" si="119"/>
        <v/>
      </c>
      <c r="BU66" s="4" t="str">
        <f t="shared" si="113"/>
        <v/>
      </c>
      <c r="BV66" s="4" t="str">
        <f>IF(BR66="","",IF(OR(AND(BR66&gt;=ANNEXE!$E$4,BR66&lt;=ANNEXE!$F$4),AND(BR66&gt;=ANNEXE!$E$5,BR66&lt;=ANNEXE!$F$5),AND(BR66&gt;=ANNEXE!$E$6,BR66&lt;=ANNEXE!$F$6),AND(BR66&gt;=ANNEXE!$E$7,BR66&lt;=ANNEXE!$F$7),AND(BR66&gt;=ANNEXE!$E$8,BR66&lt;=ANNEXE!$F$8),AND(BR66&gt;=ANNEXE!$E$9,BR66&lt;=ANNEXE!$F$9),COUNTIF(ANNEXE!$A$4:$C$18,BR66)&gt;=1),"C",""))</f>
        <v/>
      </c>
      <c r="BW66" s="41">
        <f t="shared" si="114"/>
        <v>7.5</v>
      </c>
    </row>
    <row r="67" spans="4:75">
      <c r="D67" s="40">
        <f t="shared" si="120"/>
        <v>46037</v>
      </c>
      <c r="E67" s="4" t="str">
        <f t="shared" si="115"/>
        <v/>
      </c>
      <c r="F67" s="4" t="str">
        <f t="shared" si="116"/>
        <v/>
      </c>
      <c r="G67" s="4" t="str">
        <f t="shared" si="117"/>
        <v/>
      </c>
      <c r="H67" s="4" t="str">
        <f>IF(D67="","",IF(OR(AND(D67&gt;=ANNEXE!$E$4,D67&lt;=ANNEXE!$F$4),AND(D67&gt;=ANNEXE!$E$5,D67&lt;=ANNEXE!$F$5),AND(D67&gt;=ANNEXE!$E$6,D67&lt;=ANNEXE!$F$6),AND(D67&gt;=ANNEXE!$E$7,D67&lt;=ANNEXE!$F$7),AND(D67&gt;=ANNEXE!$E$8,D67&lt;=ANNEXE!$F$8),AND(D67&gt;=ANNEXE!$E$9,D67&lt;=ANNEXE!$F$9),COUNTIF(ANNEXE!$A$4:$C$18,D67)&gt;=1),"C",""))</f>
        <v/>
      </c>
      <c r="I67" s="41">
        <f t="shared" si="72"/>
        <v>8</v>
      </c>
      <c r="J67" s="40">
        <f t="shared" si="121"/>
        <v>46068</v>
      </c>
      <c r="K67" s="4" t="str">
        <f t="shared" si="73"/>
        <v/>
      </c>
      <c r="L67" s="4" t="str">
        <f t="shared" si="74"/>
        <v/>
      </c>
      <c r="M67" s="4" t="str">
        <f t="shared" si="75"/>
        <v/>
      </c>
      <c r="N67" s="4" t="str">
        <f>IF(J67="","",IF(OR(AND(J67&gt;=ANNEXE!$E$4,J67&lt;=ANNEXE!$F$4),AND(J67&gt;=ANNEXE!$E$5,J67&lt;=ANNEXE!$F$5),AND(J67&gt;=ANNEXE!$E$6,J67&lt;=ANNEXE!$F$6),AND(J67&gt;=ANNEXE!$E$7,J67&lt;=ANNEXE!$F$7),AND(J67&gt;=ANNEXE!$E$8,J67&lt;=ANNEXE!$F$8),AND(J67&gt;=ANNEXE!$E$9,J67&lt;=ANNEXE!$F$9),COUNTIF(ANNEXE!$A$4:$C$18,J67)&gt;=1),"C",""))</f>
        <v/>
      </c>
      <c r="O67" s="41" t="str">
        <f t="shared" si="76"/>
        <v/>
      </c>
      <c r="P67" s="40">
        <f t="shared" si="122"/>
        <v>46096</v>
      </c>
      <c r="Q67" s="4" t="str">
        <f t="shared" si="77"/>
        <v/>
      </c>
      <c r="R67" s="4" t="str">
        <f t="shared" si="78"/>
        <v/>
      </c>
      <c r="S67" s="4" t="str">
        <f t="shared" si="79"/>
        <v/>
      </c>
      <c r="T67" s="4" t="str">
        <f>IF(P67="","",IF(OR(AND(P67&gt;=ANNEXE!$E$4,P67&lt;=ANNEXE!$F$4),AND(P67&gt;=ANNEXE!$E$5,P67&lt;=ANNEXE!$F$5),AND(P67&gt;=ANNEXE!$E$6,P67&lt;=ANNEXE!$F$6),AND(P67&gt;=ANNEXE!$E$7,P67&lt;=ANNEXE!$F$7),AND(P67&gt;=ANNEXE!$E$8,P67&lt;=ANNEXE!$F$8),AND(P67&gt;=ANNEXE!$E$9,P67&lt;=ANNEXE!$F$9),COUNTIF(ANNEXE!$A$4:$C$18,P67)&gt;=1),"C",""))</f>
        <v/>
      </c>
      <c r="U67" s="41" t="str">
        <f t="shared" si="80"/>
        <v/>
      </c>
      <c r="V67" s="40">
        <f t="shared" si="123"/>
        <v>46127</v>
      </c>
      <c r="W67" t="str">
        <f t="shared" si="81"/>
        <v/>
      </c>
      <c r="X67" s="4" t="str">
        <f t="shared" si="82"/>
        <v/>
      </c>
      <c r="Y67" s="4" t="str">
        <f t="shared" si="83"/>
        <v/>
      </c>
      <c r="Z67" s="4" t="str">
        <f>IF(V67="","",IF(OR(AND(V67&gt;=ANNEXE!$E$4,V67&lt;=ANNEXE!$F$4),AND(V67&gt;=ANNEXE!$E$5,V67&lt;=ANNEXE!$F$5),AND(V67&gt;=ANNEXE!$E$6,V67&lt;=ANNEXE!$F$6),AND(V67&gt;=ANNEXE!$E$7,V67&lt;=ANNEXE!$F$7),AND(V67&gt;=ANNEXE!$E$8,V67&lt;=ANNEXE!$F$8),AND(V67&gt;=ANNEXE!$E$9,V67&lt;=ANNEXE!$F$9),COUNTIF(ANNEXE!$A$4:$C$18,V67)&gt;=1),"C",""))</f>
        <v/>
      </c>
      <c r="AA67" s="41">
        <f t="shared" si="84"/>
        <v>8</v>
      </c>
      <c r="AB67" s="40">
        <f t="shared" si="124"/>
        <v>46157</v>
      </c>
      <c r="AC67" s="4" t="str">
        <f t="shared" si="85"/>
        <v/>
      </c>
      <c r="AD67" s="4" t="str">
        <f t="shared" si="86"/>
        <v/>
      </c>
      <c r="AE67" s="4" t="str">
        <f t="shared" si="87"/>
        <v/>
      </c>
      <c r="AF67" s="4" t="str">
        <f>IF(AB67="","",IF(OR(AND(AB67&gt;=ANNEXE!$E$4,AB67&lt;=ANNEXE!$F$4),AND(AB67&gt;=ANNEXE!$E$5,AB67&lt;=ANNEXE!$F$5),AND(AB67&gt;=ANNEXE!$E$6,AB67&lt;=ANNEXE!$F$6),AND(AB67&gt;=ANNEXE!$E$7,AB67&lt;=ANNEXE!$F$7),AND(AB67&gt;=ANNEXE!$E$8,AB67&lt;=ANNEXE!$F$8),AND(AB67&gt;=ANNEXE!$E$9,AB67&lt;=ANNEXE!$F$9),COUNTIF(ANNEXE!$A$4:$C$18,AB67)&gt;=1),"C",""))</f>
        <v/>
      </c>
      <c r="AG67" s="41">
        <f t="shared" si="88"/>
        <v>3.5</v>
      </c>
      <c r="AH67" s="40">
        <f t="shared" si="125"/>
        <v>46188</v>
      </c>
      <c r="AI67" s="4" t="str">
        <f t="shared" si="89"/>
        <v/>
      </c>
      <c r="AJ67" s="4" t="str">
        <f t="shared" si="90"/>
        <v/>
      </c>
      <c r="AK67" s="4" t="str">
        <f t="shared" si="91"/>
        <v/>
      </c>
      <c r="AL67" s="4" t="str">
        <f>IF(AH67="","",IF(OR(AND(AH67&gt;=ANNEXE!$E$4,AH67&lt;=ANNEXE!$F$4),AND(AH67&gt;=ANNEXE!$E$5,AH67&lt;=ANNEXE!$F$5),AND(AH67&gt;=ANNEXE!$E$6,AH67&lt;=ANNEXE!$F$6),AND(AH67&gt;=ANNEXE!$E$7,AH67&lt;=ANNEXE!$F$7),AND(AH67&gt;=ANNEXE!$E$8,AH67&lt;=ANNEXE!$F$8),AND(AH67&gt;=ANNEXE!$E$9,AH67&lt;=ANNEXE!$F$9),COUNTIF(ANNEXE!$A$4:$C$18,AH67)&gt;=1),"C",""))</f>
        <v/>
      </c>
      <c r="AM67" s="41">
        <f t="shared" si="92"/>
        <v>7.5</v>
      </c>
      <c r="AN67" s="40">
        <f t="shared" si="126"/>
        <v>46218</v>
      </c>
      <c r="AO67" s="4" t="str">
        <f t="shared" si="93"/>
        <v/>
      </c>
      <c r="AP67" s="4" t="str">
        <f t="shared" si="94"/>
        <v/>
      </c>
      <c r="AQ67" s="4" t="str">
        <f t="shared" si="95"/>
        <v/>
      </c>
      <c r="AR67" s="4" t="str">
        <f>IF(AN67="","",IF(OR(AND(AN67&gt;=ANNEXE!$E$4,AN67&lt;=ANNEXE!$F$4),AND(AN67&gt;=ANNEXE!$E$5,AN67&lt;=ANNEXE!$F$5),AND(AN67&gt;=ANNEXE!$E$6,AN67&lt;=ANNEXE!$F$6),AND(AN67&gt;=ANNEXE!$E$7,AN67&lt;=ANNEXE!$F$7),AND(AN67&gt;=ANNEXE!$E$8,AN67&lt;=ANNEXE!$F$8),AND(AN67&gt;=ANNEXE!$E$9,AN67&lt;=ANNEXE!$F$9),COUNTIF(ANNEXE!$A$4:$C$18,AN67)&gt;=1),"C",""))</f>
        <v/>
      </c>
      <c r="AS67" s="41">
        <f t="shared" si="96"/>
        <v>8</v>
      </c>
      <c r="AT67" s="40">
        <f t="shared" si="127"/>
        <v>46249</v>
      </c>
      <c r="AU67" s="4" t="str">
        <f t="shared" si="97"/>
        <v/>
      </c>
      <c r="AV67" s="4" t="str">
        <f t="shared" si="98"/>
        <v/>
      </c>
      <c r="AW67" s="4" t="str">
        <f t="shared" si="99"/>
        <v/>
      </c>
      <c r="AX67" s="4" t="str">
        <f>IF(AT67="","",IF(OR(AND(AT67&gt;=ANNEXE!$E$4,AT67&lt;=ANNEXE!$F$4),AND(AT67&gt;=ANNEXE!$E$5,AT67&lt;=ANNEXE!$F$5),AND(AT67&gt;=ANNEXE!$E$6,AT67&lt;=ANNEXE!$F$6),AND(AT67&gt;=ANNEXE!$E$7,AT67&lt;=ANNEXE!$F$7),AND(AT67&gt;=ANNEXE!$E$8,AT67&lt;=ANNEXE!$F$8),AND(AT67&gt;=ANNEXE!$E$9,AT67&lt;=ANNEXE!$F$9),COUNTIF(ANNEXE!$A$4:$C$18,AT67)&gt;=1),"C",""))</f>
        <v>C</v>
      </c>
      <c r="AY67" s="41" t="str">
        <f t="shared" si="100"/>
        <v/>
      </c>
      <c r="AZ67" s="40">
        <f t="shared" si="128"/>
        <v>46280</v>
      </c>
      <c r="BA67" s="4" t="str">
        <f t="shared" si="101"/>
        <v/>
      </c>
      <c r="BB67" s="4" t="str">
        <f t="shared" si="102"/>
        <v/>
      </c>
      <c r="BC67" s="4" t="str">
        <f t="shared" si="103"/>
        <v/>
      </c>
      <c r="BD67" s="4" t="str">
        <f>IF(AZ67="","",IF(OR(AND(AZ67&gt;=ANNEXE!$E$4,AZ67&lt;=ANNEXE!$F$4),AND(AZ67&gt;=ANNEXE!$E$5,AZ67&lt;=ANNEXE!$F$5),AND(AZ67&gt;=ANNEXE!$E$6,AZ67&lt;=ANNEXE!$F$6),AND(AZ67&gt;=ANNEXE!$E$7,AZ67&lt;=ANNEXE!$F$7),AND(AZ67&gt;=ANNEXE!$E$8,AZ67&lt;=ANNEXE!$F$8),AND(AZ67&gt;=ANNEXE!$E$9,AZ67&lt;=ANNEXE!$F$9),COUNTIF(ANNEXE!$A$4:$C$18,AZ67)&gt;=1),"C",""))</f>
        <v/>
      </c>
      <c r="BE67" s="41">
        <f t="shared" si="104"/>
        <v>8</v>
      </c>
      <c r="BF67" s="40">
        <f t="shared" si="129"/>
        <v>46310</v>
      </c>
      <c r="BG67" s="4" t="str">
        <f t="shared" si="105"/>
        <v/>
      </c>
      <c r="BH67" s="4" t="str">
        <f t="shared" si="106"/>
        <v/>
      </c>
      <c r="BI67" s="4" t="str">
        <f t="shared" si="107"/>
        <v/>
      </c>
      <c r="BJ67" s="4" t="str">
        <f>IF(BF67="","",IF(OR(AND(BF67&gt;=ANNEXE!$E$4,BF67&lt;=ANNEXE!$F$4),AND(BF67&gt;=ANNEXE!$E$5,BF67&lt;=ANNEXE!$F$5),AND(BF67&gt;=ANNEXE!$E$6,BF67&lt;=ANNEXE!$F$6),AND(BF67&gt;=ANNEXE!$E$7,BF67&lt;=ANNEXE!$F$7),AND(BF67&gt;=ANNEXE!$E$8,BF67&lt;=ANNEXE!$F$8),AND(BF67&gt;=ANNEXE!$E$9,BF67&lt;=ANNEXE!$F$9),COUNTIF(ANNEXE!$A$4:$C$18,BF67)&gt;=1),"C",""))</f>
        <v/>
      </c>
      <c r="BK67" s="41">
        <f t="shared" si="108"/>
        <v>8</v>
      </c>
      <c r="BL67" s="40">
        <f t="shared" si="130"/>
        <v>46341</v>
      </c>
      <c r="BM67" s="4" t="str">
        <f t="shared" si="109"/>
        <v/>
      </c>
      <c r="BN67" s="4" t="str">
        <f t="shared" si="110"/>
        <v/>
      </c>
      <c r="BO67" s="4" t="str">
        <f t="shared" si="111"/>
        <v/>
      </c>
      <c r="BP67" s="4" t="str">
        <f>IF(BL67="","",IF(OR(AND(BL67&gt;=ANNEXE!$E$4,BL67&lt;=ANNEXE!$F$4),AND(BL67&gt;=ANNEXE!$E$5,BL67&lt;=ANNEXE!$F$5),AND(BL67&gt;=ANNEXE!$E$6,BL67&lt;=ANNEXE!$F$6),AND(BL67&gt;=ANNEXE!$E$7,BL67&lt;=ANNEXE!$F$7),AND(BL67&gt;=ANNEXE!$E$8,BL67&lt;=ANNEXE!$F$8),AND(BL67&gt;=ANNEXE!$E$9,BL67&lt;=ANNEXE!$F$9),COUNTIF(ANNEXE!$A$4:$C$18,BL67)&gt;=1),"C",""))</f>
        <v/>
      </c>
      <c r="BQ67" s="41" t="str">
        <f t="shared" si="112"/>
        <v/>
      </c>
      <c r="BR67" s="40">
        <f t="shared" si="131"/>
        <v>46371</v>
      </c>
      <c r="BS67" s="4" t="str">
        <f t="shared" si="118"/>
        <v/>
      </c>
      <c r="BT67" s="4" t="str">
        <f t="shared" si="119"/>
        <v/>
      </c>
      <c r="BU67" s="4" t="str">
        <f t="shared" si="113"/>
        <v/>
      </c>
      <c r="BV67" s="4" t="str">
        <f>IF(BR67="","",IF(OR(AND(BR67&gt;=ANNEXE!$E$4,BR67&lt;=ANNEXE!$F$4),AND(BR67&gt;=ANNEXE!$E$5,BR67&lt;=ANNEXE!$F$5),AND(BR67&gt;=ANNEXE!$E$6,BR67&lt;=ANNEXE!$F$6),AND(BR67&gt;=ANNEXE!$E$7,BR67&lt;=ANNEXE!$F$7),AND(BR67&gt;=ANNEXE!$E$8,BR67&lt;=ANNEXE!$F$8),AND(BR67&gt;=ANNEXE!$E$9,BR67&lt;=ANNEXE!$F$9),COUNTIF(ANNEXE!$A$4:$C$18,BR67)&gt;=1),"C",""))</f>
        <v/>
      </c>
      <c r="BW67" s="41">
        <f t="shared" si="114"/>
        <v>8</v>
      </c>
    </row>
    <row r="68" spans="4:75">
      <c r="D68" s="40">
        <f t="shared" si="120"/>
        <v>46038</v>
      </c>
      <c r="E68" s="4" t="str">
        <f t="shared" si="115"/>
        <v/>
      </c>
      <c r="F68" s="4" t="str">
        <f t="shared" si="116"/>
        <v/>
      </c>
      <c r="G68" s="4" t="str">
        <f t="shared" si="117"/>
        <v/>
      </c>
      <c r="H68" s="4" t="str">
        <f>IF(D68="","",IF(OR(AND(D68&gt;=ANNEXE!$E$4,D68&lt;=ANNEXE!$F$4),AND(D68&gt;=ANNEXE!$E$5,D68&lt;=ANNEXE!$F$5),AND(D68&gt;=ANNEXE!$E$6,D68&lt;=ANNEXE!$F$6),AND(D68&gt;=ANNEXE!$E$7,D68&lt;=ANNEXE!$F$7),AND(D68&gt;=ANNEXE!$E$8,D68&lt;=ANNEXE!$F$8),AND(D68&gt;=ANNEXE!$E$9,D68&lt;=ANNEXE!$F$9),COUNTIF(ANNEXE!$A$4:$C$18,D68)&gt;=1),"C",""))</f>
        <v/>
      </c>
      <c r="I68" s="41">
        <f t="shared" si="72"/>
        <v>3.5</v>
      </c>
      <c r="J68" s="40">
        <f t="shared" si="121"/>
        <v>46069</v>
      </c>
      <c r="K68" s="4" t="str">
        <f t="shared" si="73"/>
        <v/>
      </c>
      <c r="L68" s="4" t="str">
        <f t="shared" si="74"/>
        <v/>
      </c>
      <c r="M68" s="4" t="str">
        <f t="shared" si="75"/>
        <v/>
      </c>
      <c r="N68" s="4" t="str">
        <f>IF(J68="","",IF(OR(AND(J68&gt;=ANNEXE!$E$4,J68&lt;=ANNEXE!$F$4),AND(J68&gt;=ANNEXE!$E$5,J68&lt;=ANNEXE!$F$5),AND(J68&gt;=ANNEXE!$E$6,J68&lt;=ANNEXE!$F$6),AND(J68&gt;=ANNEXE!$E$7,J68&lt;=ANNEXE!$F$7),AND(J68&gt;=ANNEXE!$E$8,J68&lt;=ANNEXE!$F$8),AND(J68&gt;=ANNEXE!$E$9,J68&lt;=ANNEXE!$F$9),COUNTIF(ANNEXE!$A$4:$C$18,J68)&gt;=1),"C",""))</f>
        <v/>
      </c>
      <c r="O68" s="41">
        <f t="shared" si="76"/>
        <v>7.5</v>
      </c>
      <c r="P68" s="40">
        <f t="shared" si="122"/>
        <v>46097</v>
      </c>
      <c r="Q68" s="4" t="str">
        <f t="shared" si="77"/>
        <v/>
      </c>
      <c r="R68" s="4" t="str">
        <f t="shared" si="78"/>
        <v/>
      </c>
      <c r="S68" s="4" t="str">
        <f t="shared" si="79"/>
        <v/>
      </c>
      <c r="T68" s="4" t="str">
        <f>IF(P68="","",IF(OR(AND(P68&gt;=ANNEXE!$E$4,P68&lt;=ANNEXE!$F$4),AND(P68&gt;=ANNEXE!$E$5,P68&lt;=ANNEXE!$F$5),AND(P68&gt;=ANNEXE!$E$6,P68&lt;=ANNEXE!$F$6),AND(P68&gt;=ANNEXE!$E$7,P68&lt;=ANNEXE!$F$7),AND(P68&gt;=ANNEXE!$E$8,P68&lt;=ANNEXE!$F$8),AND(P68&gt;=ANNEXE!$E$9,P68&lt;=ANNEXE!$F$9),COUNTIF(ANNEXE!$A$4:$C$18,P68)&gt;=1),"C",""))</f>
        <v/>
      </c>
      <c r="U68" s="41">
        <f t="shared" si="80"/>
        <v>7.5</v>
      </c>
      <c r="V68" s="40">
        <f t="shared" si="123"/>
        <v>46128</v>
      </c>
      <c r="W68" t="str">
        <f t="shared" si="81"/>
        <v/>
      </c>
      <c r="X68" s="4" t="str">
        <f t="shared" si="82"/>
        <v/>
      </c>
      <c r="Y68" s="4" t="str">
        <f t="shared" si="83"/>
        <v/>
      </c>
      <c r="Z68" s="4" t="str">
        <f>IF(V68="","",IF(OR(AND(V68&gt;=ANNEXE!$E$4,V68&lt;=ANNEXE!$F$4),AND(V68&gt;=ANNEXE!$E$5,V68&lt;=ANNEXE!$F$5),AND(V68&gt;=ANNEXE!$E$6,V68&lt;=ANNEXE!$F$6),AND(V68&gt;=ANNEXE!$E$7,V68&lt;=ANNEXE!$F$7),AND(V68&gt;=ANNEXE!$E$8,V68&lt;=ANNEXE!$F$8),AND(V68&gt;=ANNEXE!$E$9,V68&lt;=ANNEXE!$F$9),COUNTIF(ANNEXE!$A$4:$C$18,V68)&gt;=1),"C",""))</f>
        <v/>
      </c>
      <c r="AA68" s="41">
        <f t="shared" si="84"/>
        <v>8</v>
      </c>
      <c r="AB68" s="40">
        <f t="shared" si="124"/>
        <v>46158</v>
      </c>
      <c r="AC68" s="4" t="str">
        <f t="shared" si="85"/>
        <v/>
      </c>
      <c r="AD68" s="4" t="str">
        <f t="shared" si="86"/>
        <v/>
      </c>
      <c r="AE68" s="4" t="str">
        <f t="shared" si="87"/>
        <v/>
      </c>
      <c r="AF68" s="4" t="str">
        <f>IF(AB68="","",IF(OR(AND(AB68&gt;=ANNEXE!$E$4,AB68&lt;=ANNEXE!$F$4),AND(AB68&gt;=ANNEXE!$E$5,AB68&lt;=ANNEXE!$F$5),AND(AB68&gt;=ANNEXE!$E$6,AB68&lt;=ANNEXE!$F$6),AND(AB68&gt;=ANNEXE!$E$7,AB68&lt;=ANNEXE!$F$7),AND(AB68&gt;=ANNEXE!$E$8,AB68&lt;=ANNEXE!$F$8),AND(AB68&gt;=ANNEXE!$E$9,AB68&lt;=ANNEXE!$F$9),COUNTIF(ANNEXE!$A$4:$C$18,AB68)&gt;=1),"C",""))</f>
        <v/>
      </c>
      <c r="AG68" s="41" t="str">
        <f t="shared" si="88"/>
        <v/>
      </c>
      <c r="AH68" s="40">
        <f t="shared" si="125"/>
        <v>46189</v>
      </c>
      <c r="AI68" s="4" t="str">
        <f t="shared" si="89"/>
        <v/>
      </c>
      <c r="AJ68" s="4" t="str">
        <f t="shared" si="90"/>
        <v/>
      </c>
      <c r="AK68" s="4" t="str">
        <f t="shared" si="91"/>
        <v/>
      </c>
      <c r="AL68" s="4" t="str">
        <f>IF(AH68="","",IF(OR(AND(AH68&gt;=ANNEXE!$E$4,AH68&lt;=ANNEXE!$F$4),AND(AH68&gt;=ANNEXE!$E$5,AH68&lt;=ANNEXE!$F$5),AND(AH68&gt;=ANNEXE!$E$6,AH68&lt;=ANNEXE!$F$6),AND(AH68&gt;=ANNEXE!$E$7,AH68&lt;=ANNEXE!$F$7),AND(AH68&gt;=ANNEXE!$E$8,AH68&lt;=ANNEXE!$F$8),AND(AH68&gt;=ANNEXE!$E$9,AH68&lt;=ANNEXE!$F$9),COUNTIF(ANNEXE!$A$4:$C$18,AH68)&gt;=1),"C",""))</f>
        <v/>
      </c>
      <c r="AM68" s="41">
        <f t="shared" si="92"/>
        <v>8</v>
      </c>
      <c r="AN68" s="40">
        <f t="shared" si="126"/>
        <v>46219</v>
      </c>
      <c r="AO68" s="4" t="str">
        <f t="shared" si="93"/>
        <v/>
      </c>
      <c r="AP68" s="4" t="str">
        <f t="shared" si="94"/>
        <v/>
      </c>
      <c r="AQ68" s="4" t="str">
        <f t="shared" si="95"/>
        <v/>
      </c>
      <c r="AR68" s="4" t="str">
        <f>IF(AN68="","",IF(OR(AND(AN68&gt;=ANNEXE!$E$4,AN68&lt;=ANNEXE!$F$4),AND(AN68&gt;=ANNEXE!$E$5,AN68&lt;=ANNEXE!$F$5),AND(AN68&gt;=ANNEXE!$E$6,AN68&lt;=ANNEXE!$F$6),AND(AN68&gt;=ANNEXE!$E$7,AN68&lt;=ANNEXE!$F$7),AND(AN68&gt;=ANNEXE!$E$8,AN68&lt;=ANNEXE!$F$8),AND(AN68&gt;=ANNEXE!$E$9,AN68&lt;=ANNEXE!$F$9),COUNTIF(ANNEXE!$A$4:$C$18,AN68)&gt;=1),"C",""))</f>
        <v/>
      </c>
      <c r="AS68" s="41">
        <f t="shared" si="96"/>
        <v>8</v>
      </c>
      <c r="AT68" s="40">
        <f t="shared" si="127"/>
        <v>46250</v>
      </c>
      <c r="AU68" s="4" t="str">
        <f t="shared" si="97"/>
        <v/>
      </c>
      <c r="AV68" s="4" t="str">
        <f t="shared" si="98"/>
        <v/>
      </c>
      <c r="AW68" s="4" t="str">
        <f t="shared" si="99"/>
        <v/>
      </c>
      <c r="AX68" s="4" t="str">
        <f>IF(AT68="","",IF(OR(AND(AT68&gt;=ANNEXE!$E$4,AT68&lt;=ANNEXE!$F$4),AND(AT68&gt;=ANNEXE!$E$5,AT68&lt;=ANNEXE!$F$5),AND(AT68&gt;=ANNEXE!$E$6,AT68&lt;=ANNEXE!$F$6),AND(AT68&gt;=ANNEXE!$E$7,AT68&lt;=ANNEXE!$F$7),AND(AT68&gt;=ANNEXE!$E$8,AT68&lt;=ANNEXE!$F$8),AND(AT68&gt;=ANNEXE!$E$9,AT68&lt;=ANNEXE!$F$9),COUNTIF(ANNEXE!$A$4:$C$18,AT68)&gt;=1),"C",""))</f>
        <v/>
      </c>
      <c r="AY68" s="41" t="str">
        <f t="shared" si="100"/>
        <v/>
      </c>
      <c r="AZ68" s="40">
        <f t="shared" si="128"/>
        <v>46281</v>
      </c>
      <c r="BA68" s="4" t="str">
        <f t="shared" si="101"/>
        <v/>
      </c>
      <c r="BB68" s="4" t="str">
        <f t="shared" si="102"/>
        <v/>
      </c>
      <c r="BC68" s="4" t="str">
        <f t="shared" si="103"/>
        <v/>
      </c>
      <c r="BD68" s="4" t="str">
        <f>IF(AZ68="","",IF(OR(AND(AZ68&gt;=ANNEXE!$E$4,AZ68&lt;=ANNEXE!$F$4),AND(AZ68&gt;=ANNEXE!$E$5,AZ68&lt;=ANNEXE!$F$5),AND(AZ68&gt;=ANNEXE!$E$6,AZ68&lt;=ANNEXE!$F$6),AND(AZ68&gt;=ANNEXE!$E$7,AZ68&lt;=ANNEXE!$F$7),AND(AZ68&gt;=ANNEXE!$E$8,AZ68&lt;=ANNEXE!$F$8),AND(AZ68&gt;=ANNEXE!$E$9,AZ68&lt;=ANNEXE!$F$9),COUNTIF(ANNEXE!$A$4:$C$18,AZ68)&gt;=1),"C",""))</f>
        <v/>
      </c>
      <c r="BE68" s="41">
        <f t="shared" si="104"/>
        <v>8</v>
      </c>
      <c r="BF68" s="40">
        <f t="shared" si="129"/>
        <v>46311</v>
      </c>
      <c r="BG68" s="4" t="str">
        <f t="shared" si="105"/>
        <v/>
      </c>
      <c r="BH68" s="4" t="str">
        <f t="shared" si="106"/>
        <v/>
      </c>
      <c r="BI68" s="4" t="str">
        <f t="shared" si="107"/>
        <v/>
      </c>
      <c r="BJ68" s="4" t="str">
        <f>IF(BF68="","",IF(OR(AND(BF68&gt;=ANNEXE!$E$4,BF68&lt;=ANNEXE!$F$4),AND(BF68&gt;=ANNEXE!$E$5,BF68&lt;=ANNEXE!$F$5),AND(BF68&gt;=ANNEXE!$E$6,BF68&lt;=ANNEXE!$F$6),AND(BF68&gt;=ANNEXE!$E$7,BF68&lt;=ANNEXE!$F$7),AND(BF68&gt;=ANNEXE!$E$8,BF68&lt;=ANNEXE!$F$8),AND(BF68&gt;=ANNEXE!$E$9,BF68&lt;=ANNEXE!$F$9),COUNTIF(ANNEXE!$A$4:$C$18,BF68)&gt;=1),"C",""))</f>
        <v/>
      </c>
      <c r="BK68" s="41">
        <f t="shared" si="108"/>
        <v>3.5</v>
      </c>
      <c r="BL68" s="40">
        <f t="shared" si="130"/>
        <v>46342</v>
      </c>
      <c r="BM68" s="4" t="str">
        <f t="shared" si="109"/>
        <v/>
      </c>
      <c r="BN68" s="4" t="str">
        <f t="shared" si="110"/>
        <v/>
      </c>
      <c r="BO68" s="4" t="str">
        <f t="shared" si="111"/>
        <v/>
      </c>
      <c r="BP68" s="4" t="str">
        <f>IF(BL68="","",IF(OR(AND(BL68&gt;=ANNEXE!$E$4,BL68&lt;=ANNEXE!$F$4),AND(BL68&gt;=ANNEXE!$E$5,BL68&lt;=ANNEXE!$F$5),AND(BL68&gt;=ANNEXE!$E$6,BL68&lt;=ANNEXE!$F$6),AND(BL68&gt;=ANNEXE!$E$7,BL68&lt;=ANNEXE!$F$7),AND(BL68&gt;=ANNEXE!$E$8,BL68&lt;=ANNEXE!$F$8),AND(BL68&gt;=ANNEXE!$E$9,BL68&lt;=ANNEXE!$F$9),COUNTIF(ANNEXE!$A$4:$C$18,BL68)&gt;=1),"C",""))</f>
        <v/>
      </c>
      <c r="BQ68" s="41">
        <f t="shared" si="112"/>
        <v>7.5</v>
      </c>
      <c r="BR68" s="40">
        <f t="shared" si="131"/>
        <v>46372</v>
      </c>
      <c r="BS68" s="4" t="str">
        <f t="shared" si="118"/>
        <v/>
      </c>
      <c r="BT68" s="4" t="str">
        <f t="shared" si="119"/>
        <v/>
      </c>
      <c r="BU68" s="4" t="str">
        <f t="shared" si="113"/>
        <v/>
      </c>
      <c r="BV68" s="4" t="str">
        <f>IF(BR68="","",IF(OR(AND(BR68&gt;=ANNEXE!$E$4,BR68&lt;=ANNEXE!$F$4),AND(BR68&gt;=ANNEXE!$E$5,BR68&lt;=ANNEXE!$F$5),AND(BR68&gt;=ANNEXE!$E$6,BR68&lt;=ANNEXE!$F$6),AND(BR68&gt;=ANNEXE!$E$7,BR68&lt;=ANNEXE!$F$7),AND(BR68&gt;=ANNEXE!$E$8,BR68&lt;=ANNEXE!$F$8),AND(BR68&gt;=ANNEXE!$E$9,BR68&lt;=ANNEXE!$F$9),COUNTIF(ANNEXE!$A$4:$C$18,BR68)&gt;=1),"C",""))</f>
        <v/>
      </c>
      <c r="BW68" s="41">
        <f t="shared" si="114"/>
        <v>8</v>
      </c>
    </row>
    <row r="69" spans="4:75">
      <c r="D69" s="40">
        <f t="shared" si="120"/>
        <v>46039</v>
      </c>
      <c r="E69" s="4" t="str">
        <f t="shared" si="115"/>
        <v/>
      </c>
      <c r="F69" s="4" t="str">
        <f t="shared" si="116"/>
        <v/>
      </c>
      <c r="G69" s="4" t="str">
        <f t="shared" si="117"/>
        <v/>
      </c>
      <c r="H69" s="4" t="str">
        <f>IF(D69="","",IF(OR(AND(D69&gt;=ANNEXE!$E$4,D69&lt;=ANNEXE!$F$4),AND(D69&gt;=ANNEXE!$E$5,D69&lt;=ANNEXE!$F$5),AND(D69&gt;=ANNEXE!$E$6,D69&lt;=ANNEXE!$F$6),AND(D69&gt;=ANNEXE!$E$7,D69&lt;=ANNEXE!$F$7),AND(D69&gt;=ANNEXE!$E$8,D69&lt;=ANNEXE!$F$8),AND(D69&gt;=ANNEXE!$E$9,D69&lt;=ANNEXE!$F$9),COUNTIF(ANNEXE!$A$4:$C$18,D69)&gt;=1),"C",""))</f>
        <v/>
      </c>
      <c r="I69" s="41" t="str">
        <f t="shared" si="72"/>
        <v/>
      </c>
      <c r="J69" s="40">
        <f t="shared" si="121"/>
        <v>46070</v>
      </c>
      <c r="K69" s="4" t="str">
        <f t="shared" si="73"/>
        <v/>
      </c>
      <c r="L69" s="4" t="str">
        <f t="shared" si="74"/>
        <v/>
      </c>
      <c r="M69" s="4" t="str">
        <f t="shared" si="75"/>
        <v/>
      </c>
      <c r="N69" s="4" t="str">
        <f>IF(J69="","",IF(OR(AND(J69&gt;=ANNEXE!$E$4,J69&lt;=ANNEXE!$F$4),AND(J69&gt;=ANNEXE!$E$5,J69&lt;=ANNEXE!$F$5),AND(J69&gt;=ANNEXE!$E$6,J69&lt;=ANNEXE!$F$6),AND(J69&gt;=ANNEXE!$E$7,J69&lt;=ANNEXE!$F$7),AND(J69&gt;=ANNEXE!$E$8,J69&lt;=ANNEXE!$F$8),AND(J69&gt;=ANNEXE!$E$9,J69&lt;=ANNEXE!$F$9),COUNTIF(ANNEXE!$A$4:$C$18,J69)&gt;=1),"C",""))</f>
        <v/>
      </c>
      <c r="O69" s="41">
        <f t="shared" si="76"/>
        <v>8</v>
      </c>
      <c r="P69" s="40">
        <f t="shared" si="122"/>
        <v>46098</v>
      </c>
      <c r="Q69" s="4" t="str">
        <f t="shared" si="77"/>
        <v/>
      </c>
      <c r="R69" s="4" t="str">
        <f t="shared" si="78"/>
        <v/>
      </c>
      <c r="S69" s="4" t="str">
        <f t="shared" si="79"/>
        <v/>
      </c>
      <c r="T69" s="4" t="str">
        <f>IF(P69="","",IF(OR(AND(P69&gt;=ANNEXE!$E$4,P69&lt;=ANNEXE!$F$4),AND(P69&gt;=ANNEXE!$E$5,P69&lt;=ANNEXE!$F$5),AND(P69&gt;=ANNEXE!$E$6,P69&lt;=ANNEXE!$F$6),AND(P69&gt;=ANNEXE!$E$7,P69&lt;=ANNEXE!$F$7),AND(P69&gt;=ANNEXE!$E$8,P69&lt;=ANNEXE!$F$8),AND(P69&gt;=ANNEXE!$E$9,P69&lt;=ANNEXE!$F$9),COUNTIF(ANNEXE!$A$4:$C$18,P69)&gt;=1),"C",""))</f>
        <v/>
      </c>
      <c r="U69" s="41">
        <f t="shared" si="80"/>
        <v>8</v>
      </c>
      <c r="V69" s="40">
        <f t="shared" si="123"/>
        <v>46129</v>
      </c>
      <c r="W69" t="str">
        <f t="shared" si="81"/>
        <v/>
      </c>
      <c r="X69" s="4" t="str">
        <f t="shared" si="82"/>
        <v/>
      </c>
      <c r="Y69" s="4" t="str">
        <f t="shared" si="83"/>
        <v/>
      </c>
      <c r="Z69" s="4" t="str">
        <f>IF(V69="","",IF(OR(AND(V69&gt;=ANNEXE!$E$4,V69&lt;=ANNEXE!$F$4),AND(V69&gt;=ANNEXE!$E$5,V69&lt;=ANNEXE!$F$5),AND(V69&gt;=ANNEXE!$E$6,V69&lt;=ANNEXE!$F$6),AND(V69&gt;=ANNEXE!$E$7,V69&lt;=ANNEXE!$F$7),AND(V69&gt;=ANNEXE!$E$8,V69&lt;=ANNEXE!$F$8),AND(V69&gt;=ANNEXE!$E$9,V69&lt;=ANNEXE!$F$9),COUNTIF(ANNEXE!$A$4:$C$18,V69)&gt;=1),"C",""))</f>
        <v/>
      </c>
      <c r="AA69" s="41">
        <f t="shared" si="84"/>
        <v>3.5</v>
      </c>
      <c r="AB69" s="40">
        <f t="shared" si="124"/>
        <v>46159</v>
      </c>
      <c r="AC69" s="4" t="str">
        <f t="shared" si="85"/>
        <v/>
      </c>
      <c r="AD69" s="4" t="str">
        <f t="shared" si="86"/>
        <v/>
      </c>
      <c r="AE69" s="4" t="str">
        <f t="shared" si="87"/>
        <v/>
      </c>
      <c r="AF69" s="4" t="str">
        <f>IF(AB69="","",IF(OR(AND(AB69&gt;=ANNEXE!$E$4,AB69&lt;=ANNEXE!$F$4),AND(AB69&gt;=ANNEXE!$E$5,AB69&lt;=ANNEXE!$F$5),AND(AB69&gt;=ANNEXE!$E$6,AB69&lt;=ANNEXE!$F$6),AND(AB69&gt;=ANNEXE!$E$7,AB69&lt;=ANNEXE!$F$7),AND(AB69&gt;=ANNEXE!$E$8,AB69&lt;=ANNEXE!$F$8),AND(AB69&gt;=ANNEXE!$E$9,AB69&lt;=ANNEXE!$F$9),COUNTIF(ANNEXE!$A$4:$C$18,AB69)&gt;=1),"C",""))</f>
        <v/>
      </c>
      <c r="AG69" s="41" t="str">
        <f t="shared" si="88"/>
        <v/>
      </c>
      <c r="AH69" s="40">
        <f t="shared" si="125"/>
        <v>46190</v>
      </c>
      <c r="AI69" s="4" t="str">
        <f t="shared" si="89"/>
        <v/>
      </c>
      <c r="AJ69" s="4" t="str">
        <f t="shared" si="90"/>
        <v/>
      </c>
      <c r="AK69" s="4" t="str">
        <f t="shared" si="91"/>
        <v/>
      </c>
      <c r="AL69" s="4" t="str">
        <f>IF(AH69="","",IF(OR(AND(AH69&gt;=ANNEXE!$E$4,AH69&lt;=ANNEXE!$F$4),AND(AH69&gt;=ANNEXE!$E$5,AH69&lt;=ANNEXE!$F$5),AND(AH69&gt;=ANNEXE!$E$6,AH69&lt;=ANNEXE!$F$6),AND(AH69&gt;=ANNEXE!$E$7,AH69&lt;=ANNEXE!$F$7),AND(AH69&gt;=ANNEXE!$E$8,AH69&lt;=ANNEXE!$F$8),AND(AH69&gt;=ANNEXE!$E$9,AH69&lt;=ANNEXE!$F$9),COUNTIF(ANNEXE!$A$4:$C$18,AH69)&gt;=1),"C",""))</f>
        <v/>
      </c>
      <c r="AM69" s="41">
        <f t="shared" si="92"/>
        <v>8</v>
      </c>
      <c r="AN69" s="40">
        <f t="shared" si="126"/>
        <v>46220</v>
      </c>
      <c r="AO69" s="4" t="str">
        <f t="shared" si="93"/>
        <v/>
      </c>
      <c r="AP69" s="4" t="str">
        <f t="shared" si="94"/>
        <v/>
      </c>
      <c r="AQ69" s="4" t="str">
        <f t="shared" si="95"/>
        <v/>
      </c>
      <c r="AR69" s="4" t="str">
        <f>IF(AN69="","",IF(OR(AND(AN69&gt;=ANNEXE!$E$4,AN69&lt;=ANNEXE!$F$4),AND(AN69&gt;=ANNEXE!$E$5,AN69&lt;=ANNEXE!$F$5),AND(AN69&gt;=ANNEXE!$E$6,AN69&lt;=ANNEXE!$F$6),AND(AN69&gt;=ANNEXE!$E$7,AN69&lt;=ANNEXE!$F$7),AND(AN69&gt;=ANNEXE!$E$8,AN69&lt;=ANNEXE!$F$8),AND(AN69&gt;=ANNEXE!$E$9,AN69&lt;=ANNEXE!$F$9),COUNTIF(ANNEXE!$A$4:$C$18,AN69)&gt;=1),"C",""))</f>
        <v/>
      </c>
      <c r="AS69" s="41">
        <f t="shared" si="96"/>
        <v>3.5</v>
      </c>
      <c r="AT69" s="40">
        <f t="shared" si="127"/>
        <v>46251</v>
      </c>
      <c r="AU69" s="4" t="str">
        <f t="shared" si="97"/>
        <v/>
      </c>
      <c r="AV69" s="4" t="str">
        <f t="shared" si="98"/>
        <v/>
      </c>
      <c r="AW69" s="4" t="str">
        <f t="shared" si="99"/>
        <v/>
      </c>
      <c r="AX69" s="4" t="str">
        <f>IF(AT69="","",IF(OR(AND(AT69&gt;=ANNEXE!$E$4,AT69&lt;=ANNEXE!$F$4),AND(AT69&gt;=ANNEXE!$E$5,AT69&lt;=ANNEXE!$F$5),AND(AT69&gt;=ANNEXE!$E$6,AT69&lt;=ANNEXE!$F$6),AND(AT69&gt;=ANNEXE!$E$7,AT69&lt;=ANNEXE!$F$7),AND(AT69&gt;=ANNEXE!$E$8,AT69&lt;=ANNEXE!$F$8),AND(AT69&gt;=ANNEXE!$E$9,AT69&lt;=ANNEXE!$F$9),COUNTIF(ANNEXE!$A$4:$C$18,AT69)&gt;=1),"C",""))</f>
        <v/>
      </c>
      <c r="AY69" s="41">
        <f t="shared" si="100"/>
        <v>7.5</v>
      </c>
      <c r="AZ69" s="40">
        <f t="shared" si="128"/>
        <v>46282</v>
      </c>
      <c r="BA69" s="4" t="str">
        <f t="shared" si="101"/>
        <v/>
      </c>
      <c r="BB69" s="4" t="str">
        <f t="shared" si="102"/>
        <v/>
      </c>
      <c r="BC69" s="4" t="str">
        <f t="shared" si="103"/>
        <v/>
      </c>
      <c r="BD69" s="4" t="str">
        <f>IF(AZ69="","",IF(OR(AND(AZ69&gt;=ANNEXE!$E$4,AZ69&lt;=ANNEXE!$F$4),AND(AZ69&gt;=ANNEXE!$E$5,AZ69&lt;=ANNEXE!$F$5),AND(AZ69&gt;=ANNEXE!$E$6,AZ69&lt;=ANNEXE!$F$6),AND(AZ69&gt;=ANNEXE!$E$7,AZ69&lt;=ANNEXE!$F$7),AND(AZ69&gt;=ANNEXE!$E$8,AZ69&lt;=ANNEXE!$F$8),AND(AZ69&gt;=ANNEXE!$E$9,AZ69&lt;=ANNEXE!$F$9),COUNTIF(ANNEXE!$A$4:$C$18,AZ69)&gt;=1),"C",""))</f>
        <v/>
      </c>
      <c r="BE69" s="41">
        <f t="shared" si="104"/>
        <v>8</v>
      </c>
      <c r="BF69" s="40">
        <f t="shared" si="129"/>
        <v>46312</v>
      </c>
      <c r="BG69" s="4" t="str">
        <f t="shared" si="105"/>
        <v/>
      </c>
      <c r="BH69" s="4" t="str">
        <f t="shared" si="106"/>
        <v/>
      </c>
      <c r="BI69" s="4" t="str">
        <f t="shared" si="107"/>
        <v/>
      </c>
      <c r="BJ69" s="4" t="str">
        <f>IF(BF69="","",IF(OR(AND(BF69&gt;=ANNEXE!$E$4,BF69&lt;=ANNEXE!$F$4),AND(BF69&gt;=ANNEXE!$E$5,BF69&lt;=ANNEXE!$F$5),AND(BF69&gt;=ANNEXE!$E$6,BF69&lt;=ANNEXE!$F$6),AND(BF69&gt;=ANNEXE!$E$7,BF69&lt;=ANNEXE!$F$7),AND(BF69&gt;=ANNEXE!$E$8,BF69&lt;=ANNEXE!$F$8),AND(BF69&gt;=ANNEXE!$E$9,BF69&lt;=ANNEXE!$F$9),COUNTIF(ANNEXE!$A$4:$C$18,BF69)&gt;=1),"C",""))</f>
        <v/>
      </c>
      <c r="BK69" s="41" t="str">
        <f t="shared" si="108"/>
        <v/>
      </c>
      <c r="BL69" s="40">
        <f t="shared" si="130"/>
        <v>46343</v>
      </c>
      <c r="BM69" s="4" t="str">
        <f t="shared" si="109"/>
        <v/>
      </c>
      <c r="BN69" s="4" t="str">
        <f t="shared" si="110"/>
        <v/>
      </c>
      <c r="BO69" s="4" t="str">
        <f t="shared" si="111"/>
        <v/>
      </c>
      <c r="BP69" s="4" t="str">
        <f>IF(BL69="","",IF(OR(AND(BL69&gt;=ANNEXE!$E$4,BL69&lt;=ANNEXE!$F$4),AND(BL69&gt;=ANNEXE!$E$5,BL69&lt;=ANNEXE!$F$5),AND(BL69&gt;=ANNEXE!$E$6,BL69&lt;=ANNEXE!$F$6),AND(BL69&gt;=ANNEXE!$E$7,BL69&lt;=ANNEXE!$F$7),AND(BL69&gt;=ANNEXE!$E$8,BL69&lt;=ANNEXE!$F$8),AND(BL69&gt;=ANNEXE!$E$9,BL69&lt;=ANNEXE!$F$9),COUNTIF(ANNEXE!$A$4:$C$18,BL69)&gt;=1),"C",""))</f>
        <v/>
      </c>
      <c r="BQ69" s="41">
        <f t="shared" si="112"/>
        <v>8</v>
      </c>
      <c r="BR69" s="40">
        <f t="shared" si="131"/>
        <v>46373</v>
      </c>
      <c r="BS69" s="4" t="str">
        <f t="shared" si="118"/>
        <v/>
      </c>
      <c r="BT69" s="4" t="str">
        <f t="shared" si="119"/>
        <v/>
      </c>
      <c r="BU69" s="4" t="str">
        <f t="shared" si="113"/>
        <v/>
      </c>
      <c r="BV69" s="4" t="str">
        <f>IF(BR69="","",IF(OR(AND(BR69&gt;=ANNEXE!$E$4,BR69&lt;=ANNEXE!$F$4),AND(BR69&gt;=ANNEXE!$E$5,BR69&lt;=ANNEXE!$F$5),AND(BR69&gt;=ANNEXE!$E$6,BR69&lt;=ANNEXE!$F$6),AND(BR69&gt;=ANNEXE!$E$7,BR69&lt;=ANNEXE!$F$7),AND(BR69&gt;=ANNEXE!$E$8,BR69&lt;=ANNEXE!$F$8),AND(BR69&gt;=ANNEXE!$E$9,BR69&lt;=ANNEXE!$F$9),COUNTIF(ANNEXE!$A$4:$C$18,BR69)&gt;=1),"C",""))</f>
        <v/>
      </c>
      <c r="BW69" s="41">
        <f t="shared" si="114"/>
        <v>8</v>
      </c>
    </row>
    <row r="70" spans="4:75">
      <c r="D70" s="40">
        <f t="shared" si="120"/>
        <v>46040</v>
      </c>
      <c r="E70" s="4" t="str">
        <f t="shared" si="115"/>
        <v/>
      </c>
      <c r="F70" s="4" t="str">
        <f t="shared" si="116"/>
        <v/>
      </c>
      <c r="G70" s="4" t="str">
        <f t="shared" si="117"/>
        <v/>
      </c>
      <c r="H70" s="4" t="str">
        <f>IF(D70="","",IF(OR(AND(D70&gt;=ANNEXE!$E$4,D70&lt;=ANNEXE!$F$4),AND(D70&gt;=ANNEXE!$E$5,D70&lt;=ANNEXE!$F$5),AND(D70&gt;=ANNEXE!$E$6,D70&lt;=ANNEXE!$F$6),AND(D70&gt;=ANNEXE!$E$7,D70&lt;=ANNEXE!$F$7),AND(D70&gt;=ANNEXE!$E$8,D70&lt;=ANNEXE!$F$8),AND(D70&gt;=ANNEXE!$E$9,D70&lt;=ANNEXE!$F$9),COUNTIF(ANNEXE!$A$4:$C$18,D70)&gt;=1),"C",""))</f>
        <v/>
      </c>
      <c r="I70" s="41" t="str">
        <f t="shared" si="72"/>
        <v/>
      </c>
      <c r="J70" s="40">
        <f t="shared" si="121"/>
        <v>46071</v>
      </c>
      <c r="K70" s="4" t="str">
        <f t="shared" si="73"/>
        <v/>
      </c>
      <c r="L70" s="4" t="str">
        <f t="shared" si="74"/>
        <v/>
      </c>
      <c r="M70" s="4" t="str">
        <f t="shared" si="75"/>
        <v/>
      </c>
      <c r="N70" s="4" t="str">
        <f>IF(J70="","",IF(OR(AND(J70&gt;=ANNEXE!$E$4,J70&lt;=ANNEXE!$F$4),AND(J70&gt;=ANNEXE!$E$5,J70&lt;=ANNEXE!$F$5),AND(J70&gt;=ANNEXE!$E$6,J70&lt;=ANNEXE!$F$6),AND(J70&gt;=ANNEXE!$E$7,J70&lt;=ANNEXE!$F$7),AND(J70&gt;=ANNEXE!$E$8,J70&lt;=ANNEXE!$F$8),AND(J70&gt;=ANNEXE!$E$9,J70&lt;=ANNEXE!$F$9),COUNTIF(ANNEXE!$A$4:$C$18,J70)&gt;=1),"C",""))</f>
        <v/>
      </c>
      <c r="O70" s="41">
        <f t="shared" si="76"/>
        <v>8</v>
      </c>
      <c r="P70" s="40">
        <f t="shared" si="122"/>
        <v>46099</v>
      </c>
      <c r="Q70" s="4" t="str">
        <f t="shared" si="77"/>
        <v/>
      </c>
      <c r="R70" s="4" t="str">
        <f t="shared" si="78"/>
        <v/>
      </c>
      <c r="S70" s="4" t="str">
        <f t="shared" si="79"/>
        <v/>
      </c>
      <c r="T70" s="4" t="str">
        <f>IF(P70="","",IF(OR(AND(P70&gt;=ANNEXE!$E$4,P70&lt;=ANNEXE!$F$4),AND(P70&gt;=ANNEXE!$E$5,P70&lt;=ANNEXE!$F$5),AND(P70&gt;=ANNEXE!$E$6,P70&lt;=ANNEXE!$F$6),AND(P70&gt;=ANNEXE!$E$7,P70&lt;=ANNEXE!$F$7),AND(P70&gt;=ANNEXE!$E$8,P70&lt;=ANNEXE!$F$8),AND(P70&gt;=ANNEXE!$E$9,P70&lt;=ANNEXE!$F$9),COUNTIF(ANNEXE!$A$4:$C$18,P70)&gt;=1),"C",""))</f>
        <v/>
      </c>
      <c r="U70" s="41">
        <f t="shared" si="80"/>
        <v>8</v>
      </c>
      <c r="V70" s="40">
        <f t="shared" si="123"/>
        <v>46130</v>
      </c>
      <c r="W70" t="str">
        <f t="shared" si="81"/>
        <v/>
      </c>
      <c r="X70" s="4" t="str">
        <f t="shared" si="82"/>
        <v/>
      </c>
      <c r="Y70" s="4" t="str">
        <f t="shared" si="83"/>
        <v/>
      </c>
      <c r="Z70" s="4" t="str">
        <f>IF(V70="","",IF(OR(AND(V70&gt;=ANNEXE!$E$4,V70&lt;=ANNEXE!$F$4),AND(V70&gt;=ANNEXE!$E$5,V70&lt;=ANNEXE!$F$5),AND(V70&gt;=ANNEXE!$E$6,V70&lt;=ANNEXE!$F$6),AND(V70&gt;=ANNEXE!$E$7,V70&lt;=ANNEXE!$F$7),AND(V70&gt;=ANNEXE!$E$8,V70&lt;=ANNEXE!$F$8),AND(V70&gt;=ANNEXE!$E$9,V70&lt;=ANNEXE!$F$9),COUNTIF(ANNEXE!$A$4:$C$18,V70)&gt;=1),"C",""))</f>
        <v/>
      </c>
      <c r="AA70" s="41" t="str">
        <f t="shared" si="84"/>
        <v/>
      </c>
      <c r="AB70" s="40">
        <f t="shared" si="124"/>
        <v>46160</v>
      </c>
      <c r="AC70" s="4" t="str">
        <f t="shared" si="85"/>
        <v/>
      </c>
      <c r="AD70" s="4" t="str">
        <f t="shared" si="86"/>
        <v/>
      </c>
      <c r="AE70" s="4" t="str">
        <f t="shared" si="87"/>
        <v/>
      </c>
      <c r="AF70" s="4" t="str">
        <f>IF(AB70="","",IF(OR(AND(AB70&gt;=ANNEXE!$E$4,AB70&lt;=ANNEXE!$F$4),AND(AB70&gt;=ANNEXE!$E$5,AB70&lt;=ANNEXE!$F$5),AND(AB70&gt;=ANNEXE!$E$6,AB70&lt;=ANNEXE!$F$6),AND(AB70&gt;=ANNEXE!$E$7,AB70&lt;=ANNEXE!$F$7),AND(AB70&gt;=ANNEXE!$E$8,AB70&lt;=ANNEXE!$F$8),AND(AB70&gt;=ANNEXE!$E$9,AB70&lt;=ANNEXE!$F$9),COUNTIF(ANNEXE!$A$4:$C$18,AB70)&gt;=1),"C",""))</f>
        <v/>
      </c>
      <c r="AG70" s="41">
        <f t="shared" si="88"/>
        <v>7.5</v>
      </c>
      <c r="AH70" s="40">
        <f t="shared" si="125"/>
        <v>46191</v>
      </c>
      <c r="AI70" s="4" t="str">
        <f t="shared" si="89"/>
        <v/>
      </c>
      <c r="AJ70" s="4" t="str">
        <f t="shared" si="90"/>
        <v/>
      </c>
      <c r="AK70" s="4" t="str">
        <f t="shared" si="91"/>
        <v/>
      </c>
      <c r="AL70" s="4" t="str">
        <f>IF(AH70="","",IF(OR(AND(AH70&gt;=ANNEXE!$E$4,AH70&lt;=ANNEXE!$F$4),AND(AH70&gt;=ANNEXE!$E$5,AH70&lt;=ANNEXE!$F$5),AND(AH70&gt;=ANNEXE!$E$6,AH70&lt;=ANNEXE!$F$6),AND(AH70&gt;=ANNEXE!$E$7,AH70&lt;=ANNEXE!$F$7),AND(AH70&gt;=ANNEXE!$E$8,AH70&lt;=ANNEXE!$F$8),AND(AH70&gt;=ANNEXE!$E$9,AH70&lt;=ANNEXE!$F$9),COUNTIF(ANNEXE!$A$4:$C$18,AH70)&gt;=1),"C",""))</f>
        <v/>
      </c>
      <c r="AM70" s="41">
        <f t="shared" si="92"/>
        <v>8</v>
      </c>
      <c r="AN70" s="40">
        <f t="shared" si="126"/>
        <v>46221</v>
      </c>
      <c r="AO70" s="4" t="str">
        <f t="shared" si="93"/>
        <v/>
      </c>
      <c r="AP70" s="4" t="str">
        <f t="shared" si="94"/>
        <v/>
      </c>
      <c r="AQ70" s="4" t="str">
        <f t="shared" si="95"/>
        <v/>
      </c>
      <c r="AR70" s="4" t="str">
        <f>IF(AN70="","",IF(OR(AND(AN70&gt;=ANNEXE!$E$4,AN70&lt;=ANNEXE!$F$4),AND(AN70&gt;=ANNEXE!$E$5,AN70&lt;=ANNEXE!$F$5),AND(AN70&gt;=ANNEXE!$E$6,AN70&lt;=ANNEXE!$F$6),AND(AN70&gt;=ANNEXE!$E$7,AN70&lt;=ANNEXE!$F$7),AND(AN70&gt;=ANNEXE!$E$8,AN70&lt;=ANNEXE!$F$8),AND(AN70&gt;=ANNEXE!$E$9,AN70&lt;=ANNEXE!$F$9),COUNTIF(ANNEXE!$A$4:$C$18,AN70)&gt;=1),"C",""))</f>
        <v/>
      </c>
      <c r="AS70" s="41" t="str">
        <f t="shared" si="96"/>
        <v/>
      </c>
      <c r="AT70" s="40">
        <f t="shared" si="127"/>
        <v>46252</v>
      </c>
      <c r="AU70" s="4" t="str">
        <f t="shared" si="97"/>
        <v/>
      </c>
      <c r="AV70" s="4" t="str">
        <f t="shared" si="98"/>
        <v/>
      </c>
      <c r="AW70" s="4" t="str">
        <f t="shared" si="99"/>
        <v/>
      </c>
      <c r="AX70" s="4" t="str">
        <f>IF(AT70="","",IF(OR(AND(AT70&gt;=ANNEXE!$E$4,AT70&lt;=ANNEXE!$F$4),AND(AT70&gt;=ANNEXE!$E$5,AT70&lt;=ANNEXE!$F$5),AND(AT70&gt;=ANNEXE!$E$6,AT70&lt;=ANNEXE!$F$6),AND(AT70&gt;=ANNEXE!$E$7,AT70&lt;=ANNEXE!$F$7),AND(AT70&gt;=ANNEXE!$E$8,AT70&lt;=ANNEXE!$F$8),AND(AT70&gt;=ANNEXE!$E$9,AT70&lt;=ANNEXE!$F$9),COUNTIF(ANNEXE!$A$4:$C$18,AT70)&gt;=1),"C",""))</f>
        <v/>
      </c>
      <c r="AY70" s="41">
        <f t="shared" si="100"/>
        <v>8</v>
      </c>
      <c r="AZ70" s="40">
        <f t="shared" si="128"/>
        <v>46283</v>
      </c>
      <c r="BA70" s="4" t="str">
        <f t="shared" si="101"/>
        <v/>
      </c>
      <c r="BB70" s="4" t="str">
        <f t="shared" si="102"/>
        <v/>
      </c>
      <c r="BC70" s="4" t="str">
        <f t="shared" si="103"/>
        <v/>
      </c>
      <c r="BD70" s="4" t="str">
        <f>IF(AZ70="","",IF(OR(AND(AZ70&gt;=ANNEXE!$E$4,AZ70&lt;=ANNEXE!$F$4),AND(AZ70&gt;=ANNEXE!$E$5,AZ70&lt;=ANNEXE!$F$5),AND(AZ70&gt;=ANNEXE!$E$6,AZ70&lt;=ANNEXE!$F$6),AND(AZ70&gt;=ANNEXE!$E$7,AZ70&lt;=ANNEXE!$F$7),AND(AZ70&gt;=ANNEXE!$E$8,AZ70&lt;=ANNEXE!$F$8),AND(AZ70&gt;=ANNEXE!$E$9,AZ70&lt;=ANNEXE!$F$9),COUNTIF(ANNEXE!$A$4:$C$18,AZ70)&gt;=1),"C",""))</f>
        <v/>
      </c>
      <c r="BE70" s="41">
        <f t="shared" si="104"/>
        <v>3.5</v>
      </c>
      <c r="BF70" s="40">
        <f t="shared" si="129"/>
        <v>46313</v>
      </c>
      <c r="BG70" s="4" t="str">
        <f t="shared" si="105"/>
        <v/>
      </c>
      <c r="BH70" s="4" t="str">
        <f t="shared" si="106"/>
        <v/>
      </c>
      <c r="BI70" s="4" t="str">
        <f t="shared" si="107"/>
        <v/>
      </c>
      <c r="BJ70" s="4" t="str">
        <f>IF(BF70="","",IF(OR(AND(BF70&gt;=ANNEXE!$E$4,BF70&lt;=ANNEXE!$F$4),AND(BF70&gt;=ANNEXE!$E$5,BF70&lt;=ANNEXE!$F$5),AND(BF70&gt;=ANNEXE!$E$6,BF70&lt;=ANNEXE!$F$6),AND(BF70&gt;=ANNEXE!$E$7,BF70&lt;=ANNEXE!$F$7),AND(BF70&gt;=ANNEXE!$E$8,BF70&lt;=ANNEXE!$F$8),AND(BF70&gt;=ANNEXE!$E$9,BF70&lt;=ANNEXE!$F$9),COUNTIF(ANNEXE!$A$4:$C$18,BF70)&gt;=1),"C",""))</f>
        <v/>
      </c>
      <c r="BK70" s="41" t="str">
        <f t="shared" si="108"/>
        <v/>
      </c>
      <c r="BL70" s="40">
        <f t="shared" si="130"/>
        <v>46344</v>
      </c>
      <c r="BM70" s="4" t="str">
        <f t="shared" si="109"/>
        <v/>
      </c>
      <c r="BN70" s="4" t="str">
        <f t="shared" si="110"/>
        <v/>
      </c>
      <c r="BO70" s="4" t="str">
        <f t="shared" si="111"/>
        <v/>
      </c>
      <c r="BP70" s="4" t="str">
        <f>IF(BL70="","",IF(OR(AND(BL70&gt;=ANNEXE!$E$4,BL70&lt;=ANNEXE!$F$4),AND(BL70&gt;=ANNEXE!$E$5,BL70&lt;=ANNEXE!$F$5),AND(BL70&gt;=ANNEXE!$E$6,BL70&lt;=ANNEXE!$F$6),AND(BL70&gt;=ANNEXE!$E$7,BL70&lt;=ANNEXE!$F$7),AND(BL70&gt;=ANNEXE!$E$8,BL70&lt;=ANNEXE!$F$8),AND(BL70&gt;=ANNEXE!$E$9,BL70&lt;=ANNEXE!$F$9),COUNTIF(ANNEXE!$A$4:$C$18,BL70)&gt;=1),"C",""))</f>
        <v/>
      </c>
      <c r="BQ70" s="41">
        <f t="shared" si="112"/>
        <v>8</v>
      </c>
      <c r="BR70" s="40">
        <f t="shared" si="131"/>
        <v>46374</v>
      </c>
      <c r="BS70" s="4" t="str">
        <f t="shared" si="118"/>
        <v/>
      </c>
      <c r="BT70" s="4" t="str">
        <f t="shared" si="119"/>
        <v/>
      </c>
      <c r="BU70" s="4" t="str">
        <f t="shared" si="113"/>
        <v/>
      </c>
      <c r="BV70" s="4" t="str">
        <f>IF(BR70="","",IF(OR(AND(BR70&gt;=ANNEXE!$E$4,BR70&lt;=ANNEXE!$F$4),AND(BR70&gt;=ANNEXE!$E$5,BR70&lt;=ANNEXE!$F$5),AND(BR70&gt;=ANNEXE!$E$6,BR70&lt;=ANNEXE!$F$6),AND(BR70&gt;=ANNEXE!$E$7,BR70&lt;=ANNEXE!$F$7),AND(BR70&gt;=ANNEXE!$E$8,BR70&lt;=ANNEXE!$F$8),AND(BR70&gt;=ANNEXE!$E$9,BR70&lt;=ANNEXE!$F$9),COUNTIF(ANNEXE!$A$4:$C$18,BR70)&gt;=1),"C",""))</f>
        <v/>
      </c>
      <c r="BW70" s="41">
        <f t="shared" si="114"/>
        <v>3.5</v>
      </c>
    </row>
    <row r="71" spans="4:75">
      <c r="D71" s="40">
        <f t="shared" si="120"/>
        <v>46041</v>
      </c>
      <c r="E71" s="4" t="str">
        <f t="shared" si="115"/>
        <v/>
      </c>
      <c r="F71" s="4" t="str">
        <f t="shared" si="116"/>
        <v/>
      </c>
      <c r="G71" s="4" t="str">
        <f t="shared" si="117"/>
        <v/>
      </c>
      <c r="H71" s="4" t="str">
        <f>IF(D71="","",IF(OR(AND(D71&gt;=ANNEXE!$E$4,D71&lt;=ANNEXE!$F$4),AND(D71&gt;=ANNEXE!$E$5,D71&lt;=ANNEXE!$F$5),AND(D71&gt;=ANNEXE!$E$6,D71&lt;=ANNEXE!$F$6),AND(D71&gt;=ANNEXE!$E$7,D71&lt;=ANNEXE!$F$7),AND(D71&gt;=ANNEXE!$E$8,D71&lt;=ANNEXE!$F$8),AND(D71&gt;=ANNEXE!$E$9,D71&lt;=ANNEXE!$F$9),COUNTIF(ANNEXE!$A$4:$C$18,D71)&gt;=1),"C",""))</f>
        <v/>
      </c>
      <c r="I71" s="41">
        <f t="shared" si="72"/>
        <v>7.5</v>
      </c>
      <c r="J71" s="40">
        <f t="shared" si="121"/>
        <v>46072</v>
      </c>
      <c r="K71" s="4" t="str">
        <f t="shared" si="73"/>
        <v/>
      </c>
      <c r="L71" s="4" t="str">
        <f t="shared" si="74"/>
        <v/>
      </c>
      <c r="M71" s="4" t="str">
        <f t="shared" si="75"/>
        <v/>
      </c>
      <c r="N71" s="4" t="str">
        <f>IF(J71="","",IF(OR(AND(J71&gt;=ANNEXE!$E$4,J71&lt;=ANNEXE!$F$4),AND(J71&gt;=ANNEXE!$E$5,J71&lt;=ANNEXE!$F$5),AND(J71&gt;=ANNEXE!$E$6,J71&lt;=ANNEXE!$F$6),AND(J71&gt;=ANNEXE!$E$7,J71&lt;=ANNEXE!$F$7),AND(J71&gt;=ANNEXE!$E$8,J71&lt;=ANNEXE!$F$8),AND(J71&gt;=ANNEXE!$E$9,J71&lt;=ANNEXE!$F$9),COUNTIF(ANNEXE!$A$4:$C$18,J71)&gt;=1),"C",""))</f>
        <v/>
      </c>
      <c r="O71" s="41">
        <f t="shared" si="76"/>
        <v>8</v>
      </c>
      <c r="P71" s="40">
        <f t="shared" si="122"/>
        <v>46100</v>
      </c>
      <c r="Q71" s="4" t="str">
        <f t="shared" si="77"/>
        <v/>
      </c>
      <c r="R71" s="4" t="str">
        <f t="shared" si="78"/>
        <v/>
      </c>
      <c r="S71" s="4" t="str">
        <f t="shared" si="79"/>
        <v/>
      </c>
      <c r="T71" s="4" t="str">
        <f>IF(P71="","",IF(OR(AND(P71&gt;=ANNEXE!$E$4,P71&lt;=ANNEXE!$F$4),AND(P71&gt;=ANNEXE!$E$5,P71&lt;=ANNEXE!$F$5),AND(P71&gt;=ANNEXE!$E$6,P71&lt;=ANNEXE!$F$6),AND(P71&gt;=ANNEXE!$E$7,P71&lt;=ANNEXE!$F$7),AND(P71&gt;=ANNEXE!$E$8,P71&lt;=ANNEXE!$F$8),AND(P71&gt;=ANNEXE!$E$9,P71&lt;=ANNEXE!$F$9),COUNTIF(ANNEXE!$A$4:$C$18,P71)&gt;=1),"C",""))</f>
        <v/>
      </c>
      <c r="U71" s="41">
        <f t="shared" si="80"/>
        <v>8</v>
      </c>
      <c r="V71" s="40">
        <f t="shared" si="123"/>
        <v>46131</v>
      </c>
      <c r="W71" t="str">
        <f t="shared" si="81"/>
        <v/>
      </c>
      <c r="X71" s="4" t="str">
        <f t="shared" si="82"/>
        <v/>
      </c>
      <c r="Y71" s="4" t="str">
        <f t="shared" si="83"/>
        <v/>
      </c>
      <c r="Z71" s="4" t="str">
        <f>IF(V71="","",IF(OR(AND(V71&gt;=ANNEXE!$E$4,V71&lt;=ANNEXE!$F$4),AND(V71&gt;=ANNEXE!$E$5,V71&lt;=ANNEXE!$F$5),AND(V71&gt;=ANNEXE!$E$6,V71&lt;=ANNEXE!$F$6),AND(V71&gt;=ANNEXE!$E$7,V71&lt;=ANNEXE!$F$7),AND(V71&gt;=ANNEXE!$E$8,V71&lt;=ANNEXE!$F$8),AND(V71&gt;=ANNEXE!$E$9,V71&lt;=ANNEXE!$F$9),COUNTIF(ANNEXE!$A$4:$C$18,V71)&gt;=1),"C",""))</f>
        <v/>
      </c>
      <c r="AA71" s="41" t="str">
        <f t="shared" si="84"/>
        <v/>
      </c>
      <c r="AB71" s="40">
        <f t="shared" si="124"/>
        <v>46161</v>
      </c>
      <c r="AC71" s="4" t="str">
        <f t="shared" si="85"/>
        <v/>
      </c>
      <c r="AD71" s="4" t="str">
        <f t="shared" si="86"/>
        <v/>
      </c>
      <c r="AE71" s="4" t="str">
        <f t="shared" si="87"/>
        <v/>
      </c>
      <c r="AF71" s="4" t="str">
        <f>IF(AB71="","",IF(OR(AND(AB71&gt;=ANNEXE!$E$4,AB71&lt;=ANNEXE!$F$4),AND(AB71&gt;=ANNEXE!$E$5,AB71&lt;=ANNEXE!$F$5),AND(AB71&gt;=ANNEXE!$E$6,AB71&lt;=ANNEXE!$F$6),AND(AB71&gt;=ANNEXE!$E$7,AB71&lt;=ANNEXE!$F$7),AND(AB71&gt;=ANNEXE!$E$8,AB71&lt;=ANNEXE!$F$8),AND(AB71&gt;=ANNEXE!$E$9,AB71&lt;=ANNEXE!$F$9),COUNTIF(ANNEXE!$A$4:$C$18,AB71)&gt;=1),"C",""))</f>
        <v/>
      </c>
      <c r="AG71" s="41">
        <f t="shared" si="88"/>
        <v>8</v>
      </c>
      <c r="AH71" s="40">
        <f t="shared" si="125"/>
        <v>46192</v>
      </c>
      <c r="AI71" s="4" t="str">
        <f t="shared" si="89"/>
        <v/>
      </c>
      <c r="AJ71" s="4" t="str">
        <f t="shared" si="90"/>
        <v/>
      </c>
      <c r="AK71" s="4" t="str">
        <f t="shared" si="91"/>
        <v/>
      </c>
      <c r="AL71" s="4" t="str">
        <f>IF(AH71="","",IF(OR(AND(AH71&gt;=ANNEXE!$E$4,AH71&lt;=ANNEXE!$F$4),AND(AH71&gt;=ANNEXE!$E$5,AH71&lt;=ANNEXE!$F$5),AND(AH71&gt;=ANNEXE!$E$6,AH71&lt;=ANNEXE!$F$6),AND(AH71&gt;=ANNEXE!$E$7,AH71&lt;=ANNEXE!$F$7),AND(AH71&gt;=ANNEXE!$E$8,AH71&lt;=ANNEXE!$F$8),AND(AH71&gt;=ANNEXE!$E$9,AH71&lt;=ANNEXE!$F$9),COUNTIF(ANNEXE!$A$4:$C$18,AH71)&gt;=1),"C",""))</f>
        <v/>
      </c>
      <c r="AM71" s="41">
        <f t="shared" si="92"/>
        <v>3.5</v>
      </c>
      <c r="AN71" s="40">
        <f t="shared" si="126"/>
        <v>46222</v>
      </c>
      <c r="AO71" s="4" t="str">
        <f t="shared" si="93"/>
        <v/>
      </c>
      <c r="AP71" s="4" t="str">
        <f t="shared" si="94"/>
        <v/>
      </c>
      <c r="AQ71" s="4" t="str">
        <f t="shared" si="95"/>
        <v/>
      </c>
      <c r="AR71" s="4" t="str">
        <f>IF(AN71="","",IF(OR(AND(AN71&gt;=ANNEXE!$E$4,AN71&lt;=ANNEXE!$F$4),AND(AN71&gt;=ANNEXE!$E$5,AN71&lt;=ANNEXE!$F$5),AND(AN71&gt;=ANNEXE!$E$6,AN71&lt;=ANNEXE!$F$6),AND(AN71&gt;=ANNEXE!$E$7,AN71&lt;=ANNEXE!$F$7),AND(AN71&gt;=ANNEXE!$E$8,AN71&lt;=ANNEXE!$F$8),AND(AN71&gt;=ANNEXE!$E$9,AN71&lt;=ANNEXE!$F$9),COUNTIF(ANNEXE!$A$4:$C$18,AN71)&gt;=1),"C",""))</f>
        <v/>
      </c>
      <c r="AS71" s="41" t="str">
        <f t="shared" si="96"/>
        <v/>
      </c>
      <c r="AT71" s="40">
        <f t="shared" si="127"/>
        <v>46253</v>
      </c>
      <c r="AU71" s="4" t="str">
        <f t="shared" si="97"/>
        <v/>
      </c>
      <c r="AV71" s="4" t="str">
        <f t="shared" si="98"/>
        <v/>
      </c>
      <c r="AW71" s="4" t="str">
        <f t="shared" si="99"/>
        <v/>
      </c>
      <c r="AX71" s="4" t="str">
        <f>IF(AT71="","",IF(OR(AND(AT71&gt;=ANNEXE!$E$4,AT71&lt;=ANNEXE!$F$4),AND(AT71&gt;=ANNEXE!$E$5,AT71&lt;=ANNEXE!$F$5),AND(AT71&gt;=ANNEXE!$E$6,AT71&lt;=ANNEXE!$F$6),AND(AT71&gt;=ANNEXE!$E$7,AT71&lt;=ANNEXE!$F$7),AND(AT71&gt;=ANNEXE!$E$8,AT71&lt;=ANNEXE!$F$8),AND(AT71&gt;=ANNEXE!$E$9,AT71&lt;=ANNEXE!$F$9),COUNTIF(ANNEXE!$A$4:$C$18,AT71)&gt;=1),"C",""))</f>
        <v/>
      </c>
      <c r="AY71" s="41">
        <f t="shared" si="100"/>
        <v>8</v>
      </c>
      <c r="AZ71" s="40">
        <f t="shared" si="128"/>
        <v>46284</v>
      </c>
      <c r="BA71" s="4" t="str">
        <f t="shared" si="101"/>
        <v/>
      </c>
      <c r="BB71" s="4" t="str">
        <f t="shared" si="102"/>
        <v/>
      </c>
      <c r="BC71" s="4" t="str">
        <f t="shared" si="103"/>
        <v/>
      </c>
      <c r="BD71" s="4" t="str">
        <f>IF(AZ71="","",IF(OR(AND(AZ71&gt;=ANNEXE!$E$4,AZ71&lt;=ANNEXE!$F$4),AND(AZ71&gt;=ANNEXE!$E$5,AZ71&lt;=ANNEXE!$F$5),AND(AZ71&gt;=ANNEXE!$E$6,AZ71&lt;=ANNEXE!$F$6),AND(AZ71&gt;=ANNEXE!$E$7,AZ71&lt;=ANNEXE!$F$7),AND(AZ71&gt;=ANNEXE!$E$8,AZ71&lt;=ANNEXE!$F$8),AND(AZ71&gt;=ANNEXE!$E$9,AZ71&lt;=ANNEXE!$F$9),COUNTIF(ANNEXE!$A$4:$C$18,AZ71)&gt;=1),"C",""))</f>
        <v/>
      </c>
      <c r="BE71" s="41" t="str">
        <f t="shared" si="104"/>
        <v/>
      </c>
      <c r="BF71" s="40">
        <f t="shared" si="129"/>
        <v>46314</v>
      </c>
      <c r="BG71" s="4" t="str">
        <f t="shared" si="105"/>
        <v/>
      </c>
      <c r="BH71" s="4" t="str">
        <f t="shared" si="106"/>
        <v/>
      </c>
      <c r="BI71" s="4" t="str">
        <f t="shared" si="107"/>
        <v/>
      </c>
      <c r="BJ71" s="4" t="str">
        <f>IF(BF71="","",IF(OR(AND(BF71&gt;=ANNEXE!$E$4,BF71&lt;=ANNEXE!$F$4),AND(BF71&gt;=ANNEXE!$E$5,BF71&lt;=ANNEXE!$F$5),AND(BF71&gt;=ANNEXE!$E$6,BF71&lt;=ANNEXE!$F$6),AND(BF71&gt;=ANNEXE!$E$7,BF71&lt;=ANNEXE!$F$7),AND(BF71&gt;=ANNEXE!$E$8,BF71&lt;=ANNEXE!$F$8),AND(BF71&gt;=ANNEXE!$E$9,BF71&lt;=ANNEXE!$F$9),COUNTIF(ANNEXE!$A$4:$C$18,BF71)&gt;=1),"C",""))</f>
        <v/>
      </c>
      <c r="BK71" s="41">
        <f t="shared" si="108"/>
        <v>7.5</v>
      </c>
      <c r="BL71" s="40">
        <f t="shared" si="130"/>
        <v>46345</v>
      </c>
      <c r="BM71" s="4" t="str">
        <f t="shared" si="109"/>
        <v/>
      </c>
      <c r="BN71" s="4" t="str">
        <f t="shared" si="110"/>
        <v/>
      </c>
      <c r="BO71" s="4" t="str">
        <f t="shared" si="111"/>
        <v/>
      </c>
      <c r="BP71" s="4" t="str">
        <f>IF(BL71="","",IF(OR(AND(BL71&gt;=ANNEXE!$E$4,BL71&lt;=ANNEXE!$F$4),AND(BL71&gt;=ANNEXE!$E$5,BL71&lt;=ANNEXE!$F$5),AND(BL71&gt;=ANNEXE!$E$6,BL71&lt;=ANNEXE!$F$6),AND(BL71&gt;=ANNEXE!$E$7,BL71&lt;=ANNEXE!$F$7),AND(BL71&gt;=ANNEXE!$E$8,BL71&lt;=ANNEXE!$F$8),AND(BL71&gt;=ANNEXE!$E$9,BL71&lt;=ANNEXE!$F$9),COUNTIF(ANNEXE!$A$4:$C$18,BL71)&gt;=1),"C",""))</f>
        <v/>
      </c>
      <c r="BQ71" s="41">
        <f t="shared" si="112"/>
        <v>8</v>
      </c>
      <c r="BR71" s="40">
        <f t="shared" si="131"/>
        <v>46375</v>
      </c>
      <c r="BS71" s="4" t="str">
        <f t="shared" si="118"/>
        <v/>
      </c>
      <c r="BT71" s="4" t="str">
        <f t="shared" si="119"/>
        <v/>
      </c>
      <c r="BU71" s="4" t="str">
        <f t="shared" si="113"/>
        <v/>
      </c>
      <c r="BV71" s="4" t="str">
        <f>IF(BR71="","",IF(OR(AND(BR71&gt;=ANNEXE!$E$4,BR71&lt;=ANNEXE!$F$4),AND(BR71&gt;=ANNEXE!$E$5,BR71&lt;=ANNEXE!$F$5),AND(BR71&gt;=ANNEXE!$E$6,BR71&lt;=ANNEXE!$F$6),AND(BR71&gt;=ANNEXE!$E$7,BR71&lt;=ANNEXE!$F$7),AND(BR71&gt;=ANNEXE!$E$8,BR71&lt;=ANNEXE!$F$8),AND(BR71&gt;=ANNEXE!$E$9,BR71&lt;=ANNEXE!$F$9),COUNTIF(ANNEXE!$A$4:$C$18,BR71)&gt;=1),"C",""))</f>
        <v/>
      </c>
      <c r="BW71" s="41" t="str">
        <f t="shared" si="114"/>
        <v/>
      </c>
    </row>
    <row r="72" spans="4:75">
      <c r="D72" s="40">
        <f t="shared" si="120"/>
        <v>46042</v>
      </c>
      <c r="E72" s="4" t="str">
        <f t="shared" si="115"/>
        <v/>
      </c>
      <c r="F72" s="4" t="str">
        <f t="shared" si="116"/>
        <v/>
      </c>
      <c r="G72" s="4" t="str">
        <f t="shared" si="117"/>
        <v/>
      </c>
      <c r="H72" s="4" t="str">
        <f>IF(D72="","",IF(OR(AND(D72&gt;=ANNEXE!$E$4,D72&lt;=ANNEXE!$F$4),AND(D72&gt;=ANNEXE!$E$5,D72&lt;=ANNEXE!$F$5),AND(D72&gt;=ANNEXE!$E$6,D72&lt;=ANNEXE!$F$6),AND(D72&gt;=ANNEXE!$E$7,D72&lt;=ANNEXE!$F$7),AND(D72&gt;=ANNEXE!$E$8,D72&lt;=ANNEXE!$F$8),AND(D72&gt;=ANNEXE!$E$9,D72&lt;=ANNEXE!$F$9),COUNTIF(ANNEXE!$A$4:$C$18,D72)&gt;=1),"C",""))</f>
        <v/>
      </c>
      <c r="I72" s="41">
        <f t="shared" si="72"/>
        <v>8</v>
      </c>
      <c r="J72" s="40">
        <f t="shared" si="121"/>
        <v>46073</v>
      </c>
      <c r="K72" s="4" t="str">
        <f t="shared" si="73"/>
        <v/>
      </c>
      <c r="L72" s="4" t="str">
        <f t="shared" si="74"/>
        <v/>
      </c>
      <c r="M72" s="4" t="str">
        <f t="shared" si="75"/>
        <v/>
      </c>
      <c r="N72" s="4" t="str">
        <f>IF(J72="","",IF(OR(AND(J72&gt;=ANNEXE!$E$4,J72&lt;=ANNEXE!$F$4),AND(J72&gt;=ANNEXE!$E$5,J72&lt;=ANNEXE!$F$5),AND(J72&gt;=ANNEXE!$E$6,J72&lt;=ANNEXE!$F$6),AND(J72&gt;=ANNEXE!$E$7,J72&lt;=ANNEXE!$F$7),AND(J72&gt;=ANNEXE!$E$8,J72&lt;=ANNEXE!$F$8),AND(J72&gt;=ANNEXE!$E$9,J72&lt;=ANNEXE!$F$9),COUNTIF(ANNEXE!$A$4:$C$18,J72)&gt;=1),"C",""))</f>
        <v/>
      </c>
      <c r="O72" s="41">
        <f t="shared" si="76"/>
        <v>3.5</v>
      </c>
      <c r="P72" s="40">
        <f t="shared" si="122"/>
        <v>46101</v>
      </c>
      <c r="Q72" s="4" t="str">
        <f t="shared" si="77"/>
        <v/>
      </c>
      <c r="R72" s="4" t="str">
        <f t="shared" si="78"/>
        <v/>
      </c>
      <c r="S72" s="4" t="str">
        <f t="shared" si="79"/>
        <v/>
      </c>
      <c r="T72" s="4" t="str">
        <f>IF(P72="","",IF(OR(AND(P72&gt;=ANNEXE!$E$4,P72&lt;=ANNEXE!$F$4),AND(P72&gt;=ANNEXE!$E$5,P72&lt;=ANNEXE!$F$5),AND(P72&gt;=ANNEXE!$E$6,P72&lt;=ANNEXE!$F$6),AND(P72&gt;=ANNEXE!$E$7,P72&lt;=ANNEXE!$F$7),AND(P72&gt;=ANNEXE!$E$8,P72&lt;=ANNEXE!$F$8),AND(P72&gt;=ANNEXE!$E$9,P72&lt;=ANNEXE!$F$9),COUNTIF(ANNEXE!$A$4:$C$18,P72)&gt;=1),"C",""))</f>
        <v/>
      </c>
      <c r="U72" s="41">
        <f t="shared" si="80"/>
        <v>3.5</v>
      </c>
      <c r="V72" s="40">
        <f t="shared" si="123"/>
        <v>46132</v>
      </c>
      <c r="W72" t="str">
        <f t="shared" si="81"/>
        <v/>
      </c>
      <c r="X72" s="4" t="str">
        <f t="shared" si="82"/>
        <v/>
      </c>
      <c r="Y72" s="4" t="str">
        <f t="shared" si="83"/>
        <v/>
      </c>
      <c r="Z72" s="4" t="str">
        <f>IF(V72="","",IF(OR(AND(V72&gt;=ANNEXE!$E$4,V72&lt;=ANNEXE!$F$4),AND(V72&gt;=ANNEXE!$E$5,V72&lt;=ANNEXE!$F$5),AND(V72&gt;=ANNEXE!$E$6,V72&lt;=ANNEXE!$F$6),AND(V72&gt;=ANNEXE!$E$7,V72&lt;=ANNEXE!$F$7),AND(V72&gt;=ANNEXE!$E$8,V72&lt;=ANNEXE!$F$8),AND(V72&gt;=ANNEXE!$E$9,V72&lt;=ANNEXE!$F$9),COUNTIF(ANNEXE!$A$4:$C$18,V72)&gt;=1),"C",""))</f>
        <v/>
      </c>
      <c r="AA72" s="41">
        <f t="shared" si="84"/>
        <v>7.5</v>
      </c>
      <c r="AB72" s="40">
        <f t="shared" si="124"/>
        <v>46162</v>
      </c>
      <c r="AC72" s="4" t="str">
        <f t="shared" si="85"/>
        <v/>
      </c>
      <c r="AD72" s="4" t="str">
        <f t="shared" si="86"/>
        <v/>
      </c>
      <c r="AE72" s="4" t="str">
        <f t="shared" si="87"/>
        <v/>
      </c>
      <c r="AF72" s="4" t="str">
        <f>IF(AB72="","",IF(OR(AND(AB72&gt;=ANNEXE!$E$4,AB72&lt;=ANNEXE!$F$4),AND(AB72&gt;=ANNEXE!$E$5,AB72&lt;=ANNEXE!$F$5),AND(AB72&gt;=ANNEXE!$E$6,AB72&lt;=ANNEXE!$F$6),AND(AB72&gt;=ANNEXE!$E$7,AB72&lt;=ANNEXE!$F$7),AND(AB72&gt;=ANNEXE!$E$8,AB72&lt;=ANNEXE!$F$8),AND(AB72&gt;=ANNEXE!$E$9,AB72&lt;=ANNEXE!$F$9),COUNTIF(ANNEXE!$A$4:$C$18,AB72)&gt;=1),"C",""))</f>
        <v/>
      </c>
      <c r="AG72" s="41">
        <f t="shared" si="88"/>
        <v>8</v>
      </c>
      <c r="AH72" s="40">
        <f t="shared" si="125"/>
        <v>46193</v>
      </c>
      <c r="AI72" s="4" t="str">
        <f t="shared" si="89"/>
        <v/>
      </c>
      <c r="AJ72" s="4" t="str">
        <f t="shared" si="90"/>
        <v/>
      </c>
      <c r="AK72" s="4" t="str">
        <f t="shared" si="91"/>
        <v/>
      </c>
      <c r="AL72" s="4" t="str">
        <f>IF(AH72="","",IF(OR(AND(AH72&gt;=ANNEXE!$E$4,AH72&lt;=ANNEXE!$F$4),AND(AH72&gt;=ANNEXE!$E$5,AH72&lt;=ANNEXE!$F$5),AND(AH72&gt;=ANNEXE!$E$6,AH72&lt;=ANNEXE!$F$6),AND(AH72&gt;=ANNEXE!$E$7,AH72&lt;=ANNEXE!$F$7),AND(AH72&gt;=ANNEXE!$E$8,AH72&lt;=ANNEXE!$F$8),AND(AH72&gt;=ANNEXE!$E$9,AH72&lt;=ANNEXE!$F$9),COUNTIF(ANNEXE!$A$4:$C$18,AH72)&gt;=1),"C",""))</f>
        <v/>
      </c>
      <c r="AM72" s="41" t="str">
        <f t="shared" si="92"/>
        <v/>
      </c>
      <c r="AN72" s="40">
        <f t="shared" si="126"/>
        <v>46223</v>
      </c>
      <c r="AO72" s="4" t="str">
        <f t="shared" si="93"/>
        <v/>
      </c>
      <c r="AP72" s="4" t="str">
        <f t="shared" si="94"/>
        <v/>
      </c>
      <c r="AQ72" s="4" t="str">
        <f t="shared" si="95"/>
        <v/>
      </c>
      <c r="AR72" s="4" t="str">
        <f>IF(AN72="","",IF(OR(AND(AN72&gt;=ANNEXE!$E$4,AN72&lt;=ANNEXE!$F$4),AND(AN72&gt;=ANNEXE!$E$5,AN72&lt;=ANNEXE!$F$5),AND(AN72&gt;=ANNEXE!$E$6,AN72&lt;=ANNEXE!$F$6),AND(AN72&gt;=ANNEXE!$E$7,AN72&lt;=ANNEXE!$F$7),AND(AN72&gt;=ANNEXE!$E$8,AN72&lt;=ANNEXE!$F$8),AND(AN72&gt;=ANNEXE!$E$9,AN72&lt;=ANNEXE!$F$9),COUNTIF(ANNEXE!$A$4:$C$18,AN72)&gt;=1),"C",""))</f>
        <v/>
      </c>
      <c r="AS72" s="41">
        <f t="shared" si="96"/>
        <v>7.5</v>
      </c>
      <c r="AT72" s="40">
        <f t="shared" si="127"/>
        <v>46254</v>
      </c>
      <c r="AU72" s="4" t="str">
        <f t="shared" si="97"/>
        <v/>
      </c>
      <c r="AV72" s="4" t="str">
        <f t="shared" si="98"/>
        <v/>
      </c>
      <c r="AW72" s="4" t="str">
        <f t="shared" si="99"/>
        <v/>
      </c>
      <c r="AX72" s="4" t="str">
        <f>IF(AT72="","",IF(OR(AND(AT72&gt;=ANNEXE!$E$4,AT72&lt;=ANNEXE!$F$4),AND(AT72&gt;=ANNEXE!$E$5,AT72&lt;=ANNEXE!$F$5),AND(AT72&gt;=ANNEXE!$E$6,AT72&lt;=ANNEXE!$F$6),AND(AT72&gt;=ANNEXE!$E$7,AT72&lt;=ANNEXE!$F$7),AND(AT72&gt;=ANNEXE!$E$8,AT72&lt;=ANNEXE!$F$8),AND(AT72&gt;=ANNEXE!$E$9,AT72&lt;=ANNEXE!$F$9),COUNTIF(ANNEXE!$A$4:$C$18,AT72)&gt;=1),"C",""))</f>
        <v/>
      </c>
      <c r="AY72" s="41">
        <f t="shared" si="100"/>
        <v>8</v>
      </c>
      <c r="AZ72" s="40">
        <f t="shared" si="128"/>
        <v>46285</v>
      </c>
      <c r="BA72" s="4" t="str">
        <f t="shared" si="101"/>
        <v/>
      </c>
      <c r="BB72" s="4" t="str">
        <f t="shared" si="102"/>
        <v/>
      </c>
      <c r="BC72" s="4" t="str">
        <f t="shared" si="103"/>
        <v/>
      </c>
      <c r="BD72" s="4" t="str">
        <f>IF(AZ72="","",IF(OR(AND(AZ72&gt;=ANNEXE!$E$4,AZ72&lt;=ANNEXE!$F$4),AND(AZ72&gt;=ANNEXE!$E$5,AZ72&lt;=ANNEXE!$F$5),AND(AZ72&gt;=ANNEXE!$E$6,AZ72&lt;=ANNEXE!$F$6),AND(AZ72&gt;=ANNEXE!$E$7,AZ72&lt;=ANNEXE!$F$7),AND(AZ72&gt;=ANNEXE!$E$8,AZ72&lt;=ANNEXE!$F$8),AND(AZ72&gt;=ANNEXE!$E$9,AZ72&lt;=ANNEXE!$F$9),COUNTIF(ANNEXE!$A$4:$C$18,AZ72)&gt;=1),"C",""))</f>
        <v/>
      </c>
      <c r="BE72" s="41" t="str">
        <f t="shared" si="104"/>
        <v/>
      </c>
      <c r="BF72" s="40">
        <f t="shared" si="129"/>
        <v>46315</v>
      </c>
      <c r="BG72" s="4" t="str">
        <f t="shared" si="105"/>
        <v/>
      </c>
      <c r="BH72" s="4" t="str">
        <f t="shared" si="106"/>
        <v/>
      </c>
      <c r="BI72" s="4" t="str">
        <f t="shared" si="107"/>
        <v/>
      </c>
      <c r="BJ72" s="4" t="str">
        <f>IF(BF72="","",IF(OR(AND(BF72&gt;=ANNEXE!$E$4,BF72&lt;=ANNEXE!$F$4),AND(BF72&gt;=ANNEXE!$E$5,BF72&lt;=ANNEXE!$F$5),AND(BF72&gt;=ANNEXE!$E$6,BF72&lt;=ANNEXE!$F$6),AND(BF72&gt;=ANNEXE!$E$7,BF72&lt;=ANNEXE!$F$7),AND(BF72&gt;=ANNEXE!$E$8,BF72&lt;=ANNEXE!$F$8),AND(BF72&gt;=ANNEXE!$E$9,BF72&lt;=ANNEXE!$F$9),COUNTIF(ANNEXE!$A$4:$C$18,BF72)&gt;=1),"C",""))</f>
        <v/>
      </c>
      <c r="BK72" s="41">
        <f t="shared" si="108"/>
        <v>8</v>
      </c>
      <c r="BL72" s="40">
        <f t="shared" si="130"/>
        <v>46346</v>
      </c>
      <c r="BM72" s="4" t="str">
        <f t="shared" si="109"/>
        <v/>
      </c>
      <c r="BN72" s="4" t="str">
        <f t="shared" si="110"/>
        <v/>
      </c>
      <c r="BO72" s="4" t="str">
        <f t="shared" si="111"/>
        <v/>
      </c>
      <c r="BP72" s="4" t="str">
        <f>IF(BL72="","",IF(OR(AND(BL72&gt;=ANNEXE!$E$4,BL72&lt;=ANNEXE!$F$4),AND(BL72&gt;=ANNEXE!$E$5,BL72&lt;=ANNEXE!$F$5),AND(BL72&gt;=ANNEXE!$E$6,BL72&lt;=ANNEXE!$F$6),AND(BL72&gt;=ANNEXE!$E$7,BL72&lt;=ANNEXE!$F$7),AND(BL72&gt;=ANNEXE!$E$8,BL72&lt;=ANNEXE!$F$8),AND(BL72&gt;=ANNEXE!$E$9,BL72&lt;=ANNEXE!$F$9),COUNTIF(ANNEXE!$A$4:$C$18,BL72)&gt;=1),"C",""))</f>
        <v/>
      </c>
      <c r="BQ72" s="41">
        <f t="shared" si="112"/>
        <v>3.5</v>
      </c>
      <c r="BR72" s="40">
        <f t="shared" si="131"/>
        <v>46376</v>
      </c>
      <c r="BS72" s="4" t="str">
        <f t="shared" si="118"/>
        <v/>
      </c>
      <c r="BT72" s="4" t="str">
        <f t="shared" si="119"/>
        <v/>
      </c>
      <c r="BU72" s="4" t="str">
        <f t="shared" si="113"/>
        <v/>
      </c>
      <c r="BV72" s="4" t="str">
        <f>IF(BR72="","",IF(OR(AND(BR72&gt;=ANNEXE!$E$4,BR72&lt;=ANNEXE!$F$4),AND(BR72&gt;=ANNEXE!$E$5,BR72&lt;=ANNEXE!$F$5),AND(BR72&gt;=ANNEXE!$E$6,BR72&lt;=ANNEXE!$F$6),AND(BR72&gt;=ANNEXE!$E$7,BR72&lt;=ANNEXE!$F$7),AND(BR72&gt;=ANNEXE!$E$8,BR72&lt;=ANNEXE!$F$8),AND(BR72&gt;=ANNEXE!$E$9,BR72&lt;=ANNEXE!$F$9),COUNTIF(ANNEXE!$A$4:$C$18,BR72)&gt;=1),"C",""))</f>
        <v/>
      </c>
      <c r="BW72" s="41" t="str">
        <f t="shared" si="114"/>
        <v/>
      </c>
    </row>
    <row r="73" spans="4:75">
      <c r="D73" s="40">
        <f t="shared" si="120"/>
        <v>46043</v>
      </c>
      <c r="E73" s="4" t="str">
        <f t="shared" si="115"/>
        <v/>
      </c>
      <c r="F73" s="4" t="str">
        <f t="shared" si="116"/>
        <v/>
      </c>
      <c r="G73" s="4" t="str">
        <f t="shared" si="117"/>
        <v/>
      </c>
      <c r="H73" s="4" t="str">
        <f>IF(D73="","",IF(OR(AND(D73&gt;=ANNEXE!$E$4,D73&lt;=ANNEXE!$F$4),AND(D73&gt;=ANNEXE!$E$5,D73&lt;=ANNEXE!$F$5),AND(D73&gt;=ANNEXE!$E$6,D73&lt;=ANNEXE!$F$6),AND(D73&gt;=ANNEXE!$E$7,D73&lt;=ANNEXE!$F$7),AND(D73&gt;=ANNEXE!$E$8,D73&lt;=ANNEXE!$F$8),AND(D73&gt;=ANNEXE!$E$9,D73&lt;=ANNEXE!$F$9),COUNTIF(ANNEXE!$A$4:$C$18,D73)&gt;=1),"C",""))</f>
        <v/>
      </c>
      <c r="I73" s="41">
        <f t="shared" si="72"/>
        <v>8</v>
      </c>
      <c r="J73" s="40">
        <f t="shared" si="121"/>
        <v>46074</v>
      </c>
      <c r="K73" s="4" t="str">
        <f t="shared" si="73"/>
        <v/>
      </c>
      <c r="L73" s="4" t="str">
        <f t="shared" si="74"/>
        <v/>
      </c>
      <c r="M73" s="4" t="str">
        <f t="shared" si="75"/>
        <v/>
      </c>
      <c r="N73" s="4" t="str">
        <f>IF(J73="","",IF(OR(AND(J73&gt;=ANNEXE!$E$4,J73&lt;=ANNEXE!$F$4),AND(J73&gt;=ANNEXE!$E$5,J73&lt;=ANNEXE!$F$5),AND(J73&gt;=ANNEXE!$E$6,J73&lt;=ANNEXE!$F$6),AND(J73&gt;=ANNEXE!$E$7,J73&lt;=ANNEXE!$F$7),AND(J73&gt;=ANNEXE!$E$8,J73&lt;=ANNEXE!$F$8),AND(J73&gt;=ANNEXE!$E$9,J73&lt;=ANNEXE!$F$9),COUNTIF(ANNEXE!$A$4:$C$18,J73)&gt;=1),"C",""))</f>
        <v/>
      </c>
      <c r="O73" s="41" t="str">
        <f t="shared" si="76"/>
        <v/>
      </c>
      <c r="P73" s="40">
        <f t="shared" si="122"/>
        <v>46102</v>
      </c>
      <c r="Q73" s="4" t="str">
        <f t="shared" si="77"/>
        <v/>
      </c>
      <c r="R73" s="4" t="str">
        <f t="shared" si="78"/>
        <v/>
      </c>
      <c r="S73" s="4" t="str">
        <f t="shared" si="79"/>
        <v/>
      </c>
      <c r="T73" s="4" t="str">
        <f>IF(P73="","",IF(OR(AND(P73&gt;=ANNEXE!$E$4,P73&lt;=ANNEXE!$F$4),AND(P73&gt;=ANNEXE!$E$5,P73&lt;=ANNEXE!$F$5),AND(P73&gt;=ANNEXE!$E$6,P73&lt;=ANNEXE!$F$6),AND(P73&gt;=ANNEXE!$E$7,P73&lt;=ANNEXE!$F$7),AND(P73&gt;=ANNEXE!$E$8,P73&lt;=ANNEXE!$F$8),AND(P73&gt;=ANNEXE!$E$9,P73&lt;=ANNEXE!$F$9),COUNTIF(ANNEXE!$A$4:$C$18,P73)&gt;=1),"C",""))</f>
        <v/>
      </c>
      <c r="U73" s="41" t="str">
        <f t="shared" si="80"/>
        <v/>
      </c>
      <c r="V73" s="40">
        <f t="shared" si="123"/>
        <v>46133</v>
      </c>
      <c r="W73" t="str">
        <f t="shared" si="81"/>
        <v/>
      </c>
      <c r="X73" s="4" t="str">
        <f t="shared" si="82"/>
        <v/>
      </c>
      <c r="Y73" s="4" t="str">
        <f t="shared" si="83"/>
        <v/>
      </c>
      <c r="Z73" s="4" t="str">
        <f>IF(V73="","",IF(OR(AND(V73&gt;=ANNEXE!$E$4,V73&lt;=ANNEXE!$F$4),AND(V73&gt;=ANNEXE!$E$5,V73&lt;=ANNEXE!$F$5),AND(V73&gt;=ANNEXE!$E$6,V73&lt;=ANNEXE!$F$6),AND(V73&gt;=ANNEXE!$E$7,V73&lt;=ANNEXE!$F$7),AND(V73&gt;=ANNEXE!$E$8,V73&lt;=ANNEXE!$F$8),AND(V73&gt;=ANNEXE!$E$9,V73&lt;=ANNEXE!$F$9),COUNTIF(ANNEXE!$A$4:$C$18,V73)&gt;=1),"C",""))</f>
        <v/>
      </c>
      <c r="AA73" s="41">
        <f t="shared" si="84"/>
        <v>8</v>
      </c>
      <c r="AB73" s="40">
        <f t="shared" si="124"/>
        <v>46163</v>
      </c>
      <c r="AC73" s="4" t="str">
        <f t="shared" si="85"/>
        <v/>
      </c>
      <c r="AD73" s="4" t="str">
        <f t="shared" si="86"/>
        <v/>
      </c>
      <c r="AE73" s="4" t="str">
        <f t="shared" si="87"/>
        <v/>
      </c>
      <c r="AF73" s="4" t="str">
        <f>IF(AB73="","",IF(OR(AND(AB73&gt;=ANNEXE!$E$4,AB73&lt;=ANNEXE!$F$4),AND(AB73&gt;=ANNEXE!$E$5,AB73&lt;=ANNEXE!$F$5),AND(AB73&gt;=ANNEXE!$E$6,AB73&lt;=ANNEXE!$F$6),AND(AB73&gt;=ANNEXE!$E$7,AB73&lt;=ANNEXE!$F$7),AND(AB73&gt;=ANNEXE!$E$8,AB73&lt;=ANNEXE!$F$8),AND(AB73&gt;=ANNEXE!$E$9,AB73&lt;=ANNEXE!$F$9),COUNTIF(ANNEXE!$A$4:$C$18,AB73)&gt;=1),"C",""))</f>
        <v/>
      </c>
      <c r="AG73" s="41">
        <f t="shared" si="88"/>
        <v>8</v>
      </c>
      <c r="AH73" s="40">
        <f t="shared" si="125"/>
        <v>46194</v>
      </c>
      <c r="AI73" s="4" t="str">
        <f t="shared" si="89"/>
        <v/>
      </c>
      <c r="AJ73" s="4" t="str">
        <f t="shared" si="90"/>
        <v/>
      </c>
      <c r="AK73" s="4" t="str">
        <f t="shared" si="91"/>
        <v/>
      </c>
      <c r="AL73" s="4" t="str">
        <f>IF(AH73="","",IF(OR(AND(AH73&gt;=ANNEXE!$E$4,AH73&lt;=ANNEXE!$F$4),AND(AH73&gt;=ANNEXE!$E$5,AH73&lt;=ANNEXE!$F$5),AND(AH73&gt;=ANNEXE!$E$6,AH73&lt;=ANNEXE!$F$6),AND(AH73&gt;=ANNEXE!$E$7,AH73&lt;=ANNEXE!$F$7),AND(AH73&gt;=ANNEXE!$E$8,AH73&lt;=ANNEXE!$F$8),AND(AH73&gt;=ANNEXE!$E$9,AH73&lt;=ANNEXE!$F$9),COUNTIF(ANNEXE!$A$4:$C$18,AH73)&gt;=1),"C",""))</f>
        <v/>
      </c>
      <c r="AM73" s="41" t="str">
        <f t="shared" si="92"/>
        <v/>
      </c>
      <c r="AN73" s="40">
        <f t="shared" si="126"/>
        <v>46224</v>
      </c>
      <c r="AO73" s="4" t="str">
        <f t="shared" si="93"/>
        <v/>
      </c>
      <c r="AP73" s="4" t="str">
        <f t="shared" si="94"/>
        <v/>
      </c>
      <c r="AQ73" s="4" t="str">
        <f t="shared" si="95"/>
        <v/>
      </c>
      <c r="AR73" s="4" t="str">
        <f>IF(AN73="","",IF(OR(AND(AN73&gt;=ANNEXE!$E$4,AN73&lt;=ANNEXE!$F$4),AND(AN73&gt;=ANNEXE!$E$5,AN73&lt;=ANNEXE!$F$5),AND(AN73&gt;=ANNEXE!$E$6,AN73&lt;=ANNEXE!$F$6),AND(AN73&gt;=ANNEXE!$E$7,AN73&lt;=ANNEXE!$F$7),AND(AN73&gt;=ANNEXE!$E$8,AN73&lt;=ANNEXE!$F$8),AND(AN73&gt;=ANNEXE!$E$9,AN73&lt;=ANNEXE!$F$9),COUNTIF(ANNEXE!$A$4:$C$18,AN73)&gt;=1),"C",""))</f>
        <v/>
      </c>
      <c r="AS73" s="41">
        <f t="shared" si="96"/>
        <v>8</v>
      </c>
      <c r="AT73" s="40">
        <f t="shared" si="127"/>
        <v>46255</v>
      </c>
      <c r="AU73" s="4" t="str">
        <f t="shared" si="97"/>
        <v/>
      </c>
      <c r="AV73" s="4" t="str">
        <f t="shared" si="98"/>
        <v/>
      </c>
      <c r="AW73" s="4" t="str">
        <f t="shared" si="99"/>
        <v/>
      </c>
      <c r="AX73" s="4" t="str">
        <f>IF(AT73="","",IF(OR(AND(AT73&gt;=ANNEXE!$E$4,AT73&lt;=ANNEXE!$F$4),AND(AT73&gt;=ANNEXE!$E$5,AT73&lt;=ANNEXE!$F$5),AND(AT73&gt;=ANNEXE!$E$6,AT73&lt;=ANNEXE!$F$6),AND(AT73&gt;=ANNEXE!$E$7,AT73&lt;=ANNEXE!$F$7),AND(AT73&gt;=ANNEXE!$E$8,AT73&lt;=ANNEXE!$F$8),AND(AT73&gt;=ANNEXE!$E$9,AT73&lt;=ANNEXE!$F$9),COUNTIF(ANNEXE!$A$4:$C$18,AT73)&gt;=1),"C",""))</f>
        <v/>
      </c>
      <c r="AY73" s="41">
        <f t="shared" si="100"/>
        <v>3.5</v>
      </c>
      <c r="AZ73" s="40">
        <f t="shared" si="128"/>
        <v>46286</v>
      </c>
      <c r="BA73" s="4" t="str">
        <f t="shared" si="101"/>
        <v/>
      </c>
      <c r="BB73" s="4" t="str">
        <f t="shared" si="102"/>
        <v/>
      </c>
      <c r="BC73" s="4" t="str">
        <f t="shared" si="103"/>
        <v/>
      </c>
      <c r="BD73" s="4" t="str">
        <f>IF(AZ73="","",IF(OR(AND(AZ73&gt;=ANNEXE!$E$4,AZ73&lt;=ANNEXE!$F$4),AND(AZ73&gt;=ANNEXE!$E$5,AZ73&lt;=ANNEXE!$F$5),AND(AZ73&gt;=ANNEXE!$E$6,AZ73&lt;=ANNEXE!$F$6),AND(AZ73&gt;=ANNEXE!$E$7,AZ73&lt;=ANNEXE!$F$7),AND(AZ73&gt;=ANNEXE!$E$8,AZ73&lt;=ANNEXE!$F$8),AND(AZ73&gt;=ANNEXE!$E$9,AZ73&lt;=ANNEXE!$F$9),COUNTIF(ANNEXE!$A$4:$C$18,AZ73)&gt;=1),"C",""))</f>
        <v/>
      </c>
      <c r="BE73" s="41">
        <f t="shared" si="104"/>
        <v>7.5</v>
      </c>
      <c r="BF73" s="40">
        <f t="shared" si="129"/>
        <v>46316</v>
      </c>
      <c r="BG73" s="4" t="str">
        <f t="shared" si="105"/>
        <v/>
      </c>
      <c r="BH73" s="4" t="str">
        <f t="shared" si="106"/>
        <v/>
      </c>
      <c r="BI73" s="4" t="str">
        <f t="shared" si="107"/>
        <v/>
      </c>
      <c r="BJ73" s="4" t="str">
        <f>IF(BF73="","",IF(OR(AND(BF73&gt;=ANNEXE!$E$4,BF73&lt;=ANNEXE!$F$4),AND(BF73&gt;=ANNEXE!$E$5,BF73&lt;=ANNEXE!$F$5),AND(BF73&gt;=ANNEXE!$E$6,BF73&lt;=ANNEXE!$F$6),AND(BF73&gt;=ANNEXE!$E$7,BF73&lt;=ANNEXE!$F$7),AND(BF73&gt;=ANNEXE!$E$8,BF73&lt;=ANNEXE!$F$8),AND(BF73&gt;=ANNEXE!$E$9,BF73&lt;=ANNEXE!$F$9),COUNTIF(ANNEXE!$A$4:$C$18,BF73)&gt;=1),"C",""))</f>
        <v/>
      </c>
      <c r="BK73" s="41">
        <f t="shared" si="108"/>
        <v>8</v>
      </c>
      <c r="BL73" s="40">
        <f t="shared" si="130"/>
        <v>46347</v>
      </c>
      <c r="BM73" s="4" t="str">
        <f t="shared" si="109"/>
        <v/>
      </c>
      <c r="BN73" s="4" t="str">
        <f t="shared" si="110"/>
        <v/>
      </c>
      <c r="BO73" s="4" t="str">
        <f t="shared" si="111"/>
        <v/>
      </c>
      <c r="BP73" s="4" t="str">
        <f>IF(BL73="","",IF(OR(AND(BL73&gt;=ANNEXE!$E$4,BL73&lt;=ANNEXE!$F$4),AND(BL73&gt;=ANNEXE!$E$5,BL73&lt;=ANNEXE!$F$5),AND(BL73&gt;=ANNEXE!$E$6,BL73&lt;=ANNEXE!$F$6),AND(BL73&gt;=ANNEXE!$E$7,BL73&lt;=ANNEXE!$F$7),AND(BL73&gt;=ANNEXE!$E$8,BL73&lt;=ANNEXE!$F$8),AND(BL73&gt;=ANNEXE!$E$9,BL73&lt;=ANNEXE!$F$9),COUNTIF(ANNEXE!$A$4:$C$18,BL73)&gt;=1),"C",""))</f>
        <v/>
      </c>
      <c r="BQ73" s="41" t="str">
        <f t="shared" si="112"/>
        <v/>
      </c>
      <c r="BR73" s="40">
        <f t="shared" si="131"/>
        <v>46377</v>
      </c>
      <c r="BS73" s="4" t="str">
        <f t="shared" si="118"/>
        <v/>
      </c>
      <c r="BT73" s="4" t="str">
        <f t="shared" si="119"/>
        <v/>
      </c>
      <c r="BU73" s="4" t="str">
        <f t="shared" si="113"/>
        <v/>
      </c>
      <c r="BV73" s="4" t="str">
        <f>IF(BR73="","",IF(OR(AND(BR73&gt;=ANNEXE!$E$4,BR73&lt;=ANNEXE!$F$4),AND(BR73&gt;=ANNEXE!$E$5,BR73&lt;=ANNEXE!$F$5),AND(BR73&gt;=ANNEXE!$E$6,BR73&lt;=ANNEXE!$F$6),AND(BR73&gt;=ANNEXE!$E$7,BR73&lt;=ANNEXE!$F$7),AND(BR73&gt;=ANNEXE!$E$8,BR73&lt;=ANNEXE!$F$8),AND(BR73&gt;=ANNEXE!$E$9,BR73&lt;=ANNEXE!$F$9),COUNTIF(ANNEXE!$A$4:$C$18,BR73)&gt;=1),"C",""))</f>
        <v/>
      </c>
      <c r="BW73" s="41">
        <f t="shared" si="114"/>
        <v>7.5</v>
      </c>
    </row>
    <row r="74" spans="4:75">
      <c r="D74" s="40">
        <f t="shared" si="120"/>
        <v>46044</v>
      </c>
      <c r="E74" s="4" t="str">
        <f t="shared" si="115"/>
        <v/>
      </c>
      <c r="F74" s="4" t="str">
        <f t="shared" si="116"/>
        <v/>
      </c>
      <c r="G74" s="4" t="str">
        <f t="shared" si="117"/>
        <v/>
      </c>
      <c r="H74" s="4" t="str">
        <f>IF(D74="","",IF(OR(AND(D74&gt;=ANNEXE!$E$4,D74&lt;=ANNEXE!$F$4),AND(D74&gt;=ANNEXE!$E$5,D74&lt;=ANNEXE!$F$5),AND(D74&gt;=ANNEXE!$E$6,D74&lt;=ANNEXE!$F$6),AND(D74&gt;=ANNEXE!$E$7,D74&lt;=ANNEXE!$F$7),AND(D74&gt;=ANNEXE!$E$8,D74&lt;=ANNEXE!$F$8),AND(D74&gt;=ANNEXE!$E$9,D74&lt;=ANNEXE!$F$9),COUNTIF(ANNEXE!$A$4:$C$18,D74)&gt;=1),"C",""))</f>
        <v/>
      </c>
      <c r="I74" s="41">
        <f t="shared" si="72"/>
        <v>8</v>
      </c>
      <c r="J74" s="40">
        <f t="shared" si="121"/>
        <v>46075</v>
      </c>
      <c r="K74" s="4" t="str">
        <f t="shared" si="73"/>
        <v/>
      </c>
      <c r="L74" s="4" t="str">
        <f t="shared" si="74"/>
        <v/>
      </c>
      <c r="M74" s="4" t="str">
        <f t="shared" si="75"/>
        <v/>
      </c>
      <c r="N74" s="4" t="str">
        <f>IF(J74="","",IF(OR(AND(J74&gt;=ANNEXE!$E$4,J74&lt;=ANNEXE!$F$4),AND(J74&gt;=ANNEXE!$E$5,J74&lt;=ANNEXE!$F$5),AND(J74&gt;=ANNEXE!$E$6,J74&lt;=ANNEXE!$F$6),AND(J74&gt;=ANNEXE!$E$7,J74&lt;=ANNEXE!$F$7),AND(J74&gt;=ANNEXE!$E$8,J74&lt;=ANNEXE!$F$8),AND(J74&gt;=ANNEXE!$E$9,J74&lt;=ANNEXE!$F$9),COUNTIF(ANNEXE!$A$4:$C$18,J74)&gt;=1),"C",""))</f>
        <v/>
      </c>
      <c r="O74" s="41" t="str">
        <f t="shared" si="76"/>
        <v/>
      </c>
      <c r="P74" s="40">
        <f t="shared" si="122"/>
        <v>46103</v>
      </c>
      <c r="Q74" s="4" t="str">
        <f t="shared" si="77"/>
        <v/>
      </c>
      <c r="R74" s="4" t="str">
        <f t="shared" si="78"/>
        <v/>
      </c>
      <c r="S74" s="4" t="str">
        <f t="shared" si="79"/>
        <v/>
      </c>
      <c r="T74" s="4" t="str">
        <f>IF(P74="","",IF(OR(AND(P74&gt;=ANNEXE!$E$4,P74&lt;=ANNEXE!$F$4),AND(P74&gt;=ANNEXE!$E$5,P74&lt;=ANNEXE!$F$5),AND(P74&gt;=ANNEXE!$E$6,P74&lt;=ANNEXE!$F$6),AND(P74&gt;=ANNEXE!$E$7,P74&lt;=ANNEXE!$F$7),AND(P74&gt;=ANNEXE!$E$8,P74&lt;=ANNEXE!$F$8),AND(P74&gt;=ANNEXE!$E$9,P74&lt;=ANNEXE!$F$9),COUNTIF(ANNEXE!$A$4:$C$18,P74)&gt;=1),"C",""))</f>
        <v/>
      </c>
      <c r="U74" s="41" t="str">
        <f t="shared" si="80"/>
        <v/>
      </c>
      <c r="V74" s="40">
        <f t="shared" si="123"/>
        <v>46134</v>
      </c>
      <c r="W74" t="str">
        <f t="shared" si="81"/>
        <v/>
      </c>
      <c r="X74" s="4" t="str">
        <f t="shared" si="82"/>
        <v/>
      </c>
      <c r="Y74" s="4" t="str">
        <f t="shared" si="83"/>
        <v/>
      </c>
      <c r="Z74" s="4" t="str">
        <f>IF(V74="","",IF(OR(AND(V74&gt;=ANNEXE!$E$4,V74&lt;=ANNEXE!$F$4),AND(V74&gt;=ANNEXE!$E$5,V74&lt;=ANNEXE!$F$5),AND(V74&gt;=ANNEXE!$E$6,V74&lt;=ANNEXE!$F$6),AND(V74&gt;=ANNEXE!$E$7,V74&lt;=ANNEXE!$F$7),AND(V74&gt;=ANNEXE!$E$8,V74&lt;=ANNEXE!$F$8),AND(V74&gt;=ANNEXE!$E$9,V74&lt;=ANNEXE!$F$9),COUNTIF(ANNEXE!$A$4:$C$18,V74)&gt;=1),"C",""))</f>
        <v/>
      </c>
      <c r="AA74" s="41">
        <f t="shared" si="84"/>
        <v>8</v>
      </c>
      <c r="AB74" s="40">
        <f t="shared" si="124"/>
        <v>46164</v>
      </c>
      <c r="AC74" s="4" t="str">
        <f t="shared" si="85"/>
        <v/>
      </c>
      <c r="AD74" s="4" t="str">
        <f t="shared" si="86"/>
        <v/>
      </c>
      <c r="AE74" s="4" t="str">
        <f t="shared" si="87"/>
        <v/>
      </c>
      <c r="AF74" s="4" t="str">
        <f>IF(AB74="","",IF(OR(AND(AB74&gt;=ANNEXE!$E$4,AB74&lt;=ANNEXE!$F$4),AND(AB74&gt;=ANNEXE!$E$5,AB74&lt;=ANNEXE!$F$5),AND(AB74&gt;=ANNEXE!$E$6,AB74&lt;=ANNEXE!$F$6),AND(AB74&gt;=ANNEXE!$E$7,AB74&lt;=ANNEXE!$F$7),AND(AB74&gt;=ANNEXE!$E$8,AB74&lt;=ANNEXE!$F$8),AND(AB74&gt;=ANNEXE!$E$9,AB74&lt;=ANNEXE!$F$9),COUNTIF(ANNEXE!$A$4:$C$18,AB74)&gt;=1),"C",""))</f>
        <v/>
      </c>
      <c r="AG74" s="41">
        <f t="shared" si="88"/>
        <v>3.5</v>
      </c>
      <c r="AH74" s="40">
        <f t="shared" si="125"/>
        <v>46195</v>
      </c>
      <c r="AI74" s="4" t="str">
        <f t="shared" si="89"/>
        <v/>
      </c>
      <c r="AJ74" s="4" t="str">
        <f t="shared" si="90"/>
        <v/>
      </c>
      <c r="AK74" s="4" t="str">
        <f t="shared" si="91"/>
        <v/>
      </c>
      <c r="AL74" s="4" t="str">
        <f>IF(AH74="","",IF(OR(AND(AH74&gt;=ANNEXE!$E$4,AH74&lt;=ANNEXE!$F$4),AND(AH74&gt;=ANNEXE!$E$5,AH74&lt;=ANNEXE!$F$5),AND(AH74&gt;=ANNEXE!$E$6,AH74&lt;=ANNEXE!$F$6),AND(AH74&gt;=ANNEXE!$E$7,AH74&lt;=ANNEXE!$F$7),AND(AH74&gt;=ANNEXE!$E$8,AH74&lt;=ANNEXE!$F$8),AND(AH74&gt;=ANNEXE!$E$9,AH74&lt;=ANNEXE!$F$9),COUNTIF(ANNEXE!$A$4:$C$18,AH74)&gt;=1),"C",""))</f>
        <v/>
      </c>
      <c r="AM74" s="41">
        <f t="shared" si="92"/>
        <v>7.5</v>
      </c>
      <c r="AN74" s="40">
        <f t="shared" si="126"/>
        <v>46225</v>
      </c>
      <c r="AO74" s="4" t="str">
        <f t="shared" si="93"/>
        <v/>
      </c>
      <c r="AP74" s="4" t="str">
        <f t="shared" si="94"/>
        <v/>
      </c>
      <c r="AQ74" s="4" t="str">
        <f t="shared" si="95"/>
        <v/>
      </c>
      <c r="AR74" s="4" t="str">
        <f>IF(AN74="","",IF(OR(AND(AN74&gt;=ANNEXE!$E$4,AN74&lt;=ANNEXE!$F$4),AND(AN74&gt;=ANNEXE!$E$5,AN74&lt;=ANNEXE!$F$5),AND(AN74&gt;=ANNEXE!$E$6,AN74&lt;=ANNEXE!$F$6),AND(AN74&gt;=ANNEXE!$E$7,AN74&lt;=ANNEXE!$F$7),AND(AN74&gt;=ANNEXE!$E$8,AN74&lt;=ANNEXE!$F$8),AND(AN74&gt;=ANNEXE!$E$9,AN74&lt;=ANNEXE!$F$9),COUNTIF(ANNEXE!$A$4:$C$18,AN74)&gt;=1),"C",""))</f>
        <v/>
      </c>
      <c r="AS74" s="41">
        <f t="shared" si="96"/>
        <v>8</v>
      </c>
      <c r="AT74" s="40">
        <f t="shared" si="127"/>
        <v>46256</v>
      </c>
      <c r="AU74" s="4" t="str">
        <f t="shared" si="97"/>
        <v/>
      </c>
      <c r="AV74" s="4" t="str">
        <f t="shared" si="98"/>
        <v/>
      </c>
      <c r="AW74" s="4" t="str">
        <f t="shared" si="99"/>
        <v/>
      </c>
      <c r="AX74" s="4" t="str">
        <f>IF(AT74="","",IF(OR(AND(AT74&gt;=ANNEXE!$E$4,AT74&lt;=ANNEXE!$F$4),AND(AT74&gt;=ANNEXE!$E$5,AT74&lt;=ANNEXE!$F$5),AND(AT74&gt;=ANNEXE!$E$6,AT74&lt;=ANNEXE!$F$6),AND(AT74&gt;=ANNEXE!$E$7,AT74&lt;=ANNEXE!$F$7),AND(AT74&gt;=ANNEXE!$E$8,AT74&lt;=ANNEXE!$F$8),AND(AT74&gt;=ANNEXE!$E$9,AT74&lt;=ANNEXE!$F$9),COUNTIF(ANNEXE!$A$4:$C$18,AT74)&gt;=1),"C",""))</f>
        <v/>
      </c>
      <c r="AY74" s="41" t="str">
        <f t="shared" si="100"/>
        <v/>
      </c>
      <c r="AZ74" s="40">
        <f t="shared" si="128"/>
        <v>46287</v>
      </c>
      <c r="BA74" s="4" t="str">
        <f t="shared" si="101"/>
        <v/>
      </c>
      <c r="BB74" s="4" t="str">
        <f t="shared" si="102"/>
        <v/>
      </c>
      <c r="BC74" s="4" t="str">
        <f t="shared" si="103"/>
        <v/>
      </c>
      <c r="BD74" s="4" t="str">
        <f>IF(AZ74="","",IF(OR(AND(AZ74&gt;=ANNEXE!$E$4,AZ74&lt;=ANNEXE!$F$4),AND(AZ74&gt;=ANNEXE!$E$5,AZ74&lt;=ANNEXE!$F$5),AND(AZ74&gt;=ANNEXE!$E$6,AZ74&lt;=ANNEXE!$F$6),AND(AZ74&gt;=ANNEXE!$E$7,AZ74&lt;=ANNEXE!$F$7),AND(AZ74&gt;=ANNEXE!$E$8,AZ74&lt;=ANNEXE!$F$8),AND(AZ74&gt;=ANNEXE!$E$9,AZ74&lt;=ANNEXE!$F$9),COUNTIF(ANNEXE!$A$4:$C$18,AZ74)&gt;=1),"C",""))</f>
        <v/>
      </c>
      <c r="BE74" s="41">
        <f t="shared" si="104"/>
        <v>8</v>
      </c>
      <c r="BF74" s="40">
        <f t="shared" si="129"/>
        <v>46317</v>
      </c>
      <c r="BG74" s="4" t="str">
        <f t="shared" si="105"/>
        <v/>
      </c>
      <c r="BH74" s="4" t="str">
        <f t="shared" si="106"/>
        <v/>
      </c>
      <c r="BI74" s="4" t="str">
        <f t="shared" si="107"/>
        <v/>
      </c>
      <c r="BJ74" s="4" t="str">
        <f>IF(BF74="","",IF(OR(AND(BF74&gt;=ANNEXE!$E$4,BF74&lt;=ANNEXE!$F$4),AND(BF74&gt;=ANNEXE!$E$5,BF74&lt;=ANNEXE!$F$5),AND(BF74&gt;=ANNEXE!$E$6,BF74&lt;=ANNEXE!$F$6),AND(BF74&gt;=ANNEXE!$E$7,BF74&lt;=ANNEXE!$F$7),AND(BF74&gt;=ANNEXE!$E$8,BF74&lt;=ANNEXE!$F$8),AND(BF74&gt;=ANNEXE!$E$9,BF74&lt;=ANNEXE!$F$9),COUNTIF(ANNEXE!$A$4:$C$18,BF74)&gt;=1),"C",""))</f>
        <v/>
      </c>
      <c r="BK74" s="41">
        <f t="shared" si="108"/>
        <v>8</v>
      </c>
      <c r="BL74" s="40">
        <f t="shared" si="130"/>
        <v>46348</v>
      </c>
      <c r="BM74" s="4" t="str">
        <f t="shared" si="109"/>
        <v/>
      </c>
      <c r="BN74" s="4" t="str">
        <f t="shared" si="110"/>
        <v/>
      </c>
      <c r="BO74" s="4" t="str">
        <f t="shared" si="111"/>
        <v/>
      </c>
      <c r="BP74" s="4" t="str">
        <f>IF(BL74="","",IF(OR(AND(BL74&gt;=ANNEXE!$E$4,BL74&lt;=ANNEXE!$F$4),AND(BL74&gt;=ANNEXE!$E$5,BL74&lt;=ANNEXE!$F$5),AND(BL74&gt;=ANNEXE!$E$6,BL74&lt;=ANNEXE!$F$6),AND(BL74&gt;=ANNEXE!$E$7,BL74&lt;=ANNEXE!$F$7),AND(BL74&gt;=ANNEXE!$E$8,BL74&lt;=ANNEXE!$F$8),AND(BL74&gt;=ANNEXE!$E$9,BL74&lt;=ANNEXE!$F$9),COUNTIF(ANNEXE!$A$4:$C$18,BL74)&gt;=1),"C",""))</f>
        <v/>
      </c>
      <c r="BQ74" s="41" t="str">
        <f t="shared" si="112"/>
        <v/>
      </c>
      <c r="BR74" s="40">
        <f t="shared" si="131"/>
        <v>46378</v>
      </c>
      <c r="BS74" s="4" t="str">
        <f t="shared" si="118"/>
        <v/>
      </c>
      <c r="BT74" s="4" t="str">
        <f t="shared" si="119"/>
        <v/>
      </c>
      <c r="BU74" s="4" t="str">
        <f t="shared" si="113"/>
        <v/>
      </c>
      <c r="BV74" s="4" t="str">
        <f>IF(BR74="","",IF(OR(AND(BR74&gt;=ANNEXE!$E$4,BR74&lt;=ANNEXE!$F$4),AND(BR74&gt;=ANNEXE!$E$5,BR74&lt;=ANNEXE!$F$5),AND(BR74&gt;=ANNEXE!$E$6,BR74&lt;=ANNEXE!$F$6),AND(BR74&gt;=ANNEXE!$E$7,BR74&lt;=ANNEXE!$F$7),AND(BR74&gt;=ANNEXE!$E$8,BR74&lt;=ANNEXE!$F$8),AND(BR74&gt;=ANNEXE!$E$9,BR74&lt;=ANNEXE!$F$9),COUNTIF(ANNEXE!$A$4:$C$18,BR74)&gt;=1),"C",""))</f>
        <v/>
      </c>
      <c r="BW74" s="41">
        <f t="shared" si="114"/>
        <v>8</v>
      </c>
    </row>
    <row r="75" spans="4:75">
      <c r="D75" s="40">
        <f t="shared" si="120"/>
        <v>46045</v>
      </c>
      <c r="E75" s="4" t="str">
        <f t="shared" si="115"/>
        <v/>
      </c>
      <c r="F75" s="4" t="str">
        <f t="shared" si="116"/>
        <v/>
      </c>
      <c r="G75" s="4" t="str">
        <f t="shared" si="117"/>
        <v/>
      </c>
      <c r="H75" s="4" t="str">
        <f>IF(D75="","",IF(OR(AND(D75&gt;=ANNEXE!$E$4,D75&lt;=ANNEXE!$F$4),AND(D75&gt;=ANNEXE!$E$5,D75&lt;=ANNEXE!$F$5),AND(D75&gt;=ANNEXE!$E$6,D75&lt;=ANNEXE!$F$6),AND(D75&gt;=ANNEXE!$E$7,D75&lt;=ANNEXE!$F$7),AND(D75&gt;=ANNEXE!$E$8,D75&lt;=ANNEXE!$F$8),AND(D75&gt;=ANNEXE!$E$9,D75&lt;=ANNEXE!$F$9),COUNTIF(ANNEXE!$A$4:$C$18,D75)&gt;=1),"C",""))</f>
        <v/>
      </c>
      <c r="I75" s="41">
        <f t="shared" si="72"/>
        <v>3.5</v>
      </c>
      <c r="J75" s="40">
        <f t="shared" si="121"/>
        <v>46076</v>
      </c>
      <c r="K75" s="4" t="str">
        <f t="shared" si="73"/>
        <v/>
      </c>
      <c r="L75" s="4" t="str">
        <f t="shared" si="74"/>
        <v/>
      </c>
      <c r="M75" s="4" t="str">
        <f t="shared" si="75"/>
        <v/>
      </c>
      <c r="N75" s="4" t="str">
        <f>IF(J75="","",IF(OR(AND(J75&gt;=ANNEXE!$E$4,J75&lt;=ANNEXE!$F$4),AND(J75&gt;=ANNEXE!$E$5,J75&lt;=ANNEXE!$F$5),AND(J75&gt;=ANNEXE!$E$6,J75&lt;=ANNEXE!$F$6),AND(J75&gt;=ANNEXE!$E$7,J75&lt;=ANNEXE!$F$7),AND(J75&gt;=ANNEXE!$E$8,J75&lt;=ANNEXE!$F$8),AND(J75&gt;=ANNEXE!$E$9,J75&lt;=ANNEXE!$F$9),COUNTIF(ANNEXE!$A$4:$C$18,J75)&gt;=1),"C",""))</f>
        <v/>
      </c>
      <c r="O75" s="41">
        <f t="shared" si="76"/>
        <v>7.5</v>
      </c>
      <c r="P75" s="40">
        <f t="shared" si="122"/>
        <v>46104</v>
      </c>
      <c r="Q75" s="4" t="str">
        <f t="shared" si="77"/>
        <v/>
      </c>
      <c r="R75" s="4" t="str">
        <f t="shared" si="78"/>
        <v/>
      </c>
      <c r="S75" s="4" t="str">
        <f t="shared" si="79"/>
        <v/>
      </c>
      <c r="T75" s="4" t="str">
        <f>IF(P75="","",IF(OR(AND(P75&gt;=ANNEXE!$E$4,P75&lt;=ANNEXE!$F$4),AND(P75&gt;=ANNEXE!$E$5,P75&lt;=ANNEXE!$F$5),AND(P75&gt;=ANNEXE!$E$6,P75&lt;=ANNEXE!$F$6),AND(P75&gt;=ANNEXE!$E$7,P75&lt;=ANNEXE!$F$7),AND(P75&gt;=ANNEXE!$E$8,P75&lt;=ANNEXE!$F$8),AND(P75&gt;=ANNEXE!$E$9,P75&lt;=ANNEXE!$F$9),COUNTIF(ANNEXE!$A$4:$C$18,P75)&gt;=1),"C",""))</f>
        <v/>
      </c>
      <c r="U75" s="41">
        <f t="shared" si="80"/>
        <v>7.5</v>
      </c>
      <c r="V75" s="40">
        <f t="shared" si="123"/>
        <v>46135</v>
      </c>
      <c r="W75" t="str">
        <f t="shared" si="81"/>
        <v/>
      </c>
      <c r="X75" s="4" t="str">
        <f t="shared" si="82"/>
        <v/>
      </c>
      <c r="Y75" s="4" t="str">
        <f t="shared" si="83"/>
        <v/>
      </c>
      <c r="Z75" s="4" t="str">
        <f>IF(V75="","",IF(OR(AND(V75&gt;=ANNEXE!$E$4,V75&lt;=ANNEXE!$F$4),AND(V75&gt;=ANNEXE!$E$5,V75&lt;=ANNEXE!$F$5),AND(V75&gt;=ANNEXE!$E$6,V75&lt;=ANNEXE!$F$6),AND(V75&gt;=ANNEXE!$E$7,V75&lt;=ANNEXE!$F$7),AND(V75&gt;=ANNEXE!$E$8,V75&lt;=ANNEXE!$F$8),AND(V75&gt;=ANNEXE!$E$9,V75&lt;=ANNEXE!$F$9),COUNTIF(ANNEXE!$A$4:$C$18,V75)&gt;=1),"C",""))</f>
        <v/>
      </c>
      <c r="AA75" s="41">
        <f t="shared" si="84"/>
        <v>8</v>
      </c>
      <c r="AB75" s="40">
        <f t="shared" si="124"/>
        <v>46165</v>
      </c>
      <c r="AC75" s="4" t="str">
        <f t="shared" si="85"/>
        <v/>
      </c>
      <c r="AD75" s="4" t="str">
        <f t="shared" si="86"/>
        <v/>
      </c>
      <c r="AE75" s="4" t="str">
        <f t="shared" si="87"/>
        <v/>
      </c>
      <c r="AF75" s="4" t="str">
        <f>IF(AB75="","",IF(OR(AND(AB75&gt;=ANNEXE!$E$4,AB75&lt;=ANNEXE!$F$4),AND(AB75&gt;=ANNEXE!$E$5,AB75&lt;=ANNEXE!$F$5),AND(AB75&gt;=ANNEXE!$E$6,AB75&lt;=ANNEXE!$F$6),AND(AB75&gt;=ANNEXE!$E$7,AB75&lt;=ANNEXE!$F$7),AND(AB75&gt;=ANNEXE!$E$8,AB75&lt;=ANNEXE!$F$8),AND(AB75&gt;=ANNEXE!$E$9,AB75&lt;=ANNEXE!$F$9),COUNTIF(ANNEXE!$A$4:$C$18,AB75)&gt;=1),"C",""))</f>
        <v/>
      </c>
      <c r="AG75" s="41" t="str">
        <f t="shared" si="88"/>
        <v/>
      </c>
      <c r="AH75" s="40">
        <f t="shared" si="125"/>
        <v>46196</v>
      </c>
      <c r="AI75" s="4" t="str">
        <f t="shared" si="89"/>
        <v/>
      </c>
      <c r="AJ75" s="4" t="str">
        <f t="shared" si="90"/>
        <v/>
      </c>
      <c r="AK75" s="4" t="str">
        <f t="shared" si="91"/>
        <v/>
      </c>
      <c r="AL75" s="4" t="str">
        <f>IF(AH75="","",IF(OR(AND(AH75&gt;=ANNEXE!$E$4,AH75&lt;=ANNEXE!$F$4),AND(AH75&gt;=ANNEXE!$E$5,AH75&lt;=ANNEXE!$F$5),AND(AH75&gt;=ANNEXE!$E$6,AH75&lt;=ANNEXE!$F$6),AND(AH75&gt;=ANNEXE!$E$7,AH75&lt;=ANNEXE!$F$7),AND(AH75&gt;=ANNEXE!$E$8,AH75&lt;=ANNEXE!$F$8),AND(AH75&gt;=ANNEXE!$E$9,AH75&lt;=ANNEXE!$F$9),COUNTIF(ANNEXE!$A$4:$C$18,AH75)&gt;=1),"C",""))</f>
        <v/>
      </c>
      <c r="AM75" s="41">
        <f t="shared" si="92"/>
        <v>8</v>
      </c>
      <c r="AN75" s="40">
        <f t="shared" si="126"/>
        <v>46226</v>
      </c>
      <c r="AO75" s="4" t="str">
        <f t="shared" si="93"/>
        <v/>
      </c>
      <c r="AP75" s="4" t="str">
        <f t="shared" si="94"/>
        <v/>
      </c>
      <c r="AQ75" s="4" t="str">
        <f t="shared" si="95"/>
        <v/>
      </c>
      <c r="AR75" s="4" t="str">
        <f>IF(AN75="","",IF(OR(AND(AN75&gt;=ANNEXE!$E$4,AN75&lt;=ANNEXE!$F$4),AND(AN75&gt;=ANNEXE!$E$5,AN75&lt;=ANNEXE!$F$5),AND(AN75&gt;=ANNEXE!$E$6,AN75&lt;=ANNEXE!$F$6),AND(AN75&gt;=ANNEXE!$E$7,AN75&lt;=ANNEXE!$F$7),AND(AN75&gt;=ANNEXE!$E$8,AN75&lt;=ANNEXE!$F$8),AND(AN75&gt;=ANNEXE!$E$9,AN75&lt;=ANNEXE!$F$9),COUNTIF(ANNEXE!$A$4:$C$18,AN75)&gt;=1),"C",""))</f>
        <v/>
      </c>
      <c r="AS75" s="41">
        <f t="shared" si="96"/>
        <v>8</v>
      </c>
      <c r="AT75" s="40">
        <f t="shared" si="127"/>
        <v>46257</v>
      </c>
      <c r="AU75" s="4" t="str">
        <f t="shared" si="97"/>
        <v/>
      </c>
      <c r="AV75" s="4" t="str">
        <f t="shared" si="98"/>
        <v/>
      </c>
      <c r="AW75" s="4" t="str">
        <f t="shared" si="99"/>
        <v/>
      </c>
      <c r="AX75" s="4" t="str">
        <f>IF(AT75="","",IF(OR(AND(AT75&gt;=ANNEXE!$E$4,AT75&lt;=ANNEXE!$F$4),AND(AT75&gt;=ANNEXE!$E$5,AT75&lt;=ANNEXE!$F$5),AND(AT75&gt;=ANNEXE!$E$6,AT75&lt;=ANNEXE!$F$6),AND(AT75&gt;=ANNEXE!$E$7,AT75&lt;=ANNEXE!$F$7),AND(AT75&gt;=ANNEXE!$E$8,AT75&lt;=ANNEXE!$F$8),AND(AT75&gt;=ANNEXE!$E$9,AT75&lt;=ANNEXE!$F$9),COUNTIF(ANNEXE!$A$4:$C$18,AT75)&gt;=1),"C",""))</f>
        <v/>
      </c>
      <c r="AY75" s="41" t="str">
        <f t="shared" si="100"/>
        <v/>
      </c>
      <c r="AZ75" s="40">
        <f t="shared" si="128"/>
        <v>46288</v>
      </c>
      <c r="BA75" s="4" t="str">
        <f t="shared" si="101"/>
        <v/>
      </c>
      <c r="BB75" s="4" t="str">
        <f t="shared" si="102"/>
        <v/>
      </c>
      <c r="BC75" s="4" t="str">
        <f t="shared" si="103"/>
        <v/>
      </c>
      <c r="BD75" s="4" t="str">
        <f>IF(AZ75="","",IF(OR(AND(AZ75&gt;=ANNEXE!$E$4,AZ75&lt;=ANNEXE!$F$4),AND(AZ75&gt;=ANNEXE!$E$5,AZ75&lt;=ANNEXE!$F$5),AND(AZ75&gt;=ANNEXE!$E$6,AZ75&lt;=ANNEXE!$F$6),AND(AZ75&gt;=ANNEXE!$E$7,AZ75&lt;=ANNEXE!$F$7),AND(AZ75&gt;=ANNEXE!$E$8,AZ75&lt;=ANNEXE!$F$8),AND(AZ75&gt;=ANNEXE!$E$9,AZ75&lt;=ANNEXE!$F$9),COUNTIF(ANNEXE!$A$4:$C$18,AZ75)&gt;=1),"C",""))</f>
        <v/>
      </c>
      <c r="BE75" s="41">
        <f t="shared" si="104"/>
        <v>8</v>
      </c>
      <c r="BF75" s="40">
        <f t="shared" si="129"/>
        <v>46318</v>
      </c>
      <c r="BG75" s="4" t="str">
        <f t="shared" si="105"/>
        <v/>
      </c>
      <c r="BH75" s="4" t="str">
        <f t="shared" si="106"/>
        <v/>
      </c>
      <c r="BI75" s="4" t="str">
        <f t="shared" si="107"/>
        <v/>
      </c>
      <c r="BJ75" s="4" t="str">
        <f>IF(BF75="","",IF(OR(AND(BF75&gt;=ANNEXE!$E$4,BF75&lt;=ANNEXE!$F$4),AND(BF75&gt;=ANNEXE!$E$5,BF75&lt;=ANNEXE!$F$5),AND(BF75&gt;=ANNEXE!$E$6,BF75&lt;=ANNEXE!$F$6),AND(BF75&gt;=ANNEXE!$E$7,BF75&lt;=ANNEXE!$F$7),AND(BF75&gt;=ANNEXE!$E$8,BF75&lt;=ANNEXE!$F$8),AND(BF75&gt;=ANNEXE!$E$9,BF75&lt;=ANNEXE!$F$9),COUNTIF(ANNEXE!$A$4:$C$18,BF75)&gt;=1),"C",""))</f>
        <v/>
      </c>
      <c r="BK75" s="41">
        <f t="shared" si="108"/>
        <v>3.5</v>
      </c>
      <c r="BL75" s="40">
        <f t="shared" si="130"/>
        <v>46349</v>
      </c>
      <c r="BM75" s="4" t="str">
        <f t="shared" si="109"/>
        <v/>
      </c>
      <c r="BN75" s="4" t="str">
        <f t="shared" si="110"/>
        <v/>
      </c>
      <c r="BO75" s="4" t="str">
        <f t="shared" si="111"/>
        <v/>
      </c>
      <c r="BP75" s="4" t="str">
        <f>IF(BL75="","",IF(OR(AND(BL75&gt;=ANNEXE!$E$4,BL75&lt;=ANNEXE!$F$4),AND(BL75&gt;=ANNEXE!$E$5,BL75&lt;=ANNEXE!$F$5),AND(BL75&gt;=ANNEXE!$E$6,BL75&lt;=ANNEXE!$F$6),AND(BL75&gt;=ANNEXE!$E$7,BL75&lt;=ANNEXE!$F$7),AND(BL75&gt;=ANNEXE!$E$8,BL75&lt;=ANNEXE!$F$8),AND(BL75&gt;=ANNEXE!$E$9,BL75&lt;=ANNEXE!$F$9),COUNTIF(ANNEXE!$A$4:$C$18,BL75)&gt;=1),"C",""))</f>
        <v/>
      </c>
      <c r="BQ75" s="41">
        <f t="shared" si="112"/>
        <v>7.5</v>
      </c>
      <c r="BR75" s="40">
        <f t="shared" si="131"/>
        <v>46379</v>
      </c>
      <c r="BS75" s="4" t="str">
        <f t="shared" si="118"/>
        <v/>
      </c>
      <c r="BT75" s="4" t="str">
        <f t="shared" si="119"/>
        <v/>
      </c>
      <c r="BU75" s="4" t="str">
        <f t="shared" si="113"/>
        <v/>
      </c>
      <c r="BV75" s="4" t="str">
        <f>IF(BR75="","",IF(OR(AND(BR75&gt;=ANNEXE!$E$4,BR75&lt;=ANNEXE!$F$4),AND(BR75&gt;=ANNEXE!$E$5,BR75&lt;=ANNEXE!$F$5),AND(BR75&gt;=ANNEXE!$E$6,BR75&lt;=ANNEXE!$F$6),AND(BR75&gt;=ANNEXE!$E$7,BR75&lt;=ANNEXE!$F$7),AND(BR75&gt;=ANNEXE!$E$8,BR75&lt;=ANNEXE!$F$8),AND(BR75&gt;=ANNEXE!$E$9,BR75&lt;=ANNEXE!$F$9),COUNTIF(ANNEXE!$A$4:$C$18,BR75)&gt;=1),"C",""))</f>
        <v/>
      </c>
      <c r="BW75" s="41">
        <f t="shared" si="114"/>
        <v>8</v>
      </c>
    </row>
    <row r="76" spans="4:75">
      <c r="D76" s="40">
        <f t="shared" si="120"/>
        <v>46046</v>
      </c>
      <c r="E76" s="4" t="str">
        <f t="shared" si="115"/>
        <v/>
      </c>
      <c r="F76" s="4" t="str">
        <f t="shared" si="116"/>
        <v/>
      </c>
      <c r="G76" s="4" t="str">
        <f t="shared" si="117"/>
        <v/>
      </c>
      <c r="H76" s="4" t="str">
        <f>IF(D76="","",IF(OR(AND(D76&gt;=ANNEXE!$E$4,D76&lt;=ANNEXE!$F$4),AND(D76&gt;=ANNEXE!$E$5,D76&lt;=ANNEXE!$F$5),AND(D76&gt;=ANNEXE!$E$6,D76&lt;=ANNEXE!$F$6),AND(D76&gt;=ANNEXE!$E$7,D76&lt;=ANNEXE!$F$7),AND(D76&gt;=ANNEXE!$E$8,D76&lt;=ANNEXE!$F$8),AND(D76&gt;=ANNEXE!$E$9,D76&lt;=ANNEXE!$F$9),COUNTIF(ANNEXE!$A$4:$C$18,D76)&gt;=1),"C",""))</f>
        <v/>
      </c>
      <c r="I76" s="41" t="str">
        <f t="shared" si="72"/>
        <v/>
      </c>
      <c r="J76" s="40">
        <f t="shared" si="121"/>
        <v>46077</v>
      </c>
      <c r="K76" s="4" t="str">
        <f t="shared" si="73"/>
        <v/>
      </c>
      <c r="L76" s="4" t="str">
        <f t="shared" si="74"/>
        <v/>
      </c>
      <c r="M76" s="4" t="str">
        <f t="shared" si="75"/>
        <v/>
      </c>
      <c r="N76" s="4" t="str">
        <f>IF(J76="","",IF(OR(AND(J76&gt;=ANNEXE!$E$4,J76&lt;=ANNEXE!$F$4),AND(J76&gt;=ANNEXE!$E$5,J76&lt;=ANNEXE!$F$5),AND(J76&gt;=ANNEXE!$E$6,J76&lt;=ANNEXE!$F$6),AND(J76&gt;=ANNEXE!$E$7,J76&lt;=ANNEXE!$F$7),AND(J76&gt;=ANNEXE!$E$8,J76&lt;=ANNEXE!$F$8),AND(J76&gt;=ANNEXE!$E$9,J76&lt;=ANNEXE!$F$9),COUNTIF(ANNEXE!$A$4:$C$18,J76)&gt;=1),"C",""))</f>
        <v/>
      </c>
      <c r="O76" s="41">
        <f t="shared" si="76"/>
        <v>8</v>
      </c>
      <c r="P76" s="40">
        <f t="shared" si="122"/>
        <v>46105</v>
      </c>
      <c r="Q76" s="4" t="str">
        <f t="shared" si="77"/>
        <v/>
      </c>
      <c r="R76" s="4" t="str">
        <f t="shared" si="78"/>
        <v/>
      </c>
      <c r="S76" s="4" t="str">
        <f t="shared" si="79"/>
        <v/>
      </c>
      <c r="T76" s="4" t="str">
        <f>IF(P76="","",IF(OR(AND(P76&gt;=ANNEXE!$E$4,P76&lt;=ANNEXE!$F$4),AND(P76&gt;=ANNEXE!$E$5,P76&lt;=ANNEXE!$F$5),AND(P76&gt;=ANNEXE!$E$6,P76&lt;=ANNEXE!$F$6),AND(P76&gt;=ANNEXE!$E$7,P76&lt;=ANNEXE!$F$7),AND(P76&gt;=ANNEXE!$E$8,P76&lt;=ANNEXE!$F$8),AND(P76&gt;=ANNEXE!$E$9,P76&lt;=ANNEXE!$F$9),COUNTIF(ANNEXE!$A$4:$C$18,P76)&gt;=1),"C",""))</f>
        <v/>
      </c>
      <c r="U76" s="41">
        <f t="shared" si="80"/>
        <v>8</v>
      </c>
      <c r="V76" s="40">
        <f t="shared" si="123"/>
        <v>46136</v>
      </c>
      <c r="W76" t="str">
        <f t="shared" si="81"/>
        <v/>
      </c>
      <c r="X76" s="4" t="str">
        <f t="shared" si="82"/>
        <v/>
      </c>
      <c r="Y76" s="4" t="str">
        <f t="shared" si="83"/>
        <v/>
      </c>
      <c r="Z76" s="4" t="str">
        <f>IF(V76="","",IF(OR(AND(V76&gt;=ANNEXE!$E$4,V76&lt;=ANNEXE!$F$4),AND(V76&gt;=ANNEXE!$E$5,V76&lt;=ANNEXE!$F$5),AND(V76&gt;=ANNEXE!$E$6,V76&lt;=ANNEXE!$F$6),AND(V76&gt;=ANNEXE!$E$7,V76&lt;=ANNEXE!$F$7),AND(V76&gt;=ANNEXE!$E$8,V76&lt;=ANNEXE!$F$8),AND(V76&gt;=ANNEXE!$E$9,V76&lt;=ANNEXE!$F$9),COUNTIF(ANNEXE!$A$4:$C$18,V76)&gt;=1),"C",""))</f>
        <v/>
      </c>
      <c r="AA76" s="41">
        <f t="shared" si="84"/>
        <v>3.5</v>
      </c>
      <c r="AB76" s="40">
        <f t="shared" si="124"/>
        <v>46166</v>
      </c>
      <c r="AC76" s="4" t="str">
        <f t="shared" si="85"/>
        <v/>
      </c>
      <c r="AD76" s="4" t="str">
        <f t="shared" si="86"/>
        <v/>
      </c>
      <c r="AE76" s="4" t="str">
        <f t="shared" si="87"/>
        <v/>
      </c>
      <c r="AF76" s="4" t="str">
        <f>IF(AB76="","",IF(OR(AND(AB76&gt;=ANNEXE!$E$4,AB76&lt;=ANNEXE!$F$4),AND(AB76&gt;=ANNEXE!$E$5,AB76&lt;=ANNEXE!$F$5),AND(AB76&gt;=ANNEXE!$E$6,AB76&lt;=ANNEXE!$F$6),AND(AB76&gt;=ANNEXE!$E$7,AB76&lt;=ANNEXE!$F$7),AND(AB76&gt;=ANNEXE!$E$8,AB76&lt;=ANNEXE!$F$8),AND(AB76&gt;=ANNEXE!$E$9,AB76&lt;=ANNEXE!$F$9),COUNTIF(ANNEXE!$A$4:$C$18,AB76)&gt;=1),"C",""))</f>
        <v/>
      </c>
      <c r="AG76" s="41" t="str">
        <f t="shared" si="88"/>
        <v/>
      </c>
      <c r="AH76" s="40">
        <f t="shared" si="125"/>
        <v>46197</v>
      </c>
      <c r="AI76" s="4" t="str">
        <f t="shared" si="89"/>
        <v/>
      </c>
      <c r="AJ76" s="4" t="str">
        <f t="shared" si="90"/>
        <v/>
      </c>
      <c r="AK76" s="4" t="str">
        <f t="shared" si="91"/>
        <v/>
      </c>
      <c r="AL76" s="4" t="str">
        <f>IF(AH76="","",IF(OR(AND(AH76&gt;=ANNEXE!$E$4,AH76&lt;=ANNEXE!$F$4),AND(AH76&gt;=ANNEXE!$E$5,AH76&lt;=ANNEXE!$F$5),AND(AH76&gt;=ANNEXE!$E$6,AH76&lt;=ANNEXE!$F$6),AND(AH76&gt;=ANNEXE!$E$7,AH76&lt;=ANNEXE!$F$7),AND(AH76&gt;=ANNEXE!$E$8,AH76&lt;=ANNEXE!$F$8),AND(AH76&gt;=ANNEXE!$E$9,AH76&lt;=ANNEXE!$F$9),COUNTIF(ANNEXE!$A$4:$C$18,AH76)&gt;=1),"C",""))</f>
        <v/>
      </c>
      <c r="AM76" s="41">
        <f t="shared" si="92"/>
        <v>8</v>
      </c>
      <c r="AN76" s="40">
        <f t="shared" si="126"/>
        <v>46227</v>
      </c>
      <c r="AO76" s="4" t="str">
        <f t="shared" si="93"/>
        <v/>
      </c>
      <c r="AP76" s="4" t="str">
        <f t="shared" si="94"/>
        <v/>
      </c>
      <c r="AQ76" s="4" t="str">
        <f t="shared" si="95"/>
        <v/>
      </c>
      <c r="AR76" s="4" t="str">
        <f>IF(AN76="","",IF(OR(AND(AN76&gt;=ANNEXE!$E$4,AN76&lt;=ANNEXE!$F$4),AND(AN76&gt;=ANNEXE!$E$5,AN76&lt;=ANNEXE!$F$5),AND(AN76&gt;=ANNEXE!$E$6,AN76&lt;=ANNEXE!$F$6),AND(AN76&gt;=ANNEXE!$E$7,AN76&lt;=ANNEXE!$F$7),AND(AN76&gt;=ANNEXE!$E$8,AN76&lt;=ANNEXE!$F$8),AND(AN76&gt;=ANNEXE!$E$9,AN76&lt;=ANNEXE!$F$9),COUNTIF(ANNEXE!$A$4:$C$18,AN76)&gt;=1),"C",""))</f>
        <v/>
      </c>
      <c r="AS76" s="41">
        <f t="shared" si="96"/>
        <v>3.5</v>
      </c>
      <c r="AT76" s="40">
        <f t="shared" si="127"/>
        <v>46258</v>
      </c>
      <c r="AU76" s="4" t="str">
        <f t="shared" si="97"/>
        <v/>
      </c>
      <c r="AV76" s="4" t="str">
        <f t="shared" si="98"/>
        <v/>
      </c>
      <c r="AW76" s="4" t="str">
        <f t="shared" si="99"/>
        <v/>
      </c>
      <c r="AX76" s="4" t="str">
        <f>IF(AT76="","",IF(OR(AND(AT76&gt;=ANNEXE!$E$4,AT76&lt;=ANNEXE!$F$4),AND(AT76&gt;=ANNEXE!$E$5,AT76&lt;=ANNEXE!$F$5),AND(AT76&gt;=ANNEXE!$E$6,AT76&lt;=ANNEXE!$F$6),AND(AT76&gt;=ANNEXE!$E$7,AT76&lt;=ANNEXE!$F$7),AND(AT76&gt;=ANNEXE!$E$8,AT76&lt;=ANNEXE!$F$8),AND(AT76&gt;=ANNEXE!$E$9,AT76&lt;=ANNEXE!$F$9),COUNTIF(ANNEXE!$A$4:$C$18,AT76)&gt;=1),"C",""))</f>
        <v/>
      </c>
      <c r="AY76" s="41">
        <f t="shared" si="100"/>
        <v>7.5</v>
      </c>
      <c r="AZ76" s="40">
        <f t="shared" si="128"/>
        <v>46289</v>
      </c>
      <c r="BA76" s="4" t="str">
        <f t="shared" si="101"/>
        <v/>
      </c>
      <c r="BB76" s="4" t="str">
        <f t="shared" si="102"/>
        <v/>
      </c>
      <c r="BC76" s="4" t="str">
        <f t="shared" si="103"/>
        <v/>
      </c>
      <c r="BD76" s="4" t="str">
        <f>IF(AZ76="","",IF(OR(AND(AZ76&gt;=ANNEXE!$E$4,AZ76&lt;=ANNEXE!$F$4),AND(AZ76&gt;=ANNEXE!$E$5,AZ76&lt;=ANNEXE!$F$5),AND(AZ76&gt;=ANNEXE!$E$6,AZ76&lt;=ANNEXE!$F$6),AND(AZ76&gt;=ANNEXE!$E$7,AZ76&lt;=ANNEXE!$F$7),AND(AZ76&gt;=ANNEXE!$E$8,AZ76&lt;=ANNEXE!$F$8),AND(AZ76&gt;=ANNEXE!$E$9,AZ76&lt;=ANNEXE!$F$9),COUNTIF(ANNEXE!$A$4:$C$18,AZ76)&gt;=1),"C",""))</f>
        <v/>
      </c>
      <c r="BE76" s="41">
        <f t="shared" si="104"/>
        <v>8</v>
      </c>
      <c r="BF76" s="40">
        <f t="shared" si="129"/>
        <v>46319</v>
      </c>
      <c r="BG76" s="4" t="str">
        <f t="shared" si="105"/>
        <v/>
      </c>
      <c r="BH76" s="4" t="str">
        <f t="shared" si="106"/>
        <v/>
      </c>
      <c r="BI76" s="4" t="str">
        <f t="shared" si="107"/>
        <v/>
      </c>
      <c r="BJ76" s="4" t="str">
        <f>IF(BF76="","",IF(OR(AND(BF76&gt;=ANNEXE!$E$4,BF76&lt;=ANNEXE!$F$4),AND(BF76&gt;=ANNEXE!$E$5,BF76&lt;=ANNEXE!$F$5),AND(BF76&gt;=ANNEXE!$E$6,BF76&lt;=ANNEXE!$F$6),AND(BF76&gt;=ANNEXE!$E$7,BF76&lt;=ANNEXE!$F$7),AND(BF76&gt;=ANNEXE!$E$8,BF76&lt;=ANNEXE!$F$8),AND(BF76&gt;=ANNEXE!$E$9,BF76&lt;=ANNEXE!$F$9),COUNTIF(ANNEXE!$A$4:$C$18,BF76)&gt;=1),"C",""))</f>
        <v/>
      </c>
      <c r="BK76" s="41" t="str">
        <f t="shared" si="108"/>
        <v/>
      </c>
      <c r="BL76" s="40">
        <f t="shared" si="130"/>
        <v>46350</v>
      </c>
      <c r="BM76" s="4" t="str">
        <f t="shared" si="109"/>
        <v/>
      </c>
      <c r="BN76" s="4" t="str">
        <f t="shared" si="110"/>
        <v/>
      </c>
      <c r="BO76" s="4" t="str">
        <f t="shared" si="111"/>
        <v/>
      </c>
      <c r="BP76" s="4" t="str">
        <f>IF(BL76="","",IF(OR(AND(BL76&gt;=ANNEXE!$E$4,BL76&lt;=ANNEXE!$F$4),AND(BL76&gt;=ANNEXE!$E$5,BL76&lt;=ANNEXE!$F$5),AND(BL76&gt;=ANNEXE!$E$6,BL76&lt;=ANNEXE!$F$6),AND(BL76&gt;=ANNEXE!$E$7,BL76&lt;=ANNEXE!$F$7),AND(BL76&gt;=ANNEXE!$E$8,BL76&lt;=ANNEXE!$F$8),AND(BL76&gt;=ANNEXE!$E$9,BL76&lt;=ANNEXE!$F$9),COUNTIF(ANNEXE!$A$4:$C$18,BL76)&gt;=1),"C",""))</f>
        <v/>
      </c>
      <c r="BQ76" s="41">
        <f t="shared" si="112"/>
        <v>8</v>
      </c>
      <c r="BR76" s="40">
        <f t="shared" si="131"/>
        <v>46380</v>
      </c>
      <c r="BS76" s="4" t="str">
        <f t="shared" si="118"/>
        <v/>
      </c>
      <c r="BT76" s="4" t="str">
        <f t="shared" si="119"/>
        <v/>
      </c>
      <c r="BU76" s="4" t="str">
        <f t="shared" si="113"/>
        <v/>
      </c>
      <c r="BV76" s="4" t="str">
        <f>IF(BR76="","",IF(OR(AND(BR76&gt;=ANNEXE!$E$4,BR76&lt;=ANNEXE!$F$4),AND(BR76&gt;=ANNEXE!$E$5,BR76&lt;=ANNEXE!$F$5),AND(BR76&gt;=ANNEXE!$E$6,BR76&lt;=ANNEXE!$F$6),AND(BR76&gt;=ANNEXE!$E$7,BR76&lt;=ANNEXE!$F$7),AND(BR76&gt;=ANNEXE!$E$8,BR76&lt;=ANNEXE!$F$8),AND(BR76&gt;=ANNEXE!$E$9,BR76&lt;=ANNEXE!$F$9),COUNTIF(ANNEXE!$A$4:$C$18,BR76)&gt;=1),"C",""))</f>
        <v/>
      </c>
      <c r="BW76" s="41">
        <f t="shared" si="114"/>
        <v>8</v>
      </c>
    </row>
    <row r="77" spans="4:75">
      <c r="D77" s="40">
        <f t="shared" si="120"/>
        <v>46047</v>
      </c>
      <c r="E77" s="4" t="str">
        <f t="shared" si="115"/>
        <v/>
      </c>
      <c r="F77" s="4" t="str">
        <f t="shared" si="116"/>
        <v/>
      </c>
      <c r="G77" s="4" t="str">
        <f t="shared" si="117"/>
        <v/>
      </c>
      <c r="H77" s="4" t="str">
        <f>IF(D77="","",IF(OR(AND(D77&gt;=ANNEXE!$E$4,D77&lt;=ANNEXE!$F$4),AND(D77&gt;=ANNEXE!$E$5,D77&lt;=ANNEXE!$F$5),AND(D77&gt;=ANNEXE!$E$6,D77&lt;=ANNEXE!$F$6),AND(D77&gt;=ANNEXE!$E$7,D77&lt;=ANNEXE!$F$7),AND(D77&gt;=ANNEXE!$E$8,D77&lt;=ANNEXE!$F$8),AND(D77&gt;=ANNEXE!$E$9,D77&lt;=ANNEXE!$F$9),COUNTIF(ANNEXE!$A$4:$C$18,D77)&gt;=1),"C",""))</f>
        <v/>
      </c>
      <c r="I77" s="41" t="str">
        <f t="shared" si="72"/>
        <v/>
      </c>
      <c r="J77" s="40">
        <f t="shared" si="121"/>
        <v>46078</v>
      </c>
      <c r="K77" s="4" t="str">
        <f t="shared" si="73"/>
        <v/>
      </c>
      <c r="L77" s="4" t="str">
        <f t="shared" si="74"/>
        <v/>
      </c>
      <c r="M77" s="4" t="str">
        <f t="shared" si="75"/>
        <v/>
      </c>
      <c r="N77" s="4" t="str">
        <f>IF(J77="","",IF(OR(AND(J77&gt;=ANNEXE!$E$4,J77&lt;=ANNEXE!$F$4),AND(J77&gt;=ANNEXE!$E$5,J77&lt;=ANNEXE!$F$5),AND(J77&gt;=ANNEXE!$E$6,J77&lt;=ANNEXE!$F$6),AND(J77&gt;=ANNEXE!$E$7,J77&lt;=ANNEXE!$F$7),AND(J77&gt;=ANNEXE!$E$8,J77&lt;=ANNEXE!$F$8),AND(J77&gt;=ANNEXE!$E$9,J77&lt;=ANNEXE!$F$9),COUNTIF(ANNEXE!$A$4:$C$18,J77)&gt;=1),"C",""))</f>
        <v/>
      </c>
      <c r="O77" s="41">
        <f t="shared" si="76"/>
        <v>8</v>
      </c>
      <c r="P77" s="40">
        <f t="shared" si="122"/>
        <v>46106</v>
      </c>
      <c r="Q77" s="4" t="str">
        <f t="shared" si="77"/>
        <v/>
      </c>
      <c r="R77" s="4" t="str">
        <f t="shared" si="78"/>
        <v/>
      </c>
      <c r="S77" s="4" t="str">
        <f t="shared" si="79"/>
        <v/>
      </c>
      <c r="T77" s="4" t="str">
        <f>IF(P77="","",IF(OR(AND(P77&gt;=ANNEXE!$E$4,P77&lt;=ANNEXE!$F$4),AND(P77&gt;=ANNEXE!$E$5,P77&lt;=ANNEXE!$F$5),AND(P77&gt;=ANNEXE!$E$6,P77&lt;=ANNEXE!$F$6),AND(P77&gt;=ANNEXE!$E$7,P77&lt;=ANNEXE!$F$7),AND(P77&gt;=ANNEXE!$E$8,P77&lt;=ANNEXE!$F$8),AND(P77&gt;=ANNEXE!$E$9,P77&lt;=ANNEXE!$F$9),COUNTIF(ANNEXE!$A$4:$C$18,P77)&gt;=1),"C",""))</f>
        <v/>
      </c>
      <c r="U77" s="41">
        <f t="shared" si="80"/>
        <v>8</v>
      </c>
      <c r="V77" s="40">
        <f t="shared" si="123"/>
        <v>46137</v>
      </c>
      <c r="W77" t="str">
        <f t="shared" si="81"/>
        <v/>
      </c>
      <c r="X77" s="4" t="str">
        <f t="shared" si="82"/>
        <v/>
      </c>
      <c r="Y77" s="4" t="str">
        <f t="shared" si="83"/>
        <v/>
      </c>
      <c r="Z77" s="4" t="str">
        <f>IF(V77="","",IF(OR(AND(V77&gt;=ANNEXE!$E$4,V77&lt;=ANNEXE!$F$4),AND(V77&gt;=ANNEXE!$E$5,V77&lt;=ANNEXE!$F$5),AND(V77&gt;=ANNEXE!$E$6,V77&lt;=ANNEXE!$F$6),AND(V77&gt;=ANNEXE!$E$7,V77&lt;=ANNEXE!$F$7),AND(V77&gt;=ANNEXE!$E$8,V77&lt;=ANNEXE!$F$8),AND(V77&gt;=ANNEXE!$E$9,V77&lt;=ANNEXE!$F$9),COUNTIF(ANNEXE!$A$4:$C$18,V77)&gt;=1),"C",""))</f>
        <v/>
      </c>
      <c r="AA77" s="41" t="str">
        <f t="shared" si="84"/>
        <v/>
      </c>
      <c r="AB77" s="40">
        <f t="shared" si="124"/>
        <v>46167</v>
      </c>
      <c r="AC77" s="4" t="str">
        <f t="shared" si="85"/>
        <v/>
      </c>
      <c r="AD77" s="4" t="str">
        <f t="shared" si="86"/>
        <v/>
      </c>
      <c r="AE77" s="4" t="str">
        <f t="shared" si="87"/>
        <v/>
      </c>
      <c r="AF77" s="4" t="str">
        <f>IF(AB77="","",IF(OR(AND(AB77&gt;=ANNEXE!$E$4,AB77&lt;=ANNEXE!$F$4),AND(AB77&gt;=ANNEXE!$E$5,AB77&lt;=ANNEXE!$F$5),AND(AB77&gt;=ANNEXE!$E$6,AB77&lt;=ANNEXE!$F$6),AND(AB77&gt;=ANNEXE!$E$7,AB77&lt;=ANNEXE!$F$7),AND(AB77&gt;=ANNEXE!$E$8,AB77&lt;=ANNEXE!$F$8),AND(AB77&gt;=ANNEXE!$E$9,AB77&lt;=ANNEXE!$F$9),COUNTIF(ANNEXE!$A$4:$C$18,AB77)&gt;=1),"C",""))</f>
        <v>C</v>
      </c>
      <c r="AG77" s="41">
        <f t="shared" si="88"/>
        <v>7.5</v>
      </c>
      <c r="AH77" s="40">
        <f t="shared" si="125"/>
        <v>46198</v>
      </c>
      <c r="AI77" s="4" t="str">
        <f t="shared" si="89"/>
        <v/>
      </c>
      <c r="AJ77" s="4" t="str">
        <f t="shared" si="90"/>
        <v/>
      </c>
      <c r="AK77" s="4" t="str">
        <f t="shared" si="91"/>
        <v/>
      </c>
      <c r="AL77" s="4" t="str">
        <f>IF(AH77="","",IF(OR(AND(AH77&gt;=ANNEXE!$E$4,AH77&lt;=ANNEXE!$F$4),AND(AH77&gt;=ANNEXE!$E$5,AH77&lt;=ANNEXE!$F$5),AND(AH77&gt;=ANNEXE!$E$6,AH77&lt;=ANNEXE!$F$6),AND(AH77&gt;=ANNEXE!$E$7,AH77&lt;=ANNEXE!$F$7),AND(AH77&gt;=ANNEXE!$E$8,AH77&lt;=ANNEXE!$F$8),AND(AH77&gt;=ANNEXE!$E$9,AH77&lt;=ANNEXE!$F$9),COUNTIF(ANNEXE!$A$4:$C$18,AH77)&gt;=1),"C",""))</f>
        <v/>
      </c>
      <c r="AM77" s="41">
        <f t="shared" si="92"/>
        <v>8</v>
      </c>
      <c r="AN77" s="40">
        <f t="shared" si="126"/>
        <v>46228</v>
      </c>
      <c r="AO77" s="4" t="str">
        <f t="shared" si="93"/>
        <v/>
      </c>
      <c r="AP77" s="4" t="str">
        <f t="shared" si="94"/>
        <v/>
      </c>
      <c r="AQ77" s="4" t="str">
        <f t="shared" si="95"/>
        <v/>
      </c>
      <c r="AR77" s="4" t="str">
        <f>IF(AN77="","",IF(OR(AND(AN77&gt;=ANNEXE!$E$4,AN77&lt;=ANNEXE!$F$4),AND(AN77&gt;=ANNEXE!$E$5,AN77&lt;=ANNEXE!$F$5),AND(AN77&gt;=ANNEXE!$E$6,AN77&lt;=ANNEXE!$F$6),AND(AN77&gt;=ANNEXE!$E$7,AN77&lt;=ANNEXE!$F$7),AND(AN77&gt;=ANNEXE!$E$8,AN77&lt;=ANNEXE!$F$8),AND(AN77&gt;=ANNEXE!$E$9,AN77&lt;=ANNEXE!$F$9),COUNTIF(ANNEXE!$A$4:$C$18,AN77)&gt;=1),"C",""))</f>
        <v/>
      </c>
      <c r="AS77" s="41" t="str">
        <f t="shared" si="96"/>
        <v/>
      </c>
      <c r="AT77" s="40">
        <f t="shared" si="127"/>
        <v>46259</v>
      </c>
      <c r="AU77" s="4" t="str">
        <f t="shared" si="97"/>
        <v/>
      </c>
      <c r="AV77" s="4" t="str">
        <f t="shared" si="98"/>
        <v/>
      </c>
      <c r="AW77" s="4" t="str">
        <f t="shared" si="99"/>
        <v/>
      </c>
      <c r="AX77" s="4" t="str">
        <f>IF(AT77="","",IF(OR(AND(AT77&gt;=ANNEXE!$E$4,AT77&lt;=ANNEXE!$F$4),AND(AT77&gt;=ANNEXE!$E$5,AT77&lt;=ANNEXE!$F$5),AND(AT77&gt;=ANNEXE!$E$6,AT77&lt;=ANNEXE!$F$6),AND(AT77&gt;=ANNEXE!$E$7,AT77&lt;=ANNEXE!$F$7),AND(AT77&gt;=ANNEXE!$E$8,AT77&lt;=ANNEXE!$F$8),AND(AT77&gt;=ANNEXE!$E$9,AT77&lt;=ANNEXE!$F$9),COUNTIF(ANNEXE!$A$4:$C$18,AT77)&gt;=1),"C",""))</f>
        <v/>
      </c>
      <c r="AY77" s="41">
        <f t="shared" si="100"/>
        <v>8</v>
      </c>
      <c r="AZ77" s="40">
        <f t="shared" si="128"/>
        <v>46290</v>
      </c>
      <c r="BA77" s="4" t="str">
        <f t="shared" si="101"/>
        <v/>
      </c>
      <c r="BB77" s="4" t="str">
        <f t="shared" si="102"/>
        <v/>
      </c>
      <c r="BC77" s="4" t="str">
        <f t="shared" si="103"/>
        <v/>
      </c>
      <c r="BD77" s="4" t="str">
        <f>IF(AZ77="","",IF(OR(AND(AZ77&gt;=ANNEXE!$E$4,AZ77&lt;=ANNEXE!$F$4),AND(AZ77&gt;=ANNEXE!$E$5,AZ77&lt;=ANNEXE!$F$5),AND(AZ77&gt;=ANNEXE!$E$6,AZ77&lt;=ANNEXE!$F$6),AND(AZ77&gt;=ANNEXE!$E$7,AZ77&lt;=ANNEXE!$F$7),AND(AZ77&gt;=ANNEXE!$E$8,AZ77&lt;=ANNEXE!$F$8),AND(AZ77&gt;=ANNEXE!$E$9,AZ77&lt;=ANNEXE!$F$9),COUNTIF(ANNEXE!$A$4:$C$18,AZ77)&gt;=1),"C",""))</f>
        <v/>
      </c>
      <c r="BE77" s="41">
        <f t="shared" si="104"/>
        <v>3.5</v>
      </c>
      <c r="BF77" s="40">
        <f t="shared" si="129"/>
        <v>46320</v>
      </c>
      <c r="BG77" s="4" t="str">
        <f t="shared" si="105"/>
        <v/>
      </c>
      <c r="BH77" s="4" t="str">
        <f t="shared" si="106"/>
        <v/>
      </c>
      <c r="BI77" s="4" t="str">
        <f t="shared" si="107"/>
        <v/>
      </c>
      <c r="BJ77" s="4" t="str">
        <f>IF(BF77="","",IF(OR(AND(BF77&gt;=ANNEXE!$E$4,BF77&lt;=ANNEXE!$F$4),AND(BF77&gt;=ANNEXE!$E$5,BF77&lt;=ANNEXE!$F$5),AND(BF77&gt;=ANNEXE!$E$6,BF77&lt;=ANNEXE!$F$6),AND(BF77&gt;=ANNEXE!$E$7,BF77&lt;=ANNEXE!$F$7),AND(BF77&gt;=ANNEXE!$E$8,BF77&lt;=ANNEXE!$F$8),AND(BF77&gt;=ANNEXE!$E$9,BF77&lt;=ANNEXE!$F$9),COUNTIF(ANNEXE!$A$4:$C$18,BF77)&gt;=1),"C",""))</f>
        <v/>
      </c>
      <c r="BK77" s="41" t="str">
        <f t="shared" si="108"/>
        <v/>
      </c>
      <c r="BL77" s="40">
        <f t="shared" si="130"/>
        <v>46351</v>
      </c>
      <c r="BM77" s="4" t="str">
        <f t="shared" si="109"/>
        <v/>
      </c>
      <c r="BN77" s="4" t="str">
        <f t="shared" si="110"/>
        <v/>
      </c>
      <c r="BO77" s="4" t="str">
        <f t="shared" si="111"/>
        <v/>
      </c>
      <c r="BP77" s="4" t="str">
        <f>IF(BL77="","",IF(OR(AND(BL77&gt;=ANNEXE!$E$4,BL77&lt;=ANNEXE!$F$4),AND(BL77&gt;=ANNEXE!$E$5,BL77&lt;=ANNEXE!$F$5),AND(BL77&gt;=ANNEXE!$E$6,BL77&lt;=ANNEXE!$F$6),AND(BL77&gt;=ANNEXE!$E$7,BL77&lt;=ANNEXE!$F$7),AND(BL77&gt;=ANNEXE!$E$8,BL77&lt;=ANNEXE!$F$8),AND(BL77&gt;=ANNEXE!$E$9,BL77&lt;=ANNEXE!$F$9),COUNTIF(ANNEXE!$A$4:$C$18,BL77)&gt;=1),"C",""))</f>
        <v/>
      </c>
      <c r="BQ77" s="41">
        <f t="shared" si="112"/>
        <v>8</v>
      </c>
      <c r="BR77" s="40">
        <f t="shared" si="131"/>
        <v>46381</v>
      </c>
      <c r="BS77" s="4" t="str">
        <f t="shared" si="118"/>
        <v/>
      </c>
      <c r="BT77" s="4" t="str">
        <f t="shared" si="119"/>
        <v/>
      </c>
      <c r="BU77" s="4" t="str">
        <f t="shared" si="113"/>
        <v/>
      </c>
      <c r="BV77" s="4" t="str">
        <f>IF(BR77="","",IF(OR(AND(BR77&gt;=ANNEXE!$E$4,BR77&lt;=ANNEXE!$F$4),AND(BR77&gt;=ANNEXE!$E$5,BR77&lt;=ANNEXE!$F$5),AND(BR77&gt;=ANNEXE!$E$6,BR77&lt;=ANNEXE!$F$6),AND(BR77&gt;=ANNEXE!$E$7,BR77&lt;=ANNEXE!$F$7),AND(BR77&gt;=ANNEXE!$E$8,BR77&lt;=ANNEXE!$F$8),AND(BR77&gt;=ANNEXE!$E$9,BR77&lt;=ANNEXE!$F$9),COUNTIF(ANNEXE!$A$4:$C$18,BR77)&gt;=1),"C",""))</f>
        <v>C</v>
      </c>
      <c r="BW77" s="41">
        <f t="shared" si="114"/>
        <v>3.5</v>
      </c>
    </row>
    <row r="78" spans="4:75">
      <c r="D78" s="40">
        <f t="shared" si="120"/>
        <v>46048</v>
      </c>
      <c r="E78" s="4" t="str">
        <f t="shared" si="115"/>
        <v/>
      </c>
      <c r="F78" s="4" t="str">
        <f t="shared" si="116"/>
        <v/>
      </c>
      <c r="G78" s="4" t="str">
        <f t="shared" si="117"/>
        <v/>
      </c>
      <c r="H78" s="4" t="str">
        <f>IF(D78="","",IF(OR(AND(D78&gt;=ANNEXE!$E$4,D78&lt;=ANNEXE!$F$4),AND(D78&gt;=ANNEXE!$E$5,D78&lt;=ANNEXE!$F$5),AND(D78&gt;=ANNEXE!$E$6,D78&lt;=ANNEXE!$F$6),AND(D78&gt;=ANNEXE!$E$7,D78&lt;=ANNEXE!$F$7),AND(D78&gt;=ANNEXE!$E$8,D78&lt;=ANNEXE!$F$8),AND(D78&gt;=ANNEXE!$E$9,D78&lt;=ANNEXE!$F$9),COUNTIF(ANNEXE!$A$4:$C$18,D78)&gt;=1),"C",""))</f>
        <v/>
      </c>
      <c r="I78" s="41">
        <f t="shared" si="72"/>
        <v>7.5</v>
      </c>
      <c r="J78" s="40">
        <f t="shared" si="121"/>
        <v>46079</v>
      </c>
      <c r="K78" s="4" t="str">
        <f t="shared" si="73"/>
        <v/>
      </c>
      <c r="L78" s="4" t="str">
        <f t="shared" si="74"/>
        <v/>
      </c>
      <c r="M78" s="4" t="str">
        <f t="shared" si="75"/>
        <v/>
      </c>
      <c r="N78" s="4" t="str">
        <f>IF(J78="","",IF(OR(AND(J78&gt;=ANNEXE!$E$4,J78&lt;=ANNEXE!$F$4),AND(J78&gt;=ANNEXE!$E$5,J78&lt;=ANNEXE!$F$5),AND(J78&gt;=ANNEXE!$E$6,J78&lt;=ANNEXE!$F$6),AND(J78&gt;=ANNEXE!$E$7,J78&lt;=ANNEXE!$F$7),AND(J78&gt;=ANNEXE!$E$8,J78&lt;=ANNEXE!$F$8),AND(J78&gt;=ANNEXE!$E$9,J78&lt;=ANNEXE!$F$9),COUNTIF(ANNEXE!$A$4:$C$18,J78)&gt;=1),"C",""))</f>
        <v/>
      </c>
      <c r="O78" s="41">
        <f t="shared" si="76"/>
        <v>8</v>
      </c>
      <c r="P78" s="40">
        <f t="shared" si="122"/>
        <v>46107</v>
      </c>
      <c r="Q78" s="4" t="str">
        <f t="shared" si="77"/>
        <v/>
      </c>
      <c r="R78" s="4" t="str">
        <f t="shared" si="78"/>
        <v/>
      </c>
      <c r="S78" s="4" t="str">
        <f t="shared" si="79"/>
        <v/>
      </c>
      <c r="T78" s="4" t="str">
        <f>IF(P78="","",IF(OR(AND(P78&gt;=ANNEXE!$E$4,P78&lt;=ANNEXE!$F$4),AND(P78&gt;=ANNEXE!$E$5,P78&lt;=ANNEXE!$F$5),AND(P78&gt;=ANNEXE!$E$6,P78&lt;=ANNEXE!$F$6),AND(P78&gt;=ANNEXE!$E$7,P78&lt;=ANNEXE!$F$7),AND(P78&gt;=ANNEXE!$E$8,P78&lt;=ANNEXE!$F$8),AND(P78&gt;=ANNEXE!$E$9,P78&lt;=ANNEXE!$F$9),COUNTIF(ANNEXE!$A$4:$C$18,P78)&gt;=1),"C",""))</f>
        <v/>
      </c>
      <c r="U78" s="41">
        <f t="shared" si="80"/>
        <v>8</v>
      </c>
      <c r="V78" s="40">
        <f t="shared" si="123"/>
        <v>46138</v>
      </c>
      <c r="W78" t="str">
        <f t="shared" si="81"/>
        <v/>
      </c>
      <c r="X78" s="4" t="str">
        <f t="shared" si="82"/>
        <v/>
      </c>
      <c r="Y78" s="4" t="str">
        <f t="shared" si="83"/>
        <v/>
      </c>
      <c r="Z78" s="4" t="str">
        <f>IF(V78="","",IF(OR(AND(V78&gt;=ANNEXE!$E$4,V78&lt;=ANNEXE!$F$4),AND(V78&gt;=ANNEXE!$E$5,V78&lt;=ANNEXE!$F$5),AND(V78&gt;=ANNEXE!$E$6,V78&lt;=ANNEXE!$F$6),AND(V78&gt;=ANNEXE!$E$7,V78&lt;=ANNEXE!$F$7),AND(V78&gt;=ANNEXE!$E$8,V78&lt;=ANNEXE!$F$8),AND(V78&gt;=ANNEXE!$E$9,V78&lt;=ANNEXE!$F$9),COUNTIF(ANNEXE!$A$4:$C$18,V78)&gt;=1),"C",""))</f>
        <v/>
      </c>
      <c r="AA78" s="41" t="str">
        <f t="shared" si="84"/>
        <v/>
      </c>
      <c r="AB78" s="40">
        <f t="shared" si="124"/>
        <v>46168</v>
      </c>
      <c r="AC78" s="4" t="str">
        <f t="shared" si="85"/>
        <v/>
      </c>
      <c r="AD78" s="4" t="str">
        <f t="shared" si="86"/>
        <v/>
      </c>
      <c r="AE78" s="4" t="str">
        <f t="shared" si="87"/>
        <v/>
      </c>
      <c r="AF78" s="4" t="str">
        <f>IF(AB78="","",IF(OR(AND(AB78&gt;=ANNEXE!$E$4,AB78&lt;=ANNEXE!$F$4),AND(AB78&gt;=ANNEXE!$E$5,AB78&lt;=ANNEXE!$F$5),AND(AB78&gt;=ANNEXE!$E$6,AB78&lt;=ANNEXE!$F$6),AND(AB78&gt;=ANNEXE!$E$7,AB78&lt;=ANNEXE!$F$7),AND(AB78&gt;=ANNEXE!$E$8,AB78&lt;=ANNEXE!$F$8),AND(AB78&gt;=ANNEXE!$E$9,AB78&lt;=ANNEXE!$F$9),COUNTIF(ANNEXE!$A$4:$C$18,AB78)&gt;=1),"C",""))</f>
        <v/>
      </c>
      <c r="AG78" s="41">
        <f t="shared" si="88"/>
        <v>8</v>
      </c>
      <c r="AH78" s="40">
        <f t="shared" si="125"/>
        <v>46199</v>
      </c>
      <c r="AI78" s="4" t="str">
        <f t="shared" si="89"/>
        <v/>
      </c>
      <c r="AJ78" s="4" t="str">
        <f t="shared" si="90"/>
        <v/>
      </c>
      <c r="AK78" s="4" t="str">
        <f t="shared" si="91"/>
        <v/>
      </c>
      <c r="AL78" s="4" t="str">
        <f>IF(AH78="","",IF(OR(AND(AH78&gt;=ANNEXE!$E$4,AH78&lt;=ANNEXE!$F$4),AND(AH78&gt;=ANNEXE!$E$5,AH78&lt;=ANNEXE!$F$5),AND(AH78&gt;=ANNEXE!$E$6,AH78&lt;=ANNEXE!$F$6),AND(AH78&gt;=ANNEXE!$E$7,AH78&lt;=ANNEXE!$F$7),AND(AH78&gt;=ANNEXE!$E$8,AH78&lt;=ANNEXE!$F$8),AND(AH78&gt;=ANNEXE!$E$9,AH78&lt;=ANNEXE!$F$9),COUNTIF(ANNEXE!$A$4:$C$18,AH78)&gt;=1),"C",""))</f>
        <v/>
      </c>
      <c r="AM78" s="41">
        <f t="shared" si="92"/>
        <v>3.5</v>
      </c>
      <c r="AN78" s="40">
        <f t="shared" si="126"/>
        <v>46229</v>
      </c>
      <c r="AO78" s="4" t="str">
        <f t="shared" si="93"/>
        <v/>
      </c>
      <c r="AP78" s="4" t="str">
        <f t="shared" si="94"/>
        <v/>
      </c>
      <c r="AQ78" s="4" t="str">
        <f t="shared" si="95"/>
        <v/>
      </c>
      <c r="AR78" s="4" t="str">
        <f>IF(AN78="","",IF(OR(AND(AN78&gt;=ANNEXE!$E$4,AN78&lt;=ANNEXE!$F$4),AND(AN78&gt;=ANNEXE!$E$5,AN78&lt;=ANNEXE!$F$5),AND(AN78&gt;=ANNEXE!$E$6,AN78&lt;=ANNEXE!$F$6),AND(AN78&gt;=ANNEXE!$E$7,AN78&lt;=ANNEXE!$F$7),AND(AN78&gt;=ANNEXE!$E$8,AN78&lt;=ANNEXE!$F$8),AND(AN78&gt;=ANNEXE!$E$9,AN78&lt;=ANNEXE!$F$9),COUNTIF(ANNEXE!$A$4:$C$18,AN78)&gt;=1),"C",""))</f>
        <v/>
      </c>
      <c r="AS78" s="41" t="str">
        <f t="shared" si="96"/>
        <v/>
      </c>
      <c r="AT78" s="40">
        <f t="shared" si="127"/>
        <v>46260</v>
      </c>
      <c r="AU78" s="4" t="str">
        <f t="shared" si="97"/>
        <v/>
      </c>
      <c r="AV78" s="4" t="str">
        <f t="shared" si="98"/>
        <v/>
      </c>
      <c r="AW78" s="4" t="str">
        <f t="shared" si="99"/>
        <v/>
      </c>
      <c r="AX78" s="4" t="str">
        <f>IF(AT78="","",IF(OR(AND(AT78&gt;=ANNEXE!$E$4,AT78&lt;=ANNEXE!$F$4),AND(AT78&gt;=ANNEXE!$E$5,AT78&lt;=ANNEXE!$F$5),AND(AT78&gt;=ANNEXE!$E$6,AT78&lt;=ANNEXE!$F$6),AND(AT78&gt;=ANNEXE!$E$7,AT78&lt;=ANNEXE!$F$7),AND(AT78&gt;=ANNEXE!$E$8,AT78&lt;=ANNEXE!$F$8),AND(AT78&gt;=ANNEXE!$E$9,AT78&lt;=ANNEXE!$F$9),COUNTIF(ANNEXE!$A$4:$C$18,AT78)&gt;=1),"C",""))</f>
        <v/>
      </c>
      <c r="AY78" s="41">
        <f t="shared" si="100"/>
        <v>8</v>
      </c>
      <c r="AZ78" s="40">
        <f t="shared" si="128"/>
        <v>46291</v>
      </c>
      <c r="BA78" s="4" t="str">
        <f t="shared" si="101"/>
        <v/>
      </c>
      <c r="BB78" s="4" t="str">
        <f t="shared" si="102"/>
        <v/>
      </c>
      <c r="BC78" s="4" t="str">
        <f t="shared" si="103"/>
        <v/>
      </c>
      <c r="BD78" s="4" t="str">
        <f>IF(AZ78="","",IF(OR(AND(AZ78&gt;=ANNEXE!$E$4,AZ78&lt;=ANNEXE!$F$4),AND(AZ78&gt;=ANNEXE!$E$5,AZ78&lt;=ANNEXE!$F$5),AND(AZ78&gt;=ANNEXE!$E$6,AZ78&lt;=ANNEXE!$F$6),AND(AZ78&gt;=ANNEXE!$E$7,AZ78&lt;=ANNEXE!$F$7),AND(AZ78&gt;=ANNEXE!$E$8,AZ78&lt;=ANNEXE!$F$8),AND(AZ78&gt;=ANNEXE!$E$9,AZ78&lt;=ANNEXE!$F$9),COUNTIF(ANNEXE!$A$4:$C$18,AZ78)&gt;=1),"C",""))</f>
        <v/>
      </c>
      <c r="BE78" s="41" t="str">
        <f t="shared" si="104"/>
        <v/>
      </c>
      <c r="BF78" s="40">
        <f t="shared" si="129"/>
        <v>46321</v>
      </c>
      <c r="BG78" s="4" t="str">
        <f t="shared" si="105"/>
        <v/>
      </c>
      <c r="BH78" s="4" t="str">
        <f t="shared" si="106"/>
        <v/>
      </c>
      <c r="BI78" s="4" t="str">
        <f t="shared" si="107"/>
        <v/>
      </c>
      <c r="BJ78" s="4" t="str">
        <f>IF(BF78="","",IF(OR(AND(BF78&gt;=ANNEXE!$E$4,BF78&lt;=ANNEXE!$F$4),AND(BF78&gt;=ANNEXE!$E$5,BF78&lt;=ANNEXE!$F$5),AND(BF78&gt;=ANNEXE!$E$6,BF78&lt;=ANNEXE!$F$6),AND(BF78&gt;=ANNEXE!$E$7,BF78&lt;=ANNEXE!$F$7),AND(BF78&gt;=ANNEXE!$E$8,BF78&lt;=ANNEXE!$F$8),AND(BF78&gt;=ANNEXE!$E$9,BF78&lt;=ANNEXE!$F$9),COUNTIF(ANNEXE!$A$4:$C$18,BF78)&gt;=1),"C",""))</f>
        <v/>
      </c>
      <c r="BK78" s="41">
        <f t="shared" si="108"/>
        <v>7.5</v>
      </c>
      <c r="BL78" s="40">
        <f t="shared" si="130"/>
        <v>46352</v>
      </c>
      <c r="BM78" s="4" t="str">
        <f t="shared" si="109"/>
        <v/>
      </c>
      <c r="BN78" s="4" t="str">
        <f t="shared" si="110"/>
        <v/>
      </c>
      <c r="BO78" s="4" t="str">
        <f t="shared" si="111"/>
        <v/>
      </c>
      <c r="BP78" s="4" t="str">
        <f>IF(BL78="","",IF(OR(AND(BL78&gt;=ANNEXE!$E$4,BL78&lt;=ANNEXE!$F$4),AND(BL78&gt;=ANNEXE!$E$5,BL78&lt;=ANNEXE!$F$5),AND(BL78&gt;=ANNEXE!$E$6,BL78&lt;=ANNEXE!$F$6),AND(BL78&gt;=ANNEXE!$E$7,BL78&lt;=ANNEXE!$F$7),AND(BL78&gt;=ANNEXE!$E$8,BL78&lt;=ANNEXE!$F$8),AND(BL78&gt;=ANNEXE!$E$9,BL78&lt;=ANNEXE!$F$9),COUNTIF(ANNEXE!$A$4:$C$18,BL78)&gt;=1),"C",""))</f>
        <v/>
      </c>
      <c r="BQ78" s="41">
        <f t="shared" si="112"/>
        <v>8</v>
      </c>
      <c r="BR78" s="40">
        <f t="shared" si="131"/>
        <v>46382</v>
      </c>
      <c r="BS78" s="4" t="str">
        <f t="shared" si="118"/>
        <v/>
      </c>
      <c r="BT78" s="4" t="str">
        <f t="shared" si="119"/>
        <v/>
      </c>
      <c r="BU78" s="4" t="str">
        <f t="shared" si="113"/>
        <v/>
      </c>
      <c r="BV78" s="4" t="str">
        <f>IF(BR78="","",IF(OR(AND(BR78&gt;=ANNEXE!$E$4,BR78&lt;=ANNEXE!$F$4),AND(BR78&gt;=ANNEXE!$E$5,BR78&lt;=ANNEXE!$F$5),AND(BR78&gt;=ANNEXE!$E$6,BR78&lt;=ANNEXE!$F$6),AND(BR78&gt;=ANNEXE!$E$7,BR78&lt;=ANNEXE!$F$7),AND(BR78&gt;=ANNEXE!$E$8,BR78&lt;=ANNEXE!$F$8),AND(BR78&gt;=ANNEXE!$E$9,BR78&lt;=ANNEXE!$F$9),COUNTIF(ANNEXE!$A$4:$C$18,BR78)&gt;=1),"C",""))</f>
        <v/>
      </c>
      <c r="BW78" s="41" t="str">
        <f t="shared" si="114"/>
        <v/>
      </c>
    </row>
    <row r="79" spans="4:75">
      <c r="D79" s="40">
        <f t="shared" si="120"/>
        <v>46049</v>
      </c>
      <c r="E79" s="4" t="str">
        <f t="shared" si="115"/>
        <v/>
      </c>
      <c r="F79" s="4" t="str">
        <f t="shared" si="116"/>
        <v/>
      </c>
      <c r="G79" s="4" t="str">
        <f t="shared" si="117"/>
        <v/>
      </c>
      <c r="H79" s="4" t="str">
        <f>IF(D79="","",IF(OR(AND(D79&gt;=ANNEXE!$E$4,D79&lt;=ANNEXE!$F$4),AND(D79&gt;=ANNEXE!$E$5,D79&lt;=ANNEXE!$F$5),AND(D79&gt;=ANNEXE!$E$6,D79&lt;=ANNEXE!$F$6),AND(D79&gt;=ANNEXE!$E$7,D79&lt;=ANNEXE!$F$7),AND(D79&gt;=ANNEXE!$E$8,D79&lt;=ANNEXE!$F$8),AND(D79&gt;=ANNEXE!$E$9,D79&lt;=ANNEXE!$F$9),COUNTIF(ANNEXE!$A$4:$C$18,D79)&gt;=1),"C",""))</f>
        <v/>
      </c>
      <c r="I79" s="41">
        <f t="shared" si="72"/>
        <v>8</v>
      </c>
      <c r="J79" s="40">
        <f t="shared" si="121"/>
        <v>46080</v>
      </c>
      <c r="K79" s="4" t="str">
        <f t="shared" si="73"/>
        <v/>
      </c>
      <c r="L79" s="4" t="str">
        <f t="shared" si="74"/>
        <v/>
      </c>
      <c r="M79" s="4" t="str">
        <f t="shared" si="75"/>
        <v/>
      </c>
      <c r="N79" s="4" t="str">
        <f>IF(J79="","",IF(OR(AND(J79&gt;=ANNEXE!$E$4,J79&lt;=ANNEXE!$F$4),AND(J79&gt;=ANNEXE!$E$5,J79&lt;=ANNEXE!$F$5),AND(J79&gt;=ANNEXE!$E$6,J79&lt;=ANNEXE!$F$6),AND(J79&gt;=ANNEXE!$E$7,J79&lt;=ANNEXE!$F$7),AND(J79&gt;=ANNEXE!$E$8,J79&lt;=ANNEXE!$F$8),AND(J79&gt;=ANNEXE!$E$9,J79&lt;=ANNEXE!$F$9),COUNTIF(ANNEXE!$A$4:$C$18,J79)&gt;=1),"C",""))</f>
        <v/>
      </c>
      <c r="O79" s="41">
        <f t="shared" si="76"/>
        <v>3.5</v>
      </c>
      <c r="P79" s="40">
        <f t="shared" si="122"/>
        <v>46108</v>
      </c>
      <c r="Q79" s="4" t="str">
        <f t="shared" si="77"/>
        <v/>
      </c>
      <c r="R79" s="4" t="str">
        <f t="shared" si="78"/>
        <v/>
      </c>
      <c r="S79" s="4" t="str">
        <f t="shared" si="79"/>
        <v/>
      </c>
      <c r="T79" s="4" t="str">
        <f>IF(P79="","",IF(OR(AND(P79&gt;=ANNEXE!$E$4,P79&lt;=ANNEXE!$F$4),AND(P79&gt;=ANNEXE!$E$5,P79&lt;=ANNEXE!$F$5),AND(P79&gt;=ANNEXE!$E$6,P79&lt;=ANNEXE!$F$6),AND(P79&gt;=ANNEXE!$E$7,P79&lt;=ANNEXE!$F$7),AND(P79&gt;=ANNEXE!$E$8,P79&lt;=ANNEXE!$F$8),AND(P79&gt;=ANNEXE!$E$9,P79&lt;=ANNEXE!$F$9),COUNTIF(ANNEXE!$A$4:$C$18,P79)&gt;=1),"C",""))</f>
        <v/>
      </c>
      <c r="U79" s="41">
        <f t="shared" si="80"/>
        <v>3.5</v>
      </c>
      <c r="V79" s="40">
        <f t="shared" si="123"/>
        <v>46139</v>
      </c>
      <c r="W79" t="str">
        <f t="shared" si="81"/>
        <v/>
      </c>
      <c r="X79" s="4" t="str">
        <f t="shared" si="82"/>
        <v/>
      </c>
      <c r="Y79" s="4" t="str">
        <f t="shared" si="83"/>
        <v/>
      </c>
      <c r="Z79" s="4" t="str">
        <f>IF(V79="","",IF(OR(AND(V79&gt;=ANNEXE!$E$4,V79&lt;=ANNEXE!$F$4),AND(V79&gt;=ANNEXE!$E$5,V79&lt;=ANNEXE!$F$5),AND(V79&gt;=ANNEXE!$E$6,V79&lt;=ANNEXE!$F$6),AND(V79&gt;=ANNEXE!$E$7,V79&lt;=ANNEXE!$F$7),AND(V79&gt;=ANNEXE!$E$8,V79&lt;=ANNEXE!$F$8),AND(V79&gt;=ANNEXE!$E$9,V79&lt;=ANNEXE!$F$9),COUNTIF(ANNEXE!$A$4:$C$18,V79)&gt;=1),"C",""))</f>
        <v/>
      </c>
      <c r="AA79" s="41">
        <f t="shared" si="84"/>
        <v>7.5</v>
      </c>
      <c r="AB79" s="40">
        <f t="shared" si="124"/>
        <v>46169</v>
      </c>
      <c r="AC79" s="4" t="str">
        <f t="shared" si="85"/>
        <v/>
      </c>
      <c r="AD79" s="4" t="str">
        <f t="shared" si="86"/>
        <v/>
      </c>
      <c r="AE79" s="4" t="str">
        <f t="shared" si="87"/>
        <v/>
      </c>
      <c r="AF79" s="4" t="str">
        <f>IF(AB79="","",IF(OR(AND(AB79&gt;=ANNEXE!$E$4,AB79&lt;=ANNEXE!$F$4),AND(AB79&gt;=ANNEXE!$E$5,AB79&lt;=ANNEXE!$F$5),AND(AB79&gt;=ANNEXE!$E$6,AB79&lt;=ANNEXE!$F$6),AND(AB79&gt;=ANNEXE!$E$7,AB79&lt;=ANNEXE!$F$7),AND(AB79&gt;=ANNEXE!$E$8,AB79&lt;=ANNEXE!$F$8),AND(AB79&gt;=ANNEXE!$E$9,AB79&lt;=ANNEXE!$F$9),COUNTIF(ANNEXE!$A$4:$C$18,AB79)&gt;=1),"C",""))</f>
        <v/>
      </c>
      <c r="AG79" s="41">
        <f t="shared" si="88"/>
        <v>8</v>
      </c>
      <c r="AH79" s="40">
        <f t="shared" si="125"/>
        <v>46200</v>
      </c>
      <c r="AI79" s="4" t="str">
        <f t="shared" si="89"/>
        <v/>
      </c>
      <c r="AJ79" s="4" t="str">
        <f t="shared" si="90"/>
        <v/>
      </c>
      <c r="AK79" s="4" t="str">
        <f t="shared" si="91"/>
        <v/>
      </c>
      <c r="AL79" s="4" t="str">
        <f>IF(AH79="","",IF(OR(AND(AH79&gt;=ANNEXE!$E$4,AH79&lt;=ANNEXE!$F$4),AND(AH79&gt;=ANNEXE!$E$5,AH79&lt;=ANNEXE!$F$5),AND(AH79&gt;=ANNEXE!$E$6,AH79&lt;=ANNEXE!$F$6),AND(AH79&gt;=ANNEXE!$E$7,AH79&lt;=ANNEXE!$F$7),AND(AH79&gt;=ANNEXE!$E$8,AH79&lt;=ANNEXE!$F$8),AND(AH79&gt;=ANNEXE!$E$9,AH79&lt;=ANNEXE!$F$9),COUNTIF(ANNEXE!$A$4:$C$18,AH79)&gt;=1),"C",""))</f>
        <v/>
      </c>
      <c r="AM79" s="41" t="str">
        <f t="shared" si="92"/>
        <v/>
      </c>
      <c r="AN79" s="40">
        <f t="shared" si="126"/>
        <v>46230</v>
      </c>
      <c r="AO79" s="4" t="str">
        <f t="shared" si="93"/>
        <v/>
      </c>
      <c r="AP79" s="4" t="str">
        <f t="shared" si="94"/>
        <v/>
      </c>
      <c r="AQ79" s="4" t="str">
        <f t="shared" si="95"/>
        <v/>
      </c>
      <c r="AR79" s="4" t="str">
        <f>IF(AN79="","",IF(OR(AND(AN79&gt;=ANNEXE!$E$4,AN79&lt;=ANNEXE!$F$4),AND(AN79&gt;=ANNEXE!$E$5,AN79&lt;=ANNEXE!$F$5),AND(AN79&gt;=ANNEXE!$E$6,AN79&lt;=ANNEXE!$F$6),AND(AN79&gt;=ANNEXE!$E$7,AN79&lt;=ANNEXE!$F$7),AND(AN79&gt;=ANNEXE!$E$8,AN79&lt;=ANNEXE!$F$8),AND(AN79&gt;=ANNEXE!$E$9,AN79&lt;=ANNEXE!$F$9),COUNTIF(ANNEXE!$A$4:$C$18,AN79)&gt;=1),"C",""))</f>
        <v/>
      </c>
      <c r="AS79" s="41">
        <f t="shared" si="96"/>
        <v>7.5</v>
      </c>
      <c r="AT79" s="40">
        <f t="shared" si="127"/>
        <v>46261</v>
      </c>
      <c r="AU79" s="4" t="str">
        <f t="shared" si="97"/>
        <v/>
      </c>
      <c r="AV79" s="4" t="str">
        <f t="shared" si="98"/>
        <v/>
      </c>
      <c r="AW79" s="4" t="str">
        <f t="shared" si="99"/>
        <v/>
      </c>
      <c r="AX79" s="4" t="str">
        <f>IF(AT79="","",IF(OR(AND(AT79&gt;=ANNEXE!$E$4,AT79&lt;=ANNEXE!$F$4),AND(AT79&gt;=ANNEXE!$E$5,AT79&lt;=ANNEXE!$F$5),AND(AT79&gt;=ANNEXE!$E$6,AT79&lt;=ANNEXE!$F$6),AND(AT79&gt;=ANNEXE!$E$7,AT79&lt;=ANNEXE!$F$7),AND(AT79&gt;=ANNEXE!$E$8,AT79&lt;=ANNEXE!$F$8),AND(AT79&gt;=ANNEXE!$E$9,AT79&lt;=ANNEXE!$F$9),COUNTIF(ANNEXE!$A$4:$C$18,AT79)&gt;=1),"C",""))</f>
        <v/>
      </c>
      <c r="AY79" s="41">
        <f t="shared" si="100"/>
        <v>8</v>
      </c>
      <c r="AZ79" s="40">
        <f t="shared" si="128"/>
        <v>46292</v>
      </c>
      <c r="BA79" s="4" t="str">
        <f t="shared" si="101"/>
        <v/>
      </c>
      <c r="BB79" s="4" t="str">
        <f t="shared" si="102"/>
        <v/>
      </c>
      <c r="BC79" s="4" t="str">
        <f t="shared" si="103"/>
        <v/>
      </c>
      <c r="BD79" s="4" t="str">
        <f>IF(AZ79="","",IF(OR(AND(AZ79&gt;=ANNEXE!$E$4,AZ79&lt;=ANNEXE!$F$4),AND(AZ79&gt;=ANNEXE!$E$5,AZ79&lt;=ANNEXE!$F$5),AND(AZ79&gt;=ANNEXE!$E$6,AZ79&lt;=ANNEXE!$F$6),AND(AZ79&gt;=ANNEXE!$E$7,AZ79&lt;=ANNEXE!$F$7),AND(AZ79&gt;=ANNEXE!$E$8,AZ79&lt;=ANNEXE!$F$8),AND(AZ79&gt;=ANNEXE!$E$9,AZ79&lt;=ANNEXE!$F$9),COUNTIF(ANNEXE!$A$4:$C$18,AZ79)&gt;=1),"C",""))</f>
        <v/>
      </c>
      <c r="BE79" s="41" t="str">
        <f t="shared" si="104"/>
        <v/>
      </c>
      <c r="BF79" s="40">
        <f t="shared" si="129"/>
        <v>46322</v>
      </c>
      <c r="BG79" s="4" t="str">
        <f t="shared" si="105"/>
        <v/>
      </c>
      <c r="BH79" s="4" t="str">
        <f t="shared" si="106"/>
        <v/>
      </c>
      <c r="BI79" s="4" t="str">
        <f t="shared" si="107"/>
        <v/>
      </c>
      <c r="BJ79" s="4" t="str">
        <f>IF(BF79="","",IF(OR(AND(BF79&gt;=ANNEXE!$E$4,BF79&lt;=ANNEXE!$F$4),AND(BF79&gt;=ANNEXE!$E$5,BF79&lt;=ANNEXE!$F$5),AND(BF79&gt;=ANNEXE!$E$6,BF79&lt;=ANNEXE!$F$6),AND(BF79&gt;=ANNEXE!$E$7,BF79&lt;=ANNEXE!$F$7),AND(BF79&gt;=ANNEXE!$E$8,BF79&lt;=ANNEXE!$F$8),AND(BF79&gt;=ANNEXE!$E$9,BF79&lt;=ANNEXE!$F$9),COUNTIF(ANNEXE!$A$4:$C$18,BF79)&gt;=1),"C",""))</f>
        <v/>
      </c>
      <c r="BK79" s="41">
        <f t="shared" si="108"/>
        <v>8</v>
      </c>
      <c r="BL79" s="40">
        <f t="shared" si="130"/>
        <v>46353</v>
      </c>
      <c r="BM79" s="4" t="str">
        <f t="shared" si="109"/>
        <v/>
      </c>
      <c r="BN79" s="4" t="str">
        <f t="shared" si="110"/>
        <v/>
      </c>
      <c r="BO79" s="4" t="str">
        <f t="shared" si="111"/>
        <v/>
      </c>
      <c r="BP79" s="4" t="str">
        <f>IF(BL79="","",IF(OR(AND(BL79&gt;=ANNEXE!$E$4,BL79&lt;=ANNEXE!$F$4),AND(BL79&gt;=ANNEXE!$E$5,BL79&lt;=ANNEXE!$F$5),AND(BL79&gt;=ANNEXE!$E$6,BL79&lt;=ANNEXE!$F$6),AND(BL79&gt;=ANNEXE!$E$7,BL79&lt;=ANNEXE!$F$7),AND(BL79&gt;=ANNEXE!$E$8,BL79&lt;=ANNEXE!$F$8),AND(BL79&gt;=ANNEXE!$E$9,BL79&lt;=ANNEXE!$F$9),COUNTIF(ANNEXE!$A$4:$C$18,BL79)&gt;=1),"C",""))</f>
        <v/>
      </c>
      <c r="BQ79" s="41">
        <f t="shared" si="112"/>
        <v>3.5</v>
      </c>
      <c r="BR79" s="40">
        <f t="shared" si="131"/>
        <v>46383</v>
      </c>
      <c r="BS79" s="4" t="str">
        <f t="shared" si="118"/>
        <v/>
      </c>
      <c r="BT79" s="4" t="str">
        <f t="shared" si="119"/>
        <v/>
      </c>
      <c r="BU79" s="4" t="str">
        <f t="shared" si="113"/>
        <v/>
      </c>
      <c r="BV79" s="4" t="str">
        <f>IF(BR79="","",IF(OR(AND(BR79&gt;=ANNEXE!$E$4,BR79&lt;=ANNEXE!$F$4),AND(BR79&gt;=ANNEXE!$E$5,BR79&lt;=ANNEXE!$F$5),AND(BR79&gt;=ANNEXE!$E$6,BR79&lt;=ANNEXE!$F$6),AND(BR79&gt;=ANNEXE!$E$7,BR79&lt;=ANNEXE!$F$7),AND(BR79&gt;=ANNEXE!$E$8,BR79&lt;=ANNEXE!$F$8),AND(BR79&gt;=ANNEXE!$E$9,BR79&lt;=ANNEXE!$F$9),COUNTIF(ANNEXE!$A$4:$C$18,BR79)&gt;=1),"C",""))</f>
        <v/>
      </c>
      <c r="BW79" s="41" t="str">
        <f t="shared" si="114"/>
        <v/>
      </c>
    </row>
    <row r="80" spans="4:75">
      <c r="D80" s="40">
        <f>IF(D79="","",IF(MONTH(D79+1)=MONTH(D53),D79+1,""))</f>
        <v>46050</v>
      </c>
      <c r="E80" s="4" t="str">
        <f t="shared" si="115"/>
        <v/>
      </c>
      <c r="F80" s="4" t="str">
        <f t="shared" si="116"/>
        <v/>
      </c>
      <c r="G80" s="4" t="str">
        <f t="shared" si="117"/>
        <v/>
      </c>
      <c r="H80" s="4" t="str">
        <f>IF(D80="","",IF(OR(AND(D80&gt;=ANNEXE!$E$4,D80&lt;=ANNEXE!$F$4),AND(D80&gt;=ANNEXE!$E$5,D80&lt;=ANNEXE!$F$5),AND(D80&gt;=ANNEXE!$E$6,D80&lt;=ANNEXE!$F$6),AND(D80&gt;=ANNEXE!$E$7,D80&lt;=ANNEXE!$F$7),AND(D80&gt;=ANNEXE!$E$8,D80&lt;=ANNEXE!$F$8),AND(D80&gt;=ANNEXE!$E$9,D80&lt;=ANNEXE!$F$9),COUNTIF(ANNEXE!$A$4:$C$18,D80)&gt;=1),"C",""))</f>
        <v/>
      </c>
      <c r="I80" s="41">
        <f t="shared" si="72"/>
        <v>8</v>
      </c>
      <c r="J80" s="40">
        <f>IF(J79="","",IF(MONTH(J79+1)=MONTH(J53),J79+1,""))</f>
        <v>46081</v>
      </c>
      <c r="K80" s="4" t="str">
        <f t="shared" si="73"/>
        <v/>
      </c>
      <c r="L80" s="4" t="str">
        <f t="shared" si="74"/>
        <v/>
      </c>
      <c r="M80" s="4" t="str">
        <f t="shared" si="75"/>
        <v/>
      </c>
      <c r="N80" s="4" t="str">
        <f>IF(J80="","",IF(OR(AND(J80&gt;=ANNEXE!$E$4,J80&lt;=ANNEXE!$F$4),AND(J80&gt;=ANNEXE!$E$5,J80&lt;=ANNEXE!$F$5),AND(J80&gt;=ANNEXE!$E$6,J80&lt;=ANNEXE!$F$6),AND(J80&gt;=ANNEXE!$E$7,J80&lt;=ANNEXE!$F$7),AND(J80&gt;=ANNEXE!$E$8,J80&lt;=ANNEXE!$F$8),AND(J80&gt;=ANNEXE!$E$9,J80&lt;=ANNEXE!$F$9),COUNTIF(ANNEXE!$A$4:$C$18,J80)&gt;=1),"C",""))</f>
        <v/>
      </c>
      <c r="O80" s="41" t="str">
        <f t="shared" si="76"/>
        <v/>
      </c>
      <c r="P80" s="40">
        <f>IF(P79="","",IF(MONTH(P79+1)=MONTH(P53),P79+1,""))</f>
        <v>46109</v>
      </c>
      <c r="Q80" s="4" t="str">
        <f t="shared" si="77"/>
        <v/>
      </c>
      <c r="R80" s="4" t="str">
        <f t="shared" si="78"/>
        <v/>
      </c>
      <c r="S80" s="4" t="str">
        <f t="shared" si="79"/>
        <v/>
      </c>
      <c r="T80" s="4" t="str">
        <f>IF(P80="","",IF(OR(AND(P80&gt;=ANNEXE!$E$4,P80&lt;=ANNEXE!$F$4),AND(P80&gt;=ANNEXE!$E$5,P80&lt;=ANNEXE!$F$5),AND(P80&gt;=ANNEXE!$E$6,P80&lt;=ANNEXE!$F$6),AND(P80&gt;=ANNEXE!$E$7,P80&lt;=ANNEXE!$F$7),AND(P80&gt;=ANNEXE!$E$8,P80&lt;=ANNEXE!$F$8),AND(P80&gt;=ANNEXE!$E$9,P80&lt;=ANNEXE!$F$9),COUNTIF(ANNEXE!$A$4:$C$18,P80)&gt;=1),"C",""))</f>
        <v/>
      </c>
      <c r="U80" s="41" t="str">
        <f t="shared" si="80"/>
        <v/>
      </c>
      <c r="V80" s="40">
        <f>IF(V79="","",IF(MONTH(V79+1)=MONTH(V53),V79+1,""))</f>
        <v>46140</v>
      </c>
      <c r="W80" t="str">
        <f t="shared" si="81"/>
        <v/>
      </c>
      <c r="X80" s="4" t="str">
        <f t="shared" si="82"/>
        <v/>
      </c>
      <c r="Y80" s="4" t="str">
        <f t="shared" si="83"/>
        <v/>
      </c>
      <c r="Z80" s="4" t="str">
        <f>IF(V80="","",IF(OR(AND(V80&gt;=ANNEXE!$E$4,V80&lt;=ANNEXE!$F$4),AND(V80&gt;=ANNEXE!$E$5,V80&lt;=ANNEXE!$F$5),AND(V80&gt;=ANNEXE!$E$6,V80&lt;=ANNEXE!$F$6),AND(V80&gt;=ANNEXE!$E$7,V80&lt;=ANNEXE!$F$7),AND(V80&gt;=ANNEXE!$E$8,V80&lt;=ANNEXE!$F$8),AND(V80&gt;=ANNEXE!$E$9,V80&lt;=ANNEXE!$F$9),COUNTIF(ANNEXE!$A$4:$C$18,V80)&gt;=1),"C",""))</f>
        <v/>
      </c>
      <c r="AA80" s="41">
        <f t="shared" si="84"/>
        <v>8</v>
      </c>
      <c r="AB80" s="40">
        <f>IF(AB79="","",IF(MONTH(AB79+1)=MONTH(AB53),AB79+1,""))</f>
        <v>46170</v>
      </c>
      <c r="AC80" s="4" t="str">
        <f t="shared" si="85"/>
        <v/>
      </c>
      <c r="AD80" s="4" t="str">
        <f t="shared" si="86"/>
        <v/>
      </c>
      <c r="AE80" s="4" t="str">
        <f t="shared" si="87"/>
        <v/>
      </c>
      <c r="AF80" s="4" t="str">
        <f>IF(AB80="","",IF(OR(AND(AB80&gt;=ANNEXE!$E$4,AB80&lt;=ANNEXE!$F$4),AND(AB80&gt;=ANNEXE!$E$5,AB80&lt;=ANNEXE!$F$5),AND(AB80&gt;=ANNEXE!$E$6,AB80&lt;=ANNEXE!$F$6),AND(AB80&gt;=ANNEXE!$E$7,AB80&lt;=ANNEXE!$F$7),AND(AB80&gt;=ANNEXE!$E$8,AB80&lt;=ANNEXE!$F$8),AND(AB80&gt;=ANNEXE!$E$9,AB80&lt;=ANNEXE!$F$9),COUNTIF(ANNEXE!$A$4:$C$18,AB80)&gt;=1),"C",""))</f>
        <v/>
      </c>
      <c r="AG80" s="41">
        <f t="shared" si="88"/>
        <v>8</v>
      </c>
      <c r="AH80" s="40">
        <f>IF(AH79="","",IF(MONTH(AH79+1)=MONTH(AH53),AH79+1,""))</f>
        <v>46201</v>
      </c>
      <c r="AI80" s="4" t="str">
        <f t="shared" si="89"/>
        <v/>
      </c>
      <c r="AJ80" s="4" t="str">
        <f t="shared" si="90"/>
        <v/>
      </c>
      <c r="AK80" s="4" t="str">
        <f t="shared" si="91"/>
        <v/>
      </c>
      <c r="AL80" s="4" t="str">
        <f>IF(AH80="","",IF(OR(AND(AH80&gt;=ANNEXE!$E$4,AH80&lt;=ANNEXE!$F$4),AND(AH80&gt;=ANNEXE!$E$5,AH80&lt;=ANNEXE!$F$5),AND(AH80&gt;=ANNEXE!$E$6,AH80&lt;=ANNEXE!$F$6),AND(AH80&gt;=ANNEXE!$E$7,AH80&lt;=ANNEXE!$F$7),AND(AH80&gt;=ANNEXE!$E$8,AH80&lt;=ANNEXE!$F$8),AND(AH80&gt;=ANNEXE!$E$9,AH80&lt;=ANNEXE!$F$9),COUNTIF(ANNEXE!$A$4:$C$18,AH80)&gt;=1),"C",""))</f>
        <v/>
      </c>
      <c r="AM80" s="41" t="str">
        <f t="shared" si="92"/>
        <v/>
      </c>
      <c r="AN80" s="40">
        <f>IF(AN79="","",IF(MONTH(AN79+1)=MONTH(AN53),AN79+1,""))</f>
        <v>46231</v>
      </c>
      <c r="AO80" s="4" t="str">
        <f t="shared" si="93"/>
        <v/>
      </c>
      <c r="AP80" s="4" t="str">
        <f t="shared" si="94"/>
        <v/>
      </c>
      <c r="AQ80" s="4" t="str">
        <f t="shared" si="95"/>
        <v/>
      </c>
      <c r="AR80" s="4" t="str">
        <f>IF(AN80="","",IF(OR(AND(AN80&gt;=ANNEXE!$E$4,AN80&lt;=ANNEXE!$F$4),AND(AN80&gt;=ANNEXE!$E$5,AN80&lt;=ANNEXE!$F$5),AND(AN80&gt;=ANNEXE!$E$6,AN80&lt;=ANNEXE!$F$6),AND(AN80&gt;=ANNEXE!$E$7,AN80&lt;=ANNEXE!$F$7),AND(AN80&gt;=ANNEXE!$E$8,AN80&lt;=ANNEXE!$F$8),AND(AN80&gt;=ANNEXE!$E$9,AN80&lt;=ANNEXE!$F$9),COUNTIF(ANNEXE!$A$4:$C$18,AN80)&gt;=1),"C",""))</f>
        <v/>
      </c>
      <c r="AS80" s="41">
        <f t="shared" si="96"/>
        <v>8</v>
      </c>
      <c r="AT80" s="40">
        <f>IF(AT79="","",IF(MONTH(AT79+1)=MONTH(AT53),AT79+1,""))</f>
        <v>46262</v>
      </c>
      <c r="AU80" s="4" t="str">
        <f t="shared" si="97"/>
        <v/>
      </c>
      <c r="AV80" s="4" t="str">
        <f t="shared" si="98"/>
        <v/>
      </c>
      <c r="AW80" s="4" t="str">
        <f t="shared" si="99"/>
        <v/>
      </c>
      <c r="AX80" s="4" t="str">
        <f>IF(AT80="","",IF(OR(AND(AT80&gt;=ANNEXE!$E$4,AT80&lt;=ANNEXE!$F$4),AND(AT80&gt;=ANNEXE!$E$5,AT80&lt;=ANNEXE!$F$5),AND(AT80&gt;=ANNEXE!$E$6,AT80&lt;=ANNEXE!$F$6),AND(AT80&gt;=ANNEXE!$E$7,AT80&lt;=ANNEXE!$F$7),AND(AT80&gt;=ANNEXE!$E$8,AT80&lt;=ANNEXE!$F$8),AND(AT80&gt;=ANNEXE!$E$9,AT80&lt;=ANNEXE!$F$9),COUNTIF(ANNEXE!$A$4:$C$18,AT80)&gt;=1),"C",""))</f>
        <v/>
      </c>
      <c r="AY80" s="41">
        <f t="shared" si="100"/>
        <v>3.5</v>
      </c>
      <c r="AZ80" s="40">
        <f>IF(AZ79="","",IF(MONTH(AZ79+1)=MONTH(AZ53),AZ79+1,""))</f>
        <v>46293</v>
      </c>
      <c r="BA80" s="4" t="str">
        <f t="shared" si="101"/>
        <v/>
      </c>
      <c r="BB80" s="4" t="str">
        <f t="shared" si="102"/>
        <v/>
      </c>
      <c r="BC80" s="4" t="str">
        <f t="shared" si="103"/>
        <v/>
      </c>
      <c r="BD80" s="4" t="str">
        <f>IF(AZ80="","",IF(OR(AND(AZ80&gt;=ANNEXE!$E$4,AZ80&lt;=ANNEXE!$F$4),AND(AZ80&gt;=ANNEXE!$E$5,AZ80&lt;=ANNEXE!$F$5),AND(AZ80&gt;=ANNEXE!$E$6,AZ80&lt;=ANNEXE!$F$6),AND(AZ80&gt;=ANNEXE!$E$7,AZ80&lt;=ANNEXE!$F$7),AND(AZ80&gt;=ANNEXE!$E$8,AZ80&lt;=ANNEXE!$F$8),AND(AZ80&gt;=ANNEXE!$E$9,AZ80&lt;=ANNEXE!$F$9),COUNTIF(ANNEXE!$A$4:$C$18,AZ80)&gt;=1),"C",""))</f>
        <v/>
      </c>
      <c r="BE80" s="41">
        <f t="shared" si="104"/>
        <v>7.5</v>
      </c>
      <c r="BF80" s="40">
        <f>IF(BF79="","",IF(MONTH(BF79+1)=MONTH(BF53),BF79+1,""))</f>
        <v>46323</v>
      </c>
      <c r="BG80" s="4" t="str">
        <f t="shared" si="105"/>
        <v/>
      </c>
      <c r="BH80" s="4" t="str">
        <f t="shared" si="106"/>
        <v/>
      </c>
      <c r="BI80" s="4" t="str">
        <f t="shared" si="107"/>
        <v/>
      </c>
      <c r="BJ80" s="4" t="str">
        <f>IF(BF80="","",IF(OR(AND(BF80&gt;=ANNEXE!$E$4,BF80&lt;=ANNEXE!$F$4),AND(BF80&gt;=ANNEXE!$E$5,BF80&lt;=ANNEXE!$F$5),AND(BF80&gt;=ANNEXE!$E$6,BF80&lt;=ANNEXE!$F$6),AND(BF80&gt;=ANNEXE!$E$7,BF80&lt;=ANNEXE!$F$7),AND(BF80&gt;=ANNEXE!$E$8,BF80&lt;=ANNEXE!$F$8),AND(BF80&gt;=ANNEXE!$E$9,BF80&lt;=ANNEXE!$F$9),COUNTIF(ANNEXE!$A$4:$C$18,BF80)&gt;=1),"C",""))</f>
        <v/>
      </c>
      <c r="BK80" s="41">
        <f t="shared" si="108"/>
        <v>8</v>
      </c>
      <c r="BL80" s="40">
        <f>IF(BL79="","",IF(MONTH(BL79+1)=MONTH(BL53),BL79+1,""))</f>
        <v>46354</v>
      </c>
      <c r="BM80" s="4" t="str">
        <f t="shared" si="109"/>
        <v/>
      </c>
      <c r="BN80" s="4" t="str">
        <f t="shared" si="110"/>
        <v/>
      </c>
      <c r="BO80" s="4" t="str">
        <f t="shared" si="111"/>
        <v/>
      </c>
      <c r="BP80" s="4" t="str">
        <f>IF(BL80="","",IF(OR(AND(BL80&gt;=ANNEXE!$E$4,BL80&lt;=ANNEXE!$F$4),AND(BL80&gt;=ANNEXE!$E$5,BL80&lt;=ANNEXE!$F$5),AND(BL80&gt;=ANNEXE!$E$6,BL80&lt;=ANNEXE!$F$6),AND(BL80&gt;=ANNEXE!$E$7,BL80&lt;=ANNEXE!$F$7),AND(BL80&gt;=ANNEXE!$E$8,BL80&lt;=ANNEXE!$F$8),AND(BL80&gt;=ANNEXE!$E$9,BL80&lt;=ANNEXE!$F$9),COUNTIF(ANNEXE!$A$4:$C$18,BL80)&gt;=1),"C",""))</f>
        <v/>
      </c>
      <c r="BQ80" s="41" t="str">
        <f t="shared" si="112"/>
        <v/>
      </c>
      <c r="BR80" s="40">
        <f>IF(BR79="","",IF(MONTH(BR79+1)=MONTH(BR53),BR79+1,""))</f>
        <v>46384</v>
      </c>
      <c r="BS80" s="4" t="str">
        <f t="shared" si="118"/>
        <v/>
      </c>
      <c r="BT80" s="4" t="str">
        <f t="shared" si="119"/>
        <v/>
      </c>
      <c r="BU80" s="4" t="str">
        <f t="shared" si="113"/>
        <v/>
      </c>
      <c r="BV80" s="4" t="str">
        <f>IF(BR80="","",IF(OR(AND(BR80&gt;=ANNEXE!$E$4,BR80&lt;=ANNEXE!$F$4),AND(BR80&gt;=ANNEXE!$E$5,BR80&lt;=ANNEXE!$F$5),AND(BR80&gt;=ANNEXE!$E$6,BR80&lt;=ANNEXE!$F$6),AND(BR80&gt;=ANNEXE!$E$7,BR80&lt;=ANNEXE!$F$7),AND(BR80&gt;=ANNEXE!$E$8,BR80&lt;=ANNEXE!$F$8),AND(BR80&gt;=ANNEXE!$E$9,BR80&lt;=ANNEXE!$F$9),COUNTIF(ANNEXE!$A$4:$C$18,BR80)&gt;=1),"C",""))</f>
        <v/>
      </c>
      <c r="BW80" s="41">
        <f t="shared" si="114"/>
        <v>7.5</v>
      </c>
    </row>
    <row r="81" spans="3:76">
      <c r="D81" s="40">
        <f t="shared" ref="D81:D82" si="132">IF(D80="","",IF(MONTH(D80+1)=MONTH(D54),D80+1,""))</f>
        <v>46051</v>
      </c>
      <c r="E81" s="4" t="str">
        <f t="shared" si="115"/>
        <v/>
      </c>
      <c r="F81" s="4" t="str">
        <f t="shared" si="116"/>
        <v/>
      </c>
      <c r="G81" s="4" t="str">
        <f t="shared" si="117"/>
        <v/>
      </c>
      <c r="H81" s="4" t="str">
        <f>IF(D81="","",IF(OR(AND(D81&gt;=ANNEXE!$E$4,D81&lt;=ANNEXE!$F$4),AND(D81&gt;=ANNEXE!$E$5,D81&lt;=ANNEXE!$F$5),AND(D81&gt;=ANNEXE!$E$6,D81&lt;=ANNEXE!$F$6),AND(D81&gt;=ANNEXE!$E$7,D81&lt;=ANNEXE!$F$7),AND(D81&gt;=ANNEXE!$E$8,D81&lt;=ANNEXE!$F$8),AND(D81&gt;=ANNEXE!$E$9,D81&lt;=ANNEXE!$F$9),COUNTIF(ANNEXE!$A$4:$C$18,D81)&gt;=1),"C",""))</f>
        <v/>
      </c>
      <c r="I81" s="41">
        <f t="shared" si="72"/>
        <v>8</v>
      </c>
      <c r="J81" s="40" t="str">
        <f t="shared" ref="J81:J82" si="133">IF(J80="","",IF(MONTH(J80+1)=MONTH(J54),J80+1,""))</f>
        <v/>
      </c>
      <c r="K81" s="4" t="str">
        <f t="shared" si="73"/>
        <v/>
      </c>
      <c r="L81" s="4" t="str">
        <f t="shared" si="74"/>
        <v/>
      </c>
      <c r="M81" s="4" t="str">
        <f t="shared" si="75"/>
        <v/>
      </c>
      <c r="N81" s="4" t="str">
        <f>IF(J81="","",IF(OR(AND(J81&gt;=ANNEXE!$E$4,J81&lt;=ANNEXE!$F$4),AND(J81&gt;=ANNEXE!$E$5,J81&lt;=ANNEXE!$F$5),AND(J81&gt;=ANNEXE!$E$6,J81&lt;=ANNEXE!$F$6),AND(J81&gt;=ANNEXE!$E$7,J81&lt;=ANNEXE!$F$7),AND(J81&gt;=ANNEXE!$E$8,J81&lt;=ANNEXE!$F$8),AND(J81&gt;=ANNEXE!$E$9,J81&lt;=ANNEXE!$F$9),COUNTIF(ANNEXE!$A$4:$C$18,J81)&gt;=1),"C",""))</f>
        <v/>
      </c>
      <c r="O81" s="41" t="str">
        <f t="shared" si="76"/>
        <v/>
      </c>
      <c r="P81" s="40">
        <f t="shared" ref="P81:P82" si="134">IF(P80="","",IF(MONTH(P80+1)=MONTH(P54),P80+1,""))</f>
        <v>46110</v>
      </c>
      <c r="Q81" s="4" t="str">
        <f t="shared" si="77"/>
        <v/>
      </c>
      <c r="R81" s="4" t="str">
        <f t="shared" si="78"/>
        <v/>
      </c>
      <c r="S81" s="4" t="str">
        <f t="shared" si="79"/>
        <v/>
      </c>
      <c r="T81" s="4" t="str">
        <f>IF(P81="","",IF(OR(AND(P81&gt;=ANNEXE!$E$4,P81&lt;=ANNEXE!$F$4),AND(P81&gt;=ANNEXE!$E$5,P81&lt;=ANNEXE!$F$5),AND(P81&gt;=ANNEXE!$E$6,P81&lt;=ANNEXE!$F$6),AND(P81&gt;=ANNEXE!$E$7,P81&lt;=ANNEXE!$F$7),AND(P81&gt;=ANNEXE!$E$8,P81&lt;=ANNEXE!$F$8),AND(P81&gt;=ANNEXE!$E$9,P81&lt;=ANNEXE!$F$9),COUNTIF(ANNEXE!$A$4:$C$18,P81)&gt;=1),"C",""))</f>
        <v/>
      </c>
      <c r="U81" s="41" t="str">
        <f t="shared" si="80"/>
        <v/>
      </c>
      <c r="V81" s="40">
        <f t="shared" ref="V81:V82" si="135">IF(V80="","",IF(MONTH(V80+1)=MONTH(V54),V80+1,""))</f>
        <v>46141</v>
      </c>
      <c r="W81" t="str">
        <f t="shared" si="81"/>
        <v/>
      </c>
      <c r="X81" s="4" t="str">
        <f t="shared" si="82"/>
        <v/>
      </c>
      <c r="Y81" s="4" t="str">
        <f t="shared" si="83"/>
        <v/>
      </c>
      <c r="Z81" s="4" t="str">
        <f>IF(V81="","",IF(OR(AND(V81&gt;=ANNEXE!$E$4,V81&lt;=ANNEXE!$F$4),AND(V81&gt;=ANNEXE!$E$5,V81&lt;=ANNEXE!$F$5),AND(V81&gt;=ANNEXE!$E$6,V81&lt;=ANNEXE!$F$6),AND(V81&gt;=ANNEXE!$E$7,V81&lt;=ANNEXE!$F$7),AND(V81&gt;=ANNEXE!$E$8,V81&lt;=ANNEXE!$F$8),AND(V81&gt;=ANNEXE!$E$9,V81&lt;=ANNEXE!$F$9),COUNTIF(ANNEXE!$A$4:$C$18,V81)&gt;=1),"C",""))</f>
        <v/>
      </c>
      <c r="AA81" s="41">
        <f t="shared" si="84"/>
        <v>8</v>
      </c>
      <c r="AB81" s="40">
        <f t="shared" ref="AB81:AB82" si="136">IF(AB80="","",IF(MONTH(AB80+1)=MONTH(AB54),AB80+1,""))</f>
        <v>46171</v>
      </c>
      <c r="AC81" s="4" t="str">
        <f t="shared" si="85"/>
        <v/>
      </c>
      <c r="AD81" s="4" t="str">
        <f t="shared" si="86"/>
        <v/>
      </c>
      <c r="AE81" s="4" t="str">
        <f t="shared" si="87"/>
        <v/>
      </c>
      <c r="AF81" s="4" t="str">
        <f>IF(AB81="","",IF(OR(AND(AB81&gt;=ANNEXE!$E$4,AB81&lt;=ANNEXE!$F$4),AND(AB81&gt;=ANNEXE!$E$5,AB81&lt;=ANNEXE!$F$5),AND(AB81&gt;=ANNEXE!$E$6,AB81&lt;=ANNEXE!$F$6),AND(AB81&gt;=ANNEXE!$E$7,AB81&lt;=ANNEXE!$F$7),AND(AB81&gt;=ANNEXE!$E$8,AB81&lt;=ANNEXE!$F$8),AND(AB81&gt;=ANNEXE!$E$9,AB81&lt;=ANNEXE!$F$9),COUNTIF(ANNEXE!$A$4:$C$18,AB81)&gt;=1),"C",""))</f>
        <v/>
      </c>
      <c r="AG81" s="41">
        <f t="shared" si="88"/>
        <v>3.5</v>
      </c>
      <c r="AH81" s="40">
        <f t="shared" ref="AH81:AH82" si="137">IF(AH80="","",IF(MONTH(AH80+1)=MONTH(AH54),AH80+1,""))</f>
        <v>46202</v>
      </c>
      <c r="AI81" s="4" t="str">
        <f t="shared" si="89"/>
        <v/>
      </c>
      <c r="AJ81" s="4" t="str">
        <f t="shared" si="90"/>
        <v/>
      </c>
      <c r="AK81" s="4" t="str">
        <f t="shared" si="91"/>
        <v/>
      </c>
      <c r="AL81" s="4" t="str">
        <f>IF(AH81="","",IF(OR(AND(AH81&gt;=ANNEXE!$E$4,AH81&lt;=ANNEXE!$F$4),AND(AH81&gt;=ANNEXE!$E$5,AH81&lt;=ANNEXE!$F$5),AND(AH81&gt;=ANNEXE!$E$6,AH81&lt;=ANNEXE!$F$6),AND(AH81&gt;=ANNEXE!$E$7,AH81&lt;=ANNEXE!$F$7),AND(AH81&gt;=ANNEXE!$E$8,AH81&lt;=ANNEXE!$F$8),AND(AH81&gt;=ANNEXE!$E$9,AH81&lt;=ANNEXE!$F$9),COUNTIF(ANNEXE!$A$4:$C$18,AH81)&gt;=1),"C",""))</f>
        <v/>
      </c>
      <c r="AM81" s="41">
        <f t="shared" si="92"/>
        <v>7.5</v>
      </c>
      <c r="AN81" s="40">
        <f t="shared" ref="AN81:AN82" si="138">IF(AN80="","",IF(MONTH(AN80+1)=MONTH(AN54),AN80+1,""))</f>
        <v>46232</v>
      </c>
      <c r="AO81" s="4" t="str">
        <f t="shared" si="93"/>
        <v/>
      </c>
      <c r="AP81" s="4" t="str">
        <f t="shared" si="94"/>
        <v/>
      </c>
      <c r="AQ81" s="4" t="str">
        <f t="shared" si="95"/>
        <v/>
      </c>
      <c r="AR81" s="4" t="str">
        <f>IF(AN81="","",IF(OR(AND(AN81&gt;=ANNEXE!$E$4,AN81&lt;=ANNEXE!$F$4),AND(AN81&gt;=ANNEXE!$E$5,AN81&lt;=ANNEXE!$F$5),AND(AN81&gt;=ANNEXE!$E$6,AN81&lt;=ANNEXE!$F$6),AND(AN81&gt;=ANNEXE!$E$7,AN81&lt;=ANNEXE!$F$7),AND(AN81&gt;=ANNEXE!$E$8,AN81&lt;=ANNEXE!$F$8),AND(AN81&gt;=ANNEXE!$E$9,AN81&lt;=ANNEXE!$F$9),COUNTIF(ANNEXE!$A$4:$C$18,AN81)&gt;=1),"C",""))</f>
        <v/>
      </c>
      <c r="AS81" s="41">
        <f t="shared" si="96"/>
        <v>8</v>
      </c>
      <c r="AT81" s="40">
        <f t="shared" ref="AT81:AT82" si="139">IF(AT80="","",IF(MONTH(AT80+1)=MONTH(AT54),AT80+1,""))</f>
        <v>46263</v>
      </c>
      <c r="AU81" s="4" t="str">
        <f t="shared" si="97"/>
        <v/>
      </c>
      <c r="AV81" s="4" t="str">
        <f t="shared" si="98"/>
        <v/>
      </c>
      <c r="AW81" s="4" t="str">
        <f t="shared" si="99"/>
        <v/>
      </c>
      <c r="AX81" s="4" t="str">
        <f>IF(AT81="","",IF(OR(AND(AT81&gt;=ANNEXE!$E$4,AT81&lt;=ANNEXE!$F$4),AND(AT81&gt;=ANNEXE!$E$5,AT81&lt;=ANNEXE!$F$5),AND(AT81&gt;=ANNEXE!$E$6,AT81&lt;=ANNEXE!$F$6),AND(AT81&gt;=ANNEXE!$E$7,AT81&lt;=ANNEXE!$F$7),AND(AT81&gt;=ANNEXE!$E$8,AT81&lt;=ANNEXE!$F$8),AND(AT81&gt;=ANNEXE!$E$9,AT81&lt;=ANNEXE!$F$9),COUNTIF(ANNEXE!$A$4:$C$18,AT81)&gt;=1),"C",""))</f>
        <v/>
      </c>
      <c r="AY81" s="41" t="str">
        <f t="shared" si="100"/>
        <v/>
      </c>
      <c r="AZ81" s="40">
        <f t="shared" ref="AZ81:AZ82" si="140">IF(AZ80="","",IF(MONTH(AZ80+1)=MONTH(AZ54),AZ80+1,""))</f>
        <v>46294</v>
      </c>
      <c r="BA81" s="4" t="str">
        <f t="shared" si="101"/>
        <v/>
      </c>
      <c r="BB81" s="4" t="str">
        <f t="shared" si="102"/>
        <v/>
      </c>
      <c r="BC81" s="4" t="str">
        <f t="shared" si="103"/>
        <v/>
      </c>
      <c r="BD81" s="4" t="str">
        <f>IF(AZ81="","",IF(OR(AND(AZ81&gt;=ANNEXE!$E$4,AZ81&lt;=ANNEXE!$F$4),AND(AZ81&gt;=ANNEXE!$E$5,AZ81&lt;=ANNEXE!$F$5),AND(AZ81&gt;=ANNEXE!$E$6,AZ81&lt;=ANNEXE!$F$6),AND(AZ81&gt;=ANNEXE!$E$7,AZ81&lt;=ANNEXE!$F$7),AND(AZ81&gt;=ANNEXE!$E$8,AZ81&lt;=ANNEXE!$F$8),AND(AZ81&gt;=ANNEXE!$E$9,AZ81&lt;=ANNEXE!$F$9),COUNTIF(ANNEXE!$A$4:$C$18,AZ81)&gt;=1),"C",""))</f>
        <v/>
      </c>
      <c r="BE81" s="41">
        <f t="shared" si="104"/>
        <v>8</v>
      </c>
      <c r="BF81" s="40">
        <f t="shared" ref="BF81:BF82" si="141">IF(BF80="","",IF(MONTH(BF80+1)=MONTH(BF54),BF80+1,""))</f>
        <v>46324</v>
      </c>
      <c r="BG81" s="4" t="str">
        <f t="shared" si="105"/>
        <v/>
      </c>
      <c r="BH81" s="4" t="str">
        <f t="shared" si="106"/>
        <v/>
      </c>
      <c r="BI81" s="4" t="str">
        <f t="shared" si="107"/>
        <v/>
      </c>
      <c r="BJ81" s="4" t="str">
        <f>IF(BF81="","",IF(OR(AND(BF81&gt;=ANNEXE!$E$4,BF81&lt;=ANNEXE!$F$4),AND(BF81&gt;=ANNEXE!$E$5,BF81&lt;=ANNEXE!$F$5),AND(BF81&gt;=ANNEXE!$E$6,BF81&lt;=ANNEXE!$F$6),AND(BF81&gt;=ANNEXE!$E$7,BF81&lt;=ANNEXE!$F$7),AND(BF81&gt;=ANNEXE!$E$8,BF81&lt;=ANNEXE!$F$8),AND(BF81&gt;=ANNEXE!$E$9,BF81&lt;=ANNEXE!$F$9),COUNTIF(ANNEXE!$A$4:$C$18,BF81)&gt;=1),"C",""))</f>
        <v/>
      </c>
      <c r="BK81" s="41">
        <f t="shared" si="108"/>
        <v>8</v>
      </c>
      <c r="BL81" s="40">
        <f t="shared" ref="BL81:BL82" si="142">IF(BL80="","",IF(MONTH(BL80+1)=MONTH(BL54),BL80+1,""))</f>
        <v>46355</v>
      </c>
      <c r="BM81" s="4" t="str">
        <f t="shared" si="109"/>
        <v/>
      </c>
      <c r="BN81" s="4" t="str">
        <f t="shared" si="110"/>
        <v/>
      </c>
      <c r="BO81" s="4" t="str">
        <f t="shared" si="111"/>
        <v/>
      </c>
      <c r="BP81" s="4" t="str">
        <f>IF(BL81="","",IF(OR(AND(BL81&gt;=ANNEXE!$E$4,BL81&lt;=ANNEXE!$F$4),AND(BL81&gt;=ANNEXE!$E$5,BL81&lt;=ANNEXE!$F$5),AND(BL81&gt;=ANNEXE!$E$6,BL81&lt;=ANNEXE!$F$6),AND(BL81&gt;=ANNEXE!$E$7,BL81&lt;=ANNEXE!$F$7),AND(BL81&gt;=ANNEXE!$E$8,BL81&lt;=ANNEXE!$F$8),AND(BL81&gt;=ANNEXE!$E$9,BL81&lt;=ANNEXE!$F$9),COUNTIF(ANNEXE!$A$4:$C$18,BL81)&gt;=1),"C",""))</f>
        <v/>
      </c>
      <c r="BQ81" s="41" t="str">
        <f t="shared" si="112"/>
        <v/>
      </c>
      <c r="BR81" s="40">
        <f t="shared" ref="BR81:BR82" si="143">IF(BR80="","",IF(MONTH(BR80+1)=MONTH(BR54),BR80+1,""))</f>
        <v>46385</v>
      </c>
      <c r="BS81" s="4" t="str">
        <f t="shared" si="118"/>
        <v/>
      </c>
      <c r="BT81" s="4" t="str">
        <f t="shared" si="119"/>
        <v/>
      </c>
      <c r="BU81" s="4" t="str">
        <f t="shared" si="113"/>
        <v/>
      </c>
      <c r="BV81" s="4" t="str">
        <f>IF(BR81="","",IF(OR(AND(BR81&gt;=ANNEXE!$E$4,BR81&lt;=ANNEXE!$F$4),AND(BR81&gt;=ANNEXE!$E$5,BR81&lt;=ANNEXE!$F$5),AND(BR81&gt;=ANNEXE!$E$6,BR81&lt;=ANNEXE!$F$6),AND(BR81&gt;=ANNEXE!$E$7,BR81&lt;=ANNEXE!$F$7),AND(BR81&gt;=ANNEXE!$E$8,BR81&lt;=ANNEXE!$F$8),AND(BR81&gt;=ANNEXE!$E$9,BR81&lt;=ANNEXE!$F$9),COUNTIF(ANNEXE!$A$4:$C$18,BR81)&gt;=1),"C",""))</f>
        <v/>
      </c>
      <c r="BW81" s="41">
        <f t="shared" si="114"/>
        <v>8</v>
      </c>
    </row>
    <row r="82" spans="3:76">
      <c r="D82" s="40">
        <f t="shared" si="132"/>
        <v>46052</v>
      </c>
      <c r="E82" s="4" t="str">
        <f t="shared" si="115"/>
        <v/>
      </c>
      <c r="F82" s="4" t="str">
        <f t="shared" si="116"/>
        <v/>
      </c>
      <c r="G82" s="4" t="str">
        <f t="shared" si="117"/>
        <v/>
      </c>
      <c r="H82" s="4" t="str">
        <f>IF(D82="","",IF(OR(AND(D82&gt;=ANNEXE!$E$4,D82&lt;=ANNEXE!$F$4),AND(D82&gt;=ANNEXE!$E$5,D82&lt;=ANNEXE!$F$5),AND(D82&gt;=ANNEXE!$E$6,D82&lt;=ANNEXE!$F$6),AND(D82&gt;=ANNEXE!$E$7,D82&lt;=ANNEXE!$F$7),AND(D82&gt;=ANNEXE!$E$8,D82&lt;=ANNEXE!$F$8),AND(D82&gt;=ANNEXE!$E$9,D82&lt;=ANNEXE!$F$9),COUNTIF(ANNEXE!$A$4:$C$18,D82)&gt;=1),"C",""))</f>
        <v/>
      </c>
      <c r="I82" s="41">
        <f t="shared" si="72"/>
        <v>3.5</v>
      </c>
      <c r="J82" s="40" t="str">
        <f t="shared" si="133"/>
        <v/>
      </c>
      <c r="K82" s="4" t="str">
        <f t="shared" si="73"/>
        <v/>
      </c>
      <c r="L82" s="4" t="str">
        <f t="shared" si="74"/>
        <v/>
      </c>
      <c r="M82" s="4" t="str">
        <f t="shared" si="75"/>
        <v/>
      </c>
      <c r="N82" s="4" t="str">
        <f>IF(J82="","",IF(OR(AND(J82&gt;=ANNEXE!$E$4,J82&lt;=ANNEXE!$F$4),AND(J82&gt;=ANNEXE!$E$5,J82&lt;=ANNEXE!$F$5),AND(J82&gt;=ANNEXE!$E$6,J82&lt;=ANNEXE!$F$6),AND(J82&gt;=ANNEXE!$E$7,J82&lt;=ANNEXE!$F$7),AND(J82&gt;=ANNEXE!$E$8,J82&lt;=ANNEXE!$F$8),AND(J82&gt;=ANNEXE!$E$9,J82&lt;=ANNEXE!$F$9),COUNTIF(ANNEXE!$A$4:$C$18,J82)&gt;=1),"C",""))</f>
        <v/>
      </c>
      <c r="O82" s="41" t="str">
        <f t="shared" si="76"/>
        <v/>
      </c>
      <c r="P82" s="40">
        <f t="shared" si="134"/>
        <v>46111</v>
      </c>
      <c r="Q82" s="4" t="str">
        <f t="shared" si="77"/>
        <v/>
      </c>
      <c r="R82" s="4" t="str">
        <f t="shared" si="78"/>
        <v/>
      </c>
      <c r="S82" s="4" t="str">
        <f t="shared" si="79"/>
        <v/>
      </c>
      <c r="T82" s="4" t="str">
        <f>IF(P82="","",IF(OR(AND(P82&gt;=ANNEXE!$E$4,P82&lt;=ANNEXE!$F$4),AND(P82&gt;=ANNEXE!$E$5,P82&lt;=ANNEXE!$F$5),AND(P82&gt;=ANNEXE!$E$6,P82&lt;=ANNEXE!$F$6),AND(P82&gt;=ANNEXE!$E$7,P82&lt;=ANNEXE!$F$7),AND(P82&gt;=ANNEXE!$E$8,P82&lt;=ANNEXE!$F$8),AND(P82&gt;=ANNEXE!$E$9,P82&lt;=ANNEXE!$F$9),COUNTIF(ANNEXE!$A$4:$C$18,P82)&gt;=1),"C",""))</f>
        <v/>
      </c>
      <c r="U82" s="41">
        <f t="shared" si="80"/>
        <v>7.5</v>
      </c>
      <c r="V82" s="40">
        <f t="shared" si="135"/>
        <v>46142</v>
      </c>
      <c r="W82" t="str">
        <f t="shared" si="81"/>
        <v/>
      </c>
      <c r="X82" s="4" t="str">
        <f t="shared" si="82"/>
        <v/>
      </c>
      <c r="Y82" s="4" t="str">
        <f t="shared" si="83"/>
        <v/>
      </c>
      <c r="Z82" s="4" t="str">
        <f>IF(V82="","",IF(OR(AND(V82&gt;=ANNEXE!$E$4,V82&lt;=ANNEXE!$F$4),AND(V82&gt;=ANNEXE!$E$5,V82&lt;=ANNEXE!$F$5),AND(V82&gt;=ANNEXE!$E$6,V82&lt;=ANNEXE!$F$6),AND(V82&gt;=ANNEXE!$E$7,V82&lt;=ANNEXE!$F$7),AND(V82&gt;=ANNEXE!$E$8,V82&lt;=ANNEXE!$F$8),AND(V82&gt;=ANNEXE!$E$9,V82&lt;=ANNEXE!$F$9),COUNTIF(ANNEXE!$A$4:$C$18,V82)&gt;=1),"C",""))</f>
        <v/>
      </c>
      <c r="AA82" s="41">
        <f t="shared" si="84"/>
        <v>8</v>
      </c>
      <c r="AB82" s="40">
        <f t="shared" si="136"/>
        <v>46172</v>
      </c>
      <c r="AC82" s="4" t="str">
        <f t="shared" si="85"/>
        <v/>
      </c>
      <c r="AD82" s="4" t="str">
        <f t="shared" si="86"/>
        <v/>
      </c>
      <c r="AE82" s="4" t="str">
        <f t="shared" si="87"/>
        <v/>
      </c>
      <c r="AF82" s="4" t="str">
        <f>IF(AB82="","",IF(OR(AND(AB82&gt;=ANNEXE!$E$4,AB82&lt;=ANNEXE!$F$4),AND(AB82&gt;=ANNEXE!$E$5,AB82&lt;=ANNEXE!$F$5),AND(AB82&gt;=ANNEXE!$E$6,AB82&lt;=ANNEXE!$F$6),AND(AB82&gt;=ANNEXE!$E$7,AB82&lt;=ANNEXE!$F$7),AND(AB82&gt;=ANNEXE!$E$8,AB82&lt;=ANNEXE!$F$8),AND(AB82&gt;=ANNEXE!$E$9,AB82&lt;=ANNEXE!$F$9),COUNTIF(ANNEXE!$A$4:$C$18,AB82)&gt;=1),"C",""))</f>
        <v/>
      </c>
      <c r="AG82" s="41" t="str">
        <f t="shared" si="88"/>
        <v/>
      </c>
      <c r="AH82" s="40">
        <f t="shared" si="137"/>
        <v>46203</v>
      </c>
      <c r="AI82" s="4" t="str">
        <f t="shared" si="89"/>
        <v/>
      </c>
      <c r="AJ82" s="4" t="str">
        <f t="shared" si="90"/>
        <v/>
      </c>
      <c r="AK82" s="4" t="str">
        <f t="shared" si="91"/>
        <v/>
      </c>
      <c r="AL82" s="4" t="str">
        <f>IF(AH82="","",IF(OR(AND(AH82&gt;=ANNEXE!$E$4,AH82&lt;=ANNEXE!$F$4),AND(AH82&gt;=ANNEXE!$E$5,AH82&lt;=ANNEXE!$F$5),AND(AH82&gt;=ANNEXE!$E$6,AH82&lt;=ANNEXE!$F$6),AND(AH82&gt;=ANNEXE!$E$7,AH82&lt;=ANNEXE!$F$7),AND(AH82&gt;=ANNEXE!$E$8,AH82&lt;=ANNEXE!$F$8),AND(AH82&gt;=ANNEXE!$E$9,AH82&lt;=ANNEXE!$F$9),COUNTIF(ANNEXE!$A$4:$C$18,AH82)&gt;=1),"C",""))</f>
        <v/>
      </c>
      <c r="AM82" s="41">
        <f t="shared" si="92"/>
        <v>8</v>
      </c>
      <c r="AN82" s="40">
        <f t="shared" si="138"/>
        <v>46233</v>
      </c>
      <c r="AO82" s="4" t="str">
        <f t="shared" si="93"/>
        <v/>
      </c>
      <c r="AP82" s="4" t="str">
        <f t="shared" si="94"/>
        <v/>
      </c>
      <c r="AQ82" s="4" t="str">
        <f t="shared" si="95"/>
        <v/>
      </c>
      <c r="AR82" s="4" t="str">
        <f>IF(AN82="","",IF(OR(AND(AN82&gt;=ANNEXE!$E$4,AN82&lt;=ANNEXE!$F$4),AND(AN82&gt;=ANNEXE!$E$5,AN82&lt;=ANNEXE!$F$5),AND(AN82&gt;=ANNEXE!$E$6,AN82&lt;=ANNEXE!$F$6),AND(AN82&gt;=ANNEXE!$E$7,AN82&lt;=ANNEXE!$F$7),AND(AN82&gt;=ANNEXE!$E$8,AN82&lt;=ANNEXE!$F$8),AND(AN82&gt;=ANNEXE!$E$9,AN82&lt;=ANNEXE!$F$9),COUNTIF(ANNEXE!$A$4:$C$18,AN82)&gt;=1),"C",""))</f>
        <v/>
      </c>
      <c r="AS82" s="41">
        <f t="shared" si="96"/>
        <v>8</v>
      </c>
      <c r="AT82" s="40">
        <f t="shared" si="139"/>
        <v>46264</v>
      </c>
      <c r="AU82" s="4" t="str">
        <f t="shared" si="97"/>
        <v/>
      </c>
      <c r="AV82" s="4" t="str">
        <f t="shared" si="98"/>
        <v/>
      </c>
      <c r="AW82" s="4" t="str">
        <f t="shared" si="99"/>
        <v/>
      </c>
      <c r="AX82" s="4" t="str">
        <f>IF(AT82="","",IF(OR(AND(AT82&gt;=ANNEXE!$E$4,AT82&lt;=ANNEXE!$F$4),AND(AT82&gt;=ANNEXE!$E$5,AT82&lt;=ANNEXE!$F$5),AND(AT82&gt;=ANNEXE!$E$6,AT82&lt;=ANNEXE!$F$6),AND(AT82&gt;=ANNEXE!$E$7,AT82&lt;=ANNEXE!$F$7),AND(AT82&gt;=ANNEXE!$E$8,AT82&lt;=ANNEXE!$F$8),AND(AT82&gt;=ANNEXE!$E$9,AT82&lt;=ANNEXE!$F$9),COUNTIF(ANNEXE!$A$4:$C$18,AT82)&gt;=1),"C",""))</f>
        <v/>
      </c>
      <c r="AY82" s="41" t="str">
        <f t="shared" si="100"/>
        <v/>
      </c>
      <c r="AZ82" s="40">
        <f t="shared" si="140"/>
        <v>46295</v>
      </c>
      <c r="BA82" s="4" t="str">
        <f t="shared" si="101"/>
        <v/>
      </c>
      <c r="BB82" s="4" t="str">
        <f t="shared" si="102"/>
        <v/>
      </c>
      <c r="BC82" s="4" t="str">
        <f t="shared" si="103"/>
        <v/>
      </c>
      <c r="BD82" s="4" t="str">
        <f>IF(AZ82="","",IF(OR(AND(AZ82&gt;=ANNEXE!$E$4,AZ82&lt;=ANNEXE!$F$4),AND(AZ82&gt;=ANNEXE!$E$5,AZ82&lt;=ANNEXE!$F$5),AND(AZ82&gt;=ANNEXE!$E$6,AZ82&lt;=ANNEXE!$F$6),AND(AZ82&gt;=ANNEXE!$E$7,AZ82&lt;=ANNEXE!$F$7),AND(AZ82&gt;=ANNEXE!$E$8,AZ82&lt;=ANNEXE!$F$8),AND(AZ82&gt;=ANNEXE!$E$9,AZ82&lt;=ANNEXE!$F$9),COUNTIF(ANNEXE!$A$4:$C$18,AZ82)&gt;=1),"C",""))</f>
        <v/>
      </c>
      <c r="BE82" s="41">
        <f t="shared" si="104"/>
        <v>8</v>
      </c>
      <c r="BF82" s="40">
        <f t="shared" si="141"/>
        <v>46325</v>
      </c>
      <c r="BG82" s="4" t="str">
        <f t="shared" si="105"/>
        <v/>
      </c>
      <c r="BH82" s="4" t="str">
        <f t="shared" si="106"/>
        <v/>
      </c>
      <c r="BI82" s="4" t="str">
        <f t="shared" si="107"/>
        <v/>
      </c>
      <c r="BJ82" s="4" t="str">
        <f>IF(BF82="","",IF(OR(AND(BF82&gt;=ANNEXE!$E$4,BF82&lt;=ANNEXE!$F$4),AND(BF82&gt;=ANNEXE!$E$5,BF82&lt;=ANNEXE!$F$5),AND(BF82&gt;=ANNEXE!$E$6,BF82&lt;=ANNEXE!$F$6),AND(BF82&gt;=ANNEXE!$E$7,BF82&lt;=ANNEXE!$F$7),AND(BF82&gt;=ANNEXE!$E$8,BF82&lt;=ANNEXE!$F$8),AND(BF82&gt;=ANNEXE!$E$9,BF82&lt;=ANNEXE!$F$9),COUNTIF(ANNEXE!$A$4:$C$18,BF82)&gt;=1),"C",""))</f>
        <v/>
      </c>
      <c r="BK82" s="41">
        <f t="shared" si="108"/>
        <v>3.5</v>
      </c>
      <c r="BL82" s="40">
        <f t="shared" si="142"/>
        <v>46356</v>
      </c>
      <c r="BM82" s="4" t="str">
        <f t="shared" si="109"/>
        <v/>
      </c>
      <c r="BN82" s="4" t="str">
        <f t="shared" si="110"/>
        <v/>
      </c>
      <c r="BO82" s="4" t="str">
        <f t="shared" si="111"/>
        <v/>
      </c>
      <c r="BP82" s="4" t="str">
        <f>IF(BL82="","",IF(OR(AND(BL82&gt;=ANNEXE!$E$4,BL82&lt;=ANNEXE!$F$4),AND(BL82&gt;=ANNEXE!$E$5,BL82&lt;=ANNEXE!$F$5),AND(BL82&gt;=ANNEXE!$E$6,BL82&lt;=ANNEXE!$F$6),AND(BL82&gt;=ANNEXE!$E$7,BL82&lt;=ANNEXE!$F$7),AND(BL82&gt;=ANNEXE!$E$8,BL82&lt;=ANNEXE!$F$8),AND(BL82&gt;=ANNEXE!$E$9,BL82&lt;=ANNEXE!$F$9),COUNTIF(ANNEXE!$A$4:$C$18,BL82)&gt;=1),"C",""))</f>
        <v/>
      </c>
      <c r="BQ82" s="41">
        <f t="shared" si="112"/>
        <v>7.5</v>
      </c>
      <c r="BR82" s="40">
        <f t="shared" si="143"/>
        <v>46386</v>
      </c>
      <c r="BS82" s="4" t="str">
        <f t="shared" si="118"/>
        <v/>
      </c>
      <c r="BT82" s="4" t="str">
        <f t="shared" si="119"/>
        <v/>
      </c>
      <c r="BU82" s="4" t="str">
        <f t="shared" si="113"/>
        <v/>
      </c>
      <c r="BV82" s="4" t="str">
        <f>IF(BR82="","",IF(OR(AND(BR82&gt;=ANNEXE!$E$4,BR82&lt;=ANNEXE!$F$4),AND(BR82&gt;=ANNEXE!$E$5,BR82&lt;=ANNEXE!$F$5),AND(BR82&gt;=ANNEXE!$E$6,BR82&lt;=ANNEXE!$F$6),AND(BR82&gt;=ANNEXE!$E$7,BR82&lt;=ANNEXE!$F$7),AND(BR82&gt;=ANNEXE!$E$8,BR82&lt;=ANNEXE!$F$8),AND(BR82&gt;=ANNEXE!$E$9,BR82&lt;=ANNEXE!$F$9),COUNTIF(ANNEXE!$A$4:$C$18,BR82)&gt;=1),"C",""))</f>
        <v/>
      </c>
      <c r="BW82" s="41">
        <f t="shared" si="114"/>
        <v>8</v>
      </c>
    </row>
    <row r="83" spans="3:76">
      <c r="D83" s="42">
        <f>IF(D82="","",IF(MONTH(D82+1)=MONTH(D56),D82+1,""))</f>
        <v>46053</v>
      </c>
      <c r="E83" s="43" t="str">
        <f t="shared" si="115"/>
        <v/>
      </c>
      <c r="F83" s="43" t="str">
        <f t="shared" si="116"/>
        <v/>
      </c>
      <c r="G83" s="43" t="str">
        <f t="shared" si="117"/>
        <v/>
      </c>
      <c r="H83" s="43" t="str">
        <f>IF(D83="","",IF(OR(AND(D83&gt;=ANNEXE!$E$4,D83&lt;=ANNEXE!$F$4),AND(D83&gt;=ANNEXE!$E$5,D83&lt;=ANNEXE!$F$5),AND(D83&gt;=ANNEXE!$E$6,D83&lt;=ANNEXE!$F$6),AND(D83&gt;=ANNEXE!$E$7,D83&lt;=ANNEXE!$F$7),AND(D83&gt;=ANNEXE!$E$8,D83&lt;=ANNEXE!$F$8),AND(D83&gt;=ANNEXE!$E$9,D83&lt;=ANNEXE!$F$9),COUNTIF(ANNEXE!$A$4:$C$18,D83)&gt;=1),"C",""))</f>
        <v/>
      </c>
      <c r="I83" s="44" t="str">
        <f t="shared" si="72"/>
        <v/>
      </c>
      <c r="J83" s="42" t="str">
        <f>IF(J82="","",IF(MONTH(J82+1)=MONTH(J56),J82+1,""))</f>
        <v/>
      </c>
      <c r="K83" s="43" t="str">
        <f t="shared" si="73"/>
        <v/>
      </c>
      <c r="L83" s="43" t="str">
        <f t="shared" si="74"/>
        <v/>
      </c>
      <c r="M83" s="43" t="str">
        <f t="shared" si="75"/>
        <v/>
      </c>
      <c r="N83" s="43" t="str">
        <f>IF(J83="","",IF(OR(AND(J83&gt;=ANNEXE!$E$4,J83&lt;=ANNEXE!$F$4),AND(J83&gt;=ANNEXE!$E$5,J83&lt;=ANNEXE!$F$5),AND(J83&gt;=ANNEXE!$E$6,J83&lt;=ANNEXE!$F$6),AND(J83&gt;=ANNEXE!$E$7,J83&lt;=ANNEXE!$F$7),AND(J83&gt;=ANNEXE!$E$8,J83&lt;=ANNEXE!$F$8),AND(J83&gt;=ANNEXE!$E$9,J83&lt;=ANNEXE!$F$9),COUNTIF(ANNEXE!$A$4:$C$18,J83)&gt;=1),"C",""))</f>
        <v/>
      </c>
      <c r="O83" s="44" t="str">
        <f t="shared" si="76"/>
        <v/>
      </c>
      <c r="P83" s="42">
        <f>IF(P82="","",IF(MONTH(P82+1)=MONTH(P56),P82+1,""))</f>
        <v>46112</v>
      </c>
      <c r="Q83" s="43" t="str">
        <f t="shared" si="77"/>
        <v/>
      </c>
      <c r="R83" s="43" t="str">
        <f t="shared" si="78"/>
        <v/>
      </c>
      <c r="S83" s="43" t="str">
        <f t="shared" si="79"/>
        <v/>
      </c>
      <c r="T83" s="43" t="str">
        <f>IF(P83="","",IF(OR(AND(P83&gt;=ANNEXE!$E$4,P83&lt;=ANNEXE!$F$4),AND(P83&gt;=ANNEXE!$E$5,P83&lt;=ANNEXE!$F$5),AND(P83&gt;=ANNEXE!$E$6,P83&lt;=ANNEXE!$F$6),AND(P83&gt;=ANNEXE!$E$7,P83&lt;=ANNEXE!$F$7),AND(P83&gt;=ANNEXE!$E$8,P83&lt;=ANNEXE!$F$8),AND(P83&gt;=ANNEXE!$E$9,P83&lt;=ANNEXE!$F$9),COUNTIF(ANNEXE!$A$4:$C$18,P83)&gt;=1),"C",""))</f>
        <v/>
      </c>
      <c r="U83" s="44">
        <f t="shared" si="80"/>
        <v>8</v>
      </c>
      <c r="V83" s="42" t="str">
        <f>IF(V82="","",IF(MONTH(V82+1)=MONTH(V56),V82+1,""))</f>
        <v/>
      </c>
      <c r="W83" s="46" t="str">
        <f t="shared" si="81"/>
        <v/>
      </c>
      <c r="X83" s="43" t="str">
        <f t="shared" si="82"/>
        <v/>
      </c>
      <c r="Y83" s="43" t="str">
        <f t="shared" si="83"/>
        <v/>
      </c>
      <c r="Z83" s="43" t="str">
        <f>IF(V83="","",IF(OR(AND(V83&gt;=ANNEXE!$E$4,V83&lt;=ANNEXE!$F$4),AND(V83&gt;=ANNEXE!$E$5,V83&lt;=ANNEXE!$F$5),AND(V83&gt;=ANNEXE!$E$6,V83&lt;=ANNEXE!$F$6),AND(V83&gt;=ANNEXE!$E$7,V83&lt;=ANNEXE!$F$7),AND(V83&gt;=ANNEXE!$E$8,V83&lt;=ANNEXE!$F$8),AND(V83&gt;=ANNEXE!$E$9,V83&lt;=ANNEXE!$F$9),COUNTIF(ANNEXE!$A$4:$C$18,V83)&gt;=1),"C",""))</f>
        <v/>
      </c>
      <c r="AA83" s="44" t="str">
        <f t="shared" si="84"/>
        <v/>
      </c>
      <c r="AB83" s="42">
        <f>IF(AB82="","",IF(MONTH(AB82+1)=MONTH(AB56),AB82+1,""))</f>
        <v>46173</v>
      </c>
      <c r="AC83" s="43" t="str">
        <f t="shared" si="85"/>
        <v/>
      </c>
      <c r="AD83" s="43" t="str">
        <f t="shared" si="86"/>
        <v/>
      </c>
      <c r="AE83" s="43" t="str">
        <f t="shared" si="87"/>
        <v/>
      </c>
      <c r="AF83" s="43" t="str">
        <f>IF(AB83="","",IF(OR(AND(AB83&gt;=ANNEXE!$E$4,AB83&lt;=ANNEXE!$F$4),AND(AB83&gt;=ANNEXE!$E$5,AB83&lt;=ANNEXE!$F$5),AND(AB83&gt;=ANNEXE!$E$6,AB83&lt;=ANNEXE!$F$6),AND(AB83&gt;=ANNEXE!$E$7,AB83&lt;=ANNEXE!$F$7),AND(AB83&gt;=ANNEXE!$E$8,AB83&lt;=ANNEXE!$F$8),AND(AB83&gt;=ANNEXE!$E$9,AB83&lt;=ANNEXE!$F$9),COUNTIF(ANNEXE!$A$4:$C$18,AB83)&gt;=1),"C",""))</f>
        <v/>
      </c>
      <c r="AG83" s="44" t="str">
        <f t="shared" si="88"/>
        <v/>
      </c>
      <c r="AH83" s="42" t="str">
        <f>IF(AH82="","",IF(MONTH(AH82+1)=MONTH(AH56),AH82+1,""))</f>
        <v/>
      </c>
      <c r="AI83" s="43" t="str">
        <f t="shared" si="89"/>
        <v/>
      </c>
      <c r="AJ83" s="43" t="str">
        <f t="shared" si="90"/>
        <v/>
      </c>
      <c r="AK83" s="43" t="str">
        <f t="shared" si="91"/>
        <v/>
      </c>
      <c r="AL83" s="43" t="str">
        <f>IF(AH83="","",IF(OR(AND(AH83&gt;=ANNEXE!$E$4,AH83&lt;=ANNEXE!$F$4),AND(AH83&gt;=ANNEXE!$E$5,AH83&lt;=ANNEXE!$F$5),AND(AH83&gt;=ANNEXE!$E$6,AH83&lt;=ANNEXE!$F$6),AND(AH83&gt;=ANNEXE!$E$7,AH83&lt;=ANNEXE!$F$7),AND(AH83&gt;=ANNEXE!$E$8,AH83&lt;=ANNEXE!$F$8),AND(AH83&gt;=ANNEXE!$E$9,AH83&lt;=ANNEXE!$F$9),COUNTIF(ANNEXE!$A$4:$C$18,AH83)&gt;=1),"C",""))</f>
        <v/>
      </c>
      <c r="AM83" s="44" t="str">
        <f t="shared" si="92"/>
        <v/>
      </c>
      <c r="AN83" s="42">
        <f>IF(AN82="","",IF(MONTH(AN82+1)=MONTH(AN56),AN82+1,""))</f>
        <v>46234</v>
      </c>
      <c r="AO83" s="43" t="str">
        <f t="shared" si="93"/>
        <v/>
      </c>
      <c r="AP83" s="43" t="str">
        <f t="shared" si="94"/>
        <v/>
      </c>
      <c r="AQ83" s="43" t="str">
        <f t="shared" si="95"/>
        <v/>
      </c>
      <c r="AR83" s="43" t="str">
        <f>IF(AN83="","",IF(OR(AND(AN83&gt;=ANNEXE!$E$4,AN83&lt;=ANNEXE!$F$4),AND(AN83&gt;=ANNEXE!$E$5,AN83&lt;=ANNEXE!$F$5),AND(AN83&gt;=ANNEXE!$E$6,AN83&lt;=ANNEXE!$F$6),AND(AN83&gt;=ANNEXE!$E$7,AN83&lt;=ANNEXE!$F$7),AND(AN83&gt;=ANNEXE!$E$8,AN83&lt;=ANNEXE!$F$8),AND(AN83&gt;=ANNEXE!$E$9,AN83&lt;=ANNEXE!$F$9),COUNTIF(ANNEXE!$A$4:$C$18,AN83)&gt;=1),"C",""))</f>
        <v/>
      </c>
      <c r="AS83" s="44">
        <f t="shared" si="96"/>
        <v>3.5</v>
      </c>
      <c r="AT83" s="42">
        <f>IF(AT82="","",IF(MONTH(AT82+1)=MONTH(AT56),AT82+1,""))</f>
        <v>46265</v>
      </c>
      <c r="AU83" s="43" t="str">
        <f t="shared" si="97"/>
        <v/>
      </c>
      <c r="AV83" s="43" t="str">
        <f t="shared" si="98"/>
        <v/>
      </c>
      <c r="AW83" s="43" t="str">
        <f t="shared" si="99"/>
        <v/>
      </c>
      <c r="AX83" s="43" t="str">
        <f>IF(AT83="","",IF(OR(AND(AT83&gt;=ANNEXE!$E$4,AT83&lt;=ANNEXE!$F$4),AND(AT83&gt;=ANNEXE!$E$5,AT83&lt;=ANNEXE!$F$5),AND(AT83&gt;=ANNEXE!$E$6,AT83&lt;=ANNEXE!$F$6),AND(AT83&gt;=ANNEXE!$E$7,AT83&lt;=ANNEXE!$F$7),AND(AT83&gt;=ANNEXE!$E$8,AT83&lt;=ANNEXE!$F$8),AND(AT83&gt;=ANNEXE!$E$9,AT83&lt;=ANNEXE!$F$9),COUNTIF(ANNEXE!$A$4:$C$18,AT83)&gt;=1),"C",""))</f>
        <v/>
      </c>
      <c r="AY83" s="44">
        <f t="shared" si="100"/>
        <v>7.5</v>
      </c>
      <c r="AZ83" s="42" t="str">
        <f>IF(AZ82="","",IF(MONTH(AZ82+1)=MONTH(AZ56),AZ82+1,""))</f>
        <v/>
      </c>
      <c r="BA83" s="43" t="str">
        <f t="shared" si="101"/>
        <v/>
      </c>
      <c r="BB83" s="43" t="str">
        <f t="shared" si="102"/>
        <v/>
      </c>
      <c r="BC83" s="43" t="str">
        <f t="shared" si="103"/>
        <v/>
      </c>
      <c r="BD83" s="43" t="str">
        <f>IF(AZ83="","",IF(OR(AND(AZ83&gt;=ANNEXE!$E$4,AZ83&lt;=ANNEXE!$F$4),AND(AZ83&gt;=ANNEXE!$E$5,AZ83&lt;=ANNEXE!$F$5),AND(AZ83&gt;=ANNEXE!$E$6,AZ83&lt;=ANNEXE!$F$6),AND(AZ83&gt;=ANNEXE!$E$7,AZ83&lt;=ANNEXE!$F$7),AND(AZ83&gt;=ANNEXE!$E$8,AZ83&lt;=ANNEXE!$F$8),AND(AZ83&gt;=ANNEXE!$E$9,AZ83&lt;=ANNEXE!$F$9),COUNTIF(ANNEXE!$A$4:$C$18,AZ83)&gt;=1),"C",""))</f>
        <v/>
      </c>
      <c r="BE83" s="44" t="str">
        <f t="shared" si="104"/>
        <v/>
      </c>
      <c r="BF83" s="42">
        <f>IF(BF82="","",IF(MONTH(BF82+1)=MONTH(BF56),BF82+1,""))</f>
        <v>46326</v>
      </c>
      <c r="BG83" s="43" t="str">
        <f t="shared" si="105"/>
        <v/>
      </c>
      <c r="BH83" s="43" t="str">
        <f t="shared" si="106"/>
        <v/>
      </c>
      <c r="BI83" s="43" t="str">
        <f t="shared" si="107"/>
        <v/>
      </c>
      <c r="BJ83" s="43" t="str">
        <f>IF(BF83="","",IF(OR(AND(BF83&gt;=ANNEXE!$E$4,BF83&lt;=ANNEXE!$F$4),AND(BF83&gt;=ANNEXE!$E$5,BF83&lt;=ANNEXE!$F$5),AND(BF83&gt;=ANNEXE!$E$6,BF83&lt;=ANNEXE!$F$6),AND(BF83&gt;=ANNEXE!$E$7,BF83&lt;=ANNEXE!$F$7),AND(BF83&gt;=ANNEXE!$E$8,BF83&lt;=ANNEXE!$F$8),AND(BF83&gt;=ANNEXE!$E$9,BF83&lt;=ANNEXE!$F$9),COUNTIF(ANNEXE!$A$4:$C$18,BF83)&gt;=1),"C",""))</f>
        <v/>
      </c>
      <c r="BK83" s="44" t="str">
        <f t="shared" si="108"/>
        <v/>
      </c>
      <c r="BL83" s="42" t="str">
        <f>IF(BL82="","",IF(MONTH(BL82+1)=MONTH(BL56),BL82+1,""))</f>
        <v/>
      </c>
      <c r="BM83" s="43" t="str">
        <f t="shared" si="109"/>
        <v/>
      </c>
      <c r="BN83" s="43" t="str">
        <f t="shared" si="110"/>
        <v/>
      </c>
      <c r="BO83" s="43" t="str">
        <f t="shared" si="111"/>
        <v/>
      </c>
      <c r="BP83" s="43" t="str">
        <f>IF(BL83="","",IF(OR(AND(BL83&gt;=ANNEXE!$E$4,BL83&lt;=ANNEXE!$F$4),AND(BL83&gt;=ANNEXE!$E$5,BL83&lt;=ANNEXE!$F$5),AND(BL83&gt;=ANNEXE!$E$6,BL83&lt;=ANNEXE!$F$6),AND(BL83&gt;=ANNEXE!$E$7,BL83&lt;=ANNEXE!$F$7),AND(BL83&gt;=ANNEXE!$E$8,BL83&lt;=ANNEXE!$F$8),AND(BL83&gt;=ANNEXE!$E$9,BL83&lt;=ANNEXE!$F$9),COUNTIF(ANNEXE!$A$4:$C$18,BL83)&gt;=1),"C",""))</f>
        <v/>
      </c>
      <c r="BQ83" s="44" t="str">
        <f t="shared" si="112"/>
        <v/>
      </c>
      <c r="BR83" s="42">
        <f>IF(BR82="","",IF(MONTH(BR82+1)=MONTH(BR56),BR82+1,""))</f>
        <v>46387</v>
      </c>
      <c r="BS83" s="43" t="str">
        <f t="shared" si="118"/>
        <v/>
      </c>
      <c r="BT83" s="43" t="str">
        <f t="shared" si="119"/>
        <v/>
      </c>
      <c r="BU83" s="43" t="str">
        <f t="shared" si="113"/>
        <v/>
      </c>
      <c r="BV83" s="43" t="str">
        <f>IF(BR83="","",IF(OR(AND(BR83&gt;=ANNEXE!$E$4,BR83&lt;=ANNEXE!$F$4),AND(BR83&gt;=ANNEXE!$E$5,BR83&lt;=ANNEXE!$F$5),AND(BR83&gt;=ANNEXE!$E$6,BR83&lt;=ANNEXE!$F$6),AND(BR83&gt;=ANNEXE!$E$7,BR83&lt;=ANNEXE!$F$7),AND(BR83&gt;=ANNEXE!$E$8,BR83&lt;=ANNEXE!$F$8),AND(BR83&gt;=ANNEXE!$E$9,BR83&lt;=ANNEXE!$F$9),COUNTIF(ANNEXE!$A$4:$C$18,BR83)&gt;=1),"C",""))</f>
        <v/>
      </c>
      <c r="BW83" s="44">
        <f t="shared" si="114"/>
        <v>8</v>
      </c>
    </row>
    <row r="85" spans="3:76">
      <c r="D85" s="27"/>
      <c r="J85"/>
      <c r="BX85" s="47" t="s">
        <v>96</v>
      </c>
    </row>
    <row r="86" spans="3:76">
      <c r="C86" s="48" t="s">
        <v>94</v>
      </c>
      <c r="D86" s="122">
        <f>SUMIFS(I53:I83,F53:F83,"E",H53:H83,"")</f>
        <v>0</v>
      </c>
      <c r="E86" s="122"/>
      <c r="F86" s="122"/>
      <c r="G86" s="122"/>
      <c r="H86" s="122"/>
      <c r="I86" s="122"/>
      <c r="J86" s="122">
        <f>SUMIFS(O53:O83,L53:L83,"E",N53:N83,"")</f>
        <v>0</v>
      </c>
      <c r="K86" s="122"/>
      <c r="L86" s="122"/>
      <c r="M86" s="122"/>
      <c r="N86" s="122"/>
      <c r="O86" s="122"/>
      <c r="P86" s="122">
        <f>SUMIFS(U53:U83,R53:R83,"E",T53:T83,"")</f>
        <v>0</v>
      </c>
      <c r="Q86" s="122"/>
      <c r="R86" s="122"/>
      <c r="S86" s="122"/>
      <c r="T86" s="122"/>
      <c r="U86" s="122"/>
      <c r="V86" s="122">
        <f>SUMIFS(AA53:AA83,X53:X83,"E",Z53:Z83,"")</f>
        <v>0</v>
      </c>
      <c r="W86" s="122"/>
      <c r="X86" s="122"/>
      <c r="Y86" s="122"/>
      <c r="Z86" s="122"/>
      <c r="AA86" s="122"/>
      <c r="AB86" s="122">
        <f>SUMIFS(AG53:AG83,AD53:AD83,"E",AF53:AF83,"")</f>
        <v>0</v>
      </c>
      <c r="AC86" s="122"/>
      <c r="AD86" s="122"/>
      <c r="AE86" s="122"/>
      <c r="AF86" s="122"/>
      <c r="AG86" s="122"/>
      <c r="AH86" s="122">
        <f>SUMIFS(AM53:AM83,AJ53:AJ83,"E",AL53:AL83,"")</f>
        <v>0</v>
      </c>
      <c r="AI86" s="122"/>
      <c r="AJ86" s="122"/>
      <c r="AK86" s="122"/>
      <c r="AL86" s="122"/>
      <c r="AM86" s="122"/>
      <c r="AN86" s="122">
        <f>SUMIFS(AS53:AS83,AP53:AP83,"E",AR53:AR83,"")</f>
        <v>0</v>
      </c>
      <c r="AO86" s="122"/>
      <c r="AP86" s="122"/>
      <c r="AQ86" s="122"/>
      <c r="AR86" s="122"/>
      <c r="AS86" s="122"/>
      <c r="AT86" s="122">
        <f>SUMIFS(AY53:AY83,AV53:AV83,"E",AX53:AX83,"")</f>
        <v>0</v>
      </c>
      <c r="AU86" s="122"/>
      <c r="AV86" s="122"/>
      <c r="AW86" s="122"/>
      <c r="AX86" s="122"/>
      <c r="AY86" s="122"/>
      <c r="AZ86" s="122">
        <f>SUMIFS(BE53:BE83,BB53:BB83,"E",BD53:BD83,"")</f>
        <v>0</v>
      </c>
      <c r="BA86" s="122"/>
      <c r="BB86" s="122"/>
      <c r="BC86" s="122"/>
      <c r="BD86" s="122"/>
      <c r="BE86" s="122"/>
      <c r="BF86" s="122">
        <f>SUMIFS(BK53:BK83,BH53:BH83,"E",BJ53:BJ83,"")</f>
        <v>0</v>
      </c>
      <c r="BG86" s="122"/>
      <c r="BH86" s="122"/>
      <c r="BI86" s="122"/>
      <c r="BJ86" s="122"/>
      <c r="BK86" s="122"/>
      <c r="BL86" s="122">
        <f>SUMIFS(BQ53:BQ83,BN53:BN83,"E",BP53:BP83,"")</f>
        <v>0</v>
      </c>
      <c r="BM86" s="122"/>
      <c r="BN86" s="122"/>
      <c r="BO86" s="122"/>
      <c r="BP86" s="122"/>
      <c r="BQ86" s="122"/>
      <c r="BR86" s="122">
        <f>SUMIFS(BW53:BW83,BT53:BT83,"E",BV53:BV83,"")</f>
        <v>0</v>
      </c>
      <c r="BS86" s="122"/>
      <c r="BT86" s="122"/>
      <c r="BU86" s="122"/>
      <c r="BV86" s="122"/>
      <c r="BW86" s="131"/>
      <c r="BX86" s="50">
        <f>SUM(D86:BV86)</f>
        <v>0</v>
      </c>
    </row>
    <row r="87" spans="3:76">
      <c r="C87" s="49" t="s">
        <v>93</v>
      </c>
      <c r="D87" s="123">
        <f>SUMIFS(I53:I83,G53:G83,"P",H53:H83,"")</f>
        <v>0</v>
      </c>
      <c r="E87" s="123"/>
      <c r="F87" s="123"/>
      <c r="G87" s="123"/>
      <c r="H87" s="123"/>
      <c r="I87" s="123"/>
      <c r="J87" s="123">
        <f>SUMIFS(O53:O83,M53:M83,"P",N53:N83,"")</f>
        <v>0</v>
      </c>
      <c r="K87" s="123"/>
      <c r="L87" s="123"/>
      <c r="M87" s="123"/>
      <c r="N87" s="123"/>
      <c r="O87" s="123"/>
      <c r="P87" s="123">
        <f>SUMIFS(U53:U83,S53:S83,"P",T53:T83,"")</f>
        <v>0</v>
      </c>
      <c r="Q87" s="123"/>
      <c r="R87" s="123"/>
      <c r="S87" s="123"/>
      <c r="T87" s="123"/>
      <c r="U87" s="123"/>
      <c r="V87" s="123">
        <f>SUMIFS(AA53:AA83,Y53:Y83,"P",Z53:Z83,"")</f>
        <v>0</v>
      </c>
      <c r="W87" s="123"/>
      <c r="X87" s="123"/>
      <c r="Y87" s="123"/>
      <c r="Z87" s="123"/>
      <c r="AA87" s="123"/>
      <c r="AB87" s="123">
        <f>SUMIFS(AG53:AG83,AE53:AE83,"P",AF53:AF83,"")</f>
        <v>0</v>
      </c>
      <c r="AC87" s="123"/>
      <c r="AD87" s="123"/>
      <c r="AE87" s="123"/>
      <c r="AF87" s="123"/>
      <c r="AG87" s="123"/>
      <c r="AH87" s="123">
        <f>SUMIFS(AM53:AM83,AK53:AK83,"P",AL53:AL83,"")</f>
        <v>0</v>
      </c>
      <c r="AI87" s="123"/>
      <c r="AJ87" s="123"/>
      <c r="AK87" s="123"/>
      <c r="AL87" s="123"/>
      <c r="AM87" s="123"/>
      <c r="AN87" s="123">
        <f>SUMIFS(AS53:AS83,AQ53:AQ83,"P",AR53:AR83,"")</f>
        <v>0</v>
      </c>
      <c r="AO87" s="123"/>
      <c r="AP87" s="123"/>
      <c r="AQ87" s="123"/>
      <c r="AR87" s="123"/>
      <c r="AS87" s="123"/>
      <c r="AT87" s="123">
        <f>SUMIFS(AY53:AY83,AW53:AW83,"P",AX53:AX83,"")</f>
        <v>0</v>
      </c>
      <c r="AU87" s="123"/>
      <c r="AV87" s="123"/>
      <c r="AW87" s="123"/>
      <c r="AX87" s="123"/>
      <c r="AY87" s="123"/>
      <c r="AZ87" s="123">
        <f>SUMIFS(BE53:BE83,BC53:BC83,"P",BD53:BD83,"")</f>
        <v>0</v>
      </c>
      <c r="BA87" s="123"/>
      <c r="BB87" s="123"/>
      <c r="BC87" s="123"/>
      <c r="BD87" s="123"/>
      <c r="BE87" s="123"/>
      <c r="BF87" s="123">
        <f>SUMIFS(BK53:BK83,BI53:BI83,"P",BJ53:BJ83,"")</f>
        <v>0</v>
      </c>
      <c r="BG87" s="123"/>
      <c r="BH87" s="123"/>
      <c r="BI87" s="123"/>
      <c r="BJ87" s="123"/>
      <c r="BK87" s="123"/>
      <c r="BL87" s="123">
        <f>SUMIFS(BQ53:BQ83,BO53:BO83,"P",BP53:BP83,"")</f>
        <v>0</v>
      </c>
      <c r="BM87" s="123"/>
      <c r="BN87" s="123"/>
      <c r="BO87" s="123"/>
      <c r="BP87" s="123"/>
      <c r="BQ87" s="123"/>
      <c r="BR87" s="123">
        <f>SUMIFS(BW53:BW83,BU53:BU83,"P",BV53:BV83,"")</f>
        <v>0</v>
      </c>
      <c r="BS87" s="123"/>
      <c r="BT87" s="123"/>
      <c r="BU87" s="123"/>
      <c r="BV87" s="123"/>
      <c r="BW87" s="132"/>
      <c r="BX87" s="51">
        <f>SUM(D87:BV87)</f>
        <v>0</v>
      </c>
    </row>
    <row r="88" spans="3:76">
      <c r="C88" s="53" t="s">
        <v>95</v>
      </c>
      <c r="D88" s="124">
        <f>SUMIFS(I53:I83,E53:E83,"F",H53:H83,"")</f>
        <v>0</v>
      </c>
      <c r="E88" s="124"/>
      <c r="F88" s="124"/>
      <c r="G88" s="124"/>
      <c r="H88" s="124"/>
      <c r="I88" s="124"/>
      <c r="J88" s="124">
        <f>SUMIFS(O53:O83,K53:K83,"F",N53:N83,"")</f>
        <v>0</v>
      </c>
      <c r="K88" s="124"/>
      <c r="L88" s="124"/>
      <c r="M88" s="124"/>
      <c r="N88" s="124"/>
      <c r="O88" s="124"/>
      <c r="P88" s="124">
        <f>SUMIFS(U53:U83,Q53:Q83,"F",T53:T83,"")</f>
        <v>0</v>
      </c>
      <c r="Q88" s="124"/>
      <c r="R88" s="124"/>
      <c r="S88" s="124"/>
      <c r="T88" s="124"/>
      <c r="U88" s="124"/>
      <c r="V88" s="124">
        <f>SUMIFS(AA53:AA83,W53:W83,"F",Z53:Z83,"")</f>
        <v>0</v>
      </c>
      <c r="W88" s="124"/>
      <c r="X88" s="124"/>
      <c r="Y88" s="124"/>
      <c r="Z88" s="124"/>
      <c r="AA88" s="124"/>
      <c r="AB88" s="124">
        <f>SUMIFS(AG53:AG83,AC53:AC83,"F",AF53:AF83,"")</f>
        <v>0</v>
      </c>
      <c r="AC88" s="124"/>
      <c r="AD88" s="124"/>
      <c r="AE88" s="124"/>
      <c r="AF88" s="124"/>
      <c r="AG88" s="124"/>
      <c r="AH88" s="124">
        <f>SUMIFS(AM53:AM83,AI53:AI83,"F",AL53:AL83,"")</f>
        <v>0</v>
      </c>
      <c r="AI88" s="124"/>
      <c r="AJ88" s="124"/>
      <c r="AK88" s="124"/>
      <c r="AL88" s="124"/>
      <c r="AM88" s="124"/>
      <c r="AN88" s="124">
        <f>SUMIFS(AS53:AS83,AO53:AO83,"F",AR53:AR83,"")</f>
        <v>0</v>
      </c>
      <c r="AO88" s="124"/>
      <c r="AP88" s="124"/>
      <c r="AQ88" s="124"/>
      <c r="AR88" s="124"/>
      <c r="AS88" s="124"/>
      <c r="AT88" s="124">
        <f>SUMIFS(AY53:AY83,AU53:AU83,"F",AX53:AX83,"")</f>
        <v>0</v>
      </c>
      <c r="AU88" s="124"/>
      <c r="AV88" s="124"/>
      <c r="AW88" s="124"/>
      <c r="AX88" s="124"/>
      <c r="AY88" s="124"/>
      <c r="AZ88" s="124">
        <f>SUMIFS(BE53:BE83,BA53:BA83,"F",BD53:BD83,"")</f>
        <v>0</v>
      </c>
      <c r="BA88" s="124"/>
      <c r="BB88" s="124"/>
      <c r="BC88" s="124"/>
      <c r="BD88" s="124"/>
      <c r="BE88" s="124"/>
      <c r="BF88" s="124">
        <f>SUMIFS(BK53:BK83,BG53:BG83,"F",BJ53:BJ83,"")</f>
        <v>0</v>
      </c>
      <c r="BG88" s="124"/>
      <c r="BH88" s="124"/>
      <c r="BI88" s="124"/>
      <c r="BJ88" s="124"/>
      <c r="BK88" s="124"/>
      <c r="BL88" s="124">
        <f>SUMIFS(BQ53:BQ83,BM53:BM83,"F",BP53:BP83,"")</f>
        <v>0</v>
      </c>
      <c r="BM88" s="124"/>
      <c r="BN88" s="124"/>
      <c r="BO88" s="124"/>
      <c r="BP88" s="124"/>
      <c r="BQ88" s="124"/>
      <c r="BR88" s="124">
        <f>SUMIFS(BW53:BW83,BS53:BS83,"F",BV53:BV83,"")</f>
        <v>0</v>
      </c>
      <c r="BS88" s="124"/>
      <c r="BT88" s="124"/>
      <c r="BU88" s="124"/>
      <c r="BV88" s="124"/>
      <c r="BW88" s="133"/>
      <c r="BX88" s="63">
        <f>SUM(D88:BV88)</f>
        <v>0</v>
      </c>
    </row>
    <row r="90" spans="3:76">
      <c r="D90" s="118" t="s">
        <v>53</v>
      </c>
      <c r="E90" s="118"/>
      <c r="F90" s="118"/>
      <c r="G90" s="118"/>
      <c r="H90" s="118"/>
      <c r="I90" s="118"/>
      <c r="J90" s="121" t="s">
        <v>106</v>
      </c>
      <c r="K90" s="121"/>
      <c r="L90" s="121"/>
      <c r="M90" s="121"/>
      <c r="N90" s="121"/>
      <c r="O90" s="121"/>
      <c r="P90" s="121"/>
      <c r="Q90"/>
      <c r="V90" s="118" t="s">
        <v>53</v>
      </c>
      <c r="W90" s="118"/>
      <c r="X90" s="118"/>
      <c r="Y90" s="118"/>
      <c r="Z90" s="118"/>
      <c r="AA90" s="118"/>
      <c r="AB90" s="116" t="s">
        <v>16</v>
      </c>
      <c r="AC90" s="116"/>
      <c r="AD90" s="116"/>
      <c r="AE90" s="116"/>
      <c r="AF90" s="116"/>
      <c r="AG90" s="116"/>
      <c r="AH90" s="116"/>
      <c r="BQ90" s="136" t="s">
        <v>109</v>
      </c>
      <c r="BR90" s="136"/>
      <c r="BS90" s="136"/>
      <c r="BT90" s="136"/>
      <c r="BU90" s="136"/>
      <c r="BV90" s="136"/>
      <c r="BW90" s="136"/>
      <c r="BX90" s="60">
        <f>SUM(BX41,BX86)</f>
        <v>299.5</v>
      </c>
    </row>
    <row r="91" spans="3:76">
      <c r="D91" s="118"/>
      <c r="E91" s="118"/>
      <c r="F91" s="118"/>
      <c r="G91" s="118"/>
      <c r="H91" s="118"/>
      <c r="I91" s="118"/>
      <c r="J91" s="120" t="s">
        <v>107</v>
      </c>
      <c r="K91" s="120"/>
      <c r="L91" s="120"/>
      <c r="M91" s="120"/>
      <c r="N91" s="120"/>
      <c r="O91" s="120"/>
      <c r="P91" s="120"/>
      <c r="Q91"/>
      <c r="V91" s="118"/>
      <c r="W91" s="118"/>
      <c r="X91" s="118"/>
      <c r="Y91" s="118"/>
      <c r="Z91" s="118"/>
      <c r="AA91" s="118"/>
      <c r="AB91" s="117" t="s">
        <v>108</v>
      </c>
      <c r="AC91" s="117"/>
      <c r="AD91" s="117"/>
      <c r="AE91" s="117"/>
      <c r="AF91" s="117"/>
      <c r="AG91" s="117"/>
      <c r="AH91" s="117"/>
      <c r="BQ91" s="138" t="s">
        <v>110</v>
      </c>
      <c r="BR91" s="138"/>
      <c r="BS91" s="138"/>
      <c r="BT91" s="138"/>
      <c r="BU91" s="138"/>
      <c r="BV91" s="138"/>
      <c r="BW91" s="138"/>
      <c r="BX91" s="61">
        <f>SUM(BX42,BX87)</f>
        <v>879</v>
      </c>
    </row>
    <row r="92" spans="3:76">
      <c r="BQ92" s="139" t="s">
        <v>111</v>
      </c>
      <c r="BR92" s="139"/>
      <c r="BS92" s="139"/>
      <c r="BT92" s="139"/>
      <c r="BU92" s="139"/>
      <c r="BV92" s="139"/>
      <c r="BW92" s="139"/>
      <c r="BX92" s="62">
        <f>SUM(BX43,BX88)</f>
        <v>1178.5</v>
      </c>
    </row>
  </sheetData>
  <mergeCells count="141">
    <mergeCell ref="BQ91:BW91"/>
    <mergeCell ref="BQ92:BW92"/>
    <mergeCell ref="D90:I91"/>
    <mergeCell ref="J90:P90"/>
    <mergeCell ref="V90:AA91"/>
    <mergeCell ref="AB90:AH90"/>
    <mergeCell ref="J91:P91"/>
    <mergeCell ref="AB91:AH91"/>
    <mergeCell ref="A1:C1"/>
    <mergeCell ref="D1:BW1"/>
    <mergeCell ref="D48:I51"/>
    <mergeCell ref="J48:P48"/>
    <mergeCell ref="U48:AA48"/>
    <mergeCell ref="AB48:AG48"/>
    <mergeCell ref="AH48:AN48"/>
    <mergeCell ref="AS48:AY48"/>
    <mergeCell ref="AZ48:BW48"/>
    <mergeCell ref="J49:P51"/>
    <mergeCell ref="U49:AA51"/>
    <mergeCell ref="AB49:AG51"/>
    <mergeCell ref="AH49:AN51"/>
    <mergeCell ref="AS49:AY51"/>
    <mergeCell ref="AZ49:BW51"/>
    <mergeCell ref="AZ4:BW6"/>
    <mergeCell ref="AH3:AN3"/>
    <mergeCell ref="D3:I6"/>
    <mergeCell ref="J3:P3"/>
    <mergeCell ref="J4:P6"/>
    <mergeCell ref="AN7:AS7"/>
    <mergeCell ref="AT7:AY7"/>
    <mergeCell ref="AZ7:BE7"/>
    <mergeCell ref="BF7:BK7"/>
    <mergeCell ref="BQ90:BW90"/>
    <mergeCell ref="AZ3:BW3"/>
    <mergeCell ref="U3:AA3"/>
    <mergeCell ref="U4:AA6"/>
    <mergeCell ref="AB3:AG3"/>
    <mergeCell ref="AB4:AG6"/>
    <mergeCell ref="AS4:AY6"/>
    <mergeCell ref="AS3:AY3"/>
    <mergeCell ref="BL7:BQ7"/>
    <mergeCell ref="BR7:BW7"/>
    <mergeCell ref="D7:I7"/>
    <mergeCell ref="J7:O7"/>
    <mergeCell ref="P7:U7"/>
    <mergeCell ref="V7:AA7"/>
    <mergeCell ref="BL87:BQ87"/>
    <mergeCell ref="BR87:BW87"/>
    <mergeCell ref="BF88:BK88"/>
    <mergeCell ref="BL88:BQ88"/>
    <mergeCell ref="BR88:BW88"/>
    <mergeCell ref="AH87:AM87"/>
    <mergeCell ref="AN87:AS87"/>
    <mergeCell ref="AT87:AY87"/>
    <mergeCell ref="AZ87:BE87"/>
    <mergeCell ref="BF87:BK87"/>
    <mergeCell ref="D87:I87"/>
    <mergeCell ref="J87:O87"/>
    <mergeCell ref="P87:U87"/>
    <mergeCell ref="V87:AA87"/>
    <mergeCell ref="AB87:AG87"/>
    <mergeCell ref="D88:I88"/>
    <mergeCell ref="J88:O88"/>
    <mergeCell ref="P88:U88"/>
    <mergeCell ref="V88:AA88"/>
    <mergeCell ref="AB88:AG88"/>
    <mergeCell ref="AH88:AM88"/>
    <mergeCell ref="AN88:AS88"/>
    <mergeCell ref="AT88:AY88"/>
    <mergeCell ref="AZ88:BE88"/>
    <mergeCell ref="BL52:BQ52"/>
    <mergeCell ref="BR52:BW52"/>
    <mergeCell ref="D86:I86"/>
    <mergeCell ref="J86:O86"/>
    <mergeCell ref="P86:U86"/>
    <mergeCell ref="V86:AA86"/>
    <mergeCell ref="AB86:AG86"/>
    <mergeCell ref="AH86:AM86"/>
    <mergeCell ref="AN86:AS86"/>
    <mergeCell ref="AT86:AY86"/>
    <mergeCell ref="AZ86:BE86"/>
    <mergeCell ref="BF86:BK86"/>
    <mergeCell ref="BL86:BQ86"/>
    <mergeCell ref="BR86:BW86"/>
    <mergeCell ref="AH52:AM52"/>
    <mergeCell ref="AN52:AS52"/>
    <mergeCell ref="AT52:AY52"/>
    <mergeCell ref="AZ52:BE52"/>
    <mergeCell ref="BF52:BK52"/>
    <mergeCell ref="D52:I52"/>
    <mergeCell ref="J52:O52"/>
    <mergeCell ref="P52:U52"/>
    <mergeCell ref="V52:AA52"/>
    <mergeCell ref="AB52:AG52"/>
    <mergeCell ref="AT41:AY41"/>
    <mergeCell ref="AT42:AY42"/>
    <mergeCell ref="AT43:AY43"/>
    <mergeCell ref="AN41:AS41"/>
    <mergeCell ref="AN42:AS42"/>
    <mergeCell ref="AN43:AS43"/>
    <mergeCell ref="J41:O41"/>
    <mergeCell ref="J42:O42"/>
    <mergeCell ref="J43:O43"/>
    <mergeCell ref="V41:AA41"/>
    <mergeCell ref="V42:AA42"/>
    <mergeCell ref="V43:AA43"/>
    <mergeCell ref="P41:U41"/>
    <mergeCell ref="P42:U42"/>
    <mergeCell ref="P43:U43"/>
    <mergeCell ref="BF41:BK41"/>
    <mergeCell ref="BF42:BK42"/>
    <mergeCell ref="BF43:BK43"/>
    <mergeCell ref="AZ41:BE41"/>
    <mergeCell ref="AZ42:BE42"/>
    <mergeCell ref="AZ43:BE43"/>
    <mergeCell ref="BR41:BW41"/>
    <mergeCell ref="BR42:BW42"/>
    <mergeCell ref="BR43:BW43"/>
    <mergeCell ref="BL41:BQ41"/>
    <mergeCell ref="BL42:BQ42"/>
    <mergeCell ref="BL43:BQ43"/>
    <mergeCell ref="A6:B6"/>
    <mergeCell ref="AB45:AH45"/>
    <mergeCell ref="AB46:AH46"/>
    <mergeCell ref="D45:I46"/>
    <mergeCell ref="AB7:AG7"/>
    <mergeCell ref="AH7:AM7"/>
    <mergeCell ref="V45:AA46"/>
    <mergeCell ref="J46:P46"/>
    <mergeCell ref="J45:P45"/>
    <mergeCell ref="AH41:AM41"/>
    <mergeCell ref="AH42:AM42"/>
    <mergeCell ref="AH43:AM43"/>
    <mergeCell ref="AB41:AG41"/>
    <mergeCell ref="AB42:AG42"/>
    <mergeCell ref="AB43:AG43"/>
    <mergeCell ref="D41:I41"/>
    <mergeCell ref="D42:I42"/>
    <mergeCell ref="D43:I43"/>
    <mergeCell ref="AH4:AN6"/>
    <mergeCell ref="A7:B8"/>
  </mergeCells>
  <phoneticPr fontId="4" type="noConversion"/>
  <conditionalFormatting sqref="D8:I38">
    <cfRule type="expression" dxfId="119" priority="109">
      <formula>IF(WEEKDAY($D8,2)&gt;5,TRUE,FALSE)</formula>
    </cfRule>
  </conditionalFormatting>
  <conditionalFormatting sqref="D53:I83">
    <cfRule type="expression" dxfId="118" priority="49">
      <formula>IF(WEEKDAY($D53,2)&gt;5,TRUE,FALSE)</formula>
    </cfRule>
  </conditionalFormatting>
  <conditionalFormatting sqref="I8:I38">
    <cfRule type="expression" dxfId="117" priority="96">
      <formula>$G8="P"</formula>
    </cfRule>
    <cfRule type="expression" dxfId="116" priority="108">
      <formula>$F8="E"</formula>
    </cfRule>
  </conditionalFormatting>
  <conditionalFormatting sqref="I53:I83">
    <cfRule type="expression" dxfId="115" priority="36">
      <formula>$G53="P"</formula>
    </cfRule>
    <cfRule type="expression" dxfId="114" priority="48">
      <formula>$F53="E"</formula>
    </cfRule>
  </conditionalFormatting>
  <conditionalFormatting sqref="J8:O38">
    <cfRule type="expression" dxfId="113" priority="153">
      <formula>IF(WEEKDAY($J8,2)&gt;5,TRUE,FALSE)</formula>
    </cfRule>
  </conditionalFormatting>
  <conditionalFormatting sqref="J53:O83">
    <cfRule type="expression" dxfId="112" priority="60">
      <formula>IF(WEEKDAY($J53,2)&gt;5,TRUE,FALSE)</formula>
    </cfRule>
  </conditionalFormatting>
  <conditionalFormatting sqref="O8:O38">
    <cfRule type="expression" dxfId="111" priority="94">
      <formula>$M8="P"</formula>
    </cfRule>
    <cfRule type="expression" dxfId="110" priority="107">
      <formula>$L8="E"</formula>
    </cfRule>
  </conditionalFormatting>
  <conditionalFormatting sqref="O53:O83">
    <cfRule type="expression" dxfId="109" priority="34">
      <formula>$M53="P"</formula>
    </cfRule>
    <cfRule type="expression" dxfId="108" priority="47">
      <formula>$L53="E"</formula>
    </cfRule>
  </conditionalFormatting>
  <conditionalFormatting sqref="P8:U38">
    <cfRule type="expression" dxfId="107" priority="152">
      <formula>IF(WEEKDAY($P8,2)&gt;5,TRUE,FALSE)</formula>
    </cfRule>
  </conditionalFormatting>
  <conditionalFormatting sqref="P53:U83">
    <cfRule type="expression" dxfId="106" priority="59">
      <formula>IF(WEEKDAY($P53,2)&gt;5,TRUE,FALSE)</formula>
    </cfRule>
  </conditionalFormatting>
  <conditionalFormatting sqref="U8:U38">
    <cfRule type="expression" dxfId="105" priority="93">
      <formula>$S8="P"</formula>
    </cfRule>
    <cfRule type="expression" dxfId="104" priority="106">
      <formula>$R8="E"</formula>
    </cfRule>
  </conditionalFormatting>
  <conditionalFormatting sqref="U53:U83">
    <cfRule type="expression" dxfId="103" priority="33">
      <formula>$S53="P"</formula>
    </cfRule>
    <cfRule type="expression" dxfId="102" priority="46">
      <formula>$R53="E"</formula>
    </cfRule>
  </conditionalFormatting>
  <conditionalFormatting sqref="V8:AA38">
    <cfRule type="expression" dxfId="101" priority="151">
      <formula>IF(WEEKDAY($V8,2)&gt;5,TRUE,FALSE)</formula>
    </cfRule>
  </conditionalFormatting>
  <conditionalFormatting sqref="V53:AA83">
    <cfRule type="expression" dxfId="100" priority="58">
      <formula>IF(WEEKDAY($V53,2)&gt;5,TRUE,FALSE)</formula>
    </cfRule>
  </conditionalFormatting>
  <conditionalFormatting sqref="AA8:AA38">
    <cfRule type="expression" dxfId="99" priority="92">
      <formula>$Y8="P"</formula>
    </cfRule>
    <cfRule type="expression" dxfId="98" priority="105">
      <formula>$X8="E"</formula>
    </cfRule>
  </conditionalFormatting>
  <conditionalFormatting sqref="AA53:AA83">
    <cfRule type="expression" dxfId="97" priority="32">
      <formula>$Y53="P"</formula>
    </cfRule>
    <cfRule type="expression" dxfId="96" priority="45">
      <formula>$X53="E"</formula>
    </cfRule>
  </conditionalFormatting>
  <conditionalFormatting sqref="AB8:AG38">
    <cfRule type="expression" dxfId="95" priority="150">
      <formula>IF(WEEKDAY($AB8,2)&gt;5,TRUE,FALSE)</formula>
    </cfRule>
  </conditionalFormatting>
  <conditionalFormatting sqref="AB53:AG83">
    <cfRule type="expression" dxfId="94" priority="57">
      <formula>IF(WEEKDAY($AB53,2)&gt;5,TRUE,FALSE)</formula>
    </cfRule>
  </conditionalFormatting>
  <conditionalFormatting sqref="AG8:AG38">
    <cfRule type="expression" dxfId="93" priority="95">
      <formula>$AE8="P"</formula>
    </cfRule>
    <cfRule type="expression" dxfId="92" priority="104">
      <formula>$AD8="E"</formula>
    </cfRule>
  </conditionalFormatting>
  <conditionalFormatting sqref="AG53:AG83">
    <cfRule type="expression" dxfId="91" priority="35">
      <formula>$AE53="P"</formula>
    </cfRule>
    <cfRule type="expression" dxfId="90" priority="44">
      <formula>$AD53="E"</formula>
    </cfRule>
  </conditionalFormatting>
  <conditionalFormatting sqref="AH8:AM38">
    <cfRule type="expression" dxfId="89" priority="149">
      <formula>IF(WEEKDAY($AH8,2)&gt;5,TRUE,FALSE)</formula>
    </cfRule>
  </conditionalFormatting>
  <conditionalFormatting sqref="AH53:AM83">
    <cfRule type="expression" dxfId="88" priority="56">
      <formula>IF(WEEKDAY($AH53,2)&gt;5,TRUE,FALSE)</formula>
    </cfRule>
  </conditionalFormatting>
  <conditionalFormatting sqref="AM8:AM38">
    <cfRule type="expression" dxfId="87" priority="91">
      <formula>$AK8="P"</formula>
    </cfRule>
    <cfRule type="expression" dxfId="86" priority="103">
      <formula>$AJ8="E"</formula>
    </cfRule>
  </conditionalFormatting>
  <conditionalFormatting sqref="AM53:AM83">
    <cfRule type="expression" dxfId="85" priority="31">
      <formula>$AK53="P"</formula>
    </cfRule>
    <cfRule type="expression" dxfId="84" priority="43">
      <formula>$AJ53="E"</formula>
    </cfRule>
  </conditionalFormatting>
  <conditionalFormatting sqref="AN8:AS38">
    <cfRule type="expression" dxfId="83" priority="148">
      <formula>IF(WEEKDAY($AN8,2)&gt;5,TRUE,FALSE)</formula>
    </cfRule>
  </conditionalFormatting>
  <conditionalFormatting sqref="AN53:AS83">
    <cfRule type="expression" dxfId="82" priority="55">
      <formula>IF(WEEKDAY($AN53,2)&gt;5,TRUE,FALSE)</formula>
    </cfRule>
  </conditionalFormatting>
  <conditionalFormatting sqref="AS8:AS38">
    <cfRule type="expression" dxfId="81" priority="90">
      <formula>$AQ8="P"</formula>
    </cfRule>
    <cfRule type="expression" dxfId="80" priority="102">
      <formula>$AP8="E"</formula>
    </cfRule>
  </conditionalFormatting>
  <conditionalFormatting sqref="AS53:AS83">
    <cfRule type="expression" dxfId="79" priority="30">
      <formula>$AQ53="P"</formula>
    </cfRule>
    <cfRule type="expression" dxfId="78" priority="42">
      <formula>$AP53="E"</formula>
    </cfRule>
  </conditionalFormatting>
  <conditionalFormatting sqref="AT8:AY38">
    <cfRule type="expression" dxfId="77" priority="147">
      <formula>IF(WEEKDAY($AT8,2)&gt;5,TRUE,FALSE)</formula>
    </cfRule>
  </conditionalFormatting>
  <conditionalFormatting sqref="AT53:AY83">
    <cfRule type="expression" dxfId="76" priority="54">
      <formula>IF(WEEKDAY($AT53,2)&gt;5,TRUE,FALSE)</formula>
    </cfRule>
  </conditionalFormatting>
  <conditionalFormatting sqref="AY8:AY38">
    <cfRule type="expression" dxfId="75" priority="89">
      <formula>$AW8="P"</formula>
    </cfRule>
    <cfRule type="expression" dxfId="74" priority="101">
      <formula>$AV8="E"</formula>
    </cfRule>
  </conditionalFormatting>
  <conditionalFormatting sqref="AY53:AY83">
    <cfRule type="expression" dxfId="73" priority="29">
      <formula>$AW53="P"</formula>
    </cfRule>
    <cfRule type="expression" dxfId="72" priority="41">
      <formula>$AV53="E"</formula>
    </cfRule>
  </conditionalFormatting>
  <conditionalFormatting sqref="AZ8:BE38">
    <cfRule type="expression" dxfId="71" priority="146">
      <formula>IF(WEEKDAY($AZ8,2)&gt;5,TRUE,FALSE)</formula>
    </cfRule>
  </conditionalFormatting>
  <conditionalFormatting sqref="AZ53:BE83">
    <cfRule type="expression" dxfId="70" priority="53">
      <formula>IF(WEEKDAY($AZ53,2)&gt;5,TRUE,FALSE)</formula>
    </cfRule>
  </conditionalFormatting>
  <conditionalFormatting sqref="BE8:BE38">
    <cfRule type="expression" dxfId="69" priority="88">
      <formula>$BC8="P"</formula>
    </cfRule>
    <cfRule type="expression" dxfId="68" priority="100">
      <formula>$BB8="E"</formula>
    </cfRule>
  </conditionalFormatting>
  <conditionalFormatting sqref="BE53:BE83">
    <cfRule type="expression" dxfId="67" priority="28">
      <formula>$BC53="P"</formula>
    </cfRule>
    <cfRule type="expression" dxfId="66" priority="40">
      <formula>$BB53="E"</formula>
    </cfRule>
  </conditionalFormatting>
  <conditionalFormatting sqref="BF8:BK38">
    <cfRule type="expression" dxfId="65" priority="145">
      <formula>IF(WEEKDAY($BF8,2)&gt;5,TRUE,FALSE)</formula>
    </cfRule>
  </conditionalFormatting>
  <conditionalFormatting sqref="BF53:BK83">
    <cfRule type="expression" dxfId="64" priority="52">
      <formula>IF(WEEKDAY($BF53,2)&gt;5,TRUE,FALSE)</formula>
    </cfRule>
  </conditionalFormatting>
  <conditionalFormatting sqref="BK8:BK38">
    <cfRule type="expression" dxfId="63" priority="87">
      <formula>$BI8="P"</formula>
    </cfRule>
    <cfRule type="expression" dxfId="62" priority="99">
      <formula>$BH8="E"</formula>
    </cfRule>
  </conditionalFormatting>
  <conditionalFormatting sqref="BK53:BK83">
    <cfRule type="expression" dxfId="61" priority="27">
      <formula>$BI53="P"</formula>
    </cfRule>
    <cfRule type="expression" dxfId="60" priority="39">
      <formula>$BH53="E"</formula>
    </cfRule>
  </conditionalFormatting>
  <conditionalFormatting sqref="BL8:BQ38">
    <cfRule type="expression" dxfId="59" priority="144">
      <formula>IF(WEEKDAY($BL8,2)&gt;5,TRUE,FALSE)</formula>
    </cfRule>
  </conditionalFormatting>
  <conditionalFormatting sqref="BL53:BQ83">
    <cfRule type="expression" dxfId="58" priority="51">
      <formula>IF(WEEKDAY($BL53,2)&gt;5,TRUE,FALSE)</formula>
    </cfRule>
  </conditionalFormatting>
  <conditionalFormatting sqref="BQ8:BQ38">
    <cfRule type="expression" dxfId="57" priority="86">
      <formula>$BO8="P"</formula>
    </cfRule>
    <cfRule type="expression" dxfId="56" priority="98">
      <formula>$BN8="E"</formula>
    </cfRule>
  </conditionalFormatting>
  <conditionalFormatting sqref="BQ53:BQ83">
    <cfRule type="expression" dxfId="55" priority="26">
      <formula>$BO53="P"</formula>
    </cfRule>
    <cfRule type="expression" dxfId="54" priority="38">
      <formula>$BN53="E"</formula>
    </cfRule>
  </conditionalFormatting>
  <conditionalFormatting sqref="BR8:BW38">
    <cfRule type="expression" dxfId="53" priority="143">
      <formula>IF(WEEKDAY($BR8,2)&gt;5,TRUE,FALSE)</formula>
    </cfRule>
  </conditionalFormatting>
  <conditionalFormatting sqref="BR53:BW83">
    <cfRule type="expression" dxfId="52" priority="50">
      <formula>IF(WEEKDAY($BR53,2)&gt;5,TRUE,FALSE)</formula>
    </cfRule>
  </conditionalFormatting>
  <conditionalFormatting sqref="BW8:BW38">
    <cfRule type="expression" dxfId="51" priority="85">
      <formula>$BU8="P"</formula>
    </cfRule>
    <cfRule type="expression" dxfId="50" priority="97">
      <formula>$BT8="E"</formula>
    </cfRule>
  </conditionalFormatting>
  <conditionalFormatting sqref="BW53:BW83">
    <cfRule type="expression" dxfId="49" priority="25">
      <formula>$BU53="P"</formula>
    </cfRule>
    <cfRule type="expression" dxfId="48" priority="37">
      <formula>$BT53="E"</formula>
    </cfRule>
  </conditionalFormatting>
  <dataValidations disablePrompts="1" count="1">
    <dataValidation type="whole" allowBlank="1" showInputMessage="1" showErrorMessage="1" sqref="B4" xr:uid="{90374F72-DC13-4D18-97F5-DD590F0DDCE3}">
      <formula1>0</formula1>
      <formula2>3000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47" r:id="rId3" name="Spinner 3">
              <controlPr defaultSize="0" autoPict="0">
                <anchor moveWithCells="1" sizeWithCells="1">
                  <from>
                    <xdr:col>2</xdr:col>
                    <xdr:colOff>9525</xdr:colOff>
                    <xdr:row>3</xdr:row>
                    <xdr:rowOff>0</xdr:rowOff>
                  </from>
                  <to>
                    <xdr:col>2</xdr:col>
                    <xdr:colOff>590550</xdr:colOff>
                    <xdr:row>4</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72" id="{FE2CA22E-875F-493E-9B68-BC9F4593F279}">
            <xm:f>IF(D8="",FALSE,OR(AND(D8&gt;=ANNEXE!$E$4,D8&lt;=ANNEXE!$F$4),AND(D8&gt;=ANNEXE!$E$5,D8&lt;=ANNEXE!$F$5),AND(D8&gt;=ANNEXE!$E$6,D8&lt;=ANNEXE!$F$6),AND(D8&gt;=ANNEXE!$E$7,D8&lt;=ANNEXE!$F$7),AND(D8&gt;=ANNEXE!$E$8,D8&lt;=ANNEXE!$F$8),AND(D8&gt;=ANNEXE!$E$9,D8&lt;=ANNEXE!$F$9)))</xm:f>
            <x14:dxf>
              <fill>
                <patternFill>
                  <bgColor rgb="FFFFC000"/>
                </patternFill>
              </fill>
            </x14:dxf>
          </x14:cfRule>
          <xm:sqref>D8:D38</xm:sqref>
        </x14:conditionalFormatting>
        <x14:conditionalFormatting xmlns:xm="http://schemas.microsoft.com/office/excel/2006/main">
          <x14:cfRule type="expression" priority="12" id="{1C5D7C3E-5DBB-4B7C-8106-630980BCC50E}">
            <xm:f>IF(D53="",FALSE,OR(AND(D53&gt;=ANNEXE!$E$4,D53&lt;=ANNEXE!$F$4),AND(D53&gt;=ANNEXE!$E$5,D53&lt;=ANNEXE!$F$5),AND(D53&gt;=ANNEXE!$E$6,D53&lt;=ANNEXE!$F$6),AND(D53&gt;=ANNEXE!$E$7,D53&lt;=ANNEXE!$F$7),AND(D53&gt;=ANNEXE!$E$8,D53&lt;=ANNEXE!$F$8),AND(D53&gt;=ANNEXE!$E$9,D53&lt;=ANNEXE!$F$9)))</xm:f>
            <x14:dxf>
              <fill>
                <patternFill>
                  <bgColor rgb="FFFFC000"/>
                </patternFill>
              </fill>
            </x14:dxf>
          </x14:cfRule>
          <xm:sqref>D53:D83</xm:sqref>
        </x14:conditionalFormatting>
        <x14:conditionalFormatting xmlns:xm="http://schemas.microsoft.com/office/excel/2006/main">
          <x14:cfRule type="expression" priority="84" id="{B6BA4D77-405D-4B95-9CD5-5440F84E577A}">
            <xm:f>COUNTIF(ANNEXE!$A$4:$C$18,$D8)&gt;=1</xm:f>
            <x14:dxf>
              <fill>
                <patternFill>
                  <bgColor theme="0" tint="-0.34998626667073579"/>
                </patternFill>
              </fill>
            </x14:dxf>
          </x14:cfRule>
          <xm:sqref>D8:I38</xm:sqref>
        </x14:conditionalFormatting>
        <x14:conditionalFormatting xmlns:xm="http://schemas.microsoft.com/office/excel/2006/main">
          <x14:cfRule type="expression" priority="24" id="{CD88C2A3-696F-4DD3-A36C-88BC3E3B3760}">
            <xm:f>COUNTIF(ANNEXE!$A$4:$C$18,$D53)&gt;=1</xm:f>
            <x14:dxf>
              <fill>
                <patternFill>
                  <bgColor theme="0" tint="-0.34998626667073579"/>
                </patternFill>
              </fill>
            </x14:dxf>
          </x14:cfRule>
          <xm:sqref>D53:I83</xm:sqref>
        </x14:conditionalFormatting>
        <x14:conditionalFormatting xmlns:xm="http://schemas.microsoft.com/office/excel/2006/main">
          <x14:cfRule type="expression" priority="61" id="{9D57D3E4-E5D0-412A-9535-09CBE3521BF0}">
            <xm:f>IF(J8="",FALSE,OR(AND(J8&gt;=ANNEXE!$E$4,J8&lt;=ANNEXE!$F$4),AND(J8&gt;=ANNEXE!$E$5,J8&lt;=ANNEXE!$F$5),AND(J8&gt;=ANNEXE!$E$6,J8&lt;=ANNEXE!$F$6),AND(J8&gt;=ANNEXE!$E$7,J8&lt;=ANNEXE!$F$7),AND(J8&gt;=ANNEXE!$E$8,J8&lt;=ANNEXE!$F$8),AND(J8&gt;=ANNEXE!$E$9,J8&lt;=ANNEXE!$F$9)))</xm:f>
            <x14:dxf>
              <fill>
                <patternFill>
                  <bgColor rgb="FFFFC000"/>
                </patternFill>
              </fill>
            </x14:dxf>
          </x14:cfRule>
          <xm:sqref>J8:J38</xm:sqref>
        </x14:conditionalFormatting>
        <x14:conditionalFormatting xmlns:xm="http://schemas.microsoft.com/office/excel/2006/main">
          <x14:cfRule type="expression" priority="1" id="{357B25ED-9B21-4BF4-8406-1328D1C0CB2F}">
            <xm:f>IF(J53="",FALSE,OR(AND(J53&gt;=ANNEXE!$E$4,J53&lt;=ANNEXE!$F$4),AND(J53&gt;=ANNEXE!$E$5,J53&lt;=ANNEXE!$F$5),AND(J53&gt;=ANNEXE!$E$6,J53&lt;=ANNEXE!$F$6),AND(J53&gt;=ANNEXE!$E$7,J53&lt;=ANNEXE!$F$7),AND(J53&gt;=ANNEXE!$E$8,J53&lt;=ANNEXE!$F$8),AND(J53&gt;=ANNEXE!$E$9,J53&lt;=ANNEXE!$F$9)))</xm:f>
            <x14:dxf>
              <fill>
                <patternFill>
                  <bgColor rgb="FFFFC000"/>
                </patternFill>
              </fill>
            </x14:dxf>
          </x14:cfRule>
          <xm:sqref>J53:J83</xm:sqref>
        </x14:conditionalFormatting>
        <x14:conditionalFormatting xmlns:xm="http://schemas.microsoft.com/office/excel/2006/main">
          <x14:cfRule type="expression" priority="78" id="{B13F3C91-BAF1-4B69-9CA2-D90A69F9BFD3}">
            <xm:f>COUNTIF(ANNEXE!$A$4:$C$18,$J8)&gt;=1</xm:f>
            <x14:dxf>
              <fill>
                <patternFill>
                  <bgColor theme="0" tint="-0.34998626667073579"/>
                </patternFill>
              </fill>
            </x14:dxf>
          </x14:cfRule>
          <xm:sqref>J8:O38</xm:sqref>
        </x14:conditionalFormatting>
        <x14:conditionalFormatting xmlns:xm="http://schemas.microsoft.com/office/excel/2006/main">
          <x14:cfRule type="expression" priority="18" id="{14CB6D18-5E05-4C8D-B1B4-55DEF4F0B6AD}">
            <xm:f>COUNTIF(ANNEXE!$A$4:$C$18,$J53)&gt;=1</xm:f>
            <x14:dxf>
              <fill>
                <patternFill>
                  <bgColor theme="0" tint="-0.34998626667073579"/>
                </patternFill>
              </fill>
            </x14:dxf>
          </x14:cfRule>
          <xm:sqref>J53:O83</xm:sqref>
        </x14:conditionalFormatting>
        <x14:conditionalFormatting xmlns:xm="http://schemas.microsoft.com/office/excel/2006/main">
          <x14:cfRule type="expression" priority="62" id="{81B1C47B-9AB2-46B2-A758-802D1C036367}">
            <xm:f>IF(P8="",FALSE,OR(AND(P8&gt;=ANNEXE!$E$4,P8&lt;=ANNEXE!$F$4),AND(P8&gt;=ANNEXE!$E$5,P8&lt;=ANNEXE!$F$5),AND(P8&gt;=ANNEXE!$E$6,P8&lt;=ANNEXE!$F$6),AND(P8&gt;=ANNEXE!$E$7,P8&lt;=ANNEXE!$F$7),AND(P8&gt;=ANNEXE!$E$8,P8&lt;=ANNEXE!$F$8),AND(P8&gt;=ANNEXE!$E$9,P8&lt;=ANNEXE!$F$9)))</xm:f>
            <x14:dxf>
              <fill>
                <patternFill>
                  <bgColor rgb="FFFFC000"/>
                </patternFill>
              </fill>
            </x14:dxf>
          </x14:cfRule>
          <xm:sqref>P8:P38</xm:sqref>
        </x14:conditionalFormatting>
        <x14:conditionalFormatting xmlns:xm="http://schemas.microsoft.com/office/excel/2006/main">
          <x14:cfRule type="expression" priority="2" id="{C727A686-7098-4632-A1E4-E6EBDC921C28}">
            <xm:f>IF(P53="",FALSE,OR(AND(P53&gt;=ANNEXE!$E$4,P53&lt;=ANNEXE!$F$4),AND(P53&gt;=ANNEXE!$E$5,P53&lt;=ANNEXE!$F$5),AND(P53&gt;=ANNEXE!$E$6,P53&lt;=ANNEXE!$F$6),AND(P53&gt;=ANNEXE!$E$7,P53&lt;=ANNEXE!$F$7),AND(P53&gt;=ANNEXE!$E$8,P53&lt;=ANNEXE!$F$8),AND(P53&gt;=ANNEXE!$E$9,P53&lt;=ANNEXE!$F$9)))</xm:f>
            <x14:dxf>
              <fill>
                <patternFill>
                  <bgColor rgb="FFFFC000"/>
                </patternFill>
              </fill>
            </x14:dxf>
          </x14:cfRule>
          <xm:sqref>P53:P83</xm:sqref>
        </x14:conditionalFormatting>
        <x14:conditionalFormatting xmlns:xm="http://schemas.microsoft.com/office/excel/2006/main">
          <x14:cfRule type="expression" priority="79" id="{27599522-FA70-4DE8-8A53-9589231C7E18}">
            <xm:f>COUNTIF(ANNEXE!$A$4:$C$18,$P8)&gt;=1</xm:f>
            <x14:dxf>
              <fill>
                <patternFill>
                  <bgColor theme="0" tint="-0.34998626667073579"/>
                </patternFill>
              </fill>
            </x14:dxf>
          </x14:cfRule>
          <xm:sqref>P8:U38</xm:sqref>
        </x14:conditionalFormatting>
        <x14:conditionalFormatting xmlns:xm="http://schemas.microsoft.com/office/excel/2006/main">
          <x14:cfRule type="expression" priority="19" id="{C368C77C-9E4B-40C1-B11E-3B9B1A3AF5DF}">
            <xm:f>COUNTIF(ANNEXE!$A$4:$C$18,$P53)&gt;=1</xm:f>
            <x14:dxf>
              <fill>
                <patternFill>
                  <bgColor theme="0" tint="-0.34998626667073579"/>
                </patternFill>
              </fill>
            </x14:dxf>
          </x14:cfRule>
          <xm:sqref>P53:U83</xm:sqref>
        </x14:conditionalFormatting>
        <x14:conditionalFormatting xmlns:xm="http://schemas.microsoft.com/office/excel/2006/main">
          <x14:cfRule type="expression" priority="63" id="{37047B01-2B86-484C-9297-13A2461DFEAE}">
            <xm:f>IF(V8="",FALSE,OR(AND(V8&gt;=ANNEXE!$E$4,V8&lt;=ANNEXE!$F$4),AND(V8&gt;=ANNEXE!$E$5,V8&lt;=ANNEXE!$F$5),AND(V8&gt;=ANNEXE!$E$6,V8&lt;=ANNEXE!$F$6),AND(V8&gt;=ANNEXE!$E$7,V8&lt;=ANNEXE!$F$7),AND(V8&gt;=ANNEXE!$E$8,V8&lt;=ANNEXE!$F$8),AND(V8&gt;=ANNEXE!$E$9,V8&lt;=ANNEXE!$F$9)))</xm:f>
            <x14:dxf>
              <fill>
                <patternFill>
                  <bgColor rgb="FFFFC000"/>
                </patternFill>
              </fill>
            </x14:dxf>
          </x14:cfRule>
          <xm:sqref>V8:V38</xm:sqref>
        </x14:conditionalFormatting>
        <x14:conditionalFormatting xmlns:xm="http://schemas.microsoft.com/office/excel/2006/main">
          <x14:cfRule type="expression" priority="3" id="{6E430047-B053-4F41-B78A-AC9D9D53299E}">
            <xm:f>IF(V53="",FALSE,OR(AND(V53&gt;=ANNEXE!$E$4,V53&lt;=ANNEXE!$F$4),AND(V53&gt;=ANNEXE!$E$5,V53&lt;=ANNEXE!$F$5),AND(V53&gt;=ANNEXE!$E$6,V53&lt;=ANNEXE!$F$6),AND(V53&gt;=ANNEXE!$E$7,V53&lt;=ANNEXE!$F$7),AND(V53&gt;=ANNEXE!$E$8,V53&lt;=ANNEXE!$F$8),AND(V53&gt;=ANNEXE!$E$9,V53&lt;=ANNEXE!$F$9)))</xm:f>
            <x14:dxf>
              <fill>
                <patternFill>
                  <bgColor rgb="FFFFC000"/>
                </patternFill>
              </fill>
            </x14:dxf>
          </x14:cfRule>
          <xm:sqref>V53:V83</xm:sqref>
        </x14:conditionalFormatting>
        <x14:conditionalFormatting xmlns:xm="http://schemas.microsoft.com/office/excel/2006/main">
          <x14:cfRule type="expression" priority="82" id="{64A193CF-E019-4FF9-B18B-92F3120D1F31}">
            <xm:f>COUNTIF(ANNEXE!$A$4:$C$18,$V8)&gt;=1</xm:f>
            <x14:dxf>
              <fill>
                <patternFill>
                  <bgColor theme="0" tint="-0.34998626667073579"/>
                </patternFill>
              </fill>
            </x14:dxf>
          </x14:cfRule>
          <xm:sqref>V8:AA38</xm:sqref>
        </x14:conditionalFormatting>
        <x14:conditionalFormatting xmlns:xm="http://schemas.microsoft.com/office/excel/2006/main">
          <x14:cfRule type="expression" priority="22" id="{C88D57D2-7D53-4D08-8A0A-CC97903B8E1D}">
            <xm:f>COUNTIF(ANNEXE!$A$4:$C$18,$V53)&gt;=1</xm:f>
            <x14:dxf>
              <fill>
                <patternFill>
                  <bgColor theme="0" tint="-0.34998626667073579"/>
                </patternFill>
              </fill>
            </x14:dxf>
          </x14:cfRule>
          <xm:sqref>V53:AA83</xm:sqref>
        </x14:conditionalFormatting>
        <x14:conditionalFormatting xmlns:xm="http://schemas.microsoft.com/office/excel/2006/main">
          <x14:cfRule type="expression" priority="65" id="{A9F32E9F-921E-4167-B89C-75509065CAFE}">
            <xm:f>IF(AB8="",FALSE,OR(AND(AB8&gt;=ANNEXE!$E$4,AB8&lt;=ANNEXE!$F$4),AND(AB8&gt;=ANNEXE!$E$5,AB8&lt;=ANNEXE!$F$5),AND(AB8&gt;=ANNEXE!$E$6,AB8&lt;=ANNEXE!$F$6),AND(AB8&gt;=ANNEXE!$E$7,AB8&lt;=ANNEXE!$F$7),AND(AB8&gt;=ANNEXE!$E$8,AB8&lt;=ANNEXE!$F$8),AND(AB8&gt;=ANNEXE!$E$9,AB8&lt;=ANNEXE!$F$9)))</xm:f>
            <x14:dxf>
              <fill>
                <patternFill>
                  <bgColor rgb="FFFFC000"/>
                </patternFill>
              </fill>
            </x14:dxf>
          </x14:cfRule>
          <xm:sqref>AB8:AB38</xm:sqref>
        </x14:conditionalFormatting>
        <x14:conditionalFormatting xmlns:xm="http://schemas.microsoft.com/office/excel/2006/main">
          <x14:cfRule type="expression" priority="5" id="{21A6A6B5-57CB-4183-89A4-A4E2F4C74344}">
            <xm:f>IF(AB53="",FALSE,OR(AND(AB53&gt;=ANNEXE!$E$4,AB53&lt;=ANNEXE!$F$4),AND(AB53&gt;=ANNEXE!$E$5,AB53&lt;=ANNEXE!$F$5),AND(AB53&gt;=ANNEXE!$E$6,AB53&lt;=ANNEXE!$F$6),AND(AB53&gt;=ANNEXE!$E$7,AB53&lt;=ANNEXE!$F$7),AND(AB53&gt;=ANNEXE!$E$8,AB53&lt;=ANNEXE!$F$8),AND(AB53&gt;=ANNEXE!$E$9,AB53&lt;=ANNEXE!$F$9)))</xm:f>
            <x14:dxf>
              <fill>
                <patternFill>
                  <bgColor rgb="FFFFC000"/>
                </patternFill>
              </fill>
            </x14:dxf>
          </x14:cfRule>
          <xm:sqref>AB53:AB83</xm:sqref>
        </x14:conditionalFormatting>
        <x14:conditionalFormatting xmlns:xm="http://schemas.microsoft.com/office/excel/2006/main">
          <x14:cfRule type="expression" priority="81" id="{7C140F1B-0453-4A70-A65A-7BC4533727AA}">
            <xm:f>COUNTIF(ANNEXE!$A$4:$C$18,$AB8)&gt;=1</xm:f>
            <x14:dxf>
              <fill>
                <patternFill>
                  <bgColor theme="0" tint="-0.34998626667073579"/>
                </patternFill>
              </fill>
            </x14:dxf>
          </x14:cfRule>
          <xm:sqref>AB8:AG38</xm:sqref>
        </x14:conditionalFormatting>
        <x14:conditionalFormatting xmlns:xm="http://schemas.microsoft.com/office/excel/2006/main">
          <x14:cfRule type="expression" priority="21" id="{4CA2F395-A7B7-498D-8702-37ED6E92A366}">
            <xm:f>COUNTIF(ANNEXE!$A$4:$C$18,$AB53)&gt;=1</xm:f>
            <x14:dxf>
              <fill>
                <patternFill>
                  <bgColor theme="0" tint="-0.34998626667073579"/>
                </patternFill>
              </fill>
            </x14:dxf>
          </x14:cfRule>
          <xm:sqref>AB53:AG83</xm:sqref>
        </x14:conditionalFormatting>
        <x14:conditionalFormatting xmlns:xm="http://schemas.microsoft.com/office/excel/2006/main">
          <x14:cfRule type="expression" priority="64" id="{B942CD37-0D1E-4E3F-BE2E-E5741D0BDDB3}">
            <xm:f>IF(AH8="",FALSE,OR(AND(AH8&gt;=ANNEXE!$E$4,AH8&lt;=ANNEXE!$F$4),AND(AH8&gt;=ANNEXE!$E$5,AH8&lt;=ANNEXE!$F$5),AND(AH8&gt;=ANNEXE!$E$6,AH8&lt;=ANNEXE!$F$6),AND(AH8&gt;=ANNEXE!$E$7,AH8&lt;=ANNEXE!$F$7),AND(AH8&gt;=ANNEXE!$E$8,AH8&lt;=ANNEXE!$F$8),AND(AH8&gt;=ANNEXE!$E$9,AH8&lt;=ANNEXE!$F$9)))</xm:f>
            <x14:dxf>
              <fill>
                <patternFill>
                  <bgColor rgb="FFFFC000"/>
                </patternFill>
              </fill>
            </x14:dxf>
          </x14:cfRule>
          <xm:sqref>AH8:AH38</xm:sqref>
        </x14:conditionalFormatting>
        <x14:conditionalFormatting xmlns:xm="http://schemas.microsoft.com/office/excel/2006/main">
          <x14:cfRule type="expression" priority="4" id="{3B59715C-F260-4B5C-8BAA-C88B065606F3}">
            <xm:f>IF(AH53="",FALSE,OR(AND(AH53&gt;=ANNEXE!$E$4,AH53&lt;=ANNEXE!$F$4),AND(AH53&gt;=ANNEXE!$E$5,AH53&lt;=ANNEXE!$F$5),AND(AH53&gt;=ANNEXE!$E$6,AH53&lt;=ANNEXE!$F$6),AND(AH53&gt;=ANNEXE!$E$7,AH53&lt;=ANNEXE!$F$7),AND(AH53&gt;=ANNEXE!$E$8,AH53&lt;=ANNEXE!$F$8),AND(AH53&gt;=ANNEXE!$E$9,AH53&lt;=ANNEXE!$F$9)))</xm:f>
            <x14:dxf>
              <fill>
                <patternFill>
                  <bgColor rgb="FFFFC000"/>
                </patternFill>
              </fill>
            </x14:dxf>
          </x14:cfRule>
          <xm:sqref>AH53:AH83</xm:sqref>
        </x14:conditionalFormatting>
        <x14:conditionalFormatting xmlns:xm="http://schemas.microsoft.com/office/excel/2006/main">
          <x14:cfRule type="expression" priority="76" id="{DF2AE896-771C-4771-960F-DB41DBF7953F}">
            <xm:f>COUNTIF(ANNEXE!$A$4:$C$18,$AH8)&gt;=1</xm:f>
            <x14:dxf>
              <fill>
                <patternFill>
                  <bgColor theme="0" tint="-0.34998626667073579"/>
                </patternFill>
              </fill>
            </x14:dxf>
          </x14:cfRule>
          <xm:sqref>AH8:AM38</xm:sqref>
        </x14:conditionalFormatting>
        <x14:conditionalFormatting xmlns:xm="http://schemas.microsoft.com/office/excel/2006/main">
          <x14:cfRule type="expression" priority="16" id="{2AF786F6-C413-44F4-BC32-0B51D63894F3}">
            <xm:f>COUNTIF(ANNEXE!$A$4:$C$18,$AH53)&gt;=1</xm:f>
            <x14:dxf>
              <fill>
                <patternFill>
                  <bgColor theme="0" tint="-0.34998626667073579"/>
                </patternFill>
              </fill>
            </x14:dxf>
          </x14:cfRule>
          <xm:sqref>AH53:AM83</xm:sqref>
        </x14:conditionalFormatting>
        <x14:conditionalFormatting xmlns:xm="http://schemas.microsoft.com/office/excel/2006/main">
          <x14:cfRule type="expression" priority="66" id="{DE864E0E-B7B9-49B4-BDF0-EAA5B3BE0E3A}">
            <xm:f>IF(AN8="",FALSE,OR(AND(AN8&gt;=ANNEXE!$E$4,AN8&lt;=ANNEXE!$F$4),AND(AN8&gt;=ANNEXE!$E$5,AN8&lt;=ANNEXE!$F$5),AND(AN8&gt;=ANNEXE!$E$6,AN8&lt;=ANNEXE!$F$6),AND(AN8&gt;=ANNEXE!$E$7,AN8&lt;=ANNEXE!$F$7),AND(AN8&gt;=ANNEXE!$E$8,AN8&lt;=ANNEXE!$F$8),AND(AN8&gt;=ANNEXE!$E$9,AN8&lt;=ANNEXE!$F$9)))</xm:f>
            <x14:dxf>
              <fill>
                <patternFill>
                  <bgColor rgb="FFFFC000"/>
                </patternFill>
              </fill>
            </x14:dxf>
          </x14:cfRule>
          <xm:sqref>AN8:AN38</xm:sqref>
        </x14:conditionalFormatting>
        <x14:conditionalFormatting xmlns:xm="http://schemas.microsoft.com/office/excel/2006/main">
          <x14:cfRule type="expression" priority="6" id="{5E318C64-BF03-4E8F-9C0A-5EA390CCF68E}">
            <xm:f>IF(AN53="",FALSE,OR(AND(AN53&gt;=ANNEXE!$E$4,AN53&lt;=ANNEXE!$F$4),AND(AN53&gt;=ANNEXE!$E$5,AN53&lt;=ANNEXE!$F$5),AND(AN53&gt;=ANNEXE!$E$6,AN53&lt;=ANNEXE!$F$6),AND(AN53&gt;=ANNEXE!$E$7,AN53&lt;=ANNEXE!$F$7),AND(AN53&gt;=ANNEXE!$E$8,AN53&lt;=ANNEXE!$F$8),AND(AN53&gt;=ANNEXE!$E$9,AN53&lt;=ANNEXE!$F$9)))</xm:f>
            <x14:dxf>
              <fill>
                <patternFill>
                  <bgColor rgb="FFFFC000"/>
                </patternFill>
              </fill>
            </x14:dxf>
          </x14:cfRule>
          <xm:sqref>AN53:AN83</xm:sqref>
        </x14:conditionalFormatting>
        <x14:conditionalFormatting xmlns:xm="http://schemas.microsoft.com/office/excel/2006/main">
          <x14:cfRule type="expression" priority="74" id="{D2FA565C-278A-4097-85D5-A8D382593B39}">
            <xm:f>COUNTIF(ANNEXE!$A$4:$C$18,$AN8)&gt;=1</xm:f>
            <x14:dxf>
              <fill>
                <patternFill>
                  <bgColor theme="0" tint="-0.34998626667073579"/>
                </patternFill>
              </fill>
            </x14:dxf>
          </x14:cfRule>
          <xm:sqref>AN8:AS38</xm:sqref>
        </x14:conditionalFormatting>
        <x14:conditionalFormatting xmlns:xm="http://schemas.microsoft.com/office/excel/2006/main">
          <x14:cfRule type="expression" priority="14" id="{AE30ACFE-1E84-4C6E-A2C9-BAA32CBF3E3D}">
            <xm:f>COUNTIF(ANNEXE!$A$4:$C$18,$AN53)&gt;=1</xm:f>
            <x14:dxf>
              <fill>
                <patternFill>
                  <bgColor theme="0" tint="-0.34998626667073579"/>
                </patternFill>
              </fill>
            </x14:dxf>
          </x14:cfRule>
          <xm:sqref>AN53:AS83</xm:sqref>
        </x14:conditionalFormatting>
        <x14:conditionalFormatting xmlns:xm="http://schemas.microsoft.com/office/excel/2006/main">
          <x14:cfRule type="expression" priority="67" id="{35777DB9-8AA9-4956-B991-E6EDCA2D2C23}">
            <xm:f>IF(AT8="",FALSE,OR(AND(AT8&gt;=ANNEXE!$E$4,AT8&lt;=ANNEXE!$F$4),AND(AT8&gt;=ANNEXE!$E$5,AT8&lt;=ANNEXE!$F$5),AND(AT8&gt;=ANNEXE!$E$6,AT8&lt;=ANNEXE!$F$6),AND(AT8&gt;=ANNEXE!$E$7,AT8&lt;=ANNEXE!$F$7),AND(AT8&gt;=ANNEXE!$E$8,AT8&lt;=ANNEXE!$F$8),AND(AT8&gt;=ANNEXE!$E$9,AT8&lt;=ANNEXE!$F$9)))</xm:f>
            <x14:dxf>
              <fill>
                <patternFill>
                  <bgColor rgb="FFFFC000"/>
                </patternFill>
              </fill>
            </x14:dxf>
          </x14:cfRule>
          <xm:sqref>AT8:AT38</xm:sqref>
        </x14:conditionalFormatting>
        <x14:conditionalFormatting xmlns:xm="http://schemas.microsoft.com/office/excel/2006/main">
          <x14:cfRule type="expression" priority="7" id="{7B7106B9-A6E1-4493-B8E7-1C11168D2C10}">
            <xm:f>IF(AT53="",FALSE,OR(AND(AT53&gt;=ANNEXE!$E$4,AT53&lt;=ANNEXE!$F$4),AND(AT53&gt;=ANNEXE!$E$5,AT53&lt;=ANNEXE!$F$5),AND(AT53&gt;=ANNEXE!$E$6,AT53&lt;=ANNEXE!$F$6),AND(AT53&gt;=ANNEXE!$E$7,AT53&lt;=ANNEXE!$F$7),AND(AT53&gt;=ANNEXE!$E$8,AT53&lt;=ANNEXE!$F$8),AND(AT53&gt;=ANNEXE!$E$9,AT53&lt;=ANNEXE!$F$9)))</xm:f>
            <x14:dxf>
              <fill>
                <patternFill>
                  <bgColor rgb="FFFFC000"/>
                </patternFill>
              </fill>
            </x14:dxf>
          </x14:cfRule>
          <xm:sqref>AT53:AT83</xm:sqref>
        </x14:conditionalFormatting>
        <x14:conditionalFormatting xmlns:xm="http://schemas.microsoft.com/office/excel/2006/main">
          <x14:cfRule type="expression" priority="73" id="{F8B6C1F3-D4AC-4E5C-9378-04F9F3A843BD}">
            <xm:f>COUNTIF(ANNEXE!$A$4:$C$18,$AT8)&gt;=1</xm:f>
            <x14:dxf>
              <fill>
                <patternFill>
                  <bgColor theme="0" tint="-0.34998626667073579"/>
                </patternFill>
              </fill>
            </x14:dxf>
          </x14:cfRule>
          <xm:sqref>AT8:AY38</xm:sqref>
        </x14:conditionalFormatting>
        <x14:conditionalFormatting xmlns:xm="http://schemas.microsoft.com/office/excel/2006/main">
          <x14:cfRule type="expression" priority="13" id="{264B5ACC-39C1-4BAD-9617-139F4CB765F4}">
            <xm:f>COUNTIF(ANNEXE!$A$4:$C$18,$AT53)&gt;=1</xm:f>
            <x14:dxf>
              <fill>
                <patternFill>
                  <bgColor theme="0" tint="-0.34998626667073579"/>
                </patternFill>
              </fill>
            </x14:dxf>
          </x14:cfRule>
          <xm:sqref>AT53:AY83</xm:sqref>
        </x14:conditionalFormatting>
        <x14:conditionalFormatting xmlns:xm="http://schemas.microsoft.com/office/excel/2006/main">
          <x14:cfRule type="expression" priority="68" id="{6CAB13A9-FD09-469E-9A45-887E1E7B7199}">
            <xm:f>IF(AZ8="",FALSE,OR(AND(AZ8&gt;=ANNEXE!$E$4,AZ8&lt;=ANNEXE!$F$4),AND(AZ8&gt;=ANNEXE!$E$5,AZ8&lt;=ANNEXE!$F$5),AND(AZ8&gt;=ANNEXE!$E$6,AZ8&lt;=ANNEXE!$F$6),AND(AZ8&gt;=ANNEXE!$E$7,AZ8&lt;=ANNEXE!$F$7),AND(AZ8&gt;=ANNEXE!$E$8,AZ8&lt;=ANNEXE!$F$8),AND(AZ8&gt;=ANNEXE!$E$9,AZ8&lt;=ANNEXE!$F$9)))</xm:f>
            <x14:dxf>
              <fill>
                <patternFill>
                  <bgColor rgb="FFFFC000"/>
                </patternFill>
              </fill>
            </x14:dxf>
          </x14:cfRule>
          <xm:sqref>AZ8:AZ38</xm:sqref>
        </x14:conditionalFormatting>
        <x14:conditionalFormatting xmlns:xm="http://schemas.microsoft.com/office/excel/2006/main">
          <x14:cfRule type="expression" priority="8" id="{2D5802A8-D39E-4FC2-96A5-6D210BBA7E88}">
            <xm:f>IF(AZ53="",FALSE,OR(AND(AZ53&gt;=ANNEXE!$E$4,AZ53&lt;=ANNEXE!$F$4),AND(AZ53&gt;=ANNEXE!$E$5,AZ53&lt;=ANNEXE!$F$5),AND(AZ53&gt;=ANNEXE!$E$6,AZ53&lt;=ANNEXE!$F$6),AND(AZ53&gt;=ANNEXE!$E$7,AZ53&lt;=ANNEXE!$F$7),AND(AZ53&gt;=ANNEXE!$E$8,AZ53&lt;=ANNEXE!$F$8),AND(AZ53&gt;=ANNEXE!$E$9,AZ53&lt;=ANNEXE!$F$9)))</xm:f>
            <x14:dxf>
              <fill>
                <patternFill>
                  <bgColor rgb="FFFFC000"/>
                </patternFill>
              </fill>
            </x14:dxf>
          </x14:cfRule>
          <xm:sqref>AZ53:AZ83</xm:sqref>
        </x14:conditionalFormatting>
        <x14:conditionalFormatting xmlns:xm="http://schemas.microsoft.com/office/excel/2006/main">
          <x14:cfRule type="expression" priority="75" id="{F2B68235-61A1-4C5A-9EE0-FDC067B9B7F1}">
            <xm:f>COUNTIF(ANNEXE!$A$4:$C$18,$AZ8)&gt;=1</xm:f>
            <x14:dxf>
              <fill>
                <patternFill>
                  <bgColor theme="0" tint="-0.34998626667073579"/>
                </patternFill>
              </fill>
            </x14:dxf>
          </x14:cfRule>
          <xm:sqref>AZ8:BE38</xm:sqref>
        </x14:conditionalFormatting>
        <x14:conditionalFormatting xmlns:xm="http://schemas.microsoft.com/office/excel/2006/main">
          <x14:cfRule type="expression" priority="15" id="{F3292E13-9CE8-4D96-A8B2-A6B2BA916500}">
            <xm:f>COUNTIF(ANNEXE!$A$4:$C$18,$AZ53)&gt;=1</xm:f>
            <x14:dxf>
              <fill>
                <patternFill>
                  <bgColor theme="0" tint="-0.34998626667073579"/>
                </patternFill>
              </fill>
            </x14:dxf>
          </x14:cfRule>
          <xm:sqref>AZ53:BE83</xm:sqref>
        </x14:conditionalFormatting>
        <x14:conditionalFormatting xmlns:xm="http://schemas.microsoft.com/office/excel/2006/main">
          <x14:cfRule type="expression" priority="69" id="{59243879-AC9A-431E-9190-7215622067F7}">
            <xm:f>IF(BF8="",FALSE,OR(AND(BF8&gt;=ANNEXE!$E$4,BF8&lt;=ANNEXE!$F$4),AND(BF8&gt;=ANNEXE!$E$5,BF8&lt;=ANNEXE!$F$5),AND(BF8&gt;=ANNEXE!$E$6,BF8&lt;=ANNEXE!$F$6),AND(BF8&gt;=ANNEXE!$E$7,BF8&lt;=ANNEXE!$F$7),AND(BF8&gt;=ANNEXE!$E$8,BF8&lt;=ANNEXE!$F$8),AND(BF8&gt;=ANNEXE!$E$9,BF8&lt;=ANNEXE!$F$9)))</xm:f>
            <x14:dxf>
              <fill>
                <patternFill>
                  <bgColor rgb="FFFFC000"/>
                </patternFill>
              </fill>
            </x14:dxf>
          </x14:cfRule>
          <xm:sqref>BF8:BF38</xm:sqref>
        </x14:conditionalFormatting>
        <x14:conditionalFormatting xmlns:xm="http://schemas.microsoft.com/office/excel/2006/main">
          <x14:cfRule type="expression" priority="9" id="{0E5C5692-2219-4E64-9AA1-8446D01568E1}">
            <xm:f>IF(BF53="",FALSE,OR(AND(BF53&gt;=ANNEXE!$E$4,BF53&lt;=ANNEXE!$F$4),AND(BF53&gt;=ANNEXE!$E$5,BF53&lt;=ANNEXE!$F$5),AND(BF53&gt;=ANNEXE!$E$6,BF53&lt;=ANNEXE!$F$6),AND(BF53&gt;=ANNEXE!$E$7,BF53&lt;=ANNEXE!$F$7),AND(BF53&gt;=ANNEXE!$E$8,BF53&lt;=ANNEXE!$F$8),AND(BF53&gt;=ANNEXE!$E$9,BF53&lt;=ANNEXE!$F$9)))</xm:f>
            <x14:dxf>
              <fill>
                <patternFill>
                  <bgColor rgb="FFFFC000"/>
                </patternFill>
              </fill>
            </x14:dxf>
          </x14:cfRule>
          <xm:sqref>BF53:BF83</xm:sqref>
        </x14:conditionalFormatting>
        <x14:conditionalFormatting xmlns:xm="http://schemas.microsoft.com/office/excel/2006/main">
          <x14:cfRule type="expression" priority="77" id="{4DAF361B-FEDD-462C-BDD1-9677FD1E1C1B}">
            <xm:f>COUNTIF(ANNEXE!$A$4:$C$18,$BF8)&gt;=1</xm:f>
            <x14:dxf>
              <fill>
                <patternFill>
                  <bgColor theme="0" tint="-0.34998626667073579"/>
                </patternFill>
              </fill>
            </x14:dxf>
          </x14:cfRule>
          <xm:sqref>BF8:BK38</xm:sqref>
        </x14:conditionalFormatting>
        <x14:conditionalFormatting xmlns:xm="http://schemas.microsoft.com/office/excel/2006/main">
          <x14:cfRule type="expression" priority="17" id="{24B49CC9-096A-47A8-BD1F-4589077B324B}">
            <xm:f>COUNTIF(ANNEXE!$A$4:$C$18,$BF53)&gt;=1</xm:f>
            <x14:dxf>
              <fill>
                <patternFill>
                  <bgColor theme="0" tint="-0.34998626667073579"/>
                </patternFill>
              </fill>
            </x14:dxf>
          </x14:cfRule>
          <xm:sqref>BF53:BK83</xm:sqref>
        </x14:conditionalFormatting>
        <x14:conditionalFormatting xmlns:xm="http://schemas.microsoft.com/office/excel/2006/main">
          <x14:cfRule type="expression" priority="70" id="{ABA7D183-6EBE-452B-8113-AC7BA4203222}">
            <xm:f>IF(BL8="",FALSE,OR(AND(BL8&gt;=ANNEXE!$E$4,BL8&lt;=ANNEXE!$F$4),AND(BL8&gt;=ANNEXE!$E$5,BL8&lt;=ANNEXE!$F$5),AND(BL8&gt;=ANNEXE!$E$6,BL8&lt;=ANNEXE!$F$6),AND(BL8&gt;=ANNEXE!$E$7,BL8&lt;=ANNEXE!$F$7),AND(BL8&gt;=ANNEXE!$E$8,BL8&lt;=ANNEXE!$F$8),AND(BL8&gt;=ANNEXE!$E$9,BL8&lt;=ANNEXE!$F$9)))</xm:f>
            <x14:dxf>
              <fill>
                <patternFill>
                  <bgColor rgb="FFFFC000"/>
                </patternFill>
              </fill>
            </x14:dxf>
          </x14:cfRule>
          <xm:sqref>BL8:BL38</xm:sqref>
        </x14:conditionalFormatting>
        <x14:conditionalFormatting xmlns:xm="http://schemas.microsoft.com/office/excel/2006/main">
          <x14:cfRule type="expression" priority="10" id="{71F2EAC2-194C-4BFA-A83E-583937431301}">
            <xm:f>IF(BL53="",FALSE,OR(AND(BL53&gt;=ANNEXE!$E$4,BL53&lt;=ANNEXE!$F$4),AND(BL53&gt;=ANNEXE!$E$5,BL53&lt;=ANNEXE!$F$5),AND(BL53&gt;=ANNEXE!$E$6,BL53&lt;=ANNEXE!$F$6),AND(BL53&gt;=ANNEXE!$E$7,BL53&lt;=ANNEXE!$F$7),AND(BL53&gt;=ANNEXE!$E$8,BL53&lt;=ANNEXE!$F$8),AND(BL53&gt;=ANNEXE!$E$9,BL53&lt;=ANNEXE!$F$9)))</xm:f>
            <x14:dxf>
              <fill>
                <patternFill>
                  <bgColor rgb="FFFFC000"/>
                </patternFill>
              </fill>
            </x14:dxf>
          </x14:cfRule>
          <xm:sqref>BL53:BL83</xm:sqref>
        </x14:conditionalFormatting>
        <x14:conditionalFormatting xmlns:xm="http://schemas.microsoft.com/office/excel/2006/main">
          <x14:cfRule type="expression" priority="80" id="{09A06B22-A7F8-462A-9933-6B3C27DE5459}">
            <xm:f>COUNTIF(ANNEXE!$A$4:$C$18,$BL8)&gt;=1</xm:f>
            <x14:dxf>
              <fill>
                <patternFill>
                  <bgColor theme="0" tint="-0.34998626667073579"/>
                </patternFill>
              </fill>
            </x14:dxf>
          </x14:cfRule>
          <xm:sqref>BL8:BQ38</xm:sqref>
        </x14:conditionalFormatting>
        <x14:conditionalFormatting xmlns:xm="http://schemas.microsoft.com/office/excel/2006/main">
          <x14:cfRule type="expression" priority="20" id="{AA0D3911-894F-4F68-B107-EA438E6FF66B}">
            <xm:f>COUNTIF(ANNEXE!$A$4:$C$18,$BL53)&gt;=1</xm:f>
            <x14:dxf>
              <fill>
                <patternFill>
                  <bgColor theme="0" tint="-0.34998626667073579"/>
                </patternFill>
              </fill>
            </x14:dxf>
          </x14:cfRule>
          <xm:sqref>BL53:BQ83</xm:sqref>
        </x14:conditionalFormatting>
        <x14:conditionalFormatting xmlns:xm="http://schemas.microsoft.com/office/excel/2006/main">
          <x14:cfRule type="expression" priority="71" id="{F64BDA60-C10C-4D11-B78D-57EF2251311E}">
            <xm:f>IF(BR8="",FALSE,OR(AND(BR8&gt;=ANNEXE!$E$4,BR8&lt;=ANNEXE!$F$4),AND(BR8&gt;=ANNEXE!$E$5,BR8&lt;=ANNEXE!$F$5),AND(BR8&gt;=ANNEXE!$E$6,BR8&lt;=ANNEXE!$F$6),AND(BR8&gt;=ANNEXE!$E$7,BR8&lt;=ANNEXE!$F$7),AND(BR8&gt;=ANNEXE!$E$8,BR8&lt;=ANNEXE!$F$8),AND(BR8&gt;=ANNEXE!$E$9,BR8&lt;=ANNEXE!$F$9)))</xm:f>
            <x14:dxf>
              <fill>
                <patternFill>
                  <bgColor rgb="FFFFC000"/>
                </patternFill>
              </fill>
            </x14:dxf>
          </x14:cfRule>
          <xm:sqref>BR8:BR38</xm:sqref>
        </x14:conditionalFormatting>
        <x14:conditionalFormatting xmlns:xm="http://schemas.microsoft.com/office/excel/2006/main">
          <x14:cfRule type="expression" priority="11" id="{58CB7032-CF42-4F45-9A3A-6D5858214C89}">
            <xm:f>IF(BR53="",FALSE,OR(AND(BR53&gt;=ANNEXE!$E$4,BR53&lt;=ANNEXE!$F$4),AND(BR53&gt;=ANNEXE!$E$5,BR53&lt;=ANNEXE!$F$5),AND(BR53&gt;=ANNEXE!$E$6,BR53&lt;=ANNEXE!$F$6),AND(BR53&gt;=ANNEXE!$E$7,BR53&lt;=ANNEXE!$F$7),AND(BR53&gt;=ANNEXE!$E$8,BR53&lt;=ANNEXE!$F$8),AND(BR53&gt;=ANNEXE!$E$9,BR53&lt;=ANNEXE!$F$9)))</xm:f>
            <x14:dxf>
              <fill>
                <patternFill>
                  <bgColor rgb="FFFFC000"/>
                </patternFill>
              </fill>
            </x14:dxf>
          </x14:cfRule>
          <xm:sqref>BR53:BR83</xm:sqref>
        </x14:conditionalFormatting>
        <x14:conditionalFormatting xmlns:xm="http://schemas.microsoft.com/office/excel/2006/main">
          <x14:cfRule type="expression" priority="83" id="{E2F98636-FE29-4D7F-AE95-0863FAA557D1}">
            <xm:f>COUNTIF(ANNEXE!$A$4:$C$18,$BR8)&gt;=1</xm:f>
            <x14:dxf>
              <fill>
                <patternFill>
                  <bgColor theme="0" tint="-0.34998626667073579"/>
                </patternFill>
              </fill>
            </x14:dxf>
          </x14:cfRule>
          <xm:sqref>BR8:BW38</xm:sqref>
        </x14:conditionalFormatting>
        <x14:conditionalFormatting xmlns:xm="http://schemas.microsoft.com/office/excel/2006/main">
          <x14:cfRule type="expression" priority="23" id="{58AE547C-343B-4D50-8F0B-DE04874AE66C}">
            <xm:f>COUNTIF(ANNEXE!$A$4:$C$18,$BR53)&gt;=1</xm:f>
            <x14:dxf>
              <fill>
                <patternFill>
                  <bgColor theme="0" tint="-0.34998626667073579"/>
                </patternFill>
              </fill>
            </x14:dxf>
          </x14:cfRule>
          <xm:sqref>BR53:BW83</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1"/>
  </sheetPr>
  <dimension ref="A1:F18"/>
  <sheetViews>
    <sheetView workbookViewId="0">
      <selection activeCell="H12" sqref="H12"/>
    </sheetView>
  </sheetViews>
  <sheetFormatPr baseColWidth="10" defaultRowHeight="15"/>
  <sheetData>
    <row r="1" spans="1:6" ht="54.95" customHeight="1" thickBot="1">
      <c r="A1" s="144" t="s">
        <v>113</v>
      </c>
      <c r="B1" s="145"/>
      <c r="C1" s="146"/>
      <c r="E1" s="144"/>
      <c r="F1" s="146"/>
    </row>
    <row r="2" spans="1:6">
      <c r="A2" s="143" t="s">
        <v>15</v>
      </c>
      <c r="B2" s="143"/>
      <c r="C2" s="143"/>
      <c r="E2" s="143" t="s">
        <v>16</v>
      </c>
      <c r="F2" s="143"/>
    </row>
    <row r="3" spans="1:6">
      <c r="A3" s="10">
        <v>2024</v>
      </c>
      <c r="B3" s="10">
        <v>2025</v>
      </c>
      <c r="C3" s="10">
        <v>2026</v>
      </c>
      <c r="E3" s="10" t="s">
        <v>17</v>
      </c>
      <c r="F3" s="10" t="s">
        <v>18</v>
      </c>
    </row>
    <row r="4" spans="1:6">
      <c r="A4" s="11">
        <v>45292</v>
      </c>
      <c r="B4" s="11">
        <v>45658</v>
      </c>
      <c r="C4" s="11">
        <v>46023</v>
      </c>
      <c r="E4" s="11">
        <v>45516</v>
      </c>
      <c r="F4" s="11">
        <v>45520</v>
      </c>
    </row>
    <row r="5" spans="1:6">
      <c r="A5" s="12">
        <v>45382</v>
      </c>
      <c r="B5" s="12">
        <v>45768</v>
      </c>
      <c r="C5" s="12">
        <v>46118</v>
      </c>
      <c r="E5" s="12">
        <v>45651</v>
      </c>
      <c r="F5" s="12">
        <v>45658</v>
      </c>
    </row>
    <row r="6" spans="1:6">
      <c r="A6" s="12">
        <v>45383</v>
      </c>
      <c r="B6" s="12">
        <v>45778</v>
      </c>
      <c r="C6" s="12">
        <v>46143</v>
      </c>
      <c r="E6" s="12">
        <v>45285</v>
      </c>
      <c r="F6" s="12">
        <v>45292</v>
      </c>
    </row>
    <row r="7" spans="1:6">
      <c r="A7" s="12">
        <v>45413</v>
      </c>
      <c r="B7" s="12">
        <v>45785</v>
      </c>
      <c r="C7" s="12">
        <v>46150</v>
      </c>
      <c r="E7" s="12">
        <v>45880</v>
      </c>
      <c r="F7" s="12">
        <v>45884</v>
      </c>
    </row>
    <row r="8" spans="1:6">
      <c r="A8" s="12">
        <v>45420</v>
      </c>
      <c r="B8" s="12">
        <v>45806</v>
      </c>
      <c r="C8" s="12">
        <v>46156</v>
      </c>
      <c r="E8" s="12">
        <v>46016</v>
      </c>
      <c r="F8" s="12">
        <v>46024</v>
      </c>
    </row>
    <row r="9" spans="1:6">
      <c r="A9" s="12">
        <v>45421</v>
      </c>
      <c r="B9" s="12">
        <v>45817</v>
      </c>
      <c r="C9" s="12">
        <v>46167</v>
      </c>
      <c r="E9" s="69">
        <v>46244</v>
      </c>
      <c r="F9" s="69">
        <v>46248</v>
      </c>
    </row>
    <row r="10" spans="1:6">
      <c r="A10" s="12">
        <v>45432</v>
      </c>
      <c r="B10" s="12">
        <v>45852</v>
      </c>
      <c r="C10" s="12">
        <v>46217</v>
      </c>
    </row>
    <row r="11" spans="1:6">
      <c r="A11" s="12">
        <v>45487</v>
      </c>
      <c r="B11" s="12">
        <v>45884</v>
      </c>
      <c r="C11" s="12">
        <v>46249</v>
      </c>
    </row>
    <row r="12" spans="1:6">
      <c r="A12" s="12">
        <v>45519</v>
      </c>
      <c r="B12" s="12">
        <v>45962</v>
      </c>
      <c r="C12" s="12">
        <v>46327</v>
      </c>
    </row>
    <row r="13" spans="1:6">
      <c r="A13" s="12">
        <v>45597</v>
      </c>
      <c r="B13" s="12">
        <v>45972</v>
      </c>
      <c r="C13" s="12">
        <v>46337</v>
      </c>
    </row>
    <row r="14" spans="1:6">
      <c r="A14" s="12">
        <v>45607</v>
      </c>
      <c r="B14" s="12">
        <v>46016</v>
      </c>
      <c r="C14" s="12">
        <v>46381</v>
      </c>
    </row>
    <row r="15" spans="1:6">
      <c r="A15" s="12">
        <v>45651</v>
      </c>
      <c r="B15" s="13"/>
      <c r="C15" s="13"/>
    </row>
    <row r="16" spans="1:6">
      <c r="A16" s="13"/>
      <c r="B16" s="13"/>
      <c r="C16" s="13"/>
    </row>
    <row r="17" spans="1:3">
      <c r="A17" s="13"/>
      <c r="B17" s="13"/>
      <c r="C17" s="13"/>
    </row>
    <row r="18" spans="1:3">
      <c r="A18" s="14"/>
      <c r="B18" s="14"/>
      <c r="C18" s="14"/>
    </row>
  </sheetData>
  <mergeCells count="4">
    <mergeCell ref="A2:C2"/>
    <mergeCell ref="E2:F2"/>
    <mergeCell ref="A1:C1"/>
    <mergeCell ref="E1:F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92FC8F-CFE6-4D88-8FF3-F4772FDAA1E0}">
  <dimension ref="A1:CL22"/>
  <sheetViews>
    <sheetView tabSelected="1" workbookViewId="0">
      <selection activeCell="A23" sqref="A23"/>
    </sheetView>
  </sheetViews>
  <sheetFormatPr baseColWidth="10" defaultRowHeight="15"/>
  <cols>
    <col min="1" max="1" width="25" customWidth="1"/>
    <col min="2" max="90" width="8.140625" customWidth="1"/>
  </cols>
  <sheetData>
    <row r="1" spans="1:90">
      <c r="AG1">
        <f>COLUMN()</f>
        <v>33</v>
      </c>
    </row>
    <row r="2" spans="1:90">
      <c r="B2" s="147" t="str">
        <f>Programmation!AG1</f>
        <v>Mars 25</v>
      </c>
      <c r="C2" s="147"/>
      <c r="D2" s="147"/>
      <c r="E2" s="147"/>
      <c r="F2" s="147"/>
      <c r="G2" s="46"/>
      <c r="H2" s="46"/>
      <c r="I2" s="46"/>
      <c r="J2" s="46"/>
      <c r="K2" s="46"/>
      <c r="L2" s="46"/>
      <c r="M2" s="46"/>
      <c r="N2" s="46"/>
      <c r="O2" s="46"/>
      <c r="P2" s="46"/>
      <c r="Q2" s="46"/>
      <c r="R2" s="46"/>
      <c r="S2" s="46"/>
      <c r="T2" s="46"/>
      <c r="U2" s="46"/>
      <c r="V2" s="46"/>
      <c r="W2" s="46"/>
      <c r="X2" s="46"/>
      <c r="Y2" s="46"/>
      <c r="Z2" s="46"/>
      <c r="AA2" s="46"/>
      <c r="AB2" s="46"/>
      <c r="AC2" s="46"/>
      <c r="AD2" s="46"/>
      <c r="AE2" s="46"/>
      <c r="AF2" s="46"/>
      <c r="AG2" s="46"/>
      <c r="AH2" s="46"/>
      <c r="AI2" s="46"/>
      <c r="AJ2" s="46"/>
      <c r="AK2" s="46"/>
      <c r="AL2" s="46"/>
      <c r="AM2" s="46"/>
      <c r="AN2" s="46"/>
      <c r="AO2" s="46"/>
      <c r="AP2" s="46"/>
      <c r="AQ2" s="46"/>
      <c r="AR2" s="46"/>
      <c r="AS2" s="46"/>
      <c r="AT2" s="46"/>
      <c r="AU2" s="46"/>
      <c r="AV2" s="46"/>
      <c r="AW2" s="46"/>
      <c r="AX2" s="46"/>
      <c r="AY2" s="46"/>
      <c r="AZ2" s="46"/>
      <c r="BA2" s="46"/>
      <c r="BB2" s="46"/>
      <c r="BC2" s="46"/>
      <c r="BD2" s="46"/>
      <c r="BE2" s="46"/>
      <c r="BF2" s="46"/>
      <c r="BG2" s="46"/>
      <c r="BH2" s="46"/>
      <c r="BI2" s="46"/>
      <c r="BJ2" s="46"/>
      <c r="BK2" s="46"/>
      <c r="BL2" s="46"/>
      <c r="BM2" s="46"/>
      <c r="BN2" s="46"/>
      <c r="BO2" s="46"/>
      <c r="BP2" s="46"/>
      <c r="BQ2" s="46"/>
      <c r="BR2" s="46"/>
      <c r="BS2" s="46"/>
      <c r="BT2" s="46"/>
      <c r="BU2" s="46"/>
      <c r="BV2" s="46"/>
      <c r="BW2" s="46"/>
      <c r="BX2" s="46"/>
      <c r="BY2" s="46"/>
      <c r="BZ2" s="46"/>
      <c r="CA2" s="46"/>
      <c r="CB2" s="46"/>
      <c r="CC2" s="46"/>
      <c r="CD2" s="46"/>
      <c r="CE2" s="46"/>
      <c r="CF2" s="46"/>
      <c r="CG2" s="46"/>
      <c r="CH2" s="46"/>
      <c r="CI2" s="46"/>
      <c r="CJ2" s="46"/>
      <c r="CK2" s="46"/>
      <c r="CL2" s="46"/>
    </row>
    <row r="3" spans="1:90">
      <c r="A3" t="s">
        <v>120</v>
      </c>
      <c r="B3" cm="1">
        <f t="array" ref="B3">SUMPRODUCT((ANNEXE!$A$4:$C$18=Programmation!AG2)*1)+SUMPRODUCT(((ANNEXE!$E$4:$E$9)&lt;=Programmation!AG2)*((ANNEXE!$F$4:$F$9)&gt;=Programmation!AG2))</f>
        <v>0</v>
      </c>
      <c r="C3">
        <f>SUMPRODUCT((ANNEXE!$A$4:$C$18=Programmation!AH2)*1)+SUMPRODUCT(((ANNEXE!$E$4:$E$9)&lt;=Programmation!AH2)*((ANNEXE!$F$4:$F$9)&gt;=Programmation!AH2))</f>
        <v>0</v>
      </c>
      <c r="D3">
        <f>SUMPRODUCT((ANNEXE!$A$4:$C$18=Programmation!AI2)*1)+SUMPRODUCT(((ANNEXE!$E$4:$E$9)&lt;=Programmation!AI2)*((ANNEXE!$F$4:$F$9)&gt;=Programmation!AI2))</f>
        <v>0</v>
      </c>
      <c r="E3">
        <f>SUMPRODUCT((ANNEXE!$A$4:$C$18=Programmation!AJ2)*1)+SUMPRODUCT(((ANNEXE!$E$4:$E$9)&lt;=Programmation!AJ2)*((ANNEXE!$F$4:$F$9)&gt;=Programmation!AJ2))</f>
        <v>0</v>
      </c>
      <c r="F3">
        <f>SUMPRODUCT((ANNEXE!$A$4:$C$18=Programmation!AK2)*1)+SUMPRODUCT(((ANNEXE!$E$4:$E$9)&lt;=Programmation!AK2)*((ANNEXE!$F$4:$F$9)&gt;=Programmation!AK2))</f>
        <v>0</v>
      </c>
      <c r="G3">
        <f>SUMPRODUCT((ANNEXE!$A$4:$C$18=Programmation!AL2)*1)+SUMPRODUCT(((ANNEXE!$E$4:$E$9)&lt;=Programmation!AL2)*((ANNEXE!$F$4:$F$9)&gt;=Programmation!AL2))</f>
        <v>0</v>
      </c>
      <c r="H3">
        <f>SUMPRODUCT((ANNEXE!$A$4:$C$18=Programmation!AM2)*1)+SUMPRODUCT(((ANNEXE!$E$4:$E$9)&lt;=Programmation!AM2)*((ANNEXE!$F$4:$F$9)&gt;=Programmation!AM2))</f>
        <v>0</v>
      </c>
      <c r="I3">
        <f>SUMPRODUCT((ANNEXE!$A$4:$C$18=Programmation!AN2)*1)+SUMPRODUCT(((ANNEXE!$E$4:$E$9)&lt;=Programmation!AN2)*((ANNEXE!$F$4:$F$9)&gt;=Programmation!AN2))</f>
        <v>0</v>
      </c>
      <c r="J3">
        <f>SUMPRODUCT((ANNEXE!$A$4:$C$18=Programmation!AO2)*1)+SUMPRODUCT(((ANNEXE!$E$4:$E$9)&lt;=Programmation!AO2)*((ANNEXE!$F$4:$F$9)&gt;=Programmation!AO2))</f>
        <v>1</v>
      </c>
      <c r="K3">
        <f>SUMPRODUCT((ANNEXE!$A$4:$C$18=Programmation!AP2)*1)+SUMPRODUCT(((ANNEXE!$E$4:$E$9)&lt;=Programmation!AP2)*((ANNEXE!$F$4:$F$9)&gt;=Programmation!AP2))</f>
        <v>0</v>
      </c>
      <c r="L3">
        <f>SUMPRODUCT((ANNEXE!$A$4:$C$18=Programmation!AQ2)*1)+SUMPRODUCT(((ANNEXE!$E$4:$E$9)&lt;=Programmation!AQ2)*((ANNEXE!$F$4:$F$9)&gt;=Programmation!AQ2))</f>
        <v>0</v>
      </c>
      <c r="M3">
        <f>SUMPRODUCT((ANNEXE!$A$4:$C$18=Programmation!AR2)*1)+SUMPRODUCT(((ANNEXE!$E$4:$E$9)&lt;=Programmation!AR2)*((ANNEXE!$F$4:$F$9)&gt;=Programmation!AR2))</f>
        <v>0</v>
      </c>
      <c r="N3">
        <f>SUMPRODUCT((ANNEXE!$A$4:$C$18=Programmation!AS2)*1)+SUMPRODUCT(((ANNEXE!$E$4:$E$9)&lt;=Programmation!AS2)*((ANNEXE!$F$4:$F$9)&gt;=Programmation!AS2))</f>
        <v>0</v>
      </c>
      <c r="O3">
        <f>SUMPRODUCT((ANNEXE!$A$4:$C$18=Programmation!AT2)*1)+SUMPRODUCT(((ANNEXE!$E$4:$E$9)&lt;=Programmation!AT2)*((ANNEXE!$F$4:$F$9)&gt;=Programmation!AT2))</f>
        <v>0</v>
      </c>
      <c r="P3">
        <f>SUMPRODUCT((ANNEXE!$A$4:$C$18=Programmation!AU2)*1)+SUMPRODUCT(((ANNEXE!$E$4:$E$9)&lt;=Programmation!AU2)*((ANNEXE!$F$4:$F$9)&gt;=Programmation!AU2))</f>
        <v>0</v>
      </c>
      <c r="Q3">
        <f>SUMPRODUCT((ANNEXE!$A$4:$C$18=Programmation!AV2)*1)+SUMPRODUCT(((ANNEXE!$E$4:$E$9)&lt;=Programmation!AV2)*((ANNEXE!$F$4:$F$9)&gt;=Programmation!AV2))</f>
        <v>1</v>
      </c>
      <c r="R3">
        <f>SUMPRODUCT((ANNEXE!$A$4:$C$18=Programmation!AW2)*1)+SUMPRODUCT(((ANNEXE!$E$4:$E$9)&lt;=Programmation!AW2)*((ANNEXE!$F$4:$F$9)&gt;=Programmation!AW2))</f>
        <v>0</v>
      </c>
      <c r="S3">
        <f>SUMPRODUCT((ANNEXE!$A$4:$C$18=Programmation!AX2)*1)+SUMPRODUCT(((ANNEXE!$E$4:$E$9)&lt;=Programmation!AX2)*((ANNEXE!$F$4:$F$9)&gt;=Programmation!AX2))</f>
        <v>0</v>
      </c>
      <c r="T3">
        <f>SUMPRODUCT((ANNEXE!$A$4:$C$18=Programmation!AY2)*1)+SUMPRODUCT(((ANNEXE!$E$4:$E$9)&lt;=Programmation!AY2)*((ANNEXE!$F$4:$F$9)&gt;=Programmation!AY2))</f>
        <v>0</v>
      </c>
      <c r="U3">
        <f>SUMPRODUCT((ANNEXE!$A$4:$C$18=Programmation!AZ2)*1)+SUMPRODUCT(((ANNEXE!$E$4:$E$9)&lt;=Programmation!AZ2)*((ANNEXE!$F$4:$F$9)&gt;=Programmation!AZ2))</f>
        <v>0</v>
      </c>
      <c r="V3">
        <f>SUMPRODUCT((ANNEXE!$A$4:$C$18=Programmation!BA2)*1)+SUMPRODUCT(((ANNEXE!$E$4:$E$9)&lt;=Programmation!BA2)*((ANNEXE!$F$4:$F$9)&gt;=Programmation!BA2))</f>
        <v>1</v>
      </c>
      <c r="W3">
        <f>SUMPRODUCT((ANNEXE!$A$4:$C$18=Programmation!BB2)*1)+SUMPRODUCT(((ANNEXE!$E$4:$E$9)&lt;=Programmation!BB2)*((ANNEXE!$F$4:$F$9)&gt;=Programmation!BB2))</f>
        <v>0</v>
      </c>
      <c r="X3">
        <f>SUMPRODUCT((ANNEXE!$A$4:$C$18=Programmation!BC2)*1)+SUMPRODUCT(((ANNEXE!$E$4:$E$9)&lt;=Programmation!BC2)*((ANNEXE!$F$4:$F$9)&gt;=Programmation!BC2))</f>
        <v>0</v>
      </c>
      <c r="Y3">
        <f>SUMPRODUCT((ANNEXE!$A$4:$C$18=Programmation!BD2)*1)+SUMPRODUCT(((ANNEXE!$E$4:$E$9)&lt;=Programmation!BD2)*((ANNEXE!$F$4:$F$9)&gt;=Programmation!BD2))</f>
        <v>0</v>
      </c>
      <c r="Z3">
        <f>SUMPRODUCT((ANNEXE!$A$4:$C$18=Programmation!BE2)*1)+SUMPRODUCT(((ANNEXE!$E$4:$E$9)&lt;=Programmation!BE2)*((ANNEXE!$F$4:$F$9)&gt;=Programmation!BE2))</f>
        <v>1</v>
      </c>
      <c r="AA3">
        <f>SUMPRODUCT((ANNEXE!$A$4:$C$18=Programmation!BF2)*1)+SUMPRODUCT(((ANNEXE!$E$4:$E$9)&lt;=Programmation!BF2)*((ANNEXE!$F$4:$F$9)&gt;=Programmation!BF2))</f>
        <v>0</v>
      </c>
      <c r="AB3">
        <f>SUMPRODUCT((ANNEXE!$A$4:$C$18=Programmation!BG2)*1)+SUMPRODUCT(((ANNEXE!$E$4:$E$9)&lt;=Programmation!BG2)*((ANNEXE!$F$4:$F$9)&gt;=Programmation!BG2))</f>
        <v>0</v>
      </c>
      <c r="AC3">
        <f>SUMPRODUCT((ANNEXE!$A$4:$C$18=Programmation!BH2)*1)+SUMPRODUCT(((ANNEXE!$E$4:$E$9)&lt;=Programmation!BH2)*((ANNEXE!$F$4:$F$9)&gt;=Programmation!BH2))</f>
        <v>0</v>
      </c>
      <c r="AD3">
        <f>SUMPRODUCT((ANNEXE!$A$4:$C$18=Programmation!BI2)*1)+SUMPRODUCT(((ANNEXE!$E$4:$E$9)&lt;=Programmation!BI2)*((ANNEXE!$F$4:$F$9)&gt;=Programmation!BI2))</f>
        <v>0</v>
      </c>
      <c r="AE3">
        <f>SUMPRODUCT((ANNEXE!$A$4:$C$18=Programmation!BJ2)*1)+SUMPRODUCT(((ANNEXE!$E$4:$E$9)&lt;=Programmation!BJ2)*((ANNEXE!$F$4:$F$9)&gt;=Programmation!BJ2))</f>
        <v>0</v>
      </c>
      <c r="AF3">
        <f>SUMPRODUCT((ANNEXE!$A$4:$C$18=Programmation!BK2)*1)+SUMPRODUCT(((ANNEXE!$E$4:$E$9)&lt;=Programmation!BK2)*((ANNEXE!$F$4:$F$9)&gt;=Programmation!BK2))</f>
        <v>0</v>
      </c>
      <c r="AG3">
        <f>SUMPRODUCT((ANNEXE!$A$4:$C$18=Programmation!BL2)*1)+SUMPRODUCT(((ANNEXE!$E$4:$E$9)&lt;=Programmation!BL2)*((ANNEXE!$F$4:$F$9)&gt;=Programmation!BL2))</f>
        <v>0</v>
      </c>
      <c r="AH3">
        <f>SUMPRODUCT((ANNEXE!$A$4:$C$18=Programmation!BM2)*1)+SUMPRODUCT(((ANNEXE!$E$4:$E$9)&lt;=Programmation!BM2)*((ANNEXE!$F$4:$F$9)&gt;=Programmation!BM2))</f>
        <v>0</v>
      </c>
      <c r="AI3">
        <f>SUMPRODUCT((ANNEXE!$A$4:$C$18=Programmation!BN2)*1)+SUMPRODUCT(((ANNEXE!$E$4:$E$9)&lt;=Programmation!BN2)*((ANNEXE!$F$4:$F$9)&gt;=Programmation!BN2))</f>
        <v>0</v>
      </c>
      <c r="AJ3">
        <f>SUMPRODUCT((ANNEXE!$A$4:$C$18=Programmation!BO2)*1)+SUMPRODUCT(((ANNEXE!$E$4:$E$9)&lt;=Programmation!BO2)*((ANNEXE!$F$4:$F$9)&gt;=Programmation!BO2))</f>
        <v>0</v>
      </c>
      <c r="AK3">
        <f>SUMPRODUCT((ANNEXE!$A$4:$C$18=Programmation!BP2)*1)+SUMPRODUCT(((ANNEXE!$E$4:$E$9)&lt;=Programmation!BP2)*((ANNEXE!$F$4:$F$9)&gt;=Programmation!BP2))</f>
        <v>0</v>
      </c>
      <c r="AL3">
        <f>SUMPRODUCT((ANNEXE!$A$4:$C$18=Programmation!BQ2)*1)+SUMPRODUCT(((ANNEXE!$E$4:$E$9)&lt;=Programmation!BQ2)*((ANNEXE!$F$4:$F$9)&gt;=Programmation!BQ2))</f>
        <v>0</v>
      </c>
      <c r="AM3">
        <f>SUMPRODUCT((ANNEXE!$A$4:$C$18=Programmation!BR2)*1)+SUMPRODUCT(((ANNEXE!$E$4:$E$9)&lt;=Programmation!BR2)*((ANNEXE!$F$4:$F$9)&gt;=Programmation!BR2))</f>
        <v>0</v>
      </c>
      <c r="AN3">
        <f>SUMPRODUCT((ANNEXE!$A$4:$C$18=Programmation!BS2)*1)+SUMPRODUCT(((ANNEXE!$E$4:$E$9)&lt;=Programmation!BS2)*((ANNEXE!$F$4:$F$9)&gt;=Programmation!BS2))</f>
        <v>0</v>
      </c>
      <c r="AO3">
        <f>SUMPRODUCT((ANNEXE!$A$4:$C$18=Programmation!BT2)*1)+SUMPRODUCT(((ANNEXE!$E$4:$E$9)&lt;=Programmation!BT2)*((ANNEXE!$F$4:$F$9)&gt;=Programmation!BT2))</f>
        <v>0</v>
      </c>
      <c r="AP3">
        <f>SUMPRODUCT((ANNEXE!$A$4:$C$18=Programmation!BU2)*1)+SUMPRODUCT(((ANNEXE!$E$4:$E$9)&lt;=Programmation!BU2)*((ANNEXE!$F$4:$F$9)&gt;=Programmation!BU2))</f>
        <v>0</v>
      </c>
      <c r="AQ3">
        <f>SUMPRODUCT((ANNEXE!$A$4:$C$18=Programmation!BV2)*1)+SUMPRODUCT(((ANNEXE!$E$4:$E$9)&lt;=Programmation!BV2)*((ANNEXE!$F$4:$F$9)&gt;=Programmation!BV2))</f>
        <v>0</v>
      </c>
      <c r="AR3">
        <f>SUMPRODUCT((ANNEXE!$A$4:$C$18=Programmation!BW2)*1)+SUMPRODUCT(((ANNEXE!$E$4:$E$9)&lt;=Programmation!BW2)*((ANNEXE!$F$4:$F$9)&gt;=Programmation!BW2))</f>
        <v>0</v>
      </c>
      <c r="AS3">
        <f>SUMPRODUCT((ANNEXE!$A$4:$C$18=Programmation!BX2)*1)+SUMPRODUCT(((ANNEXE!$E$4:$E$9)&lt;=Programmation!BX2)*((ANNEXE!$F$4:$F$9)&gt;=Programmation!BX2))</f>
        <v>0</v>
      </c>
      <c r="AT3">
        <f>SUMPRODUCT((ANNEXE!$A$4:$C$18=Programmation!BY2)*1)+SUMPRODUCT(((ANNEXE!$E$4:$E$9)&lt;=Programmation!BY2)*((ANNEXE!$F$4:$F$9)&gt;=Programmation!BY2))</f>
        <v>1</v>
      </c>
      <c r="AU3">
        <f>SUMPRODUCT((ANNEXE!$A$4:$C$18=Programmation!BZ2)*1)+SUMPRODUCT(((ANNEXE!$E$4:$E$9)&lt;=Programmation!BZ2)*((ANNEXE!$F$4:$F$9)&gt;=Programmation!BZ2))</f>
        <v>0</v>
      </c>
      <c r="AV3">
        <f>SUMPRODUCT((ANNEXE!$A$4:$C$18=Programmation!CA2)*1)+SUMPRODUCT(((ANNEXE!$E$4:$E$9)&lt;=Programmation!CA2)*((ANNEXE!$F$4:$F$9)&gt;=Programmation!CA2))</f>
        <v>0</v>
      </c>
      <c r="AW3">
        <f>SUMPRODUCT((ANNEXE!$A$4:$C$18=Programmation!CB2)*1)+SUMPRODUCT(((ANNEXE!$E$4:$E$9)&lt;=Programmation!CB2)*((ANNEXE!$F$4:$F$9)&gt;=Programmation!CB2))</f>
        <v>0</v>
      </c>
      <c r="AX3">
        <f>SUMPRODUCT((ANNEXE!$A$4:$C$18=Programmation!CC2)*1)+SUMPRODUCT(((ANNEXE!$E$4:$E$9)&lt;=Programmation!CC2)*((ANNEXE!$F$4:$F$9)&gt;=Programmation!CC2))</f>
        <v>0</v>
      </c>
      <c r="AY3">
        <f>SUMPRODUCT((ANNEXE!$A$4:$C$18=Programmation!CD2)*1)+SUMPRODUCT(((ANNEXE!$E$4:$E$9)&lt;=Programmation!CD2)*((ANNEXE!$F$4:$F$9)&gt;=Programmation!CD2))</f>
        <v>0</v>
      </c>
      <c r="AZ3">
        <f>SUMPRODUCT((ANNEXE!$A$4:$C$18=Programmation!CE2)*1)+SUMPRODUCT(((ANNEXE!$E$4:$E$9)&lt;=Programmation!CE2)*((ANNEXE!$F$4:$F$9)&gt;=Programmation!CE2))</f>
        <v>0</v>
      </c>
      <c r="BA3">
        <f>SUMPRODUCT((ANNEXE!$A$4:$C$18=Programmation!CF2)*1)+SUMPRODUCT(((ANNEXE!$E$4:$E$9)&lt;=Programmation!CF2)*((ANNEXE!$F$4:$F$9)&gt;=Programmation!CF2))</f>
        <v>0</v>
      </c>
      <c r="BB3">
        <f>SUMPRODUCT((ANNEXE!$A$4:$C$18=Programmation!CG2)*1)+SUMPRODUCT(((ANNEXE!$E$4:$E$9)&lt;=Programmation!CG2)*((ANNEXE!$F$4:$F$9)&gt;=Programmation!CG2))</f>
        <v>0</v>
      </c>
      <c r="BC3">
        <f>SUMPRODUCT((ANNEXE!$A$4:$C$18=Programmation!CH2)*1)+SUMPRODUCT(((ANNEXE!$E$4:$E$9)&lt;=Programmation!CH2)*((ANNEXE!$F$4:$F$9)&gt;=Programmation!CH2))</f>
        <v>0</v>
      </c>
      <c r="BD3">
        <f>SUMPRODUCT((ANNEXE!$A$4:$C$18=Programmation!CI2)*1)+SUMPRODUCT(((ANNEXE!$E$4:$E$9)&lt;=Programmation!CI2)*((ANNEXE!$F$4:$F$9)&gt;=Programmation!CI2))</f>
        <v>0</v>
      </c>
      <c r="BE3">
        <f>SUMPRODUCT((ANNEXE!$A$4:$C$18=Programmation!CJ2)*1)+SUMPRODUCT(((ANNEXE!$E$4:$E$9)&lt;=Programmation!CJ2)*((ANNEXE!$F$4:$F$9)&gt;=Programmation!CJ2))</f>
        <v>0</v>
      </c>
      <c r="BF3">
        <f>SUMPRODUCT((ANNEXE!$A$4:$C$18=Programmation!CK2)*1)+SUMPRODUCT(((ANNEXE!$E$4:$E$9)&lt;=Programmation!CK2)*((ANNEXE!$F$4:$F$9)&gt;=Programmation!CK2))</f>
        <v>0</v>
      </c>
      <c r="BG3">
        <f>SUMPRODUCT((ANNEXE!$A$4:$C$18=Programmation!CL2)*1)+SUMPRODUCT(((ANNEXE!$E$4:$E$9)&lt;=Programmation!CL2)*((ANNEXE!$F$4:$F$9)&gt;=Programmation!CL2))</f>
        <v>0</v>
      </c>
      <c r="BH3">
        <f>SUMPRODUCT((ANNEXE!$A$4:$C$18=Programmation!CM2)*1)+SUMPRODUCT(((ANNEXE!$E$4:$E$9)&lt;=Programmation!CM2)*((ANNEXE!$F$4:$F$9)&gt;=Programmation!CM2))</f>
        <v>1</v>
      </c>
      <c r="BI3">
        <f>SUMPRODUCT((ANNEXE!$A$4:$C$18=Programmation!CN2)*1)+SUMPRODUCT(((ANNEXE!$E$4:$E$9)&lt;=Programmation!CN2)*((ANNEXE!$F$4:$F$9)&gt;=Programmation!CN2))</f>
        <v>0</v>
      </c>
      <c r="BJ3">
        <f>SUMPRODUCT((ANNEXE!$A$4:$C$18=Programmation!CO2)*1)+SUMPRODUCT(((ANNEXE!$E$4:$E$9)&lt;=Programmation!CO2)*((ANNEXE!$F$4:$F$9)&gt;=Programmation!CO2))</f>
        <v>0</v>
      </c>
      <c r="BK3">
        <f>SUMPRODUCT((ANNEXE!$A$4:$C$18=Programmation!CP2)*1)+SUMPRODUCT(((ANNEXE!$E$4:$E$9)&lt;=Programmation!CP2)*((ANNEXE!$F$4:$F$9)&gt;=Programmation!CP2))</f>
        <v>0</v>
      </c>
      <c r="BL3">
        <f>SUMPRODUCT((ANNEXE!$A$4:$C$18=Programmation!CQ2)*1)+SUMPRODUCT(((ANNEXE!$E$4:$E$9)&lt;=Programmation!CQ2)*((ANNEXE!$F$4:$F$9)&gt;=Programmation!CQ2))</f>
        <v>0</v>
      </c>
      <c r="BM3">
        <f>SUMPRODUCT((ANNEXE!$A$4:$C$18=Programmation!CR2)*1)+SUMPRODUCT(((ANNEXE!$E$4:$E$9)&lt;=Programmation!CR2)*((ANNEXE!$F$4:$F$9)&gt;=Programmation!CR2))</f>
        <v>0</v>
      </c>
      <c r="BN3">
        <f>SUMPRODUCT((ANNEXE!$A$4:$C$18=Programmation!CS2)*1)+SUMPRODUCT(((ANNEXE!$E$4:$E$9)&lt;=Programmation!CS2)*((ANNEXE!$F$4:$F$9)&gt;=Programmation!CS2))</f>
        <v>0</v>
      </c>
      <c r="BO3">
        <f>SUMPRODUCT((ANNEXE!$A$4:$C$18=Programmation!CT2)*1)+SUMPRODUCT(((ANNEXE!$E$4:$E$9)&lt;=Programmation!CT2)*((ANNEXE!$F$4:$F$9)&gt;=Programmation!CT2))</f>
        <v>1</v>
      </c>
      <c r="BP3">
        <f>SUMPRODUCT((ANNEXE!$A$4:$C$18=Programmation!CU2)*1)+SUMPRODUCT(((ANNEXE!$E$4:$E$9)&lt;=Programmation!CU2)*((ANNEXE!$F$4:$F$9)&gt;=Programmation!CU2))</f>
        <v>0</v>
      </c>
      <c r="BQ3">
        <f>SUMPRODUCT((ANNEXE!$A$4:$C$18=Programmation!CV2)*1)+SUMPRODUCT(((ANNEXE!$E$4:$E$9)&lt;=Programmation!CV2)*((ANNEXE!$F$4:$F$9)&gt;=Programmation!CV2))</f>
        <v>0</v>
      </c>
      <c r="BR3">
        <f>SUMPRODUCT((ANNEXE!$A$4:$C$18=Programmation!CW2)*1)+SUMPRODUCT(((ANNEXE!$E$4:$E$9)&lt;=Programmation!CW2)*((ANNEXE!$F$4:$F$9)&gt;=Programmation!CW2))</f>
        <v>0</v>
      </c>
      <c r="BS3">
        <f>SUMPRODUCT((ANNEXE!$A$4:$C$18=Programmation!CX2)*1)+SUMPRODUCT(((ANNEXE!$E$4:$E$9)&lt;=Programmation!CX2)*((ANNEXE!$F$4:$F$9)&gt;=Programmation!CX2))</f>
        <v>0</v>
      </c>
      <c r="BT3">
        <f>SUMPRODUCT((ANNEXE!$A$4:$C$18=Programmation!CY2)*1)+SUMPRODUCT(((ANNEXE!$E$4:$E$9)&lt;=Programmation!CY2)*((ANNEXE!$F$4:$F$9)&gt;=Programmation!CY2))</f>
        <v>0</v>
      </c>
      <c r="BU3">
        <f>SUMPRODUCT((ANNEXE!$A$4:$C$18=Programmation!CZ2)*1)+SUMPRODUCT(((ANNEXE!$E$4:$E$9)&lt;=Programmation!CZ2)*((ANNEXE!$F$4:$F$9)&gt;=Programmation!CZ2))</f>
        <v>0</v>
      </c>
      <c r="BV3">
        <f>SUMPRODUCT((ANNEXE!$A$4:$C$18=Programmation!DA2)*1)+SUMPRODUCT(((ANNEXE!$E$4:$E$9)&lt;=Programmation!DA2)*((ANNEXE!$F$4:$F$9)&gt;=Programmation!DA2))</f>
        <v>0</v>
      </c>
      <c r="BW3">
        <f>SUMPRODUCT((ANNEXE!$A$4:$C$18=Programmation!DB2)*1)+SUMPRODUCT(((ANNEXE!$E$4:$E$9)&lt;=Programmation!DB2)*((ANNEXE!$F$4:$F$9)&gt;=Programmation!DB2))</f>
        <v>0</v>
      </c>
      <c r="BX3">
        <f>SUMPRODUCT((ANNEXE!$A$4:$C$18=Programmation!DC2)*1)+SUMPRODUCT(((ANNEXE!$E$4:$E$9)&lt;=Programmation!DC2)*((ANNEXE!$F$4:$F$9)&gt;=Programmation!DC2))</f>
        <v>0</v>
      </c>
      <c r="BY3">
        <f>SUMPRODUCT((ANNEXE!$A$4:$C$18=Programmation!DD2)*1)+SUMPRODUCT(((ANNEXE!$E$4:$E$9)&lt;=Programmation!DD2)*((ANNEXE!$F$4:$F$9)&gt;=Programmation!DD2))</f>
        <v>0</v>
      </c>
      <c r="BZ3">
        <f>SUMPRODUCT((ANNEXE!$A$4:$C$18=Programmation!DE2)*1)+SUMPRODUCT(((ANNEXE!$E$4:$E$9)&lt;=Programmation!DE2)*((ANNEXE!$F$4:$F$9)&gt;=Programmation!DE2))</f>
        <v>1</v>
      </c>
      <c r="CA3">
        <f>SUMPRODUCT((ANNEXE!$A$4:$C$18=Programmation!DF2)*1)+SUMPRODUCT(((ANNEXE!$E$4:$E$9)&lt;=Programmation!DF2)*((ANNEXE!$F$4:$F$9)&gt;=Programmation!DF2))</f>
        <v>0</v>
      </c>
      <c r="CB3">
        <f>SUMPRODUCT((ANNEXE!$A$4:$C$18=Programmation!DG2)*1)+SUMPRODUCT(((ANNEXE!$E$4:$E$9)&lt;=Programmation!DG2)*((ANNEXE!$F$4:$F$9)&gt;=Programmation!DG2))</f>
        <v>0</v>
      </c>
      <c r="CC3">
        <f>SUMPRODUCT((ANNEXE!$A$4:$C$18=Programmation!DH2)*1)+SUMPRODUCT(((ANNEXE!$E$4:$E$9)&lt;=Programmation!DH2)*((ANNEXE!$F$4:$F$9)&gt;=Programmation!DH2))</f>
        <v>0</v>
      </c>
      <c r="CD3">
        <f>SUMPRODUCT((ANNEXE!$A$4:$C$18=Programmation!DI2)*1)+SUMPRODUCT(((ANNEXE!$E$4:$E$9)&lt;=Programmation!DI2)*((ANNEXE!$F$4:$F$9)&gt;=Programmation!DI2))</f>
        <v>0</v>
      </c>
      <c r="CE3">
        <f>SUMPRODUCT((ANNEXE!$A$4:$C$18=Programmation!DJ2)*1)+SUMPRODUCT(((ANNEXE!$E$4:$E$9)&lt;=Programmation!DJ2)*((ANNEXE!$F$4:$F$9)&gt;=Programmation!DJ2))</f>
        <v>0</v>
      </c>
      <c r="CF3">
        <f>SUMPRODUCT((ANNEXE!$A$4:$C$18=Programmation!DK2)*1)+SUMPRODUCT(((ANNEXE!$E$4:$E$9)&lt;=Programmation!DK2)*((ANNEXE!$F$4:$F$9)&gt;=Programmation!DK2))</f>
        <v>0</v>
      </c>
      <c r="CG3">
        <f>SUMPRODUCT((ANNEXE!$A$4:$C$18=Programmation!DL2)*1)+SUMPRODUCT(((ANNEXE!$E$4:$E$9)&lt;=Programmation!DL2)*((ANNEXE!$F$4:$F$9)&gt;=Programmation!DL2))</f>
        <v>0</v>
      </c>
      <c r="CH3">
        <f>SUMPRODUCT((ANNEXE!$A$4:$C$18=Programmation!DM2)*1)+SUMPRODUCT(((ANNEXE!$E$4:$E$9)&lt;=Programmation!DM2)*((ANNEXE!$F$4:$F$9)&gt;=Programmation!DM2))</f>
        <v>0</v>
      </c>
      <c r="CI3">
        <f>SUMPRODUCT((ANNEXE!$A$4:$C$18=Programmation!DN2)*1)+SUMPRODUCT(((ANNEXE!$E$4:$E$9)&lt;=Programmation!DN2)*((ANNEXE!$F$4:$F$9)&gt;=Programmation!DN2))</f>
        <v>0</v>
      </c>
      <c r="CJ3">
        <f>SUMPRODUCT((ANNEXE!$A$4:$C$18=Programmation!DO2)*1)+SUMPRODUCT(((ANNEXE!$E$4:$E$9)&lt;=Programmation!DO2)*((ANNEXE!$F$4:$F$9)&gt;=Programmation!DO2))</f>
        <v>0</v>
      </c>
      <c r="CK3">
        <f>SUMPRODUCT((ANNEXE!$A$4:$C$18=Programmation!DP2)*1)+SUMPRODUCT(((ANNEXE!$E$4:$E$9)&lt;=Programmation!DP2)*((ANNEXE!$F$4:$F$9)&gt;=Programmation!DP2))</f>
        <v>0</v>
      </c>
      <c r="CL3">
        <f>SUMPRODUCT((ANNEXE!$A$4:$C$18=Programmation!DQ2)*1)+SUMPRODUCT(((ANNEXE!$E$4:$E$9)&lt;=Programmation!DQ2)*((ANNEXE!$F$4:$F$9)&gt;=Programmation!DQ2))</f>
        <v>0</v>
      </c>
    </row>
    <row r="4" spans="1:90">
      <c r="B4">
        <f>SUMPRODUCT((ANNEXE!$A$4:$C$18=Programmation!AG3)*1)+SUMPRODUCT(((ANNEXE!$E$4:$E$9)&lt;=Programmation!AG3)*((ANNEXE!$F$4:$F$9)&gt;=Programmation!AG3))</f>
        <v>0</v>
      </c>
      <c r="C4">
        <f>SUMPRODUCT((ANNEXE!$A$4:$C$18=Programmation!AH3)*1)+SUMPRODUCT(((ANNEXE!$E$4:$E$9)&lt;=Programmation!AH3)*((ANNEXE!$F$4:$F$9)&gt;=Programmation!AH3))</f>
        <v>0</v>
      </c>
      <c r="D4">
        <f>SUMPRODUCT((ANNEXE!$A$4:$C$18=Programmation!AI3)*1)+SUMPRODUCT(((ANNEXE!$E$4:$E$9)&lt;=Programmation!AI3)*((ANNEXE!$F$4:$F$9)&gt;=Programmation!AI3))</f>
        <v>0</v>
      </c>
      <c r="E4">
        <f>SUMPRODUCT((ANNEXE!$A$4:$C$18=Programmation!AJ3)*1)+SUMPRODUCT(((ANNEXE!$E$4:$E$9)&lt;=Programmation!AJ3)*((ANNEXE!$F$4:$F$9)&gt;=Programmation!AJ3))</f>
        <v>0</v>
      </c>
      <c r="F4">
        <f>SUMPRODUCT((ANNEXE!$A$4:$C$18=Programmation!AK3)*1)+SUMPRODUCT(((ANNEXE!$E$4:$E$9)&lt;=Programmation!AK3)*((ANNEXE!$F$4:$F$9)&gt;=Programmation!AK3))</f>
        <v>0</v>
      </c>
      <c r="G4">
        <f>SUMPRODUCT((ANNEXE!$A$4:$C$18=Programmation!AL3)*1)+SUMPRODUCT(((ANNEXE!$E$4:$E$9)&lt;=Programmation!AL3)*((ANNEXE!$F$4:$F$9)&gt;=Programmation!AL3))</f>
        <v>0</v>
      </c>
      <c r="H4">
        <f>SUMPRODUCT((ANNEXE!$A$4:$C$18=Programmation!AM3)*1)+SUMPRODUCT(((ANNEXE!$E$4:$E$9)&lt;=Programmation!AM3)*((ANNEXE!$F$4:$F$9)&gt;=Programmation!AM3))</f>
        <v>0</v>
      </c>
      <c r="I4">
        <f>SUMPRODUCT((ANNEXE!$A$4:$C$18=Programmation!AN3)*1)+SUMPRODUCT(((ANNEXE!$E$4:$E$9)&lt;=Programmation!AN3)*((ANNEXE!$F$4:$F$9)&gt;=Programmation!AN3))</f>
        <v>0</v>
      </c>
      <c r="J4">
        <f>SUMPRODUCT((ANNEXE!$A$4:$C$18=Programmation!AO3)*1)+SUMPRODUCT(((ANNEXE!$E$4:$E$9)&lt;=Programmation!AO3)*((ANNEXE!$F$4:$F$9)&gt;=Programmation!AO3))</f>
        <v>0</v>
      </c>
      <c r="K4">
        <f>SUMPRODUCT((ANNEXE!$A$4:$C$18=Programmation!AP3)*1)+SUMPRODUCT(((ANNEXE!$E$4:$E$9)&lt;=Programmation!AP3)*((ANNEXE!$F$4:$F$9)&gt;=Programmation!AP3))</f>
        <v>0</v>
      </c>
      <c r="L4">
        <f>SUMPRODUCT((ANNEXE!$A$4:$C$18=Programmation!AQ3)*1)+SUMPRODUCT(((ANNEXE!$E$4:$E$9)&lt;=Programmation!AQ3)*((ANNEXE!$F$4:$F$9)&gt;=Programmation!AQ3))</f>
        <v>0</v>
      </c>
      <c r="M4">
        <f>SUMPRODUCT((ANNEXE!$A$4:$C$18=Programmation!AR3)*1)+SUMPRODUCT(((ANNEXE!$E$4:$E$9)&lt;=Programmation!AR3)*((ANNEXE!$F$4:$F$9)&gt;=Programmation!AR3))</f>
        <v>0</v>
      </c>
      <c r="N4">
        <f>SUMPRODUCT((ANNEXE!$A$4:$C$18=Programmation!AS3)*1)+SUMPRODUCT(((ANNEXE!$E$4:$E$9)&lt;=Programmation!AS3)*((ANNEXE!$F$4:$F$9)&gt;=Programmation!AS3))</f>
        <v>0</v>
      </c>
      <c r="O4">
        <f>SUMPRODUCT((ANNEXE!$A$4:$C$18=Programmation!AT3)*1)+SUMPRODUCT(((ANNEXE!$E$4:$E$9)&lt;=Programmation!AT3)*((ANNEXE!$F$4:$F$9)&gt;=Programmation!AT3))</f>
        <v>0</v>
      </c>
      <c r="P4">
        <f>SUMPRODUCT((ANNEXE!$A$4:$C$18=Programmation!AU3)*1)+SUMPRODUCT(((ANNEXE!$E$4:$E$9)&lt;=Programmation!AU3)*((ANNEXE!$F$4:$F$9)&gt;=Programmation!AU3))</f>
        <v>0</v>
      </c>
      <c r="Q4">
        <f>SUMPRODUCT((ANNEXE!$A$4:$C$18=Programmation!AV3)*1)+SUMPRODUCT(((ANNEXE!$E$4:$E$9)&lt;=Programmation!AV3)*((ANNEXE!$F$4:$F$9)&gt;=Programmation!AV3))</f>
        <v>0</v>
      </c>
      <c r="R4">
        <f>SUMPRODUCT((ANNEXE!$A$4:$C$18=Programmation!AW3)*1)+SUMPRODUCT(((ANNEXE!$E$4:$E$9)&lt;=Programmation!AW3)*((ANNEXE!$F$4:$F$9)&gt;=Programmation!AW3))</f>
        <v>0</v>
      </c>
      <c r="S4">
        <f>SUMPRODUCT((ANNEXE!$A$4:$C$18=Programmation!AX3)*1)+SUMPRODUCT(((ANNEXE!$E$4:$E$9)&lt;=Programmation!AX3)*((ANNEXE!$F$4:$F$9)&gt;=Programmation!AX3))</f>
        <v>0</v>
      </c>
      <c r="T4">
        <f>SUMPRODUCT((ANNEXE!$A$4:$C$18=Programmation!AY3)*1)+SUMPRODUCT(((ANNEXE!$E$4:$E$9)&lt;=Programmation!AY3)*((ANNEXE!$F$4:$F$9)&gt;=Programmation!AY3))</f>
        <v>0</v>
      </c>
      <c r="U4">
        <f>SUMPRODUCT((ANNEXE!$A$4:$C$18=Programmation!AZ3)*1)+SUMPRODUCT(((ANNEXE!$E$4:$E$9)&lt;=Programmation!AZ3)*((ANNEXE!$F$4:$F$9)&gt;=Programmation!AZ3))</f>
        <v>0</v>
      </c>
      <c r="V4">
        <f>SUMPRODUCT((ANNEXE!$A$4:$C$18=Programmation!BA3)*1)+SUMPRODUCT(((ANNEXE!$E$4:$E$9)&lt;=Programmation!BA3)*((ANNEXE!$F$4:$F$9)&gt;=Programmation!BA3))</f>
        <v>0</v>
      </c>
      <c r="W4">
        <f>SUMPRODUCT((ANNEXE!$A$4:$C$18=Programmation!BB3)*1)+SUMPRODUCT(((ANNEXE!$E$4:$E$9)&lt;=Programmation!BB3)*((ANNEXE!$F$4:$F$9)&gt;=Programmation!BB3))</f>
        <v>0</v>
      </c>
      <c r="X4">
        <f>SUMPRODUCT((ANNEXE!$A$4:$C$18=Programmation!BC3)*1)+SUMPRODUCT(((ANNEXE!$E$4:$E$9)&lt;=Programmation!BC3)*((ANNEXE!$F$4:$F$9)&gt;=Programmation!BC3))</f>
        <v>0</v>
      </c>
      <c r="Y4">
        <f>SUMPRODUCT((ANNEXE!$A$4:$C$18=Programmation!BD3)*1)+SUMPRODUCT(((ANNEXE!$E$4:$E$9)&lt;=Programmation!BD3)*((ANNEXE!$F$4:$F$9)&gt;=Programmation!BD3))</f>
        <v>0</v>
      </c>
      <c r="Z4">
        <f>SUMPRODUCT((ANNEXE!$A$4:$C$18=Programmation!BE3)*1)+SUMPRODUCT(((ANNEXE!$E$4:$E$9)&lt;=Programmation!BE3)*((ANNEXE!$F$4:$F$9)&gt;=Programmation!BE3))</f>
        <v>1</v>
      </c>
      <c r="AA4">
        <f>SUMPRODUCT((ANNEXE!$A$4:$C$18=Programmation!BF3)*1)+SUMPRODUCT(((ANNEXE!$E$4:$E$9)&lt;=Programmation!BF3)*((ANNEXE!$F$4:$F$9)&gt;=Programmation!BF3))</f>
        <v>0</v>
      </c>
      <c r="AB4">
        <f>SUMPRODUCT((ANNEXE!$A$4:$C$18=Programmation!BG3)*1)+SUMPRODUCT(((ANNEXE!$E$4:$E$9)&lt;=Programmation!BG3)*((ANNEXE!$F$4:$F$9)&gt;=Programmation!BG3))</f>
        <v>0</v>
      </c>
      <c r="AC4">
        <f>SUMPRODUCT((ANNEXE!$A$4:$C$18=Programmation!BH3)*1)+SUMPRODUCT(((ANNEXE!$E$4:$E$9)&lt;=Programmation!BH3)*((ANNEXE!$F$4:$F$9)&gt;=Programmation!BH3))</f>
        <v>0</v>
      </c>
      <c r="AD4">
        <f>SUMPRODUCT((ANNEXE!$A$4:$C$18=Programmation!BI3)*1)+SUMPRODUCT(((ANNEXE!$E$4:$E$9)&lt;=Programmation!BI3)*((ANNEXE!$F$4:$F$9)&gt;=Programmation!BI3))</f>
        <v>0</v>
      </c>
      <c r="AE4">
        <f>SUMPRODUCT((ANNEXE!$A$4:$C$18=Programmation!BJ3)*1)+SUMPRODUCT(((ANNEXE!$E$4:$E$9)&lt;=Programmation!BJ3)*((ANNEXE!$F$4:$F$9)&gt;=Programmation!BJ3))</f>
        <v>0</v>
      </c>
      <c r="AF4">
        <f>SUMPRODUCT((ANNEXE!$A$4:$C$18=Programmation!BK3)*1)+SUMPRODUCT(((ANNEXE!$E$4:$E$9)&lt;=Programmation!BK3)*((ANNEXE!$F$4:$F$9)&gt;=Programmation!BK3))</f>
        <v>0</v>
      </c>
      <c r="AG4">
        <f>SUMPRODUCT((ANNEXE!$A$4:$C$18=Programmation!BL3)*1)+SUMPRODUCT(((ANNEXE!$E$4:$E$9)&lt;=Programmation!BL3)*((ANNEXE!$F$4:$F$9)&gt;=Programmation!BL3))</f>
        <v>0</v>
      </c>
      <c r="AH4">
        <f>SUMPRODUCT((ANNEXE!$A$4:$C$18=Programmation!BM3)*1)+SUMPRODUCT(((ANNEXE!$E$4:$E$9)&lt;=Programmation!BM3)*((ANNEXE!$F$4:$F$9)&gt;=Programmation!BM3))</f>
        <v>0</v>
      </c>
      <c r="AI4">
        <f>SUMPRODUCT((ANNEXE!$A$4:$C$18=Programmation!BN3)*1)+SUMPRODUCT(((ANNEXE!$E$4:$E$9)&lt;=Programmation!BN3)*((ANNEXE!$F$4:$F$9)&gt;=Programmation!BN3))</f>
        <v>0</v>
      </c>
      <c r="AJ4">
        <f>SUMPRODUCT((ANNEXE!$A$4:$C$18=Programmation!BO3)*1)+SUMPRODUCT(((ANNEXE!$E$4:$E$9)&lt;=Programmation!BO3)*((ANNEXE!$F$4:$F$9)&gt;=Programmation!BO3))</f>
        <v>0</v>
      </c>
      <c r="AK4">
        <f>SUMPRODUCT((ANNEXE!$A$4:$C$18=Programmation!BP3)*1)+SUMPRODUCT(((ANNEXE!$E$4:$E$9)&lt;=Programmation!BP3)*((ANNEXE!$F$4:$F$9)&gt;=Programmation!BP3))</f>
        <v>0</v>
      </c>
      <c r="AL4">
        <f>SUMPRODUCT((ANNEXE!$A$4:$C$18=Programmation!BQ3)*1)+SUMPRODUCT(((ANNEXE!$E$4:$E$9)&lt;=Programmation!BQ3)*((ANNEXE!$F$4:$F$9)&gt;=Programmation!BQ3))</f>
        <v>0</v>
      </c>
      <c r="AM4">
        <f>SUMPRODUCT((ANNEXE!$A$4:$C$18=Programmation!BR3)*1)+SUMPRODUCT(((ANNEXE!$E$4:$E$9)&lt;=Programmation!BR3)*((ANNEXE!$F$4:$F$9)&gt;=Programmation!BR3))</f>
        <v>1</v>
      </c>
      <c r="AN4">
        <f>SUMPRODUCT((ANNEXE!$A$4:$C$18=Programmation!BS3)*1)+SUMPRODUCT(((ANNEXE!$E$4:$E$9)&lt;=Programmation!BS3)*((ANNEXE!$F$4:$F$9)&gt;=Programmation!BS3))</f>
        <v>0</v>
      </c>
      <c r="AO4">
        <f>SUMPRODUCT((ANNEXE!$A$4:$C$18=Programmation!BT3)*1)+SUMPRODUCT(((ANNEXE!$E$4:$E$9)&lt;=Programmation!BT3)*((ANNEXE!$F$4:$F$9)&gt;=Programmation!BT3))</f>
        <v>0</v>
      </c>
      <c r="AP4">
        <f>SUMPRODUCT((ANNEXE!$A$4:$C$18=Programmation!BU3)*1)+SUMPRODUCT(((ANNEXE!$E$4:$E$9)&lt;=Programmation!BU3)*((ANNEXE!$F$4:$F$9)&gt;=Programmation!BU3))</f>
        <v>0</v>
      </c>
      <c r="AQ4">
        <f>SUMPRODUCT((ANNEXE!$A$4:$C$18=Programmation!BV3)*1)+SUMPRODUCT(((ANNEXE!$E$4:$E$9)&lt;=Programmation!BV3)*((ANNEXE!$F$4:$F$9)&gt;=Programmation!BV3))</f>
        <v>0</v>
      </c>
      <c r="AR4">
        <f>SUMPRODUCT((ANNEXE!$A$4:$C$18=Programmation!BW3)*1)+SUMPRODUCT(((ANNEXE!$E$4:$E$9)&lt;=Programmation!BW3)*((ANNEXE!$F$4:$F$9)&gt;=Programmation!BW3))</f>
        <v>0</v>
      </c>
      <c r="AS4">
        <f>SUMPRODUCT((ANNEXE!$A$4:$C$18=Programmation!BX3)*1)+SUMPRODUCT(((ANNEXE!$E$4:$E$9)&lt;=Programmation!BX3)*((ANNEXE!$F$4:$F$9)&gt;=Programmation!BX3))</f>
        <v>0</v>
      </c>
      <c r="AT4">
        <f>SUMPRODUCT((ANNEXE!$A$4:$C$18=Programmation!BY3)*1)+SUMPRODUCT(((ANNEXE!$E$4:$E$9)&lt;=Programmation!BY3)*((ANNEXE!$F$4:$F$9)&gt;=Programmation!BY3))</f>
        <v>1</v>
      </c>
      <c r="AU4">
        <f>SUMPRODUCT((ANNEXE!$A$4:$C$18=Programmation!BZ3)*1)+SUMPRODUCT(((ANNEXE!$E$4:$E$9)&lt;=Programmation!BZ3)*((ANNEXE!$F$4:$F$9)&gt;=Programmation!BZ3))</f>
        <v>0</v>
      </c>
      <c r="AV4">
        <f>SUMPRODUCT((ANNEXE!$A$4:$C$18=Programmation!CA3)*1)+SUMPRODUCT(((ANNEXE!$E$4:$E$9)&lt;=Programmation!CA3)*((ANNEXE!$F$4:$F$9)&gt;=Programmation!CA3))</f>
        <v>0</v>
      </c>
      <c r="AW4">
        <f>SUMPRODUCT((ANNEXE!$A$4:$C$18=Programmation!CB3)*1)+SUMPRODUCT(((ANNEXE!$E$4:$E$9)&lt;=Programmation!CB3)*((ANNEXE!$F$4:$F$9)&gt;=Programmation!CB3))</f>
        <v>0</v>
      </c>
      <c r="AX4">
        <f>SUMPRODUCT((ANNEXE!$A$4:$C$18=Programmation!CC3)*1)+SUMPRODUCT(((ANNEXE!$E$4:$E$9)&lt;=Programmation!CC3)*((ANNEXE!$F$4:$F$9)&gt;=Programmation!CC3))</f>
        <v>0</v>
      </c>
      <c r="AY4">
        <f>SUMPRODUCT((ANNEXE!$A$4:$C$18=Programmation!CD3)*1)+SUMPRODUCT(((ANNEXE!$E$4:$E$9)&lt;=Programmation!CD3)*((ANNEXE!$F$4:$F$9)&gt;=Programmation!CD3))</f>
        <v>0</v>
      </c>
      <c r="AZ4">
        <f>SUMPRODUCT((ANNEXE!$A$4:$C$18=Programmation!CE3)*1)+SUMPRODUCT(((ANNEXE!$E$4:$E$9)&lt;=Programmation!CE3)*((ANNEXE!$F$4:$F$9)&gt;=Programmation!CE3))</f>
        <v>0</v>
      </c>
      <c r="BA4">
        <f>SUMPRODUCT((ANNEXE!$A$4:$C$18=Programmation!CF3)*1)+SUMPRODUCT(((ANNEXE!$E$4:$E$9)&lt;=Programmation!CF3)*((ANNEXE!$F$4:$F$9)&gt;=Programmation!CF3))</f>
        <v>0</v>
      </c>
      <c r="BB4">
        <f>SUMPRODUCT((ANNEXE!$A$4:$C$18=Programmation!CG3)*1)+SUMPRODUCT(((ANNEXE!$E$4:$E$9)&lt;=Programmation!CG3)*((ANNEXE!$F$4:$F$9)&gt;=Programmation!CG3))</f>
        <v>0</v>
      </c>
      <c r="BC4">
        <f>SUMPRODUCT((ANNEXE!$A$4:$C$18=Programmation!CH3)*1)+SUMPRODUCT(((ANNEXE!$E$4:$E$9)&lt;=Programmation!CH3)*((ANNEXE!$F$4:$F$9)&gt;=Programmation!CH3))</f>
        <v>0</v>
      </c>
      <c r="BD4">
        <f>SUMPRODUCT((ANNEXE!$A$4:$C$18=Programmation!CI3)*1)+SUMPRODUCT(((ANNEXE!$E$4:$E$9)&lt;=Programmation!CI3)*((ANNEXE!$F$4:$F$9)&gt;=Programmation!CI3))</f>
        <v>0</v>
      </c>
      <c r="BE4">
        <f>SUMPRODUCT((ANNEXE!$A$4:$C$18=Programmation!CJ3)*1)+SUMPRODUCT(((ANNEXE!$E$4:$E$9)&lt;=Programmation!CJ3)*((ANNEXE!$F$4:$F$9)&gt;=Programmation!CJ3))</f>
        <v>0</v>
      </c>
      <c r="BF4">
        <f>SUMPRODUCT((ANNEXE!$A$4:$C$18=Programmation!CK3)*1)+SUMPRODUCT(((ANNEXE!$E$4:$E$9)&lt;=Programmation!CK3)*((ANNEXE!$F$4:$F$9)&gt;=Programmation!CK3))</f>
        <v>0</v>
      </c>
      <c r="BG4">
        <f>SUMPRODUCT((ANNEXE!$A$4:$C$18=Programmation!CL3)*1)+SUMPRODUCT(((ANNEXE!$E$4:$E$9)&lt;=Programmation!CL3)*((ANNEXE!$F$4:$F$9)&gt;=Programmation!CL3))</f>
        <v>0</v>
      </c>
      <c r="BH4">
        <f>SUMPRODUCT((ANNEXE!$A$4:$C$18=Programmation!CM3)*1)+SUMPRODUCT(((ANNEXE!$E$4:$E$9)&lt;=Programmation!CM3)*((ANNEXE!$F$4:$F$9)&gt;=Programmation!CM3))</f>
        <v>0</v>
      </c>
      <c r="BI4">
        <f>SUMPRODUCT((ANNEXE!$A$4:$C$18=Programmation!CN3)*1)+SUMPRODUCT(((ANNEXE!$E$4:$E$9)&lt;=Programmation!CN3)*((ANNEXE!$F$4:$F$9)&gt;=Programmation!CN3))</f>
        <v>0</v>
      </c>
      <c r="BJ4">
        <f>SUMPRODUCT((ANNEXE!$A$4:$C$18=Programmation!CO3)*1)+SUMPRODUCT(((ANNEXE!$E$4:$E$9)&lt;=Programmation!CO3)*((ANNEXE!$F$4:$F$9)&gt;=Programmation!CO3))</f>
        <v>0</v>
      </c>
      <c r="BK4">
        <f>SUMPRODUCT((ANNEXE!$A$4:$C$18=Programmation!CP3)*1)+SUMPRODUCT(((ANNEXE!$E$4:$E$9)&lt;=Programmation!CP3)*((ANNEXE!$F$4:$F$9)&gt;=Programmation!CP3))</f>
        <v>0</v>
      </c>
      <c r="BL4">
        <f>SUMPRODUCT((ANNEXE!$A$4:$C$18=Programmation!CQ3)*1)+SUMPRODUCT(((ANNEXE!$E$4:$E$9)&lt;=Programmation!CQ3)*((ANNEXE!$F$4:$F$9)&gt;=Programmation!CQ3))</f>
        <v>0</v>
      </c>
      <c r="BM4">
        <f>SUMPRODUCT((ANNEXE!$A$4:$C$18=Programmation!CR3)*1)+SUMPRODUCT(((ANNEXE!$E$4:$E$9)&lt;=Programmation!CR3)*((ANNEXE!$F$4:$F$9)&gt;=Programmation!CR3))</f>
        <v>0</v>
      </c>
      <c r="BN4">
        <f>SUMPRODUCT((ANNEXE!$A$4:$C$18=Programmation!CS3)*1)+SUMPRODUCT(((ANNEXE!$E$4:$E$9)&lt;=Programmation!CS3)*((ANNEXE!$F$4:$F$9)&gt;=Programmation!CS3))</f>
        <v>0</v>
      </c>
      <c r="BO4">
        <f>SUMPRODUCT((ANNEXE!$A$4:$C$18=Programmation!CT3)*1)+SUMPRODUCT(((ANNEXE!$E$4:$E$9)&lt;=Programmation!CT3)*((ANNEXE!$F$4:$F$9)&gt;=Programmation!CT3))</f>
        <v>0</v>
      </c>
      <c r="BP4">
        <f>SUMPRODUCT((ANNEXE!$A$4:$C$18=Programmation!CU3)*1)+SUMPRODUCT(((ANNEXE!$E$4:$E$9)&lt;=Programmation!CU3)*((ANNEXE!$F$4:$F$9)&gt;=Programmation!CU3))</f>
        <v>0</v>
      </c>
      <c r="BQ4">
        <f>SUMPRODUCT((ANNEXE!$A$4:$C$18=Programmation!CV3)*1)+SUMPRODUCT(((ANNEXE!$E$4:$E$9)&lt;=Programmation!CV3)*((ANNEXE!$F$4:$F$9)&gt;=Programmation!CV3))</f>
        <v>0</v>
      </c>
      <c r="BR4">
        <f>SUMPRODUCT((ANNEXE!$A$4:$C$18=Programmation!CW3)*1)+SUMPRODUCT(((ANNEXE!$E$4:$E$9)&lt;=Programmation!CW3)*((ANNEXE!$F$4:$F$9)&gt;=Programmation!CW3))</f>
        <v>0</v>
      </c>
      <c r="BS4">
        <f>SUMPRODUCT((ANNEXE!$A$4:$C$18=Programmation!CX3)*1)+SUMPRODUCT(((ANNEXE!$E$4:$E$9)&lt;=Programmation!CX3)*((ANNEXE!$F$4:$F$9)&gt;=Programmation!CX3))</f>
        <v>0</v>
      </c>
      <c r="BT4">
        <f>SUMPRODUCT((ANNEXE!$A$4:$C$18=Programmation!CY3)*1)+SUMPRODUCT(((ANNEXE!$E$4:$E$9)&lt;=Programmation!CY3)*((ANNEXE!$F$4:$F$9)&gt;=Programmation!CY3))</f>
        <v>0</v>
      </c>
      <c r="BU4">
        <f>SUMPRODUCT((ANNEXE!$A$4:$C$18=Programmation!CZ3)*1)+SUMPRODUCT(((ANNEXE!$E$4:$E$9)&lt;=Programmation!CZ3)*((ANNEXE!$F$4:$F$9)&gt;=Programmation!CZ3))</f>
        <v>0</v>
      </c>
      <c r="BV4">
        <f>SUMPRODUCT((ANNEXE!$A$4:$C$18=Programmation!DA3)*1)+SUMPRODUCT(((ANNEXE!$E$4:$E$9)&lt;=Programmation!DA3)*((ANNEXE!$F$4:$F$9)&gt;=Programmation!DA3))</f>
        <v>1</v>
      </c>
      <c r="BW4">
        <f>SUMPRODUCT((ANNEXE!$A$4:$C$18=Programmation!DB3)*1)+SUMPRODUCT(((ANNEXE!$E$4:$E$9)&lt;=Programmation!DB3)*((ANNEXE!$F$4:$F$9)&gt;=Programmation!DB3))</f>
        <v>0</v>
      </c>
      <c r="BX4">
        <f>SUMPRODUCT((ANNEXE!$A$4:$C$18=Programmation!DC3)*1)+SUMPRODUCT(((ANNEXE!$E$4:$E$9)&lt;=Programmation!DC3)*((ANNEXE!$F$4:$F$9)&gt;=Programmation!DC3))</f>
        <v>0</v>
      </c>
      <c r="BY4">
        <f>SUMPRODUCT((ANNEXE!$A$4:$C$18=Programmation!DD3)*1)+SUMPRODUCT(((ANNEXE!$E$4:$E$9)&lt;=Programmation!DD3)*((ANNEXE!$F$4:$F$9)&gt;=Programmation!DD3))</f>
        <v>0</v>
      </c>
      <c r="BZ4">
        <f>SUMPRODUCT((ANNEXE!$A$4:$C$18=Programmation!DE3)*1)+SUMPRODUCT(((ANNEXE!$E$4:$E$9)&lt;=Programmation!DE3)*((ANNEXE!$F$4:$F$9)&gt;=Programmation!DE3))</f>
        <v>1</v>
      </c>
      <c r="CA4">
        <f>SUMPRODUCT((ANNEXE!$A$4:$C$18=Programmation!DF3)*1)+SUMPRODUCT(((ANNEXE!$E$4:$E$9)&lt;=Programmation!DF3)*((ANNEXE!$F$4:$F$9)&gt;=Programmation!DF3))</f>
        <v>0</v>
      </c>
      <c r="CB4">
        <f>SUMPRODUCT((ANNEXE!$A$4:$C$18=Programmation!DG3)*1)+SUMPRODUCT(((ANNEXE!$E$4:$E$9)&lt;=Programmation!DG3)*((ANNEXE!$F$4:$F$9)&gt;=Programmation!DG3))</f>
        <v>0</v>
      </c>
      <c r="CC4">
        <f>SUMPRODUCT((ANNEXE!$A$4:$C$18=Programmation!DH3)*1)+SUMPRODUCT(((ANNEXE!$E$4:$E$9)&lt;=Programmation!DH3)*((ANNEXE!$F$4:$F$9)&gt;=Programmation!DH3))</f>
        <v>0</v>
      </c>
      <c r="CD4">
        <f>SUMPRODUCT((ANNEXE!$A$4:$C$18=Programmation!DI3)*1)+SUMPRODUCT(((ANNEXE!$E$4:$E$9)&lt;=Programmation!DI3)*((ANNEXE!$F$4:$F$9)&gt;=Programmation!DI3))</f>
        <v>0</v>
      </c>
      <c r="CE4">
        <f>SUMPRODUCT((ANNEXE!$A$4:$C$18=Programmation!DJ3)*1)+SUMPRODUCT(((ANNEXE!$E$4:$E$9)&lt;=Programmation!DJ3)*((ANNEXE!$F$4:$F$9)&gt;=Programmation!DJ3))</f>
        <v>0</v>
      </c>
      <c r="CF4">
        <f>SUMPRODUCT((ANNEXE!$A$4:$C$18=Programmation!DK3)*1)+SUMPRODUCT(((ANNEXE!$E$4:$E$9)&lt;=Programmation!DK3)*((ANNEXE!$F$4:$F$9)&gt;=Programmation!DK3))</f>
        <v>0</v>
      </c>
      <c r="CG4">
        <f>SUMPRODUCT((ANNEXE!$A$4:$C$18=Programmation!DL3)*1)+SUMPRODUCT(((ANNEXE!$E$4:$E$9)&lt;=Programmation!DL3)*((ANNEXE!$F$4:$F$9)&gt;=Programmation!DL3))</f>
        <v>0</v>
      </c>
      <c r="CH4">
        <f>SUMPRODUCT((ANNEXE!$A$4:$C$18=Programmation!DM3)*1)+SUMPRODUCT(((ANNEXE!$E$4:$E$9)&lt;=Programmation!DM3)*((ANNEXE!$F$4:$F$9)&gt;=Programmation!DM3))</f>
        <v>0</v>
      </c>
      <c r="CI4">
        <f>SUMPRODUCT((ANNEXE!$A$4:$C$18=Programmation!DN3)*1)+SUMPRODUCT(((ANNEXE!$E$4:$E$9)&lt;=Programmation!DN3)*((ANNEXE!$F$4:$F$9)&gt;=Programmation!DN3))</f>
        <v>0</v>
      </c>
      <c r="CJ4">
        <f>SUMPRODUCT((ANNEXE!$A$4:$C$18=Programmation!DO3)*1)+SUMPRODUCT(((ANNEXE!$E$4:$E$9)&lt;=Programmation!DO3)*((ANNEXE!$F$4:$F$9)&gt;=Programmation!DO3))</f>
        <v>0</v>
      </c>
      <c r="CK4">
        <f>SUMPRODUCT((ANNEXE!$A$4:$C$18=Programmation!DP3)*1)+SUMPRODUCT(((ANNEXE!$E$4:$E$9)&lt;=Programmation!DP3)*((ANNEXE!$F$4:$F$9)&gt;=Programmation!DP3))</f>
        <v>0</v>
      </c>
      <c r="CL4">
        <f>SUMPRODUCT((ANNEXE!$A$4:$C$18=Programmation!DQ3)*1)+SUMPRODUCT(((ANNEXE!$E$4:$E$9)&lt;=Programmation!DQ3)*((ANNEXE!$F$4:$F$9)&gt;=Programmation!DQ3))</f>
        <v>0</v>
      </c>
    </row>
    <row r="5" spans="1:90">
      <c r="B5">
        <f>SUMPRODUCT((ANNEXE!$A$4:$C$18=Programmation!AG4)*1)+SUMPRODUCT(((ANNEXE!$E$4:$E$9)&lt;=Programmation!AG4)*((ANNEXE!$F$4:$F$9)&gt;=Programmation!AG4))</f>
        <v>0</v>
      </c>
      <c r="C5">
        <f>SUMPRODUCT((ANNEXE!$A$4:$C$18=Programmation!AH4)*1)+SUMPRODUCT(((ANNEXE!$E$4:$E$9)&lt;=Programmation!AH4)*((ANNEXE!$F$4:$F$9)&gt;=Programmation!AH4))</f>
        <v>0</v>
      </c>
      <c r="D5">
        <f>SUMPRODUCT((ANNEXE!$A$4:$C$18=Programmation!AI4)*1)+SUMPRODUCT(((ANNEXE!$E$4:$E$9)&lt;=Programmation!AI4)*((ANNEXE!$F$4:$F$9)&gt;=Programmation!AI4))</f>
        <v>0</v>
      </c>
      <c r="E5">
        <f>SUMPRODUCT((ANNEXE!$A$4:$C$18=Programmation!AJ4)*1)+SUMPRODUCT(((ANNEXE!$E$4:$E$9)&lt;=Programmation!AJ4)*((ANNEXE!$F$4:$F$9)&gt;=Programmation!AJ4))</f>
        <v>0</v>
      </c>
      <c r="F5">
        <f>SUMPRODUCT((ANNEXE!$A$4:$C$18=Programmation!AK4)*1)+SUMPRODUCT(((ANNEXE!$E$4:$E$9)&lt;=Programmation!AK4)*((ANNEXE!$F$4:$F$9)&gt;=Programmation!AK4))</f>
        <v>0</v>
      </c>
      <c r="G5">
        <f>SUMPRODUCT((ANNEXE!$A$4:$C$18=Programmation!AL4)*1)+SUMPRODUCT(((ANNEXE!$E$4:$E$9)&lt;=Programmation!AL4)*((ANNEXE!$F$4:$F$9)&gt;=Programmation!AL4))</f>
        <v>0</v>
      </c>
      <c r="H5">
        <f>SUMPRODUCT((ANNEXE!$A$4:$C$18=Programmation!AM4)*1)+SUMPRODUCT(((ANNEXE!$E$4:$E$9)&lt;=Programmation!AM4)*((ANNEXE!$F$4:$F$9)&gt;=Programmation!AM4))</f>
        <v>0</v>
      </c>
      <c r="I5">
        <f>SUMPRODUCT((ANNEXE!$A$4:$C$18=Programmation!AN4)*1)+SUMPRODUCT(((ANNEXE!$E$4:$E$9)&lt;=Programmation!AN4)*((ANNEXE!$F$4:$F$9)&gt;=Programmation!AN4))</f>
        <v>0</v>
      </c>
      <c r="J5">
        <f>SUMPRODUCT((ANNEXE!$A$4:$C$18=Programmation!AO4)*1)+SUMPRODUCT(((ANNEXE!$E$4:$E$9)&lt;=Programmation!AO4)*((ANNEXE!$F$4:$F$9)&gt;=Programmation!AO4))</f>
        <v>0</v>
      </c>
      <c r="K5">
        <f>SUMPRODUCT((ANNEXE!$A$4:$C$18=Programmation!AP4)*1)+SUMPRODUCT(((ANNEXE!$E$4:$E$9)&lt;=Programmation!AP4)*((ANNEXE!$F$4:$F$9)&gt;=Programmation!AP4))</f>
        <v>0</v>
      </c>
      <c r="L5">
        <f>SUMPRODUCT((ANNEXE!$A$4:$C$18=Programmation!AQ4)*1)+SUMPRODUCT(((ANNEXE!$E$4:$E$9)&lt;=Programmation!AQ4)*((ANNEXE!$F$4:$F$9)&gt;=Programmation!AQ4))</f>
        <v>0</v>
      </c>
      <c r="M5">
        <f>SUMPRODUCT((ANNEXE!$A$4:$C$18=Programmation!AR4)*1)+SUMPRODUCT(((ANNEXE!$E$4:$E$9)&lt;=Programmation!AR4)*((ANNEXE!$F$4:$F$9)&gt;=Programmation!AR4))</f>
        <v>0</v>
      </c>
      <c r="N5">
        <f>SUMPRODUCT((ANNEXE!$A$4:$C$18=Programmation!AS4)*1)+SUMPRODUCT(((ANNEXE!$E$4:$E$9)&lt;=Programmation!AS4)*((ANNEXE!$F$4:$F$9)&gt;=Programmation!AS4))</f>
        <v>0</v>
      </c>
      <c r="O5">
        <f>SUMPRODUCT((ANNEXE!$A$4:$C$18=Programmation!AT4)*1)+SUMPRODUCT(((ANNEXE!$E$4:$E$9)&lt;=Programmation!AT4)*((ANNEXE!$F$4:$F$9)&gt;=Programmation!AT4))</f>
        <v>0</v>
      </c>
      <c r="P5">
        <f>SUMPRODUCT((ANNEXE!$A$4:$C$18=Programmation!AU4)*1)+SUMPRODUCT(((ANNEXE!$E$4:$E$9)&lt;=Programmation!AU4)*((ANNEXE!$F$4:$F$9)&gt;=Programmation!AU4))</f>
        <v>0</v>
      </c>
      <c r="Q5">
        <f>SUMPRODUCT((ANNEXE!$A$4:$C$18=Programmation!AV4)*1)+SUMPRODUCT(((ANNEXE!$E$4:$E$9)&lt;=Programmation!AV4)*((ANNEXE!$F$4:$F$9)&gt;=Programmation!AV4))</f>
        <v>0</v>
      </c>
      <c r="R5">
        <f>SUMPRODUCT((ANNEXE!$A$4:$C$18=Programmation!AW4)*1)+SUMPRODUCT(((ANNEXE!$E$4:$E$9)&lt;=Programmation!AW4)*((ANNEXE!$F$4:$F$9)&gt;=Programmation!AW4))</f>
        <v>0</v>
      </c>
      <c r="S5">
        <f>SUMPRODUCT((ANNEXE!$A$4:$C$18=Programmation!AX4)*1)+SUMPRODUCT(((ANNEXE!$E$4:$E$9)&lt;=Programmation!AX4)*((ANNEXE!$F$4:$F$9)&gt;=Programmation!AX4))</f>
        <v>0</v>
      </c>
      <c r="T5">
        <f>SUMPRODUCT((ANNEXE!$A$4:$C$18=Programmation!AY4)*1)+SUMPRODUCT(((ANNEXE!$E$4:$E$9)&lt;=Programmation!AY4)*((ANNEXE!$F$4:$F$9)&gt;=Programmation!AY4))</f>
        <v>0</v>
      </c>
      <c r="U5">
        <f>SUMPRODUCT((ANNEXE!$A$4:$C$18=Programmation!AZ4)*1)+SUMPRODUCT(((ANNEXE!$E$4:$E$9)&lt;=Programmation!AZ4)*((ANNEXE!$F$4:$F$9)&gt;=Programmation!AZ4))</f>
        <v>0</v>
      </c>
      <c r="V5">
        <f>SUMPRODUCT((ANNEXE!$A$4:$C$18=Programmation!BA4)*1)+SUMPRODUCT(((ANNEXE!$E$4:$E$9)&lt;=Programmation!BA4)*((ANNEXE!$F$4:$F$9)&gt;=Programmation!BA4))</f>
        <v>0</v>
      </c>
      <c r="W5">
        <f>SUMPRODUCT((ANNEXE!$A$4:$C$18=Programmation!BB4)*1)+SUMPRODUCT(((ANNEXE!$E$4:$E$9)&lt;=Programmation!BB4)*((ANNEXE!$F$4:$F$9)&gt;=Programmation!BB4))</f>
        <v>0</v>
      </c>
      <c r="X5">
        <f>SUMPRODUCT((ANNEXE!$A$4:$C$18=Programmation!BC4)*1)+SUMPRODUCT(((ANNEXE!$E$4:$E$9)&lt;=Programmation!BC4)*((ANNEXE!$F$4:$F$9)&gt;=Programmation!BC4))</f>
        <v>0</v>
      </c>
      <c r="Y5">
        <f>SUMPRODUCT((ANNEXE!$A$4:$C$18=Programmation!BD4)*1)+SUMPRODUCT(((ANNEXE!$E$4:$E$9)&lt;=Programmation!BD4)*((ANNEXE!$F$4:$F$9)&gt;=Programmation!BD4))</f>
        <v>0</v>
      </c>
      <c r="Z5">
        <f>SUMPRODUCT((ANNEXE!$A$4:$C$18=Programmation!BE4)*1)+SUMPRODUCT(((ANNEXE!$E$4:$E$9)&lt;=Programmation!BE4)*((ANNEXE!$F$4:$F$9)&gt;=Programmation!BE4))</f>
        <v>1</v>
      </c>
      <c r="AA5">
        <f>SUMPRODUCT((ANNEXE!$A$4:$C$18=Programmation!BF4)*1)+SUMPRODUCT(((ANNEXE!$E$4:$E$9)&lt;=Programmation!BF4)*((ANNEXE!$F$4:$F$9)&gt;=Programmation!BF4))</f>
        <v>0</v>
      </c>
      <c r="AB5">
        <f>SUMPRODUCT((ANNEXE!$A$4:$C$18=Programmation!BG4)*1)+SUMPRODUCT(((ANNEXE!$E$4:$E$9)&lt;=Programmation!BG4)*((ANNEXE!$F$4:$F$9)&gt;=Programmation!BG4))</f>
        <v>0</v>
      </c>
      <c r="AC5">
        <f>SUMPRODUCT((ANNEXE!$A$4:$C$18=Programmation!BH4)*1)+SUMPRODUCT(((ANNEXE!$E$4:$E$9)&lt;=Programmation!BH4)*((ANNEXE!$F$4:$F$9)&gt;=Programmation!BH4))</f>
        <v>0</v>
      </c>
      <c r="AD5">
        <f>SUMPRODUCT((ANNEXE!$A$4:$C$18=Programmation!BI4)*1)+SUMPRODUCT(((ANNEXE!$E$4:$E$9)&lt;=Programmation!BI4)*((ANNEXE!$F$4:$F$9)&gt;=Programmation!BI4))</f>
        <v>0</v>
      </c>
      <c r="AE5">
        <f>SUMPRODUCT((ANNEXE!$A$4:$C$18=Programmation!BJ4)*1)+SUMPRODUCT(((ANNEXE!$E$4:$E$9)&lt;=Programmation!BJ4)*((ANNEXE!$F$4:$F$9)&gt;=Programmation!BJ4))</f>
        <v>0</v>
      </c>
      <c r="AF5">
        <f>SUMPRODUCT((ANNEXE!$A$4:$C$18=Programmation!BK4)*1)+SUMPRODUCT(((ANNEXE!$E$4:$E$9)&lt;=Programmation!BK4)*((ANNEXE!$F$4:$F$9)&gt;=Programmation!BK4))</f>
        <v>0</v>
      </c>
      <c r="AG5">
        <f>SUMPRODUCT((ANNEXE!$A$4:$C$18=Programmation!BL4)*1)+SUMPRODUCT(((ANNEXE!$E$4:$E$9)&lt;=Programmation!BL4)*((ANNEXE!$F$4:$F$9)&gt;=Programmation!BL4))</f>
        <v>0</v>
      </c>
      <c r="AH5">
        <f>SUMPRODUCT((ANNEXE!$A$4:$C$18=Programmation!BM4)*1)+SUMPRODUCT(((ANNEXE!$E$4:$E$9)&lt;=Programmation!BM4)*((ANNEXE!$F$4:$F$9)&gt;=Programmation!BM4))</f>
        <v>0</v>
      </c>
      <c r="AI5">
        <f>SUMPRODUCT((ANNEXE!$A$4:$C$18=Programmation!BN4)*1)+SUMPRODUCT(((ANNEXE!$E$4:$E$9)&lt;=Programmation!BN4)*((ANNEXE!$F$4:$F$9)&gt;=Programmation!BN4))</f>
        <v>0</v>
      </c>
      <c r="AJ5">
        <f>SUMPRODUCT((ANNEXE!$A$4:$C$18=Programmation!BO4)*1)+SUMPRODUCT(((ANNEXE!$E$4:$E$9)&lt;=Programmation!BO4)*((ANNEXE!$F$4:$F$9)&gt;=Programmation!BO4))</f>
        <v>0</v>
      </c>
      <c r="AK5">
        <f>SUMPRODUCT((ANNEXE!$A$4:$C$18=Programmation!BP4)*1)+SUMPRODUCT(((ANNEXE!$E$4:$E$9)&lt;=Programmation!BP4)*((ANNEXE!$F$4:$F$9)&gt;=Programmation!BP4))</f>
        <v>0</v>
      </c>
      <c r="AL5">
        <f>SUMPRODUCT((ANNEXE!$A$4:$C$18=Programmation!BQ4)*1)+SUMPRODUCT(((ANNEXE!$E$4:$E$9)&lt;=Programmation!BQ4)*((ANNEXE!$F$4:$F$9)&gt;=Programmation!BQ4))</f>
        <v>0</v>
      </c>
      <c r="AM5">
        <f>SUMPRODUCT((ANNEXE!$A$4:$C$18=Programmation!BR4)*1)+SUMPRODUCT(((ANNEXE!$E$4:$E$9)&lt;=Programmation!BR4)*((ANNEXE!$F$4:$F$9)&gt;=Programmation!BR4))</f>
        <v>0</v>
      </c>
      <c r="AN5">
        <f>SUMPRODUCT((ANNEXE!$A$4:$C$18=Programmation!BS4)*1)+SUMPRODUCT(((ANNEXE!$E$4:$E$9)&lt;=Programmation!BS4)*((ANNEXE!$F$4:$F$9)&gt;=Programmation!BS4))</f>
        <v>0</v>
      </c>
      <c r="AO5">
        <f>SUMPRODUCT((ANNEXE!$A$4:$C$18=Programmation!BT4)*1)+SUMPRODUCT(((ANNEXE!$E$4:$E$9)&lt;=Programmation!BT4)*((ANNEXE!$F$4:$F$9)&gt;=Programmation!BT4))</f>
        <v>0</v>
      </c>
      <c r="AP5">
        <f>SUMPRODUCT((ANNEXE!$A$4:$C$18=Programmation!BU4)*1)+SUMPRODUCT(((ANNEXE!$E$4:$E$9)&lt;=Programmation!BU4)*((ANNEXE!$F$4:$F$9)&gt;=Programmation!BU4))</f>
        <v>0</v>
      </c>
      <c r="AQ5">
        <f>SUMPRODUCT((ANNEXE!$A$4:$C$18=Programmation!BV4)*1)+SUMPRODUCT(((ANNEXE!$E$4:$E$9)&lt;=Programmation!BV4)*((ANNEXE!$F$4:$F$9)&gt;=Programmation!BV4))</f>
        <v>0</v>
      </c>
      <c r="AR5">
        <f>SUMPRODUCT((ANNEXE!$A$4:$C$18=Programmation!BW4)*1)+SUMPRODUCT(((ANNEXE!$E$4:$E$9)&lt;=Programmation!BW4)*((ANNEXE!$F$4:$F$9)&gt;=Programmation!BW4))</f>
        <v>0</v>
      </c>
      <c r="AS5">
        <f>SUMPRODUCT((ANNEXE!$A$4:$C$18=Programmation!BX4)*1)+SUMPRODUCT(((ANNEXE!$E$4:$E$9)&lt;=Programmation!BX4)*((ANNEXE!$F$4:$F$9)&gt;=Programmation!BX4))</f>
        <v>0</v>
      </c>
      <c r="AT5">
        <f>SUMPRODUCT((ANNEXE!$A$4:$C$18=Programmation!BY4)*1)+SUMPRODUCT(((ANNEXE!$E$4:$E$9)&lt;=Programmation!BY4)*((ANNEXE!$F$4:$F$9)&gt;=Programmation!BY4))</f>
        <v>1</v>
      </c>
      <c r="AU5">
        <f>SUMPRODUCT((ANNEXE!$A$4:$C$18=Programmation!BZ4)*1)+SUMPRODUCT(((ANNEXE!$E$4:$E$9)&lt;=Programmation!BZ4)*((ANNEXE!$F$4:$F$9)&gt;=Programmation!BZ4))</f>
        <v>0</v>
      </c>
      <c r="AV5">
        <f>SUMPRODUCT((ANNEXE!$A$4:$C$18=Programmation!CA4)*1)+SUMPRODUCT(((ANNEXE!$E$4:$E$9)&lt;=Programmation!CA4)*((ANNEXE!$F$4:$F$9)&gt;=Programmation!CA4))</f>
        <v>0</v>
      </c>
      <c r="AW5">
        <f>SUMPRODUCT((ANNEXE!$A$4:$C$18=Programmation!CB4)*1)+SUMPRODUCT(((ANNEXE!$E$4:$E$9)&lt;=Programmation!CB4)*((ANNEXE!$F$4:$F$9)&gt;=Programmation!CB4))</f>
        <v>0</v>
      </c>
      <c r="AX5">
        <f>SUMPRODUCT((ANNEXE!$A$4:$C$18=Programmation!CC4)*1)+SUMPRODUCT(((ANNEXE!$E$4:$E$9)&lt;=Programmation!CC4)*((ANNEXE!$F$4:$F$9)&gt;=Programmation!CC4))</f>
        <v>0</v>
      </c>
      <c r="AY5">
        <f>SUMPRODUCT((ANNEXE!$A$4:$C$18=Programmation!CD4)*1)+SUMPRODUCT(((ANNEXE!$E$4:$E$9)&lt;=Programmation!CD4)*((ANNEXE!$F$4:$F$9)&gt;=Programmation!CD4))</f>
        <v>0</v>
      </c>
      <c r="AZ5">
        <f>SUMPRODUCT((ANNEXE!$A$4:$C$18=Programmation!CE4)*1)+SUMPRODUCT(((ANNEXE!$E$4:$E$9)&lt;=Programmation!CE4)*((ANNEXE!$F$4:$F$9)&gt;=Programmation!CE4))</f>
        <v>0</v>
      </c>
      <c r="BA5">
        <f>SUMPRODUCT((ANNEXE!$A$4:$C$18=Programmation!CF4)*1)+SUMPRODUCT(((ANNEXE!$E$4:$E$9)&lt;=Programmation!CF4)*((ANNEXE!$F$4:$F$9)&gt;=Programmation!CF4))</f>
        <v>0</v>
      </c>
      <c r="BB5">
        <f>SUMPRODUCT((ANNEXE!$A$4:$C$18=Programmation!CG4)*1)+SUMPRODUCT(((ANNEXE!$E$4:$E$9)&lt;=Programmation!CG4)*((ANNEXE!$F$4:$F$9)&gt;=Programmation!CG4))</f>
        <v>0</v>
      </c>
      <c r="BC5">
        <f>SUMPRODUCT((ANNEXE!$A$4:$C$18=Programmation!CH4)*1)+SUMPRODUCT(((ANNEXE!$E$4:$E$9)&lt;=Programmation!CH4)*((ANNEXE!$F$4:$F$9)&gt;=Programmation!CH4))</f>
        <v>0</v>
      </c>
      <c r="BD5">
        <f>SUMPRODUCT((ANNEXE!$A$4:$C$18=Programmation!CI4)*1)+SUMPRODUCT(((ANNEXE!$E$4:$E$9)&lt;=Programmation!CI4)*((ANNEXE!$F$4:$F$9)&gt;=Programmation!CI4))</f>
        <v>0</v>
      </c>
      <c r="BE5">
        <f>SUMPRODUCT((ANNEXE!$A$4:$C$18=Programmation!CJ4)*1)+SUMPRODUCT(((ANNEXE!$E$4:$E$9)&lt;=Programmation!CJ4)*((ANNEXE!$F$4:$F$9)&gt;=Programmation!CJ4))</f>
        <v>0</v>
      </c>
      <c r="BF5">
        <f>SUMPRODUCT((ANNEXE!$A$4:$C$18=Programmation!CK4)*1)+SUMPRODUCT(((ANNEXE!$E$4:$E$9)&lt;=Programmation!CK4)*((ANNEXE!$F$4:$F$9)&gt;=Programmation!CK4))</f>
        <v>0</v>
      </c>
      <c r="BG5">
        <f>SUMPRODUCT((ANNEXE!$A$4:$C$18=Programmation!CL4)*1)+SUMPRODUCT(((ANNEXE!$E$4:$E$9)&lt;=Programmation!CL4)*((ANNEXE!$F$4:$F$9)&gt;=Programmation!CL4))</f>
        <v>0</v>
      </c>
      <c r="BH5">
        <f>SUMPRODUCT((ANNEXE!$A$4:$C$18=Programmation!CM4)*1)+SUMPRODUCT(((ANNEXE!$E$4:$E$9)&lt;=Programmation!CM4)*((ANNEXE!$F$4:$F$9)&gt;=Programmation!CM4))</f>
        <v>0</v>
      </c>
      <c r="BI5">
        <f>SUMPRODUCT((ANNEXE!$A$4:$C$18=Programmation!CN4)*1)+SUMPRODUCT(((ANNEXE!$E$4:$E$9)&lt;=Programmation!CN4)*((ANNEXE!$F$4:$F$9)&gt;=Programmation!CN4))</f>
        <v>0</v>
      </c>
      <c r="BJ5">
        <f>SUMPRODUCT((ANNEXE!$A$4:$C$18=Programmation!CO4)*1)+SUMPRODUCT(((ANNEXE!$E$4:$E$9)&lt;=Programmation!CO4)*((ANNEXE!$F$4:$F$9)&gt;=Programmation!CO4))</f>
        <v>0</v>
      </c>
      <c r="BK5">
        <f>SUMPRODUCT((ANNEXE!$A$4:$C$18=Programmation!CP4)*1)+SUMPRODUCT(((ANNEXE!$E$4:$E$9)&lt;=Programmation!CP4)*((ANNEXE!$F$4:$F$9)&gt;=Programmation!CP4))</f>
        <v>0</v>
      </c>
      <c r="BL5">
        <f>SUMPRODUCT((ANNEXE!$A$4:$C$18=Programmation!CQ4)*1)+SUMPRODUCT(((ANNEXE!$E$4:$E$9)&lt;=Programmation!CQ4)*((ANNEXE!$F$4:$F$9)&gt;=Programmation!CQ4))</f>
        <v>0</v>
      </c>
      <c r="BM5">
        <f>SUMPRODUCT((ANNEXE!$A$4:$C$18=Programmation!CR4)*1)+SUMPRODUCT(((ANNEXE!$E$4:$E$9)&lt;=Programmation!CR4)*((ANNEXE!$F$4:$F$9)&gt;=Programmation!CR4))</f>
        <v>0</v>
      </c>
      <c r="BN5">
        <f>SUMPRODUCT((ANNEXE!$A$4:$C$18=Programmation!CS4)*1)+SUMPRODUCT(((ANNEXE!$E$4:$E$9)&lt;=Programmation!CS4)*((ANNEXE!$F$4:$F$9)&gt;=Programmation!CS4))</f>
        <v>0</v>
      </c>
      <c r="BO5">
        <f>SUMPRODUCT((ANNEXE!$A$4:$C$18=Programmation!CT4)*1)+SUMPRODUCT(((ANNEXE!$E$4:$E$9)&lt;=Programmation!CT4)*((ANNEXE!$F$4:$F$9)&gt;=Programmation!CT4))</f>
        <v>0</v>
      </c>
      <c r="BP5">
        <f>SUMPRODUCT((ANNEXE!$A$4:$C$18=Programmation!CU4)*1)+SUMPRODUCT(((ANNEXE!$E$4:$E$9)&lt;=Programmation!CU4)*((ANNEXE!$F$4:$F$9)&gt;=Programmation!CU4))</f>
        <v>0</v>
      </c>
      <c r="BQ5">
        <f>SUMPRODUCT((ANNEXE!$A$4:$C$18=Programmation!CV4)*1)+SUMPRODUCT(((ANNEXE!$E$4:$E$9)&lt;=Programmation!CV4)*((ANNEXE!$F$4:$F$9)&gt;=Programmation!CV4))</f>
        <v>0</v>
      </c>
      <c r="BR5">
        <f>SUMPRODUCT((ANNEXE!$A$4:$C$18=Programmation!CW4)*1)+SUMPRODUCT(((ANNEXE!$E$4:$E$9)&lt;=Programmation!CW4)*((ANNEXE!$F$4:$F$9)&gt;=Programmation!CW4))</f>
        <v>0</v>
      </c>
      <c r="BS5">
        <f>SUMPRODUCT((ANNEXE!$A$4:$C$18=Programmation!CX4)*1)+SUMPRODUCT(((ANNEXE!$E$4:$E$9)&lt;=Programmation!CX4)*((ANNEXE!$F$4:$F$9)&gt;=Programmation!CX4))</f>
        <v>0</v>
      </c>
      <c r="BT5">
        <f>SUMPRODUCT((ANNEXE!$A$4:$C$18=Programmation!CY4)*1)+SUMPRODUCT(((ANNEXE!$E$4:$E$9)&lt;=Programmation!CY4)*((ANNEXE!$F$4:$F$9)&gt;=Programmation!CY4))</f>
        <v>0</v>
      </c>
      <c r="BU5">
        <f>SUMPRODUCT((ANNEXE!$A$4:$C$18=Programmation!CZ4)*1)+SUMPRODUCT(((ANNEXE!$E$4:$E$9)&lt;=Programmation!CZ4)*((ANNEXE!$F$4:$F$9)&gt;=Programmation!CZ4))</f>
        <v>0</v>
      </c>
      <c r="BV5">
        <f>SUMPRODUCT((ANNEXE!$A$4:$C$18=Programmation!DA4)*1)+SUMPRODUCT(((ANNEXE!$E$4:$E$9)&lt;=Programmation!DA4)*((ANNEXE!$F$4:$F$9)&gt;=Programmation!DA4))</f>
        <v>0</v>
      </c>
      <c r="BW5">
        <f>SUMPRODUCT((ANNEXE!$A$4:$C$18=Programmation!DB4)*1)+SUMPRODUCT(((ANNEXE!$E$4:$E$9)&lt;=Programmation!DB4)*((ANNEXE!$F$4:$F$9)&gt;=Programmation!DB4))</f>
        <v>0</v>
      </c>
      <c r="BX5">
        <f>SUMPRODUCT((ANNEXE!$A$4:$C$18=Programmation!DC4)*1)+SUMPRODUCT(((ANNEXE!$E$4:$E$9)&lt;=Programmation!DC4)*((ANNEXE!$F$4:$F$9)&gt;=Programmation!DC4))</f>
        <v>0</v>
      </c>
      <c r="BY5">
        <f>SUMPRODUCT((ANNEXE!$A$4:$C$18=Programmation!DD4)*1)+SUMPRODUCT(((ANNEXE!$E$4:$E$9)&lt;=Programmation!DD4)*((ANNEXE!$F$4:$F$9)&gt;=Programmation!DD4))</f>
        <v>0</v>
      </c>
      <c r="BZ5">
        <f>SUMPRODUCT((ANNEXE!$A$4:$C$18=Programmation!DE4)*1)+SUMPRODUCT(((ANNEXE!$E$4:$E$9)&lt;=Programmation!DE4)*((ANNEXE!$F$4:$F$9)&gt;=Programmation!DE4))</f>
        <v>1</v>
      </c>
      <c r="CA5">
        <f>SUMPRODUCT((ANNEXE!$A$4:$C$18=Programmation!DF4)*1)+SUMPRODUCT(((ANNEXE!$E$4:$E$9)&lt;=Programmation!DF4)*((ANNEXE!$F$4:$F$9)&gt;=Programmation!DF4))</f>
        <v>0</v>
      </c>
      <c r="CB5">
        <f>SUMPRODUCT((ANNEXE!$A$4:$C$18=Programmation!DG4)*1)+SUMPRODUCT(((ANNEXE!$E$4:$E$9)&lt;=Programmation!DG4)*((ANNEXE!$F$4:$F$9)&gt;=Programmation!DG4))</f>
        <v>0</v>
      </c>
      <c r="CC5">
        <f>SUMPRODUCT((ANNEXE!$A$4:$C$18=Programmation!DH4)*1)+SUMPRODUCT(((ANNEXE!$E$4:$E$9)&lt;=Programmation!DH4)*((ANNEXE!$F$4:$F$9)&gt;=Programmation!DH4))</f>
        <v>0</v>
      </c>
      <c r="CD5">
        <f>SUMPRODUCT((ANNEXE!$A$4:$C$18=Programmation!DI4)*1)+SUMPRODUCT(((ANNEXE!$E$4:$E$9)&lt;=Programmation!DI4)*((ANNEXE!$F$4:$F$9)&gt;=Programmation!DI4))</f>
        <v>0</v>
      </c>
      <c r="CE5">
        <f>SUMPRODUCT((ANNEXE!$A$4:$C$18=Programmation!DJ4)*1)+SUMPRODUCT(((ANNEXE!$E$4:$E$9)&lt;=Programmation!DJ4)*((ANNEXE!$F$4:$F$9)&gt;=Programmation!DJ4))</f>
        <v>0</v>
      </c>
      <c r="CF5">
        <f>SUMPRODUCT((ANNEXE!$A$4:$C$18=Programmation!DK4)*1)+SUMPRODUCT(((ANNEXE!$E$4:$E$9)&lt;=Programmation!DK4)*((ANNEXE!$F$4:$F$9)&gt;=Programmation!DK4))</f>
        <v>0</v>
      </c>
      <c r="CG5">
        <f>SUMPRODUCT((ANNEXE!$A$4:$C$18=Programmation!DL4)*1)+SUMPRODUCT(((ANNEXE!$E$4:$E$9)&lt;=Programmation!DL4)*((ANNEXE!$F$4:$F$9)&gt;=Programmation!DL4))</f>
        <v>0</v>
      </c>
      <c r="CH5">
        <f>SUMPRODUCT((ANNEXE!$A$4:$C$18=Programmation!DM4)*1)+SUMPRODUCT(((ANNEXE!$E$4:$E$9)&lt;=Programmation!DM4)*((ANNEXE!$F$4:$F$9)&gt;=Programmation!DM4))</f>
        <v>0</v>
      </c>
      <c r="CI5">
        <f>SUMPRODUCT((ANNEXE!$A$4:$C$18=Programmation!DN4)*1)+SUMPRODUCT(((ANNEXE!$E$4:$E$9)&lt;=Programmation!DN4)*((ANNEXE!$F$4:$F$9)&gt;=Programmation!DN4))</f>
        <v>0</v>
      </c>
      <c r="CJ5">
        <f>SUMPRODUCT((ANNEXE!$A$4:$C$18=Programmation!DO4)*1)+SUMPRODUCT(((ANNEXE!$E$4:$E$9)&lt;=Programmation!DO4)*((ANNEXE!$F$4:$F$9)&gt;=Programmation!DO4))</f>
        <v>0</v>
      </c>
      <c r="CK5">
        <f>SUMPRODUCT((ANNEXE!$A$4:$C$18=Programmation!DP4)*1)+SUMPRODUCT(((ANNEXE!$E$4:$E$9)&lt;=Programmation!DP4)*((ANNEXE!$F$4:$F$9)&gt;=Programmation!DP4))</f>
        <v>0</v>
      </c>
      <c r="CL5">
        <f>SUMPRODUCT((ANNEXE!$A$4:$C$18=Programmation!DQ4)*1)+SUMPRODUCT(((ANNEXE!$E$4:$E$9)&lt;=Programmation!DQ4)*((ANNEXE!$F$4:$F$9)&gt;=Programmation!DQ4))</f>
        <v>0</v>
      </c>
    </row>
    <row r="6" spans="1:90">
      <c r="B6">
        <f>SUMPRODUCT((ANNEXE!$A$4:$C$18=Programmation!AG5)*1)+SUMPRODUCT(((ANNEXE!$E$4:$E$9)&lt;=Programmation!AG5)*((ANNEXE!$F$4:$F$9)&gt;=Programmation!AG5))</f>
        <v>0</v>
      </c>
      <c r="C6">
        <f>SUMPRODUCT((ANNEXE!$A$4:$C$18=Programmation!AH5)*1)+SUMPRODUCT(((ANNEXE!$E$4:$E$9)&lt;=Programmation!AH5)*((ANNEXE!$F$4:$F$9)&gt;=Programmation!AH5))</f>
        <v>0</v>
      </c>
      <c r="D6">
        <f>SUMPRODUCT((ANNEXE!$A$4:$C$18=Programmation!AI5)*1)+SUMPRODUCT(((ANNEXE!$E$4:$E$9)&lt;=Programmation!AI5)*((ANNEXE!$F$4:$F$9)&gt;=Programmation!AI5))</f>
        <v>0</v>
      </c>
      <c r="E6">
        <f>SUMPRODUCT((ANNEXE!$A$4:$C$18=Programmation!AJ5)*1)+SUMPRODUCT(((ANNEXE!$E$4:$E$9)&lt;=Programmation!AJ5)*((ANNEXE!$F$4:$F$9)&gt;=Programmation!AJ5))</f>
        <v>0</v>
      </c>
      <c r="F6">
        <f>SUMPRODUCT((ANNEXE!$A$4:$C$18=Programmation!AK5)*1)+SUMPRODUCT(((ANNEXE!$E$4:$E$9)&lt;=Programmation!AK5)*((ANNEXE!$F$4:$F$9)&gt;=Programmation!AK5))</f>
        <v>0</v>
      </c>
      <c r="G6">
        <f>SUMPRODUCT((ANNEXE!$A$4:$C$18=Programmation!AL5)*1)+SUMPRODUCT(((ANNEXE!$E$4:$E$9)&lt;=Programmation!AL5)*((ANNEXE!$F$4:$F$9)&gt;=Programmation!AL5))</f>
        <v>0</v>
      </c>
      <c r="H6">
        <f>SUMPRODUCT((ANNEXE!$A$4:$C$18=Programmation!AM5)*1)+SUMPRODUCT(((ANNEXE!$E$4:$E$9)&lt;=Programmation!AM5)*((ANNEXE!$F$4:$F$9)&gt;=Programmation!AM5))</f>
        <v>0</v>
      </c>
      <c r="I6">
        <f>SUMPRODUCT((ANNEXE!$A$4:$C$18=Programmation!AN5)*1)+SUMPRODUCT(((ANNEXE!$E$4:$E$9)&lt;=Programmation!AN5)*((ANNEXE!$F$4:$F$9)&gt;=Programmation!AN5))</f>
        <v>0</v>
      </c>
      <c r="J6">
        <f>SUMPRODUCT((ANNEXE!$A$4:$C$18=Programmation!AO5)*1)+SUMPRODUCT(((ANNEXE!$E$4:$E$9)&lt;=Programmation!AO5)*((ANNEXE!$F$4:$F$9)&gt;=Programmation!AO5))</f>
        <v>0</v>
      </c>
      <c r="K6">
        <f>SUMPRODUCT((ANNEXE!$A$4:$C$18=Programmation!AP5)*1)+SUMPRODUCT(((ANNEXE!$E$4:$E$9)&lt;=Programmation!AP5)*((ANNEXE!$F$4:$F$9)&gt;=Programmation!AP5))</f>
        <v>1</v>
      </c>
      <c r="L6">
        <f>SUMPRODUCT((ANNEXE!$A$4:$C$18=Programmation!AQ5)*1)+SUMPRODUCT(((ANNEXE!$E$4:$E$9)&lt;=Programmation!AQ5)*((ANNEXE!$F$4:$F$9)&gt;=Programmation!AQ5))</f>
        <v>1</v>
      </c>
      <c r="M6">
        <f>SUMPRODUCT((ANNEXE!$A$4:$C$18=Programmation!AR5)*1)+SUMPRODUCT(((ANNEXE!$E$4:$E$9)&lt;=Programmation!AR5)*((ANNEXE!$F$4:$F$9)&gt;=Programmation!AR5))</f>
        <v>0</v>
      </c>
      <c r="N6">
        <f>SUMPRODUCT((ANNEXE!$A$4:$C$18=Programmation!AS5)*1)+SUMPRODUCT(((ANNEXE!$E$4:$E$9)&lt;=Programmation!AS5)*((ANNEXE!$F$4:$F$9)&gt;=Programmation!AS5))</f>
        <v>0</v>
      </c>
      <c r="O6">
        <f>SUMPRODUCT((ANNEXE!$A$4:$C$18=Programmation!AT5)*1)+SUMPRODUCT(((ANNEXE!$E$4:$E$9)&lt;=Programmation!AT5)*((ANNEXE!$F$4:$F$9)&gt;=Programmation!AT5))</f>
        <v>1</v>
      </c>
      <c r="P6">
        <f>SUMPRODUCT((ANNEXE!$A$4:$C$18=Programmation!AU5)*1)+SUMPRODUCT(((ANNEXE!$E$4:$E$9)&lt;=Programmation!AU5)*((ANNEXE!$F$4:$F$9)&gt;=Programmation!AU5))</f>
        <v>0</v>
      </c>
      <c r="Q6">
        <f>SUMPRODUCT((ANNEXE!$A$4:$C$18=Programmation!AV5)*1)+SUMPRODUCT(((ANNEXE!$E$4:$E$9)&lt;=Programmation!AV5)*((ANNEXE!$F$4:$F$9)&gt;=Programmation!AV5))</f>
        <v>0</v>
      </c>
      <c r="R6">
        <f>SUMPRODUCT((ANNEXE!$A$4:$C$18=Programmation!AW5)*1)+SUMPRODUCT(((ANNEXE!$E$4:$E$9)&lt;=Programmation!AW5)*((ANNEXE!$F$4:$F$9)&gt;=Programmation!AW5))</f>
        <v>0</v>
      </c>
      <c r="S6">
        <f>SUMPRODUCT((ANNEXE!$A$4:$C$18=Programmation!AX5)*1)+SUMPRODUCT(((ANNEXE!$E$4:$E$9)&lt;=Programmation!AX5)*((ANNEXE!$F$4:$F$9)&gt;=Programmation!AX5))</f>
        <v>0</v>
      </c>
      <c r="T6">
        <f>SUMPRODUCT((ANNEXE!$A$4:$C$18=Programmation!AY5)*1)+SUMPRODUCT(((ANNEXE!$E$4:$E$9)&lt;=Programmation!AY5)*((ANNEXE!$F$4:$F$9)&gt;=Programmation!AY5))</f>
        <v>0</v>
      </c>
      <c r="U6">
        <f>SUMPRODUCT((ANNEXE!$A$4:$C$18=Programmation!AZ5)*1)+SUMPRODUCT(((ANNEXE!$E$4:$E$9)&lt;=Programmation!AZ5)*((ANNEXE!$F$4:$F$9)&gt;=Programmation!AZ5))</f>
        <v>0</v>
      </c>
      <c r="V6">
        <f>SUMPRODUCT((ANNEXE!$A$4:$C$18=Programmation!BA5)*1)+SUMPRODUCT(((ANNEXE!$E$4:$E$9)&lt;=Programmation!BA5)*((ANNEXE!$F$4:$F$9)&gt;=Programmation!BA5))</f>
        <v>0</v>
      </c>
      <c r="W6">
        <f>SUMPRODUCT((ANNEXE!$A$4:$C$18=Programmation!BB5)*1)+SUMPRODUCT(((ANNEXE!$E$4:$E$9)&lt;=Programmation!BB5)*((ANNEXE!$F$4:$F$9)&gt;=Programmation!BB5))</f>
        <v>0</v>
      </c>
      <c r="X6">
        <f>SUMPRODUCT((ANNEXE!$A$4:$C$18=Programmation!BC5)*1)+SUMPRODUCT(((ANNEXE!$E$4:$E$9)&lt;=Programmation!BC5)*((ANNEXE!$F$4:$F$9)&gt;=Programmation!BC5))</f>
        <v>0</v>
      </c>
      <c r="Y6">
        <f>SUMPRODUCT((ANNEXE!$A$4:$C$18=Programmation!BD5)*1)+SUMPRODUCT(((ANNEXE!$E$4:$E$9)&lt;=Programmation!BD5)*((ANNEXE!$F$4:$F$9)&gt;=Programmation!BD5))</f>
        <v>0</v>
      </c>
      <c r="Z6">
        <f>SUMPRODUCT((ANNEXE!$A$4:$C$18=Programmation!BE5)*1)+SUMPRODUCT(((ANNEXE!$E$4:$E$9)&lt;=Programmation!BE5)*((ANNEXE!$F$4:$F$9)&gt;=Programmation!BE5))</f>
        <v>1</v>
      </c>
      <c r="AA6">
        <f>SUMPRODUCT((ANNEXE!$A$4:$C$18=Programmation!BF5)*1)+SUMPRODUCT(((ANNEXE!$E$4:$E$9)&lt;=Programmation!BF5)*((ANNEXE!$F$4:$F$9)&gt;=Programmation!BF5))</f>
        <v>0</v>
      </c>
      <c r="AB6">
        <f>SUMPRODUCT((ANNEXE!$A$4:$C$18=Programmation!BG5)*1)+SUMPRODUCT(((ANNEXE!$E$4:$E$9)&lt;=Programmation!BG5)*((ANNEXE!$F$4:$F$9)&gt;=Programmation!BG5))</f>
        <v>0</v>
      </c>
      <c r="AC6">
        <f>SUMPRODUCT((ANNEXE!$A$4:$C$18=Programmation!BH5)*1)+SUMPRODUCT(((ANNEXE!$E$4:$E$9)&lt;=Programmation!BH5)*((ANNEXE!$F$4:$F$9)&gt;=Programmation!BH5))</f>
        <v>0</v>
      </c>
      <c r="AD6">
        <f>SUMPRODUCT((ANNEXE!$A$4:$C$18=Programmation!BI5)*1)+SUMPRODUCT(((ANNEXE!$E$4:$E$9)&lt;=Programmation!BI5)*((ANNEXE!$F$4:$F$9)&gt;=Programmation!BI5))</f>
        <v>0</v>
      </c>
      <c r="AE6">
        <f>SUMPRODUCT((ANNEXE!$A$4:$C$18=Programmation!BJ5)*1)+SUMPRODUCT(((ANNEXE!$E$4:$E$9)&lt;=Programmation!BJ5)*((ANNEXE!$F$4:$F$9)&gt;=Programmation!BJ5))</f>
        <v>0</v>
      </c>
      <c r="AF6">
        <f>SUMPRODUCT((ANNEXE!$A$4:$C$18=Programmation!BK5)*1)+SUMPRODUCT(((ANNEXE!$E$4:$E$9)&lt;=Programmation!BK5)*((ANNEXE!$F$4:$F$9)&gt;=Programmation!BK5))</f>
        <v>0</v>
      </c>
      <c r="AG6">
        <f>SUMPRODUCT((ANNEXE!$A$4:$C$18=Programmation!BL5)*1)+SUMPRODUCT(((ANNEXE!$E$4:$E$9)&lt;=Programmation!BL5)*((ANNEXE!$F$4:$F$9)&gt;=Programmation!BL5))</f>
        <v>0</v>
      </c>
      <c r="AH6">
        <f>SUMPRODUCT((ANNEXE!$A$4:$C$18=Programmation!BM5)*1)+SUMPRODUCT(((ANNEXE!$E$4:$E$9)&lt;=Programmation!BM5)*((ANNEXE!$F$4:$F$9)&gt;=Programmation!BM5))</f>
        <v>0</v>
      </c>
      <c r="AI6">
        <f>SUMPRODUCT((ANNEXE!$A$4:$C$18=Programmation!BN5)*1)+SUMPRODUCT(((ANNEXE!$E$4:$E$9)&lt;=Programmation!BN5)*((ANNEXE!$F$4:$F$9)&gt;=Programmation!BN5))</f>
        <v>0</v>
      </c>
      <c r="AJ6">
        <f>SUMPRODUCT((ANNEXE!$A$4:$C$18=Programmation!BO5)*1)+SUMPRODUCT(((ANNEXE!$E$4:$E$9)&lt;=Programmation!BO5)*((ANNEXE!$F$4:$F$9)&gt;=Programmation!BO5))</f>
        <v>0</v>
      </c>
      <c r="AK6">
        <f>SUMPRODUCT((ANNEXE!$A$4:$C$18=Programmation!BP5)*1)+SUMPRODUCT(((ANNEXE!$E$4:$E$9)&lt;=Programmation!BP5)*((ANNEXE!$F$4:$F$9)&gt;=Programmation!BP5))</f>
        <v>0</v>
      </c>
      <c r="AL6">
        <f>SUMPRODUCT((ANNEXE!$A$4:$C$18=Programmation!BQ5)*1)+SUMPRODUCT(((ANNEXE!$E$4:$E$9)&lt;=Programmation!BQ5)*((ANNEXE!$F$4:$F$9)&gt;=Programmation!BQ5))</f>
        <v>0</v>
      </c>
      <c r="AM6">
        <f>SUMPRODUCT((ANNEXE!$A$4:$C$18=Programmation!BR5)*1)+SUMPRODUCT(((ANNEXE!$E$4:$E$9)&lt;=Programmation!BR5)*((ANNEXE!$F$4:$F$9)&gt;=Programmation!BR5))</f>
        <v>0</v>
      </c>
      <c r="AN6">
        <f>SUMPRODUCT((ANNEXE!$A$4:$C$18=Programmation!BS5)*1)+SUMPRODUCT(((ANNEXE!$E$4:$E$9)&lt;=Programmation!BS5)*((ANNEXE!$F$4:$F$9)&gt;=Programmation!BS5))</f>
        <v>0</v>
      </c>
      <c r="AO6">
        <f>SUMPRODUCT((ANNEXE!$A$4:$C$18=Programmation!BT5)*1)+SUMPRODUCT(((ANNEXE!$E$4:$E$9)&lt;=Programmation!BT5)*((ANNEXE!$F$4:$F$9)&gt;=Programmation!BT5))</f>
        <v>0</v>
      </c>
      <c r="AP6">
        <f>SUMPRODUCT((ANNEXE!$A$4:$C$18=Programmation!BU5)*1)+SUMPRODUCT(((ANNEXE!$E$4:$E$9)&lt;=Programmation!BU5)*((ANNEXE!$F$4:$F$9)&gt;=Programmation!BU5))</f>
        <v>0</v>
      </c>
      <c r="AQ6">
        <f>SUMPRODUCT((ANNEXE!$A$4:$C$18=Programmation!BV5)*1)+SUMPRODUCT(((ANNEXE!$E$4:$E$9)&lt;=Programmation!BV5)*((ANNEXE!$F$4:$F$9)&gt;=Programmation!BV5))</f>
        <v>0</v>
      </c>
      <c r="AR6">
        <f>SUMPRODUCT((ANNEXE!$A$4:$C$18=Programmation!BW5)*1)+SUMPRODUCT(((ANNEXE!$E$4:$E$9)&lt;=Programmation!BW5)*((ANNEXE!$F$4:$F$9)&gt;=Programmation!BW5))</f>
        <v>0</v>
      </c>
      <c r="AS6">
        <f>SUMPRODUCT((ANNEXE!$A$4:$C$18=Programmation!BX5)*1)+SUMPRODUCT(((ANNEXE!$E$4:$E$9)&lt;=Programmation!BX5)*((ANNEXE!$F$4:$F$9)&gt;=Programmation!BX5))</f>
        <v>2</v>
      </c>
      <c r="AT6">
        <f>SUMPRODUCT((ANNEXE!$A$4:$C$18=Programmation!BY5)*1)+SUMPRODUCT(((ANNEXE!$E$4:$E$9)&lt;=Programmation!BY5)*((ANNEXE!$F$4:$F$9)&gt;=Programmation!BY5))</f>
        <v>2</v>
      </c>
      <c r="AU6">
        <f>SUMPRODUCT((ANNEXE!$A$4:$C$18=Programmation!BZ5)*1)+SUMPRODUCT(((ANNEXE!$E$4:$E$9)&lt;=Programmation!BZ5)*((ANNEXE!$F$4:$F$9)&gt;=Programmation!BZ5))</f>
        <v>0</v>
      </c>
      <c r="AV6">
        <f>SUMPRODUCT((ANNEXE!$A$4:$C$18=Programmation!CA5)*1)+SUMPRODUCT(((ANNEXE!$E$4:$E$9)&lt;=Programmation!CA5)*((ANNEXE!$F$4:$F$9)&gt;=Programmation!CA5))</f>
        <v>0</v>
      </c>
      <c r="AW6">
        <f>SUMPRODUCT((ANNEXE!$A$4:$C$18=Programmation!CB5)*1)+SUMPRODUCT(((ANNEXE!$E$4:$E$9)&lt;=Programmation!CB5)*((ANNEXE!$F$4:$F$9)&gt;=Programmation!CB5))</f>
        <v>0</v>
      </c>
      <c r="AX6">
        <f>SUMPRODUCT((ANNEXE!$A$4:$C$18=Programmation!CC5)*1)+SUMPRODUCT(((ANNEXE!$E$4:$E$9)&lt;=Programmation!CC5)*((ANNEXE!$F$4:$F$9)&gt;=Programmation!CC5))</f>
        <v>0</v>
      </c>
      <c r="AY6">
        <f>SUMPRODUCT((ANNEXE!$A$4:$C$18=Programmation!CD5)*1)+SUMPRODUCT(((ANNEXE!$E$4:$E$9)&lt;=Programmation!CD5)*((ANNEXE!$F$4:$F$9)&gt;=Programmation!CD5))</f>
        <v>0</v>
      </c>
      <c r="AZ6">
        <f>SUMPRODUCT((ANNEXE!$A$4:$C$18=Programmation!CE5)*1)+SUMPRODUCT(((ANNEXE!$E$4:$E$9)&lt;=Programmation!CE5)*((ANNEXE!$F$4:$F$9)&gt;=Programmation!CE5))</f>
        <v>0</v>
      </c>
      <c r="BA6">
        <f>SUMPRODUCT((ANNEXE!$A$4:$C$18=Programmation!CF5)*1)+SUMPRODUCT(((ANNEXE!$E$4:$E$9)&lt;=Programmation!CF5)*((ANNEXE!$F$4:$F$9)&gt;=Programmation!CF5))</f>
        <v>0</v>
      </c>
      <c r="BB6">
        <f>SUMPRODUCT((ANNEXE!$A$4:$C$18=Programmation!CG5)*1)+SUMPRODUCT(((ANNEXE!$E$4:$E$9)&lt;=Programmation!CG5)*((ANNEXE!$F$4:$F$9)&gt;=Programmation!CG5))</f>
        <v>0</v>
      </c>
      <c r="BC6">
        <f>SUMPRODUCT((ANNEXE!$A$4:$C$18=Programmation!CH5)*1)+SUMPRODUCT(((ANNEXE!$E$4:$E$9)&lt;=Programmation!CH5)*((ANNEXE!$F$4:$F$9)&gt;=Programmation!CH5))</f>
        <v>0</v>
      </c>
      <c r="BD6">
        <f>SUMPRODUCT((ANNEXE!$A$4:$C$18=Programmation!CI5)*1)+SUMPRODUCT(((ANNEXE!$E$4:$E$9)&lt;=Programmation!CI5)*((ANNEXE!$F$4:$F$9)&gt;=Programmation!CI5))</f>
        <v>0</v>
      </c>
      <c r="BE6">
        <f>SUMPRODUCT((ANNEXE!$A$4:$C$18=Programmation!CJ5)*1)+SUMPRODUCT(((ANNEXE!$E$4:$E$9)&lt;=Programmation!CJ5)*((ANNEXE!$F$4:$F$9)&gt;=Programmation!CJ5))</f>
        <v>0</v>
      </c>
      <c r="BF6">
        <f>SUMPRODUCT((ANNEXE!$A$4:$C$18=Programmation!CK5)*1)+SUMPRODUCT(((ANNEXE!$E$4:$E$9)&lt;=Programmation!CK5)*((ANNEXE!$F$4:$F$9)&gt;=Programmation!CK5))</f>
        <v>0</v>
      </c>
      <c r="BG6">
        <f>SUMPRODUCT((ANNEXE!$A$4:$C$18=Programmation!CL5)*1)+SUMPRODUCT(((ANNEXE!$E$4:$E$9)&lt;=Programmation!CL5)*((ANNEXE!$F$4:$F$9)&gt;=Programmation!CL5))</f>
        <v>0</v>
      </c>
      <c r="BH6">
        <f>SUMPRODUCT((ANNEXE!$A$4:$C$18=Programmation!CM5)*1)+SUMPRODUCT(((ANNEXE!$E$4:$E$9)&lt;=Programmation!CM5)*((ANNEXE!$F$4:$F$9)&gt;=Programmation!CM5))</f>
        <v>0</v>
      </c>
      <c r="BI6">
        <f>SUMPRODUCT((ANNEXE!$A$4:$C$18=Programmation!CN5)*1)+SUMPRODUCT(((ANNEXE!$E$4:$E$9)&lt;=Programmation!CN5)*((ANNEXE!$F$4:$F$9)&gt;=Programmation!CN5))</f>
        <v>0</v>
      </c>
      <c r="BJ6">
        <f>SUMPRODUCT((ANNEXE!$A$4:$C$18=Programmation!CO5)*1)+SUMPRODUCT(((ANNEXE!$E$4:$E$9)&lt;=Programmation!CO5)*((ANNEXE!$F$4:$F$9)&gt;=Programmation!CO5))</f>
        <v>0</v>
      </c>
      <c r="BK6">
        <f>SUMPRODUCT((ANNEXE!$A$4:$C$18=Programmation!CP5)*1)+SUMPRODUCT(((ANNEXE!$E$4:$E$9)&lt;=Programmation!CP5)*((ANNEXE!$F$4:$F$9)&gt;=Programmation!CP5))</f>
        <v>0</v>
      </c>
      <c r="BL6">
        <f>SUMPRODUCT((ANNEXE!$A$4:$C$18=Programmation!CQ5)*1)+SUMPRODUCT(((ANNEXE!$E$4:$E$9)&lt;=Programmation!CQ5)*((ANNEXE!$F$4:$F$9)&gt;=Programmation!CQ5))</f>
        <v>0</v>
      </c>
      <c r="BM6">
        <f>SUMPRODUCT((ANNEXE!$A$4:$C$18=Programmation!CR5)*1)+SUMPRODUCT(((ANNEXE!$E$4:$E$9)&lt;=Programmation!CR5)*((ANNEXE!$F$4:$F$9)&gt;=Programmation!CR5))</f>
        <v>1</v>
      </c>
      <c r="BN6">
        <f>SUMPRODUCT((ANNEXE!$A$4:$C$18=Programmation!CS5)*1)+SUMPRODUCT(((ANNEXE!$E$4:$E$9)&lt;=Programmation!CS5)*((ANNEXE!$F$4:$F$9)&gt;=Programmation!CS5))</f>
        <v>0</v>
      </c>
      <c r="BO6">
        <f>SUMPRODUCT((ANNEXE!$A$4:$C$18=Programmation!CT5)*1)+SUMPRODUCT(((ANNEXE!$E$4:$E$9)&lt;=Programmation!CT5)*((ANNEXE!$F$4:$F$9)&gt;=Programmation!CT5))</f>
        <v>0</v>
      </c>
      <c r="BP6">
        <f>SUMPRODUCT((ANNEXE!$A$4:$C$18=Programmation!CU5)*1)+SUMPRODUCT(((ANNEXE!$E$4:$E$9)&lt;=Programmation!CU5)*((ANNEXE!$F$4:$F$9)&gt;=Programmation!CU5))</f>
        <v>0</v>
      </c>
      <c r="BQ6">
        <f>SUMPRODUCT((ANNEXE!$A$4:$C$18=Programmation!CV5)*1)+SUMPRODUCT(((ANNEXE!$E$4:$E$9)&lt;=Programmation!CV5)*((ANNEXE!$F$4:$F$9)&gt;=Programmation!CV5))</f>
        <v>0</v>
      </c>
      <c r="BR6">
        <f>SUMPRODUCT((ANNEXE!$A$4:$C$18=Programmation!CW5)*1)+SUMPRODUCT(((ANNEXE!$E$4:$E$9)&lt;=Programmation!CW5)*((ANNEXE!$F$4:$F$9)&gt;=Programmation!CW5))</f>
        <v>0</v>
      </c>
      <c r="BS6">
        <f>SUMPRODUCT((ANNEXE!$A$4:$C$18=Programmation!CX5)*1)+SUMPRODUCT(((ANNEXE!$E$4:$E$9)&lt;=Programmation!CX5)*((ANNEXE!$F$4:$F$9)&gt;=Programmation!CX5))</f>
        <v>0</v>
      </c>
      <c r="BT6">
        <f>SUMPRODUCT((ANNEXE!$A$4:$C$18=Programmation!CY5)*1)+SUMPRODUCT(((ANNEXE!$E$4:$E$9)&lt;=Programmation!CY5)*((ANNEXE!$F$4:$F$9)&gt;=Programmation!CY5))</f>
        <v>0</v>
      </c>
      <c r="BU6">
        <f>SUMPRODUCT((ANNEXE!$A$4:$C$18=Programmation!CZ5)*1)+SUMPRODUCT(((ANNEXE!$E$4:$E$9)&lt;=Programmation!CZ5)*((ANNEXE!$F$4:$F$9)&gt;=Programmation!CZ5))</f>
        <v>0</v>
      </c>
      <c r="BV6">
        <f>SUMPRODUCT((ANNEXE!$A$4:$C$18=Programmation!DA5)*1)+SUMPRODUCT(((ANNEXE!$E$4:$E$9)&lt;=Programmation!DA5)*((ANNEXE!$F$4:$F$9)&gt;=Programmation!DA5))</f>
        <v>0</v>
      </c>
      <c r="BW6">
        <f>SUMPRODUCT((ANNEXE!$A$4:$C$18=Programmation!DB5)*1)+SUMPRODUCT(((ANNEXE!$E$4:$E$9)&lt;=Programmation!DB5)*((ANNEXE!$F$4:$F$9)&gt;=Programmation!DB5))</f>
        <v>0</v>
      </c>
      <c r="BX6">
        <f>SUMPRODUCT((ANNEXE!$A$4:$C$18=Programmation!DC5)*1)+SUMPRODUCT(((ANNEXE!$E$4:$E$9)&lt;=Programmation!DC5)*((ANNEXE!$F$4:$F$9)&gt;=Programmation!DC5))</f>
        <v>0</v>
      </c>
      <c r="BY6">
        <f>SUMPRODUCT((ANNEXE!$A$4:$C$18=Programmation!DD5)*1)+SUMPRODUCT(((ANNEXE!$E$4:$E$9)&lt;=Programmation!DD5)*((ANNEXE!$F$4:$F$9)&gt;=Programmation!DD5))</f>
        <v>0</v>
      </c>
      <c r="BZ6">
        <f>SUMPRODUCT((ANNEXE!$A$4:$C$18=Programmation!DE5)*1)+SUMPRODUCT(((ANNEXE!$E$4:$E$9)&lt;=Programmation!DE5)*((ANNEXE!$F$4:$F$9)&gt;=Programmation!DE5))</f>
        <v>1</v>
      </c>
      <c r="CA6">
        <f>SUMPRODUCT((ANNEXE!$A$4:$C$18=Programmation!DF5)*1)+SUMPRODUCT(((ANNEXE!$E$4:$E$9)&lt;=Programmation!DF5)*((ANNEXE!$F$4:$F$9)&gt;=Programmation!DF5))</f>
        <v>0</v>
      </c>
      <c r="CB6">
        <f>SUMPRODUCT((ANNEXE!$A$4:$C$18=Programmation!DG5)*1)+SUMPRODUCT(((ANNEXE!$E$4:$E$9)&lt;=Programmation!DG5)*((ANNEXE!$F$4:$F$9)&gt;=Programmation!DG5))</f>
        <v>0</v>
      </c>
      <c r="CC6">
        <f>SUMPRODUCT((ANNEXE!$A$4:$C$18=Programmation!DH5)*1)+SUMPRODUCT(((ANNEXE!$E$4:$E$9)&lt;=Programmation!DH5)*((ANNEXE!$F$4:$F$9)&gt;=Programmation!DH5))</f>
        <v>0</v>
      </c>
      <c r="CD6">
        <f>SUMPRODUCT((ANNEXE!$A$4:$C$18=Programmation!DI5)*1)+SUMPRODUCT(((ANNEXE!$E$4:$E$9)&lt;=Programmation!DI5)*((ANNEXE!$F$4:$F$9)&gt;=Programmation!DI5))</f>
        <v>0</v>
      </c>
      <c r="CE6">
        <f>SUMPRODUCT((ANNEXE!$A$4:$C$18=Programmation!DJ5)*1)+SUMPRODUCT(((ANNEXE!$E$4:$E$9)&lt;=Programmation!DJ5)*((ANNEXE!$F$4:$F$9)&gt;=Programmation!DJ5))</f>
        <v>0</v>
      </c>
      <c r="CF6">
        <f>SUMPRODUCT((ANNEXE!$A$4:$C$18=Programmation!DK5)*1)+SUMPRODUCT(((ANNEXE!$E$4:$E$9)&lt;=Programmation!DK5)*((ANNEXE!$F$4:$F$9)&gt;=Programmation!DK5))</f>
        <v>0</v>
      </c>
      <c r="CG6">
        <f>SUMPRODUCT((ANNEXE!$A$4:$C$18=Programmation!DL5)*1)+SUMPRODUCT(((ANNEXE!$E$4:$E$9)&lt;=Programmation!DL5)*((ANNEXE!$F$4:$F$9)&gt;=Programmation!DL5))</f>
        <v>0</v>
      </c>
      <c r="CH6">
        <f>SUMPRODUCT((ANNEXE!$A$4:$C$18=Programmation!DM5)*1)+SUMPRODUCT(((ANNEXE!$E$4:$E$9)&lt;=Programmation!DM5)*((ANNEXE!$F$4:$F$9)&gt;=Programmation!DM5))</f>
        <v>0</v>
      </c>
      <c r="CI6">
        <f>SUMPRODUCT((ANNEXE!$A$4:$C$18=Programmation!DN5)*1)+SUMPRODUCT(((ANNEXE!$E$4:$E$9)&lt;=Programmation!DN5)*((ANNEXE!$F$4:$F$9)&gt;=Programmation!DN5))</f>
        <v>0</v>
      </c>
      <c r="CJ6">
        <f>SUMPRODUCT((ANNEXE!$A$4:$C$18=Programmation!DO5)*1)+SUMPRODUCT(((ANNEXE!$E$4:$E$9)&lt;=Programmation!DO5)*((ANNEXE!$F$4:$F$9)&gt;=Programmation!DO5))</f>
        <v>0</v>
      </c>
      <c r="CK6">
        <f>SUMPRODUCT((ANNEXE!$A$4:$C$18=Programmation!DP5)*1)+SUMPRODUCT(((ANNEXE!$E$4:$E$9)&lt;=Programmation!DP5)*((ANNEXE!$F$4:$F$9)&gt;=Programmation!DP5))</f>
        <v>0</v>
      </c>
      <c r="CL6">
        <f>SUMPRODUCT((ANNEXE!$A$4:$C$18=Programmation!DQ5)*1)+SUMPRODUCT(((ANNEXE!$E$4:$E$9)&lt;=Programmation!DQ5)*((ANNEXE!$F$4:$F$9)&gt;=Programmation!DQ5))</f>
        <v>0</v>
      </c>
    </row>
    <row r="7" spans="1:90">
      <c r="B7">
        <f>SUMPRODUCT((ANNEXE!$A$4:$C$18=Programmation!AG6)*1)+SUMPRODUCT(((ANNEXE!$E$4:$E$9)&lt;=Programmation!AG6)*((ANNEXE!$F$4:$F$9)&gt;=Programmation!AG6))</f>
        <v>0</v>
      </c>
      <c r="C7">
        <f>SUMPRODUCT((ANNEXE!$A$4:$C$18=Programmation!AH6)*1)+SUMPRODUCT(((ANNEXE!$E$4:$E$9)&lt;=Programmation!AH6)*((ANNEXE!$F$4:$F$9)&gt;=Programmation!AH6))</f>
        <v>0</v>
      </c>
      <c r="D7">
        <f>SUMPRODUCT((ANNEXE!$A$4:$C$18=Programmation!AI6)*1)+SUMPRODUCT(((ANNEXE!$E$4:$E$9)&lt;=Programmation!AI6)*((ANNEXE!$F$4:$F$9)&gt;=Programmation!AI6))</f>
        <v>0</v>
      </c>
      <c r="E7">
        <f>SUMPRODUCT((ANNEXE!$A$4:$C$18=Programmation!AJ6)*1)+SUMPRODUCT(((ANNEXE!$E$4:$E$9)&lt;=Programmation!AJ6)*((ANNEXE!$F$4:$F$9)&gt;=Programmation!AJ6))</f>
        <v>0</v>
      </c>
      <c r="F7">
        <f>SUMPRODUCT((ANNEXE!$A$4:$C$18=Programmation!AK6)*1)+SUMPRODUCT(((ANNEXE!$E$4:$E$9)&lt;=Programmation!AK6)*((ANNEXE!$F$4:$F$9)&gt;=Programmation!AK6))</f>
        <v>0</v>
      </c>
      <c r="G7">
        <f>SUMPRODUCT((ANNEXE!$A$4:$C$18=Programmation!AL6)*1)+SUMPRODUCT(((ANNEXE!$E$4:$E$9)&lt;=Programmation!AL6)*((ANNEXE!$F$4:$F$9)&gt;=Programmation!AL6))</f>
        <v>0</v>
      </c>
      <c r="H7">
        <f>SUMPRODUCT((ANNEXE!$A$4:$C$18=Programmation!AM6)*1)+SUMPRODUCT(((ANNEXE!$E$4:$E$9)&lt;=Programmation!AM6)*((ANNEXE!$F$4:$F$9)&gt;=Programmation!AM6))</f>
        <v>0</v>
      </c>
      <c r="I7">
        <f>SUMPRODUCT((ANNEXE!$A$4:$C$18=Programmation!AN6)*1)+SUMPRODUCT(((ANNEXE!$E$4:$E$9)&lt;=Programmation!AN6)*((ANNEXE!$F$4:$F$9)&gt;=Programmation!AN6))</f>
        <v>0</v>
      </c>
      <c r="J7">
        <f>SUMPRODUCT((ANNEXE!$A$4:$C$18=Programmation!AO6)*1)+SUMPRODUCT(((ANNEXE!$E$4:$E$9)&lt;=Programmation!AO6)*((ANNEXE!$F$4:$F$9)&gt;=Programmation!AO6))</f>
        <v>0</v>
      </c>
      <c r="K7">
        <f>SUMPRODUCT((ANNEXE!$A$4:$C$18=Programmation!AP6)*1)+SUMPRODUCT(((ANNEXE!$E$4:$E$9)&lt;=Programmation!AP6)*((ANNEXE!$F$4:$F$9)&gt;=Programmation!AP6))</f>
        <v>0</v>
      </c>
      <c r="L7">
        <f>SUMPRODUCT((ANNEXE!$A$4:$C$18=Programmation!AQ6)*1)+SUMPRODUCT(((ANNEXE!$E$4:$E$9)&lt;=Programmation!AQ6)*((ANNEXE!$F$4:$F$9)&gt;=Programmation!AQ6))</f>
        <v>0</v>
      </c>
      <c r="M7">
        <f>SUMPRODUCT((ANNEXE!$A$4:$C$18=Programmation!AR6)*1)+SUMPRODUCT(((ANNEXE!$E$4:$E$9)&lt;=Programmation!AR6)*((ANNEXE!$F$4:$F$9)&gt;=Programmation!AR6))</f>
        <v>0</v>
      </c>
      <c r="N7">
        <f>SUMPRODUCT((ANNEXE!$A$4:$C$18=Programmation!AS6)*1)+SUMPRODUCT(((ANNEXE!$E$4:$E$9)&lt;=Programmation!AS6)*((ANNEXE!$F$4:$F$9)&gt;=Programmation!AS6))</f>
        <v>0</v>
      </c>
      <c r="O7">
        <f>SUMPRODUCT((ANNEXE!$A$4:$C$18=Programmation!AT6)*1)+SUMPRODUCT(((ANNEXE!$E$4:$E$9)&lt;=Programmation!AT6)*((ANNEXE!$F$4:$F$9)&gt;=Programmation!AT6))</f>
        <v>0</v>
      </c>
      <c r="P7">
        <f>SUMPRODUCT((ANNEXE!$A$4:$C$18=Programmation!AU6)*1)+SUMPRODUCT(((ANNEXE!$E$4:$E$9)&lt;=Programmation!AU6)*((ANNEXE!$F$4:$F$9)&gt;=Programmation!AU6))</f>
        <v>0</v>
      </c>
      <c r="Q7">
        <f>SUMPRODUCT((ANNEXE!$A$4:$C$18=Programmation!AV6)*1)+SUMPRODUCT(((ANNEXE!$E$4:$E$9)&lt;=Programmation!AV6)*((ANNEXE!$F$4:$F$9)&gt;=Programmation!AV6))</f>
        <v>0</v>
      </c>
      <c r="R7">
        <f>SUMPRODUCT((ANNEXE!$A$4:$C$18=Programmation!AW6)*1)+SUMPRODUCT(((ANNEXE!$E$4:$E$9)&lt;=Programmation!AW6)*((ANNEXE!$F$4:$F$9)&gt;=Programmation!AW6))</f>
        <v>0</v>
      </c>
      <c r="S7">
        <f>SUMPRODUCT((ANNEXE!$A$4:$C$18=Programmation!AX6)*1)+SUMPRODUCT(((ANNEXE!$E$4:$E$9)&lt;=Programmation!AX6)*((ANNEXE!$F$4:$F$9)&gt;=Programmation!AX6))</f>
        <v>0</v>
      </c>
      <c r="T7">
        <f>SUMPRODUCT((ANNEXE!$A$4:$C$18=Programmation!AY6)*1)+SUMPRODUCT(((ANNEXE!$E$4:$E$9)&lt;=Programmation!AY6)*((ANNEXE!$F$4:$F$9)&gt;=Programmation!AY6))</f>
        <v>0</v>
      </c>
      <c r="U7">
        <f>SUMPRODUCT((ANNEXE!$A$4:$C$18=Programmation!AZ6)*1)+SUMPRODUCT(((ANNEXE!$E$4:$E$9)&lt;=Programmation!AZ6)*((ANNEXE!$F$4:$F$9)&gt;=Programmation!AZ6))</f>
        <v>0</v>
      </c>
      <c r="V7">
        <f>SUMPRODUCT((ANNEXE!$A$4:$C$18=Programmation!BA6)*1)+SUMPRODUCT(((ANNEXE!$E$4:$E$9)&lt;=Programmation!BA6)*((ANNEXE!$F$4:$F$9)&gt;=Programmation!BA6))</f>
        <v>0</v>
      </c>
      <c r="W7">
        <f>SUMPRODUCT((ANNEXE!$A$4:$C$18=Programmation!BB6)*1)+SUMPRODUCT(((ANNEXE!$E$4:$E$9)&lt;=Programmation!BB6)*((ANNEXE!$F$4:$F$9)&gt;=Programmation!BB6))</f>
        <v>0</v>
      </c>
      <c r="X7">
        <f>SUMPRODUCT((ANNEXE!$A$4:$C$18=Programmation!BC6)*1)+SUMPRODUCT(((ANNEXE!$E$4:$E$9)&lt;=Programmation!BC6)*((ANNEXE!$F$4:$F$9)&gt;=Programmation!BC6))</f>
        <v>0</v>
      </c>
      <c r="Y7">
        <f>SUMPRODUCT((ANNEXE!$A$4:$C$18=Programmation!BD6)*1)+SUMPRODUCT(((ANNEXE!$E$4:$E$9)&lt;=Programmation!BD6)*((ANNEXE!$F$4:$F$9)&gt;=Programmation!BD6))</f>
        <v>0</v>
      </c>
      <c r="Z7">
        <f>SUMPRODUCT((ANNEXE!$A$4:$C$18=Programmation!BE6)*1)+SUMPRODUCT(((ANNEXE!$E$4:$E$9)&lt;=Programmation!BE6)*((ANNEXE!$F$4:$F$9)&gt;=Programmation!BE6))</f>
        <v>2</v>
      </c>
      <c r="AA7">
        <f>SUMPRODUCT((ANNEXE!$A$4:$C$18=Programmation!BF6)*1)+SUMPRODUCT(((ANNEXE!$E$4:$E$9)&lt;=Programmation!BF6)*((ANNEXE!$F$4:$F$9)&gt;=Programmation!BF6))</f>
        <v>0</v>
      </c>
      <c r="AB7">
        <f>SUMPRODUCT((ANNEXE!$A$4:$C$18=Programmation!BG6)*1)+SUMPRODUCT(((ANNEXE!$E$4:$E$9)&lt;=Programmation!BG6)*((ANNEXE!$F$4:$F$9)&gt;=Programmation!BG6))</f>
        <v>0</v>
      </c>
      <c r="AC7">
        <f>SUMPRODUCT((ANNEXE!$A$4:$C$18=Programmation!BH6)*1)+SUMPRODUCT(((ANNEXE!$E$4:$E$9)&lt;=Programmation!BH6)*((ANNEXE!$F$4:$F$9)&gt;=Programmation!BH6))</f>
        <v>0</v>
      </c>
      <c r="AD7">
        <f>SUMPRODUCT((ANNEXE!$A$4:$C$18=Programmation!BI6)*1)+SUMPRODUCT(((ANNEXE!$E$4:$E$9)&lt;=Programmation!BI6)*((ANNEXE!$F$4:$F$9)&gt;=Programmation!BI6))</f>
        <v>0</v>
      </c>
      <c r="AE7">
        <f>SUMPRODUCT((ANNEXE!$A$4:$C$18=Programmation!BJ6)*1)+SUMPRODUCT(((ANNEXE!$E$4:$E$9)&lt;=Programmation!BJ6)*((ANNEXE!$F$4:$F$9)&gt;=Programmation!BJ6))</f>
        <v>0</v>
      </c>
      <c r="AF7">
        <f>SUMPRODUCT((ANNEXE!$A$4:$C$18=Programmation!BK6)*1)+SUMPRODUCT(((ANNEXE!$E$4:$E$9)&lt;=Programmation!BK6)*((ANNEXE!$F$4:$F$9)&gt;=Programmation!BK6))</f>
        <v>0</v>
      </c>
      <c r="AG7">
        <f>SUMPRODUCT((ANNEXE!$A$4:$C$18=Programmation!BL6)*1)+SUMPRODUCT(((ANNEXE!$E$4:$E$9)&lt;=Programmation!BL6)*((ANNEXE!$F$4:$F$9)&gt;=Programmation!BL6))</f>
        <v>0</v>
      </c>
      <c r="AH7">
        <f>SUMPRODUCT((ANNEXE!$A$4:$C$18=Programmation!BM6)*1)+SUMPRODUCT(((ANNEXE!$E$4:$E$9)&lt;=Programmation!BM6)*((ANNEXE!$F$4:$F$9)&gt;=Programmation!BM6))</f>
        <v>0</v>
      </c>
      <c r="AI7">
        <f>SUMPRODUCT((ANNEXE!$A$4:$C$18=Programmation!BN6)*1)+SUMPRODUCT(((ANNEXE!$E$4:$E$9)&lt;=Programmation!BN6)*((ANNEXE!$F$4:$F$9)&gt;=Programmation!BN6))</f>
        <v>0</v>
      </c>
      <c r="AJ7">
        <f>SUMPRODUCT((ANNEXE!$A$4:$C$18=Programmation!BO6)*1)+SUMPRODUCT(((ANNEXE!$E$4:$E$9)&lt;=Programmation!BO6)*((ANNEXE!$F$4:$F$9)&gt;=Programmation!BO6))</f>
        <v>0</v>
      </c>
      <c r="AK7">
        <f>SUMPRODUCT((ANNEXE!$A$4:$C$18=Programmation!BP6)*1)+SUMPRODUCT(((ANNEXE!$E$4:$E$9)&lt;=Programmation!BP6)*((ANNEXE!$F$4:$F$9)&gt;=Programmation!BP6))</f>
        <v>0</v>
      </c>
      <c r="AL7">
        <f>SUMPRODUCT((ANNEXE!$A$4:$C$18=Programmation!BQ6)*1)+SUMPRODUCT(((ANNEXE!$E$4:$E$9)&lt;=Programmation!BQ6)*((ANNEXE!$F$4:$F$9)&gt;=Programmation!BQ6))</f>
        <v>0</v>
      </c>
      <c r="AM7">
        <f>SUMPRODUCT((ANNEXE!$A$4:$C$18=Programmation!BR6)*1)+SUMPRODUCT(((ANNEXE!$E$4:$E$9)&lt;=Programmation!BR6)*((ANNEXE!$F$4:$F$9)&gt;=Programmation!BR6))</f>
        <v>0</v>
      </c>
      <c r="AN7">
        <f>SUMPRODUCT((ANNEXE!$A$4:$C$18=Programmation!BS6)*1)+SUMPRODUCT(((ANNEXE!$E$4:$E$9)&lt;=Programmation!BS6)*((ANNEXE!$F$4:$F$9)&gt;=Programmation!BS6))</f>
        <v>0</v>
      </c>
      <c r="AO7">
        <f>SUMPRODUCT((ANNEXE!$A$4:$C$18=Programmation!BT6)*1)+SUMPRODUCT(((ANNEXE!$E$4:$E$9)&lt;=Programmation!BT6)*((ANNEXE!$F$4:$F$9)&gt;=Programmation!BT6))</f>
        <v>0</v>
      </c>
      <c r="AP7">
        <f>SUMPRODUCT((ANNEXE!$A$4:$C$18=Programmation!BU6)*1)+SUMPRODUCT(((ANNEXE!$E$4:$E$9)&lt;=Programmation!BU6)*((ANNEXE!$F$4:$F$9)&gt;=Programmation!BU6))</f>
        <v>0</v>
      </c>
      <c r="AQ7">
        <f>SUMPRODUCT((ANNEXE!$A$4:$C$18=Programmation!BV6)*1)+SUMPRODUCT(((ANNEXE!$E$4:$E$9)&lt;=Programmation!BV6)*((ANNEXE!$F$4:$F$9)&gt;=Programmation!BV6))</f>
        <v>0</v>
      </c>
      <c r="AR7">
        <f>SUMPRODUCT((ANNEXE!$A$4:$C$18=Programmation!BW6)*1)+SUMPRODUCT(((ANNEXE!$E$4:$E$9)&lt;=Programmation!BW6)*((ANNEXE!$F$4:$F$9)&gt;=Programmation!BW6))</f>
        <v>0</v>
      </c>
      <c r="AS7">
        <f>SUMPRODUCT((ANNEXE!$A$4:$C$18=Programmation!BX6)*1)+SUMPRODUCT(((ANNEXE!$E$4:$E$9)&lt;=Programmation!BX6)*((ANNEXE!$F$4:$F$9)&gt;=Programmation!BX6))</f>
        <v>1</v>
      </c>
      <c r="AT7">
        <f>SUMPRODUCT((ANNEXE!$A$4:$C$18=Programmation!BY6)*1)+SUMPRODUCT(((ANNEXE!$E$4:$E$9)&lt;=Programmation!BY6)*((ANNEXE!$F$4:$F$9)&gt;=Programmation!BY6))</f>
        <v>1</v>
      </c>
      <c r="AU7">
        <f>SUMPRODUCT((ANNEXE!$A$4:$C$18=Programmation!BZ6)*1)+SUMPRODUCT(((ANNEXE!$E$4:$E$9)&lt;=Programmation!BZ6)*((ANNEXE!$F$4:$F$9)&gt;=Programmation!BZ6))</f>
        <v>0</v>
      </c>
      <c r="AV7">
        <f>SUMPRODUCT((ANNEXE!$A$4:$C$18=Programmation!CA6)*1)+SUMPRODUCT(((ANNEXE!$E$4:$E$9)&lt;=Programmation!CA6)*((ANNEXE!$F$4:$F$9)&gt;=Programmation!CA6))</f>
        <v>0</v>
      </c>
      <c r="AW7">
        <f>SUMPRODUCT((ANNEXE!$A$4:$C$18=Programmation!CB6)*1)+SUMPRODUCT(((ANNEXE!$E$4:$E$9)&lt;=Programmation!CB6)*((ANNEXE!$F$4:$F$9)&gt;=Programmation!CB6))</f>
        <v>0</v>
      </c>
      <c r="AX7">
        <f>SUMPRODUCT((ANNEXE!$A$4:$C$18=Programmation!CC6)*1)+SUMPRODUCT(((ANNEXE!$E$4:$E$9)&lt;=Programmation!CC6)*((ANNEXE!$F$4:$F$9)&gt;=Programmation!CC6))</f>
        <v>0</v>
      </c>
      <c r="AY7">
        <f>SUMPRODUCT((ANNEXE!$A$4:$C$18=Programmation!CD6)*1)+SUMPRODUCT(((ANNEXE!$E$4:$E$9)&lt;=Programmation!CD6)*((ANNEXE!$F$4:$F$9)&gt;=Programmation!CD6))</f>
        <v>0</v>
      </c>
      <c r="AZ7">
        <f>SUMPRODUCT((ANNEXE!$A$4:$C$18=Programmation!CE6)*1)+SUMPRODUCT(((ANNEXE!$E$4:$E$9)&lt;=Programmation!CE6)*((ANNEXE!$F$4:$F$9)&gt;=Programmation!CE6))</f>
        <v>0</v>
      </c>
      <c r="BA7">
        <f>SUMPRODUCT((ANNEXE!$A$4:$C$18=Programmation!CF6)*1)+SUMPRODUCT(((ANNEXE!$E$4:$E$9)&lt;=Programmation!CF6)*((ANNEXE!$F$4:$F$9)&gt;=Programmation!CF6))</f>
        <v>0</v>
      </c>
      <c r="BB7">
        <f>SUMPRODUCT((ANNEXE!$A$4:$C$18=Programmation!CG6)*1)+SUMPRODUCT(((ANNEXE!$E$4:$E$9)&lt;=Programmation!CG6)*((ANNEXE!$F$4:$F$9)&gt;=Programmation!CG6))</f>
        <v>0</v>
      </c>
      <c r="BC7">
        <f>SUMPRODUCT((ANNEXE!$A$4:$C$18=Programmation!CH6)*1)+SUMPRODUCT(((ANNEXE!$E$4:$E$9)&lt;=Programmation!CH6)*((ANNEXE!$F$4:$F$9)&gt;=Programmation!CH6))</f>
        <v>0</v>
      </c>
      <c r="BD7">
        <f>SUMPRODUCT((ANNEXE!$A$4:$C$18=Programmation!CI6)*1)+SUMPRODUCT(((ANNEXE!$E$4:$E$9)&lt;=Programmation!CI6)*((ANNEXE!$F$4:$F$9)&gt;=Programmation!CI6))</f>
        <v>0</v>
      </c>
      <c r="BE7">
        <f>SUMPRODUCT((ANNEXE!$A$4:$C$18=Programmation!CJ6)*1)+SUMPRODUCT(((ANNEXE!$E$4:$E$9)&lt;=Programmation!CJ6)*((ANNEXE!$F$4:$F$9)&gt;=Programmation!CJ6))</f>
        <v>0</v>
      </c>
      <c r="BF7">
        <f>SUMPRODUCT((ANNEXE!$A$4:$C$18=Programmation!CK6)*1)+SUMPRODUCT(((ANNEXE!$E$4:$E$9)&lt;=Programmation!CK6)*((ANNEXE!$F$4:$F$9)&gt;=Programmation!CK6))</f>
        <v>0</v>
      </c>
      <c r="BG7">
        <f>SUMPRODUCT((ANNEXE!$A$4:$C$18=Programmation!CL6)*1)+SUMPRODUCT(((ANNEXE!$E$4:$E$9)&lt;=Programmation!CL6)*((ANNEXE!$F$4:$F$9)&gt;=Programmation!CL6))</f>
        <v>0</v>
      </c>
      <c r="BH7">
        <f>SUMPRODUCT((ANNEXE!$A$4:$C$18=Programmation!CM6)*1)+SUMPRODUCT(((ANNEXE!$E$4:$E$9)&lt;=Programmation!CM6)*((ANNEXE!$F$4:$F$9)&gt;=Programmation!CM6))</f>
        <v>0</v>
      </c>
      <c r="BI7">
        <f>SUMPRODUCT((ANNEXE!$A$4:$C$18=Programmation!CN6)*1)+SUMPRODUCT(((ANNEXE!$E$4:$E$9)&lt;=Programmation!CN6)*((ANNEXE!$F$4:$F$9)&gt;=Programmation!CN6))</f>
        <v>0</v>
      </c>
      <c r="BJ7">
        <f>SUMPRODUCT((ANNEXE!$A$4:$C$18=Programmation!CO6)*1)+SUMPRODUCT(((ANNEXE!$E$4:$E$9)&lt;=Programmation!CO6)*((ANNEXE!$F$4:$F$9)&gt;=Programmation!CO6))</f>
        <v>0</v>
      </c>
      <c r="BK7">
        <f>SUMPRODUCT((ANNEXE!$A$4:$C$18=Programmation!CP6)*1)+SUMPRODUCT(((ANNEXE!$E$4:$E$9)&lt;=Programmation!CP6)*((ANNEXE!$F$4:$F$9)&gt;=Programmation!CP6))</f>
        <v>1</v>
      </c>
      <c r="BL7">
        <f>SUMPRODUCT((ANNEXE!$A$4:$C$18=Programmation!CQ6)*1)+SUMPRODUCT(((ANNEXE!$E$4:$E$9)&lt;=Programmation!CQ6)*((ANNEXE!$F$4:$F$9)&gt;=Programmation!CQ6))</f>
        <v>1</v>
      </c>
      <c r="BM7">
        <f>SUMPRODUCT((ANNEXE!$A$4:$C$18=Programmation!CR6)*1)+SUMPRODUCT(((ANNEXE!$E$4:$E$9)&lt;=Programmation!CR6)*((ANNEXE!$F$4:$F$9)&gt;=Programmation!CR6))</f>
        <v>0</v>
      </c>
      <c r="BN7">
        <f>SUMPRODUCT((ANNEXE!$A$4:$C$18=Programmation!CS6)*1)+SUMPRODUCT(((ANNEXE!$E$4:$E$9)&lt;=Programmation!CS6)*((ANNEXE!$F$4:$F$9)&gt;=Programmation!CS6))</f>
        <v>0</v>
      </c>
      <c r="BO7">
        <f>SUMPRODUCT((ANNEXE!$A$4:$C$18=Programmation!CT6)*1)+SUMPRODUCT(((ANNEXE!$E$4:$E$9)&lt;=Programmation!CT6)*((ANNEXE!$F$4:$F$9)&gt;=Programmation!CT6))</f>
        <v>0</v>
      </c>
      <c r="BP7">
        <f>SUMPRODUCT((ANNEXE!$A$4:$C$18=Programmation!CU6)*1)+SUMPRODUCT(((ANNEXE!$E$4:$E$9)&lt;=Programmation!CU6)*((ANNEXE!$F$4:$F$9)&gt;=Programmation!CU6))</f>
        <v>0</v>
      </c>
      <c r="BQ7">
        <f>SUMPRODUCT((ANNEXE!$A$4:$C$18=Programmation!CV6)*1)+SUMPRODUCT(((ANNEXE!$E$4:$E$9)&lt;=Programmation!CV6)*((ANNEXE!$F$4:$F$9)&gt;=Programmation!CV6))</f>
        <v>0</v>
      </c>
      <c r="BR7">
        <f>SUMPRODUCT((ANNEXE!$A$4:$C$18=Programmation!CW6)*1)+SUMPRODUCT(((ANNEXE!$E$4:$E$9)&lt;=Programmation!CW6)*((ANNEXE!$F$4:$F$9)&gt;=Programmation!CW6))</f>
        <v>0</v>
      </c>
      <c r="BS7">
        <f>SUMPRODUCT((ANNEXE!$A$4:$C$18=Programmation!CX6)*1)+SUMPRODUCT(((ANNEXE!$E$4:$E$9)&lt;=Programmation!CX6)*((ANNEXE!$F$4:$F$9)&gt;=Programmation!CX6))</f>
        <v>0</v>
      </c>
      <c r="BT7">
        <f>SUMPRODUCT((ANNEXE!$A$4:$C$18=Programmation!CY6)*1)+SUMPRODUCT(((ANNEXE!$E$4:$E$9)&lt;=Programmation!CY6)*((ANNEXE!$F$4:$F$9)&gt;=Programmation!CY6))</f>
        <v>0</v>
      </c>
      <c r="BU7">
        <f>SUMPRODUCT((ANNEXE!$A$4:$C$18=Programmation!CZ6)*1)+SUMPRODUCT(((ANNEXE!$E$4:$E$9)&lt;=Programmation!CZ6)*((ANNEXE!$F$4:$F$9)&gt;=Programmation!CZ6))</f>
        <v>0</v>
      </c>
      <c r="BV7">
        <f>SUMPRODUCT((ANNEXE!$A$4:$C$18=Programmation!DA6)*1)+SUMPRODUCT(((ANNEXE!$E$4:$E$9)&lt;=Programmation!DA6)*((ANNEXE!$F$4:$F$9)&gt;=Programmation!DA6))</f>
        <v>0</v>
      </c>
      <c r="BW7">
        <f>SUMPRODUCT((ANNEXE!$A$4:$C$18=Programmation!DB6)*1)+SUMPRODUCT(((ANNEXE!$E$4:$E$9)&lt;=Programmation!DB6)*((ANNEXE!$F$4:$F$9)&gt;=Programmation!DB6))</f>
        <v>0</v>
      </c>
      <c r="BX7">
        <f>SUMPRODUCT((ANNEXE!$A$4:$C$18=Programmation!DC6)*1)+SUMPRODUCT(((ANNEXE!$E$4:$E$9)&lt;=Programmation!DC6)*((ANNEXE!$F$4:$F$9)&gt;=Programmation!DC6))</f>
        <v>0</v>
      </c>
      <c r="BY7">
        <f>SUMPRODUCT((ANNEXE!$A$4:$C$18=Programmation!DD6)*1)+SUMPRODUCT(((ANNEXE!$E$4:$E$9)&lt;=Programmation!DD6)*((ANNEXE!$F$4:$F$9)&gt;=Programmation!DD6))</f>
        <v>0</v>
      </c>
      <c r="BZ7">
        <f>SUMPRODUCT((ANNEXE!$A$4:$C$18=Programmation!DE6)*1)+SUMPRODUCT(((ANNEXE!$E$4:$E$9)&lt;=Programmation!DE6)*((ANNEXE!$F$4:$F$9)&gt;=Programmation!DE6))</f>
        <v>1</v>
      </c>
      <c r="CA7">
        <f>SUMPRODUCT((ANNEXE!$A$4:$C$18=Programmation!DF6)*1)+SUMPRODUCT(((ANNEXE!$E$4:$E$9)&lt;=Programmation!DF6)*((ANNEXE!$F$4:$F$9)&gt;=Programmation!DF6))</f>
        <v>0</v>
      </c>
      <c r="CB7">
        <f>SUMPRODUCT((ANNEXE!$A$4:$C$18=Programmation!DG6)*1)+SUMPRODUCT(((ANNEXE!$E$4:$E$9)&lt;=Programmation!DG6)*((ANNEXE!$F$4:$F$9)&gt;=Programmation!DG6))</f>
        <v>0</v>
      </c>
      <c r="CC7">
        <f>SUMPRODUCT((ANNEXE!$A$4:$C$18=Programmation!DH6)*1)+SUMPRODUCT(((ANNEXE!$E$4:$E$9)&lt;=Programmation!DH6)*((ANNEXE!$F$4:$F$9)&gt;=Programmation!DH6))</f>
        <v>0</v>
      </c>
      <c r="CD7">
        <f>SUMPRODUCT((ANNEXE!$A$4:$C$18=Programmation!DI6)*1)+SUMPRODUCT(((ANNEXE!$E$4:$E$9)&lt;=Programmation!DI6)*((ANNEXE!$F$4:$F$9)&gt;=Programmation!DI6))</f>
        <v>0</v>
      </c>
      <c r="CE7">
        <f>SUMPRODUCT((ANNEXE!$A$4:$C$18=Programmation!DJ6)*1)+SUMPRODUCT(((ANNEXE!$E$4:$E$9)&lt;=Programmation!DJ6)*((ANNEXE!$F$4:$F$9)&gt;=Programmation!DJ6))</f>
        <v>0</v>
      </c>
      <c r="CF7">
        <f>SUMPRODUCT((ANNEXE!$A$4:$C$18=Programmation!DK6)*1)+SUMPRODUCT(((ANNEXE!$E$4:$E$9)&lt;=Programmation!DK6)*((ANNEXE!$F$4:$F$9)&gt;=Programmation!DK6))</f>
        <v>0</v>
      </c>
      <c r="CG7">
        <f>SUMPRODUCT((ANNEXE!$A$4:$C$18=Programmation!DL6)*1)+SUMPRODUCT(((ANNEXE!$E$4:$E$9)&lt;=Programmation!DL6)*((ANNEXE!$F$4:$F$9)&gt;=Programmation!DL6))</f>
        <v>0</v>
      </c>
      <c r="CH7">
        <f>SUMPRODUCT((ANNEXE!$A$4:$C$18=Programmation!DM6)*1)+SUMPRODUCT(((ANNEXE!$E$4:$E$9)&lt;=Programmation!DM6)*((ANNEXE!$F$4:$F$9)&gt;=Programmation!DM6))</f>
        <v>0</v>
      </c>
      <c r="CI7">
        <f>SUMPRODUCT((ANNEXE!$A$4:$C$18=Programmation!DN6)*1)+SUMPRODUCT(((ANNEXE!$E$4:$E$9)&lt;=Programmation!DN6)*((ANNEXE!$F$4:$F$9)&gt;=Programmation!DN6))</f>
        <v>0</v>
      </c>
      <c r="CJ7">
        <f>SUMPRODUCT((ANNEXE!$A$4:$C$18=Programmation!DO6)*1)+SUMPRODUCT(((ANNEXE!$E$4:$E$9)&lt;=Programmation!DO6)*((ANNEXE!$F$4:$F$9)&gt;=Programmation!DO6))</f>
        <v>0</v>
      </c>
      <c r="CK7">
        <f>SUMPRODUCT((ANNEXE!$A$4:$C$18=Programmation!DP6)*1)+SUMPRODUCT(((ANNEXE!$E$4:$E$9)&lt;=Programmation!DP6)*((ANNEXE!$F$4:$F$9)&gt;=Programmation!DP6))</f>
        <v>0</v>
      </c>
      <c r="CL7">
        <f>SUMPRODUCT((ANNEXE!$A$4:$C$18=Programmation!DQ6)*1)+SUMPRODUCT(((ANNEXE!$E$4:$E$9)&lt;=Programmation!DQ6)*((ANNEXE!$F$4:$F$9)&gt;=Programmation!DQ6))</f>
        <v>0</v>
      </c>
    </row>
    <row r="8" spans="1:90">
      <c r="B8" s="45"/>
      <c r="C8" s="45"/>
      <c r="D8" s="45"/>
      <c r="E8" s="45"/>
      <c r="F8" s="45"/>
      <c r="G8" s="45"/>
      <c r="H8" s="45"/>
      <c r="I8" s="45"/>
      <c r="J8" s="45"/>
      <c r="K8" s="45"/>
      <c r="L8" s="45"/>
      <c r="M8" s="45"/>
      <c r="N8" s="45"/>
      <c r="O8" s="45"/>
      <c r="P8" s="45"/>
      <c r="Q8" s="45"/>
      <c r="R8" s="45"/>
      <c r="S8" s="45"/>
      <c r="T8" s="45"/>
      <c r="U8" s="45"/>
      <c r="V8" s="45"/>
      <c r="W8" s="45"/>
      <c r="X8" s="45"/>
      <c r="Y8" s="45"/>
      <c r="Z8" s="45"/>
      <c r="AA8" s="45"/>
      <c r="AB8" s="45"/>
      <c r="AC8" s="45"/>
      <c r="AD8" s="45"/>
      <c r="AE8" s="45"/>
      <c r="AF8" s="45"/>
      <c r="AG8" s="45"/>
      <c r="AH8" s="45"/>
      <c r="AI8" s="45"/>
      <c r="AJ8" s="45"/>
      <c r="AK8" s="45"/>
      <c r="AL8" s="45"/>
      <c r="AM8" s="45"/>
      <c r="AN8" s="45"/>
      <c r="AO8" s="45"/>
      <c r="AP8" s="45"/>
      <c r="AQ8" s="45"/>
      <c r="AR8" s="45"/>
      <c r="AS8" s="45"/>
      <c r="AT8" s="45"/>
      <c r="AU8" s="45"/>
      <c r="AV8" s="45"/>
      <c r="AW8" s="45"/>
      <c r="AX8" s="45"/>
      <c r="AY8" s="45"/>
      <c r="AZ8" s="45"/>
      <c r="BA8" s="45"/>
      <c r="BB8" s="45"/>
      <c r="BC8" s="45"/>
      <c r="BD8" s="45"/>
      <c r="BE8" s="45"/>
      <c r="BF8" s="45"/>
      <c r="BG8" s="45"/>
      <c r="BH8" s="45"/>
      <c r="BI8" s="45"/>
      <c r="BJ8" s="45"/>
      <c r="BK8" s="45"/>
      <c r="BL8" s="45"/>
      <c r="BM8" s="45"/>
      <c r="BN8" s="45"/>
      <c r="BO8" s="45"/>
      <c r="BP8" s="45"/>
      <c r="BQ8" s="45"/>
      <c r="BR8" s="45"/>
      <c r="BS8" s="45"/>
      <c r="BT8" s="45"/>
      <c r="BU8" s="45"/>
      <c r="BV8" s="45"/>
      <c r="BW8" s="45"/>
      <c r="BX8" s="45"/>
      <c r="BY8" s="45"/>
      <c r="BZ8" s="45"/>
      <c r="CA8" s="45"/>
      <c r="CB8" s="45"/>
      <c r="CC8" s="45"/>
      <c r="CD8" s="45"/>
      <c r="CE8" s="45"/>
      <c r="CF8" s="45"/>
      <c r="CG8" s="45"/>
      <c r="CH8" s="45"/>
      <c r="CI8" s="45"/>
      <c r="CJ8" s="45"/>
      <c r="CK8" s="45"/>
      <c r="CL8" s="45"/>
    </row>
    <row r="10" spans="1:90">
      <c r="B10" s="46"/>
      <c r="C10" s="46"/>
      <c r="D10" s="46"/>
      <c r="E10" s="46"/>
      <c r="F10" s="46"/>
      <c r="G10" s="46"/>
      <c r="H10" s="46"/>
      <c r="I10" s="46"/>
      <c r="J10" s="46"/>
      <c r="K10" s="46"/>
      <c r="L10" s="46"/>
      <c r="M10" s="46"/>
      <c r="N10" s="46"/>
      <c r="O10" s="46"/>
      <c r="P10" s="46"/>
      <c r="Q10" s="46"/>
      <c r="R10" s="46"/>
      <c r="S10" s="46"/>
      <c r="T10" s="46"/>
      <c r="U10" s="46"/>
      <c r="V10" s="46"/>
      <c r="W10" s="46"/>
      <c r="X10" s="46"/>
      <c r="Y10" s="46"/>
      <c r="Z10" s="46"/>
      <c r="AA10" s="46"/>
      <c r="AB10" s="46"/>
      <c r="AC10" s="46"/>
      <c r="AD10" s="46"/>
      <c r="AE10" s="46"/>
      <c r="AF10" s="46"/>
      <c r="AG10" s="46"/>
      <c r="AH10" s="46"/>
      <c r="AI10" s="46"/>
      <c r="AJ10" s="46"/>
      <c r="AK10" s="46"/>
      <c r="AL10" s="46"/>
      <c r="AM10" s="46"/>
      <c r="AN10" s="46"/>
      <c r="AO10" s="46"/>
      <c r="AP10" s="46"/>
      <c r="AQ10" s="46"/>
      <c r="AR10" s="46"/>
      <c r="AS10" s="46"/>
      <c r="AT10" s="46"/>
      <c r="AU10" s="46"/>
      <c r="AV10" s="46"/>
      <c r="AW10" s="46"/>
      <c r="AX10" s="46"/>
      <c r="AY10" s="46"/>
      <c r="AZ10" s="46"/>
      <c r="BA10" s="46"/>
      <c r="BB10" s="46"/>
      <c r="BC10" s="46"/>
      <c r="BD10" s="46"/>
      <c r="BE10" s="46"/>
      <c r="BF10" s="46"/>
      <c r="BG10" s="46"/>
      <c r="BH10" s="46"/>
      <c r="BI10" s="46"/>
      <c r="BJ10" s="46"/>
      <c r="BK10" s="46"/>
      <c r="BL10" s="46"/>
      <c r="BM10" s="46"/>
      <c r="BN10" s="46"/>
      <c r="BO10" s="46"/>
      <c r="BP10" s="46"/>
      <c r="BQ10" s="46"/>
      <c r="BR10" s="46"/>
      <c r="BS10" s="46"/>
      <c r="BT10" s="46"/>
      <c r="BU10" s="46"/>
      <c r="BV10" s="46"/>
      <c r="BW10" s="46"/>
      <c r="BX10" s="46"/>
      <c r="BY10" s="46"/>
      <c r="BZ10" s="46"/>
      <c r="CA10" s="46"/>
      <c r="CB10" s="46"/>
      <c r="CC10" s="46"/>
      <c r="CD10" s="46"/>
      <c r="CE10" s="46"/>
      <c r="CF10" s="46"/>
      <c r="CG10" s="46"/>
      <c r="CH10" s="46"/>
      <c r="CI10" s="46"/>
      <c r="CJ10" s="46"/>
      <c r="CK10" s="46"/>
      <c r="CL10" s="46"/>
    </row>
    <row r="11" spans="1:90">
      <c r="A11" t="s">
        <v>121</v>
      </c>
      <c r="B11">
        <f>Programmation!$AF2*IF(B3=0,1,0)</f>
        <v>7.5</v>
      </c>
      <c r="C11">
        <f>Programmation!$AF2*IF(C3=0,1,0)</f>
        <v>7.5</v>
      </c>
      <c r="D11">
        <f>Programmation!$AF2*IF(D3=0,1,0)</f>
        <v>7.5</v>
      </c>
      <c r="E11">
        <f>Programmation!$AF2*IF(E3=0,1,0)</f>
        <v>7.5</v>
      </c>
      <c r="F11">
        <f>Programmation!$AF2*IF(F3=0,1,0)</f>
        <v>7.5</v>
      </c>
      <c r="G11">
        <f>Programmation!$AF2*IF(G3=0,1,0)</f>
        <v>7.5</v>
      </c>
      <c r="H11">
        <f>Programmation!$AF2*IF(H3=0,1,0)</f>
        <v>7.5</v>
      </c>
      <c r="I11">
        <f>Programmation!$AF2*IF(I3=0,1,0)</f>
        <v>7.5</v>
      </c>
      <c r="J11">
        <f>Programmation!$AF2*IF(J3=0,1,0)</f>
        <v>0</v>
      </c>
      <c r="K11">
        <f>Programmation!$AF2*IF(K3=0,1,0)</f>
        <v>7.5</v>
      </c>
      <c r="L11">
        <f>Programmation!$AF2*IF(L3=0,1,0)</f>
        <v>7.5</v>
      </c>
      <c r="M11">
        <f>Programmation!$AF2*IF(M3=0,1,0)</f>
        <v>7.5</v>
      </c>
      <c r="N11">
        <f>Programmation!$AF2*IF(N3=0,1,0)</f>
        <v>7.5</v>
      </c>
      <c r="O11">
        <f>Programmation!$AF2*IF(O3=0,1,0)</f>
        <v>7.5</v>
      </c>
      <c r="P11">
        <f>Programmation!$AF2*IF(P3=0,1,0)</f>
        <v>7.5</v>
      </c>
      <c r="Q11">
        <f>Programmation!$AF2*IF(Q3=0,1,0)</f>
        <v>0</v>
      </c>
      <c r="R11">
        <f>Programmation!$AF2*IF(R3=0,1,0)</f>
        <v>7.5</v>
      </c>
      <c r="S11">
        <f>Programmation!$AF2*IF(S3=0,1,0)</f>
        <v>7.5</v>
      </c>
      <c r="T11">
        <f>Programmation!$AF2*IF(T3=0,1,0)</f>
        <v>7.5</v>
      </c>
      <c r="U11">
        <f>Programmation!$AF2*IF(U3=0,1,0)</f>
        <v>7.5</v>
      </c>
      <c r="V11">
        <f>Programmation!$AF2*IF(V3=0,1,0)</f>
        <v>0</v>
      </c>
      <c r="W11">
        <f>Programmation!$AF2*IF(W3=0,1,0)</f>
        <v>7.5</v>
      </c>
      <c r="X11">
        <f>Programmation!$AF2*IF(X3=0,1,0)</f>
        <v>7.5</v>
      </c>
      <c r="Y11">
        <f>Programmation!$AF2*IF(Y3=0,1,0)</f>
        <v>7.5</v>
      </c>
      <c r="Z11">
        <f>Programmation!$AF2*IF(Z3=0,1,0)</f>
        <v>0</v>
      </c>
      <c r="AA11">
        <f>Programmation!$AF2*IF(AA3=0,1,0)</f>
        <v>7.5</v>
      </c>
      <c r="AB11">
        <f>Programmation!$AF2*IF(AB3=0,1,0)</f>
        <v>7.5</v>
      </c>
      <c r="AC11">
        <f>Programmation!$AF2*IF(AC3=0,1,0)</f>
        <v>7.5</v>
      </c>
      <c r="AD11">
        <f>Programmation!$AF2*IF(AD3=0,1,0)</f>
        <v>7.5</v>
      </c>
      <c r="AE11">
        <f>Programmation!$AF2*IF(AE3=0,1,0)</f>
        <v>7.5</v>
      </c>
      <c r="AF11">
        <f>Programmation!$AF2*IF(AF3=0,1,0)</f>
        <v>7.5</v>
      </c>
      <c r="AG11">
        <f>Programmation!$AF2*IF(AG3=0,1,0)</f>
        <v>7.5</v>
      </c>
      <c r="AH11">
        <f>Programmation!$AF2*IF(AH3=0,1,0)</f>
        <v>7.5</v>
      </c>
      <c r="AI11">
        <f>Programmation!$AF2*IF(AI3=0,1,0)</f>
        <v>7.5</v>
      </c>
      <c r="AJ11">
        <f>Programmation!$AF2*IF(AJ3=0,1,0)</f>
        <v>7.5</v>
      </c>
      <c r="AK11">
        <f>Programmation!$AF2*IF(AK3=0,1,0)</f>
        <v>7.5</v>
      </c>
      <c r="AL11">
        <f>Programmation!$AF2*IF(AL3=0,1,0)</f>
        <v>7.5</v>
      </c>
      <c r="AM11">
        <f>Programmation!$AF2*IF(AM3=0,1,0)</f>
        <v>7.5</v>
      </c>
      <c r="AN11">
        <f>Programmation!$AF2*IF(AN3=0,1,0)</f>
        <v>7.5</v>
      </c>
      <c r="AO11">
        <f>Programmation!$AF2*IF(AO3=0,1,0)</f>
        <v>7.5</v>
      </c>
      <c r="AP11">
        <f>Programmation!$AF2*IF(AP3=0,1,0)</f>
        <v>7.5</v>
      </c>
      <c r="AQ11">
        <f>Programmation!$AF2*IF(AQ3=0,1,0)</f>
        <v>7.5</v>
      </c>
      <c r="AR11">
        <f>Programmation!$AF2*IF(AR3=0,1,0)</f>
        <v>7.5</v>
      </c>
      <c r="AS11">
        <f>Programmation!$AF2*IF(AS3=0,1,0)</f>
        <v>7.5</v>
      </c>
      <c r="AT11">
        <f>Programmation!$AF2*IF(AT3=0,1,0)</f>
        <v>0</v>
      </c>
      <c r="AU11">
        <f>Programmation!$AF2*IF(AU3=0,1,0)</f>
        <v>7.5</v>
      </c>
      <c r="AV11">
        <f>Programmation!$AF2*IF(AV3=0,1,0)</f>
        <v>7.5</v>
      </c>
      <c r="AW11">
        <f>Programmation!$AF2*IF(AW3=0,1,0)</f>
        <v>7.5</v>
      </c>
      <c r="AX11">
        <f>Programmation!$AF2*IF(AX3=0,1,0)</f>
        <v>7.5</v>
      </c>
      <c r="AY11">
        <f>Programmation!$AF2*IF(AY3=0,1,0)</f>
        <v>7.5</v>
      </c>
      <c r="AZ11">
        <f>Programmation!$AF2*IF(AZ3=0,1,0)</f>
        <v>7.5</v>
      </c>
      <c r="BA11">
        <f>Programmation!$AF2*IF(BA3=0,1,0)</f>
        <v>7.5</v>
      </c>
      <c r="BB11">
        <f>Programmation!$AF2*IF(BB3=0,1,0)</f>
        <v>7.5</v>
      </c>
      <c r="BC11">
        <f>Programmation!$AF2*IF(BC3=0,1,0)</f>
        <v>7.5</v>
      </c>
      <c r="BD11">
        <f>Programmation!$AF2*IF(BD3=0,1,0)</f>
        <v>7.5</v>
      </c>
      <c r="BE11">
        <f>Programmation!$AF2*IF(BE3=0,1,0)</f>
        <v>7.5</v>
      </c>
      <c r="BF11">
        <f>Programmation!$AF2*IF(BF3=0,1,0)</f>
        <v>7.5</v>
      </c>
      <c r="BG11">
        <f>Programmation!$AF2*IF(BG3=0,1,0)</f>
        <v>7.5</v>
      </c>
      <c r="BH11">
        <f>Programmation!$AF2*IF(BH3=0,1,0)</f>
        <v>0</v>
      </c>
      <c r="BI11">
        <f>Programmation!$AF2*IF(BI3=0,1,0)</f>
        <v>7.5</v>
      </c>
      <c r="BJ11">
        <f>Programmation!$AF2*IF(BJ3=0,1,0)</f>
        <v>7.5</v>
      </c>
      <c r="BK11">
        <f>Programmation!$AF2*IF(BK3=0,1,0)</f>
        <v>7.5</v>
      </c>
      <c r="BL11">
        <f>Programmation!$AF2*IF(BL3=0,1,0)</f>
        <v>7.5</v>
      </c>
      <c r="BM11">
        <f>Programmation!$AF2*IF(BM3=0,1,0)</f>
        <v>7.5</v>
      </c>
      <c r="BN11">
        <f>Programmation!$AF2*IF(BN3=0,1,0)</f>
        <v>7.5</v>
      </c>
      <c r="BO11">
        <f>Programmation!$AF2*IF(BO3=0,1,0)</f>
        <v>0</v>
      </c>
      <c r="BP11">
        <f>Programmation!$AF2*IF(BP3=0,1,0)</f>
        <v>7.5</v>
      </c>
      <c r="BQ11">
        <f>Programmation!$AF2*IF(BQ3=0,1,0)</f>
        <v>7.5</v>
      </c>
      <c r="BR11">
        <f>Programmation!$AF2*IF(BR3=0,1,0)</f>
        <v>7.5</v>
      </c>
      <c r="BS11">
        <f>Programmation!$AF2*IF(BS3=0,1,0)</f>
        <v>7.5</v>
      </c>
      <c r="BT11">
        <f>Programmation!$AF2*IF(BT3=0,1,0)</f>
        <v>7.5</v>
      </c>
      <c r="BU11">
        <f>Programmation!$AF2*IF(BU3=0,1,0)</f>
        <v>7.5</v>
      </c>
      <c r="BV11">
        <f>Programmation!$AF2*IF(BV3=0,1,0)</f>
        <v>7.5</v>
      </c>
      <c r="BW11">
        <f>Programmation!$AF2*IF(BW3=0,1,0)</f>
        <v>7.5</v>
      </c>
      <c r="BX11">
        <f>Programmation!$AF2*IF(BX3=0,1,0)</f>
        <v>7.5</v>
      </c>
      <c r="BY11">
        <f>Programmation!$AF2*IF(BY3=0,1,0)</f>
        <v>7.5</v>
      </c>
      <c r="BZ11">
        <f>Programmation!$AF2*IF(BZ3=0,1,0)</f>
        <v>0</v>
      </c>
      <c r="CA11">
        <f>Programmation!$AF2*IF(CA3=0,1,0)</f>
        <v>7.5</v>
      </c>
      <c r="CB11">
        <f>Programmation!$AF2*IF(CB3=0,1,0)</f>
        <v>7.5</v>
      </c>
      <c r="CC11">
        <f>Programmation!$AF2*IF(CC3=0,1,0)</f>
        <v>7.5</v>
      </c>
      <c r="CD11">
        <f>Programmation!$AF2*IF(CD3=0,1,0)</f>
        <v>7.5</v>
      </c>
      <c r="CE11">
        <f>Programmation!$AF2*IF(CE3=0,1,0)</f>
        <v>7.5</v>
      </c>
      <c r="CF11">
        <f>Programmation!$AF2*IF(CF3=0,1,0)</f>
        <v>7.5</v>
      </c>
      <c r="CG11">
        <f>Programmation!$AF2*IF(CG3=0,1,0)</f>
        <v>7.5</v>
      </c>
      <c r="CH11">
        <f>Programmation!$AF2*IF(CH3=0,1,0)</f>
        <v>7.5</v>
      </c>
      <c r="CI11">
        <f>Programmation!$AF2*IF(CI3=0,1,0)</f>
        <v>7.5</v>
      </c>
      <c r="CJ11">
        <f>Programmation!$AF2*IF(CJ3=0,1,0)</f>
        <v>7.5</v>
      </c>
      <c r="CK11">
        <f>Programmation!$AF2*IF(CK3=0,1,0)</f>
        <v>7.5</v>
      </c>
      <c r="CL11">
        <f>Programmation!$AF2*IF(CL3=0,1,0)</f>
        <v>7.5</v>
      </c>
    </row>
    <row r="12" spans="1:90">
      <c r="B12">
        <f>Programmation!$AF3*IF(B4=0,1,0)</f>
        <v>8</v>
      </c>
      <c r="C12">
        <f>Programmation!$AF3*IF(C4=0,1,0)</f>
        <v>8</v>
      </c>
      <c r="D12">
        <f>Programmation!$AF3*IF(D4=0,1,0)</f>
        <v>8</v>
      </c>
      <c r="E12">
        <f>Programmation!$AF3*IF(E4=0,1,0)</f>
        <v>8</v>
      </c>
      <c r="F12">
        <f>Programmation!$AF3*IF(F4=0,1,0)</f>
        <v>8</v>
      </c>
      <c r="G12">
        <f>Programmation!$AF3*IF(G4=0,1,0)</f>
        <v>8</v>
      </c>
      <c r="H12">
        <f>Programmation!$AF3*IF(H4=0,1,0)</f>
        <v>8</v>
      </c>
      <c r="I12">
        <f>Programmation!$AF3*IF(I4=0,1,0)</f>
        <v>8</v>
      </c>
      <c r="J12">
        <f>Programmation!$AF3*IF(J4=0,1,0)</f>
        <v>8</v>
      </c>
      <c r="K12">
        <f>Programmation!$AF3*IF(K4=0,1,0)</f>
        <v>8</v>
      </c>
      <c r="L12">
        <f>Programmation!$AF3*IF(L4=0,1,0)</f>
        <v>8</v>
      </c>
      <c r="M12">
        <f>Programmation!$AF3*IF(M4=0,1,0)</f>
        <v>8</v>
      </c>
      <c r="N12">
        <f>Programmation!$AF3*IF(N4=0,1,0)</f>
        <v>8</v>
      </c>
      <c r="O12">
        <f>Programmation!$AF3*IF(O4=0,1,0)</f>
        <v>8</v>
      </c>
      <c r="P12">
        <f>Programmation!$AF3*IF(P4=0,1,0)</f>
        <v>8</v>
      </c>
      <c r="Q12">
        <f>Programmation!$AF3*IF(Q4=0,1,0)</f>
        <v>8</v>
      </c>
      <c r="R12">
        <f>Programmation!$AF3*IF(R4=0,1,0)</f>
        <v>8</v>
      </c>
      <c r="S12">
        <f>Programmation!$AF3*IF(S4=0,1,0)</f>
        <v>8</v>
      </c>
      <c r="T12">
        <f>Programmation!$AF3*IF(T4=0,1,0)</f>
        <v>8</v>
      </c>
      <c r="U12">
        <f>Programmation!$AF3*IF(U4=0,1,0)</f>
        <v>8</v>
      </c>
      <c r="V12">
        <f>Programmation!$AF3*IF(V4=0,1,0)</f>
        <v>8</v>
      </c>
      <c r="W12">
        <f>Programmation!$AF3*IF(W4=0,1,0)</f>
        <v>8</v>
      </c>
      <c r="X12">
        <f>Programmation!$AF3*IF(X4=0,1,0)</f>
        <v>8</v>
      </c>
      <c r="Y12">
        <f>Programmation!$AF3*IF(Y4=0,1,0)</f>
        <v>8</v>
      </c>
      <c r="Z12">
        <f>Programmation!$AF3*IF(Z4=0,1,0)</f>
        <v>0</v>
      </c>
      <c r="AA12">
        <f>Programmation!$AF3*IF(AA4=0,1,0)</f>
        <v>8</v>
      </c>
      <c r="AB12">
        <f>Programmation!$AF3*IF(AB4=0,1,0)</f>
        <v>8</v>
      </c>
      <c r="AC12">
        <f>Programmation!$AF3*IF(AC4=0,1,0)</f>
        <v>8</v>
      </c>
      <c r="AD12">
        <f>Programmation!$AF3*IF(AD4=0,1,0)</f>
        <v>8</v>
      </c>
      <c r="AE12">
        <f>Programmation!$AF3*IF(AE4=0,1,0)</f>
        <v>8</v>
      </c>
      <c r="AF12">
        <f>Programmation!$AF3*IF(AF4=0,1,0)</f>
        <v>8</v>
      </c>
      <c r="AG12">
        <f>Programmation!$AF3*IF(AG4=0,1,0)</f>
        <v>8</v>
      </c>
      <c r="AH12">
        <f>Programmation!$AF3*IF(AH4=0,1,0)</f>
        <v>8</v>
      </c>
      <c r="AI12">
        <f>Programmation!$AF3*IF(AI4=0,1,0)</f>
        <v>8</v>
      </c>
      <c r="AJ12">
        <f>Programmation!$AF3*IF(AJ4=0,1,0)</f>
        <v>8</v>
      </c>
      <c r="AK12">
        <f>Programmation!$AF3*IF(AK4=0,1,0)</f>
        <v>8</v>
      </c>
      <c r="AL12">
        <f>Programmation!$AF3*IF(AL4=0,1,0)</f>
        <v>8</v>
      </c>
      <c r="AM12">
        <f>Programmation!$AF3*IF(AM4=0,1,0)</f>
        <v>0</v>
      </c>
      <c r="AN12">
        <f>Programmation!$AF3*IF(AN4=0,1,0)</f>
        <v>8</v>
      </c>
      <c r="AO12">
        <f>Programmation!$AF3*IF(AO4=0,1,0)</f>
        <v>8</v>
      </c>
      <c r="AP12">
        <f>Programmation!$AF3*IF(AP4=0,1,0)</f>
        <v>8</v>
      </c>
      <c r="AQ12">
        <f>Programmation!$AF3*IF(AQ4=0,1,0)</f>
        <v>8</v>
      </c>
      <c r="AR12">
        <f>Programmation!$AF3*IF(AR4=0,1,0)</f>
        <v>8</v>
      </c>
      <c r="AS12">
        <f>Programmation!$AF3*IF(AS4=0,1,0)</f>
        <v>8</v>
      </c>
      <c r="AT12">
        <f>Programmation!$AF3*IF(AT4=0,1,0)</f>
        <v>0</v>
      </c>
      <c r="AU12">
        <f>Programmation!$AF3*IF(AU4=0,1,0)</f>
        <v>8</v>
      </c>
      <c r="AV12">
        <f>Programmation!$AF3*IF(AV4=0,1,0)</f>
        <v>8</v>
      </c>
      <c r="AW12">
        <f>Programmation!$AF3*IF(AW4=0,1,0)</f>
        <v>8</v>
      </c>
      <c r="AX12">
        <f>Programmation!$AF3*IF(AX4=0,1,0)</f>
        <v>8</v>
      </c>
      <c r="AY12">
        <f>Programmation!$AF3*IF(AY4=0,1,0)</f>
        <v>8</v>
      </c>
      <c r="AZ12">
        <f>Programmation!$AF3*IF(AZ4=0,1,0)</f>
        <v>8</v>
      </c>
      <c r="BA12">
        <f>Programmation!$AF3*IF(BA4=0,1,0)</f>
        <v>8</v>
      </c>
      <c r="BB12">
        <f>Programmation!$AF3*IF(BB4=0,1,0)</f>
        <v>8</v>
      </c>
      <c r="BC12">
        <f>Programmation!$AF3*IF(BC4=0,1,0)</f>
        <v>8</v>
      </c>
      <c r="BD12">
        <f>Programmation!$AF3*IF(BD4=0,1,0)</f>
        <v>8</v>
      </c>
      <c r="BE12">
        <f>Programmation!$AF3*IF(BE4=0,1,0)</f>
        <v>8</v>
      </c>
      <c r="BF12">
        <f>Programmation!$AF3*IF(BF4=0,1,0)</f>
        <v>8</v>
      </c>
      <c r="BG12">
        <f>Programmation!$AF3*IF(BG4=0,1,0)</f>
        <v>8</v>
      </c>
      <c r="BH12">
        <f>Programmation!$AF3*IF(BH4=0,1,0)</f>
        <v>8</v>
      </c>
      <c r="BI12">
        <f>Programmation!$AF3*IF(BI4=0,1,0)</f>
        <v>8</v>
      </c>
      <c r="BJ12">
        <f>Programmation!$AF3*IF(BJ4=0,1,0)</f>
        <v>8</v>
      </c>
      <c r="BK12">
        <f>Programmation!$AF3*IF(BK4=0,1,0)</f>
        <v>8</v>
      </c>
      <c r="BL12">
        <f>Programmation!$AF3*IF(BL4=0,1,0)</f>
        <v>8</v>
      </c>
      <c r="BM12">
        <f>Programmation!$AF3*IF(BM4=0,1,0)</f>
        <v>8</v>
      </c>
      <c r="BN12">
        <f>Programmation!$AF3*IF(BN4=0,1,0)</f>
        <v>8</v>
      </c>
      <c r="BO12">
        <f>Programmation!$AF3*IF(BO4=0,1,0)</f>
        <v>8</v>
      </c>
      <c r="BP12">
        <f>Programmation!$AF3*IF(BP4=0,1,0)</f>
        <v>8</v>
      </c>
      <c r="BQ12">
        <f>Programmation!$AF3*IF(BQ4=0,1,0)</f>
        <v>8</v>
      </c>
      <c r="BR12">
        <f>Programmation!$AF3*IF(BR4=0,1,0)</f>
        <v>8</v>
      </c>
      <c r="BS12">
        <f>Programmation!$AF3*IF(BS4=0,1,0)</f>
        <v>8</v>
      </c>
      <c r="BT12">
        <f>Programmation!$AF3*IF(BT4=0,1,0)</f>
        <v>8</v>
      </c>
      <c r="BU12">
        <f>Programmation!$AF3*IF(BU4=0,1,0)</f>
        <v>8</v>
      </c>
      <c r="BV12">
        <f>Programmation!$AF3*IF(BV4=0,1,0)</f>
        <v>0</v>
      </c>
      <c r="BW12">
        <f>Programmation!$AF3*IF(BW4=0,1,0)</f>
        <v>8</v>
      </c>
      <c r="BX12">
        <f>Programmation!$AF3*IF(BX4=0,1,0)</f>
        <v>8</v>
      </c>
      <c r="BY12">
        <f>Programmation!$AF3*IF(BY4=0,1,0)</f>
        <v>8</v>
      </c>
      <c r="BZ12">
        <f>Programmation!$AF3*IF(BZ4=0,1,0)</f>
        <v>0</v>
      </c>
      <c r="CA12">
        <f>Programmation!$AF3*IF(CA4=0,1,0)</f>
        <v>8</v>
      </c>
      <c r="CB12">
        <f>Programmation!$AF3*IF(CB4=0,1,0)</f>
        <v>8</v>
      </c>
      <c r="CC12">
        <f>Programmation!$AF3*IF(CC4=0,1,0)</f>
        <v>8</v>
      </c>
      <c r="CD12">
        <f>Programmation!$AF3*IF(CD4=0,1,0)</f>
        <v>8</v>
      </c>
      <c r="CE12">
        <f>Programmation!$AF3*IF(CE4=0,1,0)</f>
        <v>8</v>
      </c>
      <c r="CF12">
        <f>Programmation!$AF3*IF(CF4=0,1,0)</f>
        <v>8</v>
      </c>
      <c r="CG12">
        <f>Programmation!$AF3*IF(CG4=0,1,0)</f>
        <v>8</v>
      </c>
      <c r="CH12">
        <f>Programmation!$AF3*IF(CH4=0,1,0)</f>
        <v>8</v>
      </c>
      <c r="CI12">
        <f>Programmation!$AF3*IF(CI4=0,1,0)</f>
        <v>8</v>
      </c>
      <c r="CJ12">
        <f>Programmation!$AF3*IF(CJ4=0,1,0)</f>
        <v>8</v>
      </c>
      <c r="CK12">
        <f>Programmation!$AF3*IF(CK4=0,1,0)</f>
        <v>8</v>
      </c>
      <c r="CL12">
        <f>Programmation!$AF3*IF(CL4=0,1,0)</f>
        <v>8</v>
      </c>
    </row>
    <row r="13" spans="1:90">
      <c r="B13">
        <f>Programmation!$AF4*IF(B5=0,1,0)</f>
        <v>8</v>
      </c>
      <c r="C13">
        <f>Programmation!$AF4*IF(C5=0,1,0)</f>
        <v>8</v>
      </c>
      <c r="D13">
        <f>Programmation!$AF4*IF(D5=0,1,0)</f>
        <v>8</v>
      </c>
      <c r="E13">
        <f>Programmation!$AF4*IF(E5=0,1,0)</f>
        <v>8</v>
      </c>
      <c r="F13">
        <f>Programmation!$AF4*IF(F5=0,1,0)</f>
        <v>8</v>
      </c>
      <c r="G13">
        <f>Programmation!$AF4*IF(G5=0,1,0)</f>
        <v>8</v>
      </c>
      <c r="H13">
        <f>Programmation!$AF4*IF(H5=0,1,0)</f>
        <v>8</v>
      </c>
      <c r="I13">
        <f>Programmation!$AF4*IF(I5=0,1,0)</f>
        <v>8</v>
      </c>
      <c r="J13">
        <f>Programmation!$AF4*IF(J5=0,1,0)</f>
        <v>8</v>
      </c>
      <c r="K13">
        <f>Programmation!$AF4*IF(K5=0,1,0)</f>
        <v>8</v>
      </c>
      <c r="L13">
        <f>Programmation!$AF4*IF(L5=0,1,0)</f>
        <v>8</v>
      </c>
      <c r="M13">
        <f>Programmation!$AF4*IF(M5=0,1,0)</f>
        <v>8</v>
      </c>
      <c r="N13">
        <f>Programmation!$AF4*IF(N5=0,1,0)</f>
        <v>8</v>
      </c>
      <c r="O13">
        <f>Programmation!$AF4*IF(O5=0,1,0)</f>
        <v>8</v>
      </c>
      <c r="P13">
        <f>Programmation!$AF4*IF(P5=0,1,0)</f>
        <v>8</v>
      </c>
      <c r="Q13">
        <f>Programmation!$AF4*IF(Q5=0,1,0)</f>
        <v>8</v>
      </c>
      <c r="R13">
        <f>Programmation!$AF4*IF(R5=0,1,0)</f>
        <v>8</v>
      </c>
      <c r="S13">
        <f>Programmation!$AF4*IF(S5=0,1,0)</f>
        <v>8</v>
      </c>
      <c r="T13">
        <f>Programmation!$AF4*IF(T5=0,1,0)</f>
        <v>8</v>
      </c>
      <c r="U13">
        <f>Programmation!$AF4*IF(U5=0,1,0)</f>
        <v>8</v>
      </c>
      <c r="V13">
        <f>Programmation!$AF4*IF(V5=0,1,0)</f>
        <v>8</v>
      </c>
      <c r="W13">
        <f>Programmation!$AF4*IF(W5=0,1,0)</f>
        <v>8</v>
      </c>
      <c r="X13">
        <f>Programmation!$AF4*IF(X5=0,1,0)</f>
        <v>8</v>
      </c>
      <c r="Y13">
        <f>Programmation!$AF4*IF(Y5=0,1,0)</f>
        <v>8</v>
      </c>
      <c r="Z13">
        <f>Programmation!$AF4*IF(Z5=0,1,0)</f>
        <v>0</v>
      </c>
      <c r="AA13">
        <f>Programmation!$AF4*IF(AA5=0,1,0)</f>
        <v>8</v>
      </c>
      <c r="AB13">
        <f>Programmation!$AF4*IF(AB5=0,1,0)</f>
        <v>8</v>
      </c>
      <c r="AC13">
        <f>Programmation!$AF4*IF(AC5=0,1,0)</f>
        <v>8</v>
      </c>
      <c r="AD13">
        <f>Programmation!$AF4*IF(AD5=0,1,0)</f>
        <v>8</v>
      </c>
      <c r="AE13">
        <f>Programmation!$AF4*IF(AE5=0,1,0)</f>
        <v>8</v>
      </c>
      <c r="AF13">
        <f>Programmation!$AF4*IF(AF5=0,1,0)</f>
        <v>8</v>
      </c>
      <c r="AG13">
        <f>Programmation!$AF4*IF(AG5=0,1,0)</f>
        <v>8</v>
      </c>
      <c r="AH13">
        <f>Programmation!$AF4*IF(AH5=0,1,0)</f>
        <v>8</v>
      </c>
      <c r="AI13">
        <f>Programmation!$AF4*IF(AI5=0,1,0)</f>
        <v>8</v>
      </c>
      <c r="AJ13">
        <f>Programmation!$AF4*IF(AJ5=0,1,0)</f>
        <v>8</v>
      </c>
      <c r="AK13">
        <f>Programmation!$AF4*IF(AK5=0,1,0)</f>
        <v>8</v>
      </c>
      <c r="AL13">
        <f>Programmation!$AF4*IF(AL5=0,1,0)</f>
        <v>8</v>
      </c>
      <c r="AM13">
        <f>Programmation!$AF4*IF(AM5=0,1,0)</f>
        <v>8</v>
      </c>
      <c r="AN13">
        <f>Programmation!$AF4*IF(AN5=0,1,0)</f>
        <v>8</v>
      </c>
      <c r="AO13">
        <f>Programmation!$AF4*IF(AO5=0,1,0)</f>
        <v>8</v>
      </c>
      <c r="AP13">
        <f>Programmation!$AF4*IF(AP5=0,1,0)</f>
        <v>8</v>
      </c>
      <c r="AQ13">
        <f>Programmation!$AF4*IF(AQ5=0,1,0)</f>
        <v>8</v>
      </c>
      <c r="AR13">
        <f>Programmation!$AF4*IF(AR5=0,1,0)</f>
        <v>8</v>
      </c>
      <c r="AS13">
        <f>Programmation!$AF4*IF(AS5=0,1,0)</f>
        <v>8</v>
      </c>
      <c r="AT13">
        <f>Programmation!$AF4*IF(AT5=0,1,0)</f>
        <v>0</v>
      </c>
      <c r="AU13">
        <f>Programmation!$AF4*IF(AU5=0,1,0)</f>
        <v>8</v>
      </c>
      <c r="AV13">
        <f>Programmation!$AF4*IF(AV5=0,1,0)</f>
        <v>8</v>
      </c>
      <c r="AW13">
        <f>Programmation!$AF4*IF(AW5=0,1,0)</f>
        <v>8</v>
      </c>
      <c r="AX13">
        <f>Programmation!$AF4*IF(AX5=0,1,0)</f>
        <v>8</v>
      </c>
      <c r="AY13">
        <f>Programmation!$AF4*IF(AY5=0,1,0)</f>
        <v>8</v>
      </c>
      <c r="AZ13">
        <f>Programmation!$AF4*IF(AZ5=0,1,0)</f>
        <v>8</v>
      </c>
      <c r="BA13">
        <f>Programmation!$AF4*IF(BA5=0,1,0)</f>
        <v>8</v>
      </c>
      <c r="BB13">
        <f>Programmation!$AF4*IF(BB5=0,1,0)</f>
        <v>8</v>
      </c>
      <c r="BC13">
        <f>Programmation!$AF4*IF(BC5=0,1,0)</f>
        <v>8</v>
      </c>
      <c r="BD13">
        <f>Programmation!$AF4*IF(BD5=0,1,0)</f>
        <v>8</v>
      </c>
      <c r="BE13">
        <f>Programmation!$AF4*IF(BE5=0,1,0)</f>
        <v>8</v>
      </c>
      <c r="BF13">
        <f>Programmation!$AF4*IF(BF5=0,1,0)</f>
        <v>8</v>
      </c>
      <c r="BG13">
        <f>Programmation!$AF4*IF(BG5=0,1,0)</f>
        <v>8</v>
      </c>
      <c r="BH13">
        <f>Programmation!$AF4*IF(BH5=0,1,0)</f>
        <v>8</v>
      </c>
      <c r="BI13">
        <f>Programmation!$AF4*IF(BI5=0,1,0)</f>
        <v>8</v>
      </c>
      <c r="BJ13">
        <f>Programmation!$AF4*IF(BJ5=0,1,0)</f>
        <v>8</v>
      </c>
      <c r="BK13">
        <f>Programmation!$AF4*IF(BK5=0,1,0)</f>
        <v>8</v>
      </c>
      <c r="BL13">
        <f>Programmation!$AF4*IF(BL5=0,1,0)</f>
        <v>8</v>
      </c>
      <c r="BM13">
        <f>Programmation!$AF4*IF(BM5=0,1,0)</f>
        <v>8</v>
      </c>
      <c r="BN13">
        <f>Programmation!$AF4*IF(BN5=0,1,0)</f>
        <v>8</v>
      </c>
      <c r="BO13">
        <f>Programmation!$AF4*IF(BO5=0,1,0)</f>
        <v>8</v>
      </c>
      <c r="BP13">
        <f>Programmation!$AF4*IF(BP5=0,1,0)</f>
        <v>8</v>
      </c>
      <c r="BQ13">
        <f>Programmation!$AF4*IF(BQ5=0,1,0)</f>
        <v>8</v>
      </c>
      <c r="BR13">
        <f>Programmation!$AF4*IF(BR5=0,1,0)</f>
        <v>8</v>
      </c>
      <c r="BS13">
        <f>Programmation!$AF4*IF(BS5=0,1,0)</f>
        <v>8</v>
      </c>
      <c r="BT13">
        <f>Programmation!$AF4*IF(BT5=0,1,0)</f>
        <v>8</v>
      </c>
      <c r="BU13">
        <f>Programmation!$AF4*IF(BU5=0,1,0)</f>
        <v>8</v>
      </c>
      <c r="BV13">
        <f>Programmation!$AF4*IF(BV5=0,1,0)</f>
        <v>8</v>
      </c>
      <c r="BW13">
        <f>Programmation!$AF4*IF(BW5=0,1,0)</f>
        <v>8</v>
      </c>
      <c r="BX13">
        <f>Programmation!$AF4*IF(BX5=0,1,0)</f>
        <v>8</v>
      </c>
      <c r="BY13">
        <f>Programmation!$AF4*IF(BY5=0,1,0)</f>
        <v>8</v>
      </c>
      <c r="BZ13">
        <f>Programmation!$AF4*IF(BZ5=0,1,0)</f>
        <v>0</v>
      </c>
      <c r="CA13">
        <f>Programmation!$AF4*IF(CA5=0,1,0)</f>
        <v>8</v>
      </c>
      <c r="CB13">
        <f>Programmation!$AF4*IF(CB5=0,1,0)</f>
        <v>8</v>
      </c>
      <c r="CC13">
        <f>Programmation!$AF4*IF(CC5=0,1,0)</f>
        <v>8</v>
      </c>
      <c r="CD13">
        <f>Programmation!$AF4*IF(CD5=0,1,0)</f>
        <v>8</v>
      </c>
      <c r="CE13">
        <f>Programmation!$AF4*IF(CE5=0,1,0)</f>
        <v>8</v>
      </c>
      <c r="CF13">
        <f>Programmation!$AF4*IF(CF5=0,1,0)</f>
        <v>8</v>
      </c>
      <c r="CG13">
        <f>Programmation!$AF4*IF(CG5=0,1,0)</f>
        <v>8</v>
      </c>
      <c r="CH13">
        <f>Programmation!$AF4*IF(CH5=0,1,0)</f>
        <v>8</v>
      </c>
      <c r="CI13">
        <f>Programmation!$AF4*IF(CI5=0,1,0)</f>
        <v>8</v>
      </c>
      <c r="CJ13">
        <f>Programmation!$AF4*IF(CJ5=0,1,0)</f>
        <v>8</v>
      </c>
      <c r="CK13">
        <f>Programmation!$AF4*IF(CK5=0,1,0)</f>
        <v>8</v>
      </c>
      <c r="CL13">
        <f>Programmation!$AF4*IF(CL5=0,1,0)</f>
        <v>8</v>
      </c>
    </row>
    <row r="14" spans="1:90">
      <c r="B14">
        <f>Programmation!$AF5*IF(B6=0,1,0)</f>
        <v>8</v>
      </c>
      <c r="C14">
        <f>Programmation!$AF5*IF(C6=0,1,0)</f>
        <v>8</v>
      </c>
      <c r="D14">
        <f>Programmation!$AF5*IF(D6=0,1,0)</f>
        <v>8</v>
      </c>
      <c r="E14">
        <f>Programmation!$AF5*IF(E6=0,1,0)</f>
        <v>8</v>
      </c>
      <c r="F14">
        <f>Programmation!$AF5*IF(F6=0,1,0)</f>
        <v>8</v>
      </c>
      <c r="G14">
        <f>Programmation!$AF5*IF(G6=0,1,0)</f>
        <v>8</v>
      </c>
      <c r="H14">
        <f>Programmation!$AF5*IF(H6=0,1,0)</f>
        <v>8</v>
      </c>
      <c r="I14">
        <f>Programmation!$AF5*IF(I6=0,1,0)</f>
        <v>8</v>
      </c>
      <c r="J14">
        <f>Programmation!$AF5*IF(J6=0,1,0)</f>
        <v>8</v>
      </c>
      <c r="K14">
        <f>Programmation!$AF5*IF(K6=0,1,0)</f>
        <v>0</v>
      </c>
      <c r="L14">
        <f>Programmation!$AF5*IF(L6=0,1,0)</f>
        <v>0</v>
      </c>
      <c r="M14">
        <f>Programmation!$AF5*IF(M6=0,1,0)</f>
        <v>8</v>
      </c>
      <c r="N14">
        <f>Programmation!$AF5*IF(N6=0,1,0)</f>
        <v>8</v>
      </c>
      <c r="O14">
        <f>Programmation!$AF5*IF(O6=0,1,0)</f>
        <v>0</v>
      </c>
      <c r="P14">
        <f>Programmation!$AF5*IF(P6=0,1,0)</f>
        <v>8</v>
      </c>
      <c r="Q14">
        <f>Programmation!$AF5*IF(Q6=0,1,0)</f>
        <v>8</v>
      </c>
      <c r="R14">
        <f>Programmation!$AF5*IF(R6=0,1,0)</f>
        <v>8</v>
      </c>
      <c r="S14">
        <f>Programmation!$AF5*IF(S6=0,1,0)</f>
        <v>8</v>
      </c>
      <c r="T14">
        <f>Programmation!$AF5*IF(T6=0,1,0)</f>
        <v>8</v>
      </c>
      <c r="U14">
        <f>Programmation!$AF5*IF(U6=0,1,0)</f>
        <v>8</v>
      </c>
      <c r="V14">
        <f>Programmation!$AF5*IF(V6=0,1,0)</f>
        <v>8</v>
      </c>
      <c r="W14">
        <f>Programmation!$AF5*IF(W6=0,1,0)</f>
        <v>8</v>
      </c>
      <c r="X14">
        <f>Programmation!$AF5*IF(X6=0,1,0)</f>
        <v>8</v>
      </c>
      <c r="Y14">
        <f>Programmation!$AF5*IF(Y6=0,1,0)</f>
        <v>8</v>
      </c>
      <c r="Z14">
        <f>Programmation!$AF5*IF(Z6=0,1,0)</f>
        <v>0</v>
      </c>
      <c r="AA14">
        <f>Programmation!$AF5*IF(AA6=0,1,0)</f>
        <v>8</v>
      </c>
      <c r="AB14">
        <f>Programmation!$AF5*IF(AB6=0,1,0)</f>
        <v>8</v>
      </c>
      <c r="AC14">
        <f>Programmation!$AF5*IF(AC6=0,1,0)</f>
        <v>8</v>
      </c>
      <c r="AD14">
        <f>Programmation!$AF5*IF(AD6=0,1,0)</f>
        <v>8</v>
      </c>
      <c r="AE14">
        <f>Programmation!$AF5*IF(AE6=0,1,0)</f>
        <v>8</v>
      </c>
      <c r="AF14">
        <f>Programmation!$AF5*IF(AF6=0,1,0)</f>
        <v>8</v>
      </c>
      <c r="AG14">
        <f>Programmation!$AF5*IF(AG6=0,1,0)</f>
        <v>8</v>
      </c>
      <c r="AH14">
        <f>Programmation!$AF5*IF(AH6=0,1,0)</f>
        <v>8</v>
      </c>
      <c r="AI14">
        <f>Programmation!$AF5*IF(AI6=0,1,0)</f>
        <v>8</v>
      </c>
      <c r="AJ14">
        <f>Programmation!$AF5*IF(AJ6=0,1,0)</f>
        <v>8</v>
      </c>
      <c r="AK14">
        <f>Programmation!$AF5*IF(AK6=0,1,0)</f>
        <v>8</v>
      </c>
      <c r="AL14">
        <f>Programmation!$AF5*IF(AL6=0,1,0)</f>
        <v>8</v>
      </c>
      <c r="AM14">
        <f>Programmation!$AF5*IF(AM6=0,1,0)</f>
        <v>8</v>
      </c>
      <c r="AN14">
        <f>Programmation!$AF5*IF(AN6=0,1,0)</f>
        <v>8</v>
      </c>
      <c r="AO14">
        <f>Programmation!$AF5*IF(AO6=0,1,0)</f>
        <v>8</v>
      </c>
      <c r="AP14">
        <f>Programmation!$AF5*IF(AP6=0,1,0)</f>
        <v>8</v>
      </c>
      <c r="AQ14">
        <f>Programmation!$AF5*IF(AQ6=0,1,0)</f>
        <v>8</v>
      </c>
      <c r="AR14">
        <f>Programmation!$AF5*IF(AR6=0,1,0)</f>
        <v>8</v>
      </c>
      <c r="AS14">
        <f>Programmation!$AF5*IF(AS6=0,1,0)</f>
        <v>0</v>
      </c>
      <c r="AT14">
        <f>Programmation!$AF5*IF(AT6=0,1,0)</f>
        <v>0</v>
      </c>
      <c r="AU14">
        <f>Programmation!$AF5*IF(AU6=0,1,0)</f>
        <v>8</v>
      </c>
      <c r="AV14">
        <f>Programmation!$AF5*IF(AV6=0,1,0)</f>
        <v>8</v>
      </c>
      <c r="AW14">
        <f>Programmation!$AF5*IF(AW6=0,1,0)</f>
        <v>8</v>
      </c>
      <c r="AX14">
        <f>Programmation!$AF5*IF(AX6=0,1,0)</f>
        <v>8</v>
      </c>
      <c r="AY14">
        <f>Programmation!$AF5*IF(AY6=0,1,0)</f>
        <v>8</v>
      </c>
      <c r="AZ14">
        <f>Programmation!$AF5*IF(AZ6=0,1,0)</f>
        <v>8</v>
      </c>
      <c r="BA14">
        <f>Programmation!$AF5*IF(BA6=0,1,0)</f>
        <v>8</v>
      </c>
      <c r="BB14">
        <f>Programmation!$AF5*IF(BB6=0,1,0)</f>
        <v>8</v>
      </c>
      <c r="BC14">
        <f>Programmation!$AF5*IF(BC6=0,1,0)</f>
        <v>8</v>
      </c>
      <c r="BD14">
        <f>Programmation!$AF5*IF(BD6=0,1,0)</f>
        <v>8</v>
      </c>
      <c r="BE14">
        <f>Programmation!$AF5*IF(BE6=0,1,0)</f>
        <v>8</v>
      </c>
      <c r="BF14">
        <f>Programmation!$AF5*IF(BF6=0,1,0)</f>
        <v>8</v>
      </c>
      <c r="BG14">
        <f>Programmation!$AF5*IF(BG6=0,1,0)</f>
        <v>8</v>
      </c>
      <c r="BH14">
        <f>Programmation!$AF5*IF(BH6=0,1,0)</f>
        <v>8</v>
      </c>
      <c r="BI14">
        <f>Programmation!$AF5*IF(BI6=0,1,0)</f>
        <v>8</v>
      </c>
      <c r="BJ14">
        <f>Programmation!$AF5*IF(BJ6=0,1,0)</f>
        <v>8</v>
      </c>
      <c r="BK14">
        <f>Programmation!$AF5*IF(BK6=0,1,0)</f>
        <v>8</v>
      </c>
      <c r="BL14">
        <f>Programmation!$AF5*IF(BL6=0,1,0)</f>
        <v>8</v>
      </c>
      <c r="BM14">
        <f>Programmation!$AF5*IF(BM6=0,1,0)</f>
        <v>0</v>
      </c>
      <c r="BN14">
        <f>Programmation!$AF5*IF(BN6=0,1,0)</f>
        <v>8</v>
      </c>
      <c r="BO14">
        <f>Programmation!$AF5*IF(BO6=0,1,0)</f>
        <v>8</v>
      </c>
      <c r="BP14">
        <f>Programmation!$AF5*IF(BP6=0,1,0)</f>
        <v>8</v>
      </c>
      <c r="BQ14">
        <f>Programmation!$AF5*IF(BQ6=0,1,0)</f>
        <v>8</v>
      </c>
      <c r="BR14">
        <f>Programmation!$AF5*IF(BR6=0,1,0)</f>
        <v>8</v>
      </c>
      <c r="BS14">
        <f>Programmation!$AF5*IF(BS6=0,1,0)</f>
        <v>8</v>
      </c>
      <c r="BT14">
        <f>Programmation!$AF5*IF(BT6=0,1,0)</f>
        <v>8</v>
      </c>
      <c r="BU14">
        <f>Programmation!$AF5*IF(BU6=0,1,0)</f>
        <v>8</v>
      </c>
      <c r="BV14">
        <f>Programmation!$AF5*IF(BV6=0,1,0)</f>
        <v>8</v>
      </c>
      <c r="BW14">
        <f>Programmation!$AF5*IF(BW6=0,1,0)</f>
        <v>8</v>
      </c>
      <c r="BX14">
        <f>Programmation!$AF5*IF(BX6=0,1,0)</f>
        <v>8</v>
      </c>
      <c r="BY14">
        <f>Programmation!$AF5*IF(BY6=0,1,0)</f>
        <v>8</v>
      </c>
      <c r="BZ14">
        <f>Programmation!$AF5*IF(BZ6=0,1,0)</f>
        <v>0</v>
      </c>
      <c r="CA14">
        <f>Programmation!$AF5*IF(CA6=0,1,0)</f>
        <v>8</v>
      </c>
      <c r="CB14">
        <f>Programmation!$AF5*IF(CB6=0,1,0)</f>
        <v>8</v>
      </c>
      <c r="CC14">
        <f>Programmation!$AF5*IF(CC6=0,1,0)</f>
        <v>8</v>
      </c>
      <c r="CD14">
        <f>Programmation!$AF5*IF(CD6=0,1,0)</f>
        <v>8</v>
      </c>
      <c r="CE14">
        <f>Programmation!$AF5*IF(CE6=0,1,0)</f>
        <v>8</v>
      </c>
      <c r="CF14">
        <f>Programmation!$AF5*IF(CF6=0,1,0)</f>
        <v>8</v>
      </c>
      <c r="CG14">
        <f>Programmation!$AF5*IF(CG6=0,1,0)</f>
        <v>8</v>
      </c>
      <c r="CH14">
        <f>Programmation!$AF5*IF(CH6=0,1,0)</f>
        <v>8</v>
      </c>
      <c r="CI14">
        <f>Programmation!$AF5*IF(CI6=0,1,0)</f>
        <v>8</v>
      </c>
      <c r="CJ14">
        <f>Programmation!$AF5*IF(CJ6=0,1,0)</f>
        <v>8</v>
      </c>
      <c r="CK14">
        <f>Programmation!$AF5*IF(CK6=0,1,0)</f>
        <v>8</v>
      </c>
      <c r="CL14">
        <f>Programmation!$AF5*IF(CL6=0,1,0)</f>
        <v>8</v>
      </c>
    </row>
    <row r="15" spans="1:90">
      <c r="B15">
        <f>Programmation!$AF6*IF(B7=0,1,0)</f>
        <v>3.5</v>
      </c>
      <c r="C15">
        <f>Programmation!$AF6*IF(C7=0,1,0)</f>
        <v>3.5</v>
      </c>
      <c r="D15">
        <f>Programmation!$AF6*IF(D7=0,1,0)</f>
        <v>3.5</v>
      </c>
      <c r="E15">
        <f>Programmation!$AF6*IF(E7=0,1,0)</f>
        <v>3.5</v>
      </c>
      <c r="F15">
        <f>Programmation!$AF6*IF(F7=0,1,0)</f>
        <v>3.5</v>
      </c>
      <c r="G15">
        <f>Programmation!$AF6*IF(G7=0,1,0)</f>
        <v>3.5</v>
      </c>
      <c r="H15">
        <f>Programmation!$AF6*IF(H7=0,1,0)</f>
        <v>3.5</v>
      </c>
      <c r="I15">
        <f>Programmation!$AF6*IF(I7=0,1,0)</f>
        <v>3.5</v>
      </c>
      <c r="J15">
        <f>Programmation!$AF6*IF(J7=0,1,0)</f>
        <v>3.5</v>
      </c>
      <c r="K15">
        <f>Programmation!$AF6*IF(K7=0,1,0)</f>
        <v>3.5</v>
      </c>
      <c r="L15">
        <f>Programmation!$AF6*IF(L7=0,1,0)</f>
        <v>3.5</v>
      </c>
      <c r="M15">
        <f>Programmation!$AF6*IF(M7=0,1,0)</f>
        <v>3.5</v>
      </c>
      <c r="N15">
        <f>Programmation!$AF6*IF(N7=0,1,0)</f>
        <v>3.5</v>
      </c>
      <c r="O15">
        <f>Programmation!$AF6*IF(O7=0,1,0)</f>
        <v>3.5</v>
      </c>
      <c r="P15">
        <f>Programmation!$AF6*IF(P7=0,1,0)</f>
        <v>3.5</v>
      </c>
      <c r="Q15">
        <f>Programmation!$AF6*IF(Q7=0,1,0)</f>
        <v>3.5</v>
      </c>
      <c r="R15">
        <f>Programmation!$AF6*IF(R7=0,1,0)</f>
        <v>3.5</v>
      </c>
      <c r="S15">
        <f>Programmation!$AF6*IF(S7=0,1,0)</f>
        <v>3.5</v>
      </c>
      <c r="T15">
        <f>Programmation!$AF6*IF(T7=0,1,0)</f>
        <v>3.5</v>
      </c>
      <c r="U15">
        <f>Programmation!$AF6*IF(U7=0,1,0)</f>
        <v>3.5</v>
      </c>
      <c r="V15">
        <f>Programmation!$AF6*IF(V7=0,1,0)</f>
        <v>3.5</v>
      </c>
      <c r="W15">
        <f>Programmation!$AF6*IF(W7=0,1,0)</f>
        <v>3.5</v>
      </c>
      <c r="X15">
        <f>Programmation!$AF6*IF(X7=0,1,0)</f>
        <v>3.5</v>
      </c>
      <c r="Y15">
        <f>Programmation!$AF6*IF(Y7=0,1,0)</f>
        <v>3.5</v>
      </c>
      <c r="Z15">
        <f>Programmation!$AF6*IF(Z7=0,1,0)</f>
        <v>0</v>
      </c>
      <c r="AA15">
        <f>Programmation!$AF6*IF(AA7=0,1,0)</f>
        <v>3.5</v>
      </c>
      <c r="AB15">
        <f>Programmation!$AF6*IF(AB7=0,1,0)</f>
        <v>3.5</v>
      </c>
      <c r="AC15">
        <f>Programmation!$AF6*IF(AC7=0,1,0)</f>
        <v>3.5</v>
      </c>
      <c r="AD15">
        <f>Programmation!$AF6*IF(AD7=0,1,0)</f>
        <v>3.5</v>
      </c>
      <c r="AE15">
        <f>Programmation!$AF6*IF(AE7=0,1,0)</f>
        <v>3.5</v>
      </c>
      <c r="AF15">
        <f>Programmation!$AF6*IF(AF7=0,1,0)</f>
        <v>3.5</v>
      </c>
      <c r="AG15">
        <f>Programmation!$AF6*IF(AG7=0,1,0)</f>
        <v>3.5</v>
      </c>
      <c r="AH15">
        <f>Programmation!$AF6*IF(AH7=0,1,0)</f>
        <v>3.5</v>
      </c>
      <c r="AI15">
        <f>Programmation!$AF6*IF(AI7=0,1,0)</f>
        <v>3.5</v>
      </c>
      <c r="AJ15">
        <f>Programmation!$AF6*IF(AJ7=0,1,0)</f>
        <v>3.5</v>
      </c>
      <c r="AK15">
        <f>Programmation!$AF6*IF(AK7=0,1,0)</f>
        <v>3.5</v>
      </c>
      <c r="AL15">
        <f>Programmation!$AF6*IF(AL7=0,1,0)</f>
        <v>3.5</v>
      </c>
      <c r="AM15">
        <f>Programmation!$AF6*IF(AM7=0,1,0)</f>
        <v>3.5</v>
      </c>
      <c r="AN15">
        <f>Programmation!$AF6*IF(AN7=0,1,0)</f>
        <v>3.5</v>
      </c>
      <c r="AO15">
        <f>Programmation!$AF6*IF(AO7=0,1,0)</f>
        <v>3.5</v>
      </c>
      <c r="AP15">
        <f>Programmation!$AF6*IF(AP7=0,1,0)</f>
        <v>3.5</v>
      </c>
      <c r="AQ15">
        <f>Programmation!$AF6*IF(AQ7=0,1,0)</f>
        <v>3.5</v>
      </c>
      <c r="AR15">
        <f>Programmation!$AF6*IF(AR7=0,1,0)</f>
        <v>3.5</v>
      </c>
      <c r="AS15">
        <f>Programmation!$AF6*IF(AS7=0,1,0)</f>
        <v>0</v>
      </c>
      <c r="AT15">
        <f>Programmation!$AF6*IF(AT7=0,1,0)</f>
        <v>0</v>
      </c>
      <c r="AU15">
        <f>Programmation!$AF6*IF(AU7=0,1,0)</f>
        <v>3.5</v>
      </c>
      <c r="AV15">
        <f>Programmation!$AF6*IF(AV7=0,1,0)</f>
        <v>3.5</v>
      </c>
      <c r="AW15">
        <f>Programmation!$AF6*IF(AW7=0,1,0)</f>
        <v>3.5</v>
      </c>
      <c r="AX15">
        <f>Programmation!$AF6*IF(AX7=0,1,0)</f>
        <v>3.5</v>
      </c>
      <c r="AY15">
        <f>Programmation!$AF6*IF(AY7=0,1,0)</f>
        <v>3.5</v>
      </c>
      <c r="AZ15">
        <f>Programmation!$AF6*IF(AZ7=0,1,0)</f>
        <v>3.5</v>
      </c>
      <c r="BA15">
        <f>Programmation!$AF6*IF(BA7=0,1,0)</f>
        <v>3.5</v>
      </c>
      <c r="BB15">
        <f>Programmation!$AF6*IF(BB7=0,1,0)</f>
        <v>3.5</v>
      </c>
      <c r="BC15">
        <f>Programmation!$AF6*IF(BC7=0,1,0)</f>
        <v>3.5</v>
      </c>
      <c r="BD15">
        <f>Programmation!$AF6*IF(BD7=0,1,0)</f>
        <v>3.5</v>
      </c>
      <c r="BE15">
        <f>Programmation!$AF6*IF(BE7=0,1,0)</f>
        <v>3.5</v>
      </c>
      <c r="BF15">
        <f>Programmation!$AF6*IF(BF7=0,1,0)</f>
        <v>3.5</v>
      </c>
      <c r="BG15">
        <f>Programmation!$AF6*IF(BG7=0,1,0)</f>
        <v>3.5</v>
      </c>
      <c r="BH15">
        <f>Programmation!$AF6*IF(BH7=0,1,0)</f>
        <v>3.5</v>
      </c>
      <c r="BI15">
        <f>Programmation!$AF6*IF(BI7=0,1,0)</f>
        <v>3.5</v>
      </c>
      <c r="BJ15">
        <f>Programmation!$AF6*IF(BJ7=0,1,0)</f>
        <v>3.5</v>
      </c>
      <c r="BK15">
        <f>Programmation!$AF6*IF(BK7=0,1,0)</f>
        <v>0</v>
      </c>
      <c r="BL15">
        <f>Programmation!$AF6*IF(BL7=0,1,0)</f>
        <v>0</v>
      </c>
      <c r="BM15">
        <f>Programmation!$AF6*IF(BM7=0,1,0)</f>
        <v>3.5</v>
      </c>
      <c r="BN15">
        <f>Programmation!$AF6*IF(BN7=0,1,0)</f>
        <v>3.5</v>
      </c>
      <c r="BO15">
        <f>Programmation!$AF6*IF(BO7=0,1,0)</f>
        <v>3.5</v>
      </c>
      <c r="BP15">
        <f>Programmation!$AF6*IF(BP7=0,1,0)</f>
        <v>3.5</v>
      </c>
      <c r="BQ15">
        <f>Programmation!$AF6*IF(BQ7=0,1,0)</f>
        <v>3.5</v>
      </c>
      <c r="BR15">
        <f>Programmation!$AF6*IF(BR7=0,1,0)</f>
        <v>3.5</v>
      </c>
      <c r="BS15">
        <f>Programmation!$AF6*IF(BS7=0,1,0)</f>
        <v>3.5</v>
      </c>
      <c r="BT15">
        <f>Programmation!$AF6*IF(BT7=0,1,0)</f>
        <v>3.5</v>
      </c>
      <c r="BU15">
        <f>Programmation!$AF6*IF(BU7=0,1,0)</f>
        <v>3.5</v>
      </c>
      <c r="BV15">
        <f>Programmation!$AF6*IF(BV7=0,1,0)</f>
        <v>3.5</v>
      </c>
      <c r="BW15">
        <f>Programmation!$AF6*IF(BW7=0,1,0)</f>
        <v>3.5</v>
      </c>
      <c r="BX15">
        <f>Programmation!$AF6*IF(BX7=0,1,0)</f>
        <v>3.5</v>
      </c>
      <c r="BY15">
        <f>Programmation!$AF6*IF(BY7=0,1,0)</f>
        <v>3.5</v>
      </c>
      <c r="BZ15">
        <f>Programmation!$AF6*IF(BZ7=0,1,0)</f>
        <v>0</v>
      </c>
      <c r="CA15">
        <f>Programmation!$AF6*IF(CA7=0,1,0)</f>
        <v>3.5</v>
      </c>
      <c r="CB15">
        <f>Programmation!$AF6*IF(CB7=0,1,0)</f>
        <v>3.5</v>
      </c>
      <c r="CC15">
        <f>Programmation!$AF6*IF(CC7=0,1,0)</f>
        <v>3.5</v>
      </c>
      <c r="CD15">
        <f>Programmation!$AF6*IF(CD7=0,1,0)</f>
        <v>3.5</v>
      </c>
      <c r="CE15">
        <f>Programmation!$AF6*IF(CE7=0,1,0)</f>
        <v>3.5</v>
      </c>
      <c r="CF15">
        <f>Programmation!$AF6*IF(CF7=0,1,0)</f>
        <v>3.5</v>
      </c>
      <c r="CG15">
        <f>Programmation!$AF6*IF(CG7=0,1,0)</f>
        <v>3.5</v>
      </c>
      <c r="CH15">
        <f>Programmation!$AF6*IF(CH7=0,1,0)</f>
        <v>3.5</v>
      </c>
      <c r="CI15">
        <f>Programmation!$AF6*IF(CI7=0,1,0)</f>
        <v>3.5</v>
      </c>
      <c r="CJ15">
        <f>Programmation!$AF6*IF(CJ7=0,1,0)</f>
        <v>3.5</v>
      </c>
      <c r="CK15">
        <f>Programmation!$AF6*IF(CK7=0,1,0)</f>
        <v>3.5</v>
      </c>
      <c r="CL15">
        <f>Programmation!$AF6*IF(CL7=0,1,0)</f>
        <v>3.5</v>
      </c>
    </row>
    <row r="16" spans="1:90">
      <c r="A16" t="s">
        <v>122</v>
      </c>
      <c r="B16" s="45">
        <f>SUM(B11:B15)</f>
        <v>35</v>
      </c>
      <c r="C16" s="45">
        <f t="shared" ref="C16:AF16" si="0">SUM(C11:C15)</f>
        <v>35</v>
      </c>
      <c r="D16" s="45">
        <f t="shared" si="0"/>
        <v>35</v>
      </c>
      <c r="E16" s="45">
        <f t="shared" si="0"/>
        <v>35</v>
      </c>
      <c r="F16" s="45">
        <f t="shared" si="0"/>
        <v>35</v>
      </c>
      <c r="G16" s="45">
        <f t="shared" si="0"/>
        <v>35</v>
      </c>
      <c r="H16" s="45">
        <f t="shared" si="0"/>
        <v>35</v>
      </c>
      <c r="I16" s="45">
        <f t="shared" si="0"/>
        <v>35</v>
      </c>
      <c r="J16" s="45">
        <f t="shared" si="0"/>
        <v>27.5</v>
      </c>
      <c r="K16" s="45">
        <f t="shared" si="0"/>
        <v>27</v>
      </c>
      <c r="L16" s="45">
        <f t="shared" si="0"/>
        <v>27</v>
      </c>
      <c r="M16" s="45">
        <f t="shared" si="0"/>
        <v>35</v>
      </c>
      <c r="N16" s="45">
        <f t="shared" si="0"/>
        <v>35</v>
      </c>
      <c r="O16" s="45">
        <f t="shared" si="0"/>
        <v>27</v>
      </c>
      <c r="P16" s="45">
        <f t="shared" si="0"/>
        <v>35</v>
      </c>
      <c r="Q16" s="45">
        <f t="shared" si="0"/>
        <v>27.5</v>
      </c>
      <c r="R16" s="45">
        <f t="shared" si="0"/>
        <v>35</v>
      </c>
      <c r="S16" s="45">
        <f t="shared" si="0"/>
        <v>35</v>
      </c>
      <c r="T16" s="45">
        <f t="shared" si="0"/>
        <v>35</v>
      </c>
      <c r="U16" s="45">
        <f t="shared" si="0"/>
        <v>35</v>
      </c>
      <c r="V16" s="45">
        <f t="shared" si="0"/>
        <v>27.5</v>
      </c>
      <c r="W16" s="45">
        <f t="shared" si="0"/>
        <v>35</v>
      </c>
      <c r="X16" s="45">
        <f t="shared" si="0"/>
        <v>35</v>
      </c>
      <c r="Y16" s="45">
        <f t="shared" si="0"/>
        <v>35</v>
      </c>
      <c r="Z16" s="45">
        <f t="shared" si="0"/>
        <v>0</v>
      </c>
      <c r="AA16" s="45">
        <f t="shared" si="0"/>
        <v>35</v>
      </c>
      <c r="AB16" s="45">
        <f t="shared" si="0"/>
        <v>35</v>
      </c>
      <c r="AC16" s="45">
        <f t="shared" si="0"/>
        <v>35</v>
      </c>
      <c r="AD16" s="45">
        <f t="shared" si="0"/>
        <v>35</v>
      </c>
      <c r="AE16" s="45">
        <f t="shared" si="0"/>
        <v>35</v>
      </c>
      <c r="AF16" s="45">
        <f t="shared" si="0"/>
        <v>35</v>
      </c>
      <c r="AG16" s="45">
        <f t="shared" ref="AG16" si="1">SUM(AG11:AG15)</f>
        <v>35</v>
      </c>
      <c r="AH16" s="45">
        <f t="shared" ref="AH16" si="2">SUM(AH11:AH15)</f>
        <v>35</v>
      </c>
      <c r="AI16" s="45">
        <f t="shared" ref="AI16" si="3">SUM(AI11:AI15)</f>
        <v>35</v>
      </c>
      <c r="AJ16" s="45">
        <f t="shared" ref="AJ16" si="4">SUM(AJ11:AJ15)</f>
        <v>35</v>
      </c>
      <c r="AK16" s="45">
        <f t="shared" ref="AK16" si="5">SUM(AK11:AK15)</f>
        <v>35</v>
      </c>
      <c r="AL16" s="45">
        <f t="shared" ref="AL16" si="6">SUM(AL11:AL15)</f>
        <v>35</v>
      </c>
      <c r="AM16" s="45">
        <f t="shared" ref="AM16" si="7">SUM(AM11:AM15)</f>
        <v>27</v>
      </c>
      <c r="AN16" s="45">
        <f t="shared" ref="AN16" si="8">SUM(AN11:AN15)</f>
        <v>35</v>
      </c>
      <c r="AO16" s="45">
        <f t="shared" ref="AO16" si="9">SUM(AO11:AO15)</f>
        <v>35</v>
      </c>
      <c r="AP16" s="45">
        <f t="shared" ref="AP16" si="10">SUM(AP11:AP15)</f>
        <v>35</v>
      </c>
      <c r="AQ16" s="45">
        <f t="shared" ref="AQ16" si="11">SUM(AQ11:AQ15)</f>
        <v>35</v>
      </c>
      <c r="AR16" s="45">
        <f t="shared" ref="AR16" si="12">SUM(AR11:AR15)</f>
        <v>35</v>
      </c>
      <c r="AS16" s="45">
        <f t="shared" ref="AS16" si="13">SUM(AS11:AS15)</f>
        <v>23.5</v>
      </c>
      <c r="AT16" s="45">
        <f t="shared" ref="AT16" si="14">SUM(AT11:AT15)</f>
        <v>0</v>
      </c>
      <c r="AU16" s="45">
        <f t="shared" ref="AU16" si="15">SUM(AU11:AU15)</f>
        <v>35</v>
      </c>
      <c r="AV16" s="45">
        <f t="shared" ref="AV16" si="16">SUM(AV11:AV15)</f>
        <v>35</v>
      </c>
      <c r="AW16" s="45">
        <f t="shared" ref="AW16" si="17">SUM(AW11:AW15)</f>
        <v>35</v>
      </c>
      <c r="AX16" s="45">
        <f t="shared" ref="AX16" si="18">SUM(AX11:AX15)</f>
        <v>35</v>
      </c>
      <c r="AY16" s="45">
        <f t="shared" ref="AY16" si="19">SUM(AY11:AY15)</f>
        <v>35</v>
      </c>
      <c r="AZ16" s="45">
        <f t="shared" ref="AZ16" si="20">SUM(AZ11:AZ15)</f>
        <v>35</v>
      </c>
      <c r="BA16" s="45">
        <f t="shared" ref="BA16" si="21">SUM(BA11:BA15)</f>
        <v>35</v>
      </c>
      <c r="BB16" s="45">
        <f t="shared" ref="BB16" si="22">SUM(BB11:BB15)</f>
        <v>35</v>
      </c>
      <c r="BC16" s="45">
        <f t="shared" ref="BC16" si="23">SUM(BC11:BC15)</f>
        <v>35</v>
      </c>
      <c r="BD16" s="45">
        <f t="shared" ref="BD16" si="24">SUM(BD11:BD15)</f>
        <v>35</v>
      </c>
      <c r="BE16" s="45">
        <f t="shared" ref="BE16" si="25">SUM(BE11:BE15)</f>
        <v>35</v>
      </c>
      <c r="BF16" s="45">
        <f t="shared" ref="BF16" si="26">SUM(BF11:BF15)</f>
        <v>35</v>
      </c>
      <c r="BG16" s="45">
        <f t="shared" ref="BG16" si="27">SUM(BG11:BG15)</f>
        <v>35</v>
      </c>
      <c r="BH16" s="45">
        <f t="shared" ref="BH16" si="28">SUM(BH11:BH15)</f>
        <v>27.5</v>
      </c>
      <c r="BI16" s="45">
        <f t="shared" ref="BI16" si="29">SUM(BI11:BI15)</f>
        <v>35</v>
      </c>
      <c r="BJ16" s="45">
        <f t="shared" ref="BJ16" si="30">SUM(BJ11:BJ15)</f>
        <v>35</v>
      </c>
      <c r="BK16" s="45">
        <f t="shared" ref="BK16" si="31">SUM(BK11:BK15)</f>
        <v>31.5</v>
      </c>
      <c r="BL16" s="45">
        <f t="shared" ref="BL16" si="32">SUM(BL11:BL15)</f>
        <v>31.5</v>
      </c>
      <c r="BM16" s="45">
        <f t="shared" ref="BM16" si="33">SUM(BM11:BM15)</f>
        <v>27</v>
      </c>
      <c r="BN16" s="45">
        <f t="shared" ref="BN16" si="34">SUM(BN11:BN15)</f>
        <v>35</v>
      </c>
      <c r="BO16" s="45">
        <f t="shared" ref="BO16" si="35">SUM(BO11:BO15)</f>
        <v>27.5</v>
      </c>
      <c r="BP16" s="45">
        <f t="shared" ref="BP16" si="36">SUM(BP11:BP15)</f>
        <v>35</v>
      </c>
      <c r="BQ16" s="45">
        <f t="shared" ref="BQ16" si="37">SUM(BQ11:BQ15)</f>
        <v>35</v>
      </c>
      <c r="BR16" s="45">
        <f t="shared" ref="BR16" si="38">SUM(BR11:BR15)</f>
        <v>35</v>
      </c>
      <c r="BS16" s="45">
        <f t="shared" ref="BS16" si="39">SUM(BS11:BS15)</f>
        <v>35</v>
      </c>
      <c r="BT16" s="45">
        <f t="shared" ref="BT16" si="40">SUM(BT11:BT15)</f>
        <v>35</v>
      </c>
      <c r="BU16" s="45">
        <f t="shared" ref="BU16" si="41">SUM(BU11:BU15)</f>
        <v>35</v>
      </c>
      <c r="BV16" s="45">
        <f t="shared" ref="BV16" si="42">SUM(BV11:BV15)</f>
        <v>27</v>
      </c>
      <c r="BW16" s="45">
        <f t="shared" ref="BW16" si="43">SUM(BW11:BW15)</f>
        <v>35</v>
      </c>
      <c r="BX16" s="45">
        <f t="shared" ref="BX16" si="44">SUM(BX11:BX15)</f>
        <v>35</v>
      </c>
      <c r="BY16" s="45">
        <f t="shared" ref="BY16" si="45">SUM(BY11:BY15)</f>
        <v>35</v>
      </c>
      <c r="BZ16" s="45">
        <f t="shared" ref="BZ16" si="46">SUM(BZ11:BZ15)</f>
        <v>0</v>
      </c>
      <c r="CA16" s="45">
        <f t="shared" ref="CA16" si="47">SUM(CA11:CA15)</f>
        <v>35</v>
      </c>
      <c r="CB16" s="45">
        <f t="shared" ref="CB16" si="48">SUM(CB11:CB15)</f>
        <v>35</v>
      </c>
      <c r="CC16" s="45">
        <f t="shared" ref="CC16" si="49">SUM(CC11:CC15)</f>
        <v>35</v>
      </c>
      <c r="CD16" s="45">
        <f t="shared" ref="CD16" si="50">SUM(CD11:CD15)</f>
        <v>35</v>
      </c>
      <c r="CE16" s="45">
        <f t="shared" ref="CE16" si="51">SUM(CE11:CE15)</f>
        <v>35</v>
      </c>
      <c r="CF16" s="45">
        <f t="shared" ref="CF16" si="52">SUM(CF11:CF15)</f>
        <v>35</v>
      </c>
      <c r="CG16" s="45">
        <f t="shared" ref="CG16" si="53">SUM(CG11:CG15)</f>
        <v>35</v>
      </c>
      <c r="CH16" s="45">
        <f t="shared" ref="CH16" si="54">SUM(CH11:CH15)</f>
        <v>35</v>
      </c>
      <c r="CI16" s="45">
        <f t="shared" ref="CI16" si="55">SUM(CI11:CI15)</f>
        <v>35</v>
      </c>
      <c r="CJ16" s="45">
        <f t="shared" ref="CJ16" si="56">SUM(CJ11:CJ15)</f>
        <v>35</v>
      </c>
      <c r="CK16" s="45">
        <f t="shared" ref="CK16:CL16" si="57">SUM(CK11:CK15)</f>
        <v>35</v>
      </c>
      <c r="CL16" s="45">
        <f t="shared" si="57"/>
        <v>35</v>
      </c>
    </row>
    <row r="19" spans="1:90">
      <c r="A19" t="s">
        <v>128</v>
      </c>
      <c r="B19">
        <f t="array" ref="B19">SUMPRODUCT(IFERROR(Programmation!$AG$2:$DQ$6=Programmation!C9,0)*(COLUMN($AG$2:$DQ$6)-32))</f>
        <v>2</v>
      </c>
      <c r="C19" s="148" t="s">
        <v>129</v>
      </c>
    </row>
    <row r="20" spans="1:90">
      <c r="B20" s="149">
        <f t="array" ref="B20">INDEX(Programmation!$AG$7:$DQ$7,,COLUMN()-2+$B$19)</f>
        <v>35</v>
      </c>
      <c r="C20" s="149">
        <f t="array" ref="C20">INDEX(Programmation!$AG$7:$DQ$7,,COLUMN()-2+$B$19)</f>
        <v>35</v>
      </c>
      <c r="D20" s="149">
        <f t="array" ref="D20">INDEX(Programmation!$AG$7:$DQ$7,,COLUMN()-2+$B$19)</f>
        <v>35</v>
      </c>
      <c r="E20" s="149">
        <f t="array" ref="E20">INDEX(Programmation!$AG$7:$DQ$7,,COLUMN()-2+$B$19)</f>
        <v>35</v>
      </c>
      <c r="F20" s="149">
        <f t="array" ref="F20">INDEX(Programmation!$AG$7:$DQ$7,,COLUMN()-2+$B$19)</f>
        <v>35</v>
      </c>
      <c r="G20" s="149">
        <f t="array" ref="G20">INDEX(Programmation!$AG$7:$DQ$7,,COLUMN()-2+$B$19)</f>
        <v>35</v>
      </c>
      <c r="H20" s="149">
        <f t="array" ref="H20">INDEX(Programmation!$AG$7:$DQ$7,,COLUMN()-2+$B$19)</f>
        <v>35</v>
      </c>
      <c r="I20" s="149">
        <f t="array" ref="I20">INDEX(Programmation!$AG$7:$DQ$7,,COLUMN()-2+$B$19)</f>
        <v>27.5</v>
      </c>
      <c r="J20" s="149">
        <f t="array" ref="J20">INDEX(Programmation!$AG$7:$DQ$7,,COLUMN()-2+$B$19)</f>
        <v>27</v>
      </c>
      <c r="K20" s="149">
        <f t="array" ref="K20">INDEX(Programmation!$AG$7:$DQ$7,,COLUMN()-2+$B$19)</f>
        <v>27</v>
      </c>
      <c r="L20" s="149">
        <f t="array" ref="L20">INDEX(Programmation!$AG$7:$DQ$7,,COLUMN()-2+$B$19)</f>
        <v>35</v>
      </c>
      <c r="M20" s="149">
        <f t="array" ref="M20">INDEX(Programmation!$AG$7:$DQ$7,,COLUMN()-2+$B$19)</f>
        <v>35</v>
      </c>
      <c r="N20" s="149">
        <f t="array" ref="N20">INDEX(Programmation!$AG$7:$DQ$7,,COLUMN()-2+$B$19)</f>
        <v>27</v>
      </c>
      <c r="O20" s="149">
        <f t="array" ref="O20">INDEX(Programmation!$AG$7:$DQ$7,,COLUMN()-2+$B$19)</f>
        <v>35</v>
      </c>
      <c r="P20" s="149">
        <f t="array" ref="P20">INDEX(Programmation!$AG$7:$DQ$7,,COLUMN()-2+$B$19)</f>
        <v>27.5</v>
      </c>
      <c r="Q20" s="149">
        <f t="array" ref="Q20">INDEX(Programmation!$AG$7:$DQ$7,,COLUMN()-2+$B$19)</f>
        <v>35</v>
      </c>
      <c r="R20" s="149">
        <f t="array" ref="R20">INDEX(Programmation!$AG$7:$DQ$7,,COLUMN()-2+$B$19)</f>
        <v>35</v>
      </c>
      <c r="S20" s="149">
        <f t="array" ref="S20">INDEX(Programmation!$AG$7:$DQ$7,,COLUMN()-2+$B$19)</f>
        <v>35</v>
      </c>
      <c r="T20" s="149">
        <f t="array" ref="T20">INDEX(Programmation!$AG$7:$DQ$7,,COLUMN()-2+$B$19)</f>
        <v>35</v>
      </c>
      <c r="U20" s="149">
        <f t="array" ref="U20">INDEX(Programmation!$AG$7:$DQ$7,,COLUMN()-2+$B$19)</f>
        <v>27.5</v>
      </c>
      <c r="V20" s="149">
        <f t="array" ref="V20">INDEX(Programmation!$AG$7:$DQ$7,,COLUMN()-2+$B$19)</f>
        <v>35</v>
      </c>
      <c r="W20" s="149">
        <f t="array" ref="W20">INDEX(Programmation!$AG$7:$DQ$7,,COLUMN()-2+$B$19)</f>
        <v>35</v>
      </c>
      <c r="X20" s="149">
        <f t="array" ref="X20">INDEX(Programmation!$AG$7:$DQ$7,,COLUMN()-2+$B$19)</f>
        <v>35</v>
      </c>
      <c r="Y20" s="149">
        <f t="array" ref="Y20">INDEX(Programmation!$AG$7:$DQ$7,,COLUMN()-2+$B$19)</f>
        <v>0</v>
      </c>
      <c r="Z20" s="149">
        <f t="array" ref="Z20">INDEX(Programmation!$AG$7:$DQ$7,,COLUMN()-2+$B$19)</f>
        <v>35</v>
      </c>
      <c r="AA20" s="149">
        <f t="array" ref="AA20">INDEX(Programmation!$AG$7:$DQ$7,,COLUMN()-2+$B$19)</f>
        <v>35</v>
      </c>
      <c r="AB20" s="149">
        <f t="array" ref="AB20">INDEX(Programmation!$AG$7:$DQ$7,,COLUMN()-2+$B$19)</f>
        <v>35</v>
      </c>
      <c r="AC20" s="149">
        <f t="array" ref="AC20">INDEX(Programmation!$AG$7:$DQ$7,,COLUMN()-2+$B$19)</f>
        <v>35</v>
      </c>
      <c r="AD20" s="149">
        <f t="array" ref="AD20">INDEX(Programmation!$AG$7:$DQ$7,,COLUMN()-2+$B$19)</f>
        <v>35</v>
      </c>
      <c r="AE20" s="149">
        <f t="array" ref="AE20">INDEX(Programmation!$AG$7:$DQ$7,,COLUMN()-2+$B$19)</f>
        <v>35</v>
      </c>
      <c r="AF20" s="149">
        <f t="array" ref="AF20">INDEX(Programmation!$AG$7:$DQ$7,,COLUMN()-2+$B$19)</f>
        <v>35</v>
      </c>
      <c r="AG20" s="149">
        <f t="array" ref="AG20">INDEX(Programmation!$AG$7:$DQ$7,,COLUMN()-2+$B$19)</f>
        <v>35</v>
      </c>
      <c r="AH20" s="149">
        <f t="array" ref="AH20">INDEX(Programmation!$AG$7:$DQ$7,,COLUMN()-2+$B$19)</f>
        <v>35</v>
      </c>
      <c r="AI20" s="149">
        <f t="array" ref="AI20">INDEX(Programmation!$AG$7:$DQ$7,,COLUMN()-2+$B$19)</f>
        <v>35</v>
      </c>
      <c r="AJ20" s="149">
        <f t="array" ref="AJ20">INDEX(Programmation!$AG$7:$DQ$7,,COLUMN()-2+$B$19)</f>
        <v>35</v>
      </c>
      <c r="AK20" s="149">
        <f t="array" ref="AK20">INDEX(Programmation!$AG$7:$DQ$7,,COLUMN()-2+$B$19)</f>
        <v>35</v>
      </c>
      <c r="AL20" s="149">
        <f t="array" ref="AL20">INDEX(Programmation!$AG$7:$DQ$7,,COLUMN()-2+$B$19)</f>
        <v>27</v>
      </c>
      <c r="AM20" s="149">
        <f t="array" ref="AM20">INDEX(Programmation!$AG$7:$DQ$7,,COLUMN()-2+$B$19)</f>
        <v>35</v>
      </c>
      <c r="AN20" s="149">
        <f t="array" ref="AN20">INDEX(Programmation!$AG$7:$DQ$7,,COLUMN()-2+$B$19)</f>
        <v>35</v>
      </c>
      <c r="AO20" s="149">
        <f t="array" ref="AO20">INDEX(Programmation!$AG$7:$DQ$7,,COLUMN()-2+$B$19)</f>
        <v>35</v>
      </c>
      <c r="AP20" s="149">
        <f t="array" ref="AP20">INDEX(Programmation!$AG$7:$DQ$7,,COLUMN()-2+$B$19)</f>
        <v>35</v>
      </c>
      <c r="AQ20" s="149">
        <f t="array" ref="AQ20">INDEX(Programmation!$AG$7:$DQ$7,,COLUMN()-2+$B$19)</f>
        <v>35</v>
      </c>
      <c r="AR20" s="149">
        <f t="array" ref="AR20">INDEX(Programmation!$AG$7:$DQ$7,,COLUMN()-2+$B$19)</f>
        <v>23.5</v>
      </c>
      <c r="AS20" s="149">
        <f t="array" ref="AS20">INDEX(Programmation!$AG$7:$DQ$7,,COLUMN()-2+$B$19)</f>
        <v>0</v>
      </c>
      <c r="AT20" s="149">
        <f t="array" ref="AT20">INDEX(Programmation!$AG$7:$DQ$7,,COLUMN()-2+$B$19)</f>
        <v>35</v>
      </c>
      <c r="AU20" s="149">
        <f t="array" ref="AU20">INDEX(Programmation!$AG$7:$DQ$7,,COLUMN()-2+$B$19)</f>
        <v>35</v>
      </c>
      <c r="AV20" s="149">
        <f t="array" ref="AV20">INDEX(Programmation!$AG$7:$DQ$7,,COLUMN()-2+$B$19)</f>
        <v>35</v>
      </c>
      <c r="AW20" s="149">
        <f t="array" ref="AW20">INDEX(Programmation!$AG$7:$DQ$7,,COLUMN()-2+$B$19)</f>
        <v>35</v>
      </c>
      <c r="AX20" s="149">
        <f t="array" ref="AX20">INDEX(Programmation!$AG$7:$DQ$7,,COLUMN()-2+$B$19)</f>
        <v>35</v>
      </c>
      <c r="AY20" s="149">
        <f t="array" ref="AY20">INDEX(Programmation!$AG$7:$DQ$7,,COLUMN()-2+$B$19)</f>
        <v>35</v>
      </c>
      <c r="AZ20" s="149">
        <f t="array" ref="AZ20">INDEX(Programmation!$AG$7:$DQ$7,,COLUMN()-2+$B$19)</f>
        <v>35</v>
      </c>
      <c r="BA20" s="149">
        <f t="array" ref="BA20">INDEX(Programmation!$AG$7:$DQ$7,,COLUMN()-2+$B$19)</f>
        <v>35</v>
      </c>
      <c r="BB20" s="149">
        <f t="array" ref="BB20">INDEX(Programmation!$AG$7:$DQ$7,,COLUMN()-2+$B$19)</f>
        <v>35</v>
      </c>
      <c r="BC20" s="149">
        <f t="array" ref="BC20">INDEX(Programmation!$AG$7:$DQ$7,,COLUMN()-2+$B$19)</f>
        <v>35</v>
      </c>
      <c r="BD20" s="149">
        <f t="array" ref="BD20">INDEX(Programmation!$AG$7:$DQ$7,,COLUMN()-2+$B$19)</f>
        <v>35</v>
      </c>
      <c r="BE20" s="149">
        <f t="array" ref="BE20">INDEX(Programmation!$AG$7:$DQ$7,,COLUMN()-2+$B$19)</f>
        <v>35</v>
      </c>
      <c r="BF20" s="149">
        <f t="array" ref="BF20">INDEX(Programmation!$AG$7:$DQ$7,,COLUMN()-2+$B$19)</f>
        <v>35</v>
      </c>
      <c r="BG20" s="149">
        <f t="array" ref="BG20">INDEX(Programmation!$AG$7:$DQ$7,,COLUMN()-2+$B$19)</f>
        <v>27.5</v>
      </c>
      <c r="BH20" s="149">
        <f t="array" ref="BH20">INDEX(Programmation!$AG$7:$DQ$7,,COLUMN()-2+$B$19)</f>
        <v>35</v>
      </c>
      <c r="BI20" s="149">
        <f t="array" ref="BI20">INDEX(Programmation!$AG$7:$DQ$7,,COLUMN()-2+$B$19)</f>
        <v>35</v>
      </c>
      <c r="BJ20" s="149">
        <f t="array" ref="BJ20">INDEX(Programmation!$AG$7:$DQ$7,,COLUMN()-2+$B$19)</f>
        <v>31.5</v>
      </c>
      <c r="BK20" s="149">
        <f t="array" ref="BK20">INDEX(Programmation!$AG$7:$DQ$7,,COLUMN()-2+$B$19)</f>
        <v>31.5</v>
      </c>
      <c r="BL20" s="149">
        <f t="array" ref="BL20">INDEX(Programmation!$AG$7:$DQ$7,,COLUMN()-2+$B$19)</f>
        <v>27</v>
      </c>
      <c r="BM20" s="149">
        <f t="array" ref="BM20">INDEX(Programmation!$AG$7:$DQ$7,,COLUMN()-2+$B$19)</f>
        <v>35</v>
      </c>
      <c r="BN20" s="149">
        <f t="array" ref="BN20">INDEX(Programmation!$AG$7:$DQ$7,,COLUMN()-2+$B$19)</f>
        <v>27.5</v>
      </c>
      <c r="BO20" s="149">
        <f t="array" ref="BO20">INDEX(Programmation!$AG$7:$DQ$7,,COLUMN()-2+$B$19)</f>
        <v>35</v>
      </c>
      <c r="BP20" s="149">
        <f t="array" ref="BP20">INDEX(Programmation!$AG$7:$DQ$7,,COLUMN()-2+$B$19)</f>
        <v>35</v>
      </c>
      <c r="BQ20" s="149">
        <f t="array" ref="BQ20">INDEX(Programmation!$AG$7:$DQ$7,,COLUMN()-2+$B$19)</f>
        <v>35</v>
      </c>
      <c r="BR20" s="149">
        <f t="array" ref="BR20">INDEX(Programmation!$AG$7:$DQ$7,,COLUMN()-2+$B$19)</f>
        <v>35</v>
      </c>
      <c r="BS20" s="149">
        <f t="array" ref="BS20">INDEX(Programmation!$AG$7:$DQ$7,,COLUMN()-2+$B$19)</f>
        <v>35</v>
      </c>
      <c r="BT20" s="149">
        <f t="array" ref="BT20">INDEX(Programmation!$AG$7:$DQ$7,,COLUMN()-2+$B$19)</f>
        <v>35</v>
      </c>
      <c r="BU20" s="149">
        <f t="array" ref="BU20">INDEX(Programmation!$AG$7:$DQ$7,,COLUMN()-2+$B$19)</f>
        <v>27</v>
      </c>
      <c r="BV20" s="149">
        <f t="array" ref="BV20">INDEX(Programmation!$AG$7:$DQ$7,,COLUMN()-2+$B$19)</f>
        <v>35</v>
      </c>
      <c r="BW20" s="149">
        <f t="array" ref="BW20">INDEX(Programmation!$AG$7:$DQ$7,,COLUMN()-2+$B$19)</f>
        <v>35</v>
      </c>
      <c r="BX20" s="149">
        <f t="array" ref="BX20">INDEX(Programmation!$AG$7:$DQ$7,,COLUMN()-2+$B$19)</f>
        <v>35</v>
      </c>
      <c r="BY20" s="149">
        <f t="array" ref="BY20">INDEX(Programmation!$AG$7:$DQ$7,,COLUMN()-2+$B$19)</f>
        <v>0</v>
      </c>
      <c r="BZ20" s="149">
        <f t="array" ref="BZ20">INDEX(Programmation!$AG$7:$DQ$7,,COLUMN()-2+$B$19)</f>
        <v>35</v>
      </c>
      <c r="CA20" s="149">
        <f t="array" ref="CA20">INDEX(Programmation!$AG$7:$DQ$7,,COLUMN()-2+$B$19)</f>
        <v>35</v>
      </c>
      <c r="CB20" s="149">
        <f t="array" ref="CB20">INDEX(Programmation!$AG$7:$DQ$7,,COLUMN()-2+$B$19)</f>
        <v>35</v>
      </c>
      <c r="CC20" s="149">
        <f t="array" ref="CC20">INDEX(Programmation!$AG$7:$DQ$7,,COLUMN()-2+$B$19)</f>
        <v>35</v>
      </c>
      <c r="CD20" s="149">
        <f t="array" ref="CD20">INDEX(Programmation!$AG$7:$DQ$7,,COLUMN()-2+$B$19)</f>
        <v>35</v>
      </c>
      <c r="CE20" s="149">
        <f t="array" ref="CE20">INDEX(Programmation!$AG$7:$DQ$7,,COLUMN()-2+$B$19)</f>
        <v>35</v>
      </c>
      <c r="CF20" s="149">
        <f t="array" ref="CF20">INDEX(Programmation!$AG$7:$DQ$7,,COLUMN()-2+$B$19)</f>
        <v>35</v>
      </c>
      <c r="CG20" s="149">
        <f t="array" ref="CG20">INDEX(Programmation!$AG$7:$DQ$7,,COLUMN()-2+$B$19)</f>
        <v>35</v>
      </c>
      <c r="CH20" s="149">
        <f t="array" ref="CH20">INDEX(Programmation!$AG$7:$DQ$7,,COLUMN()-2+$B$19)</f>
        <v>35</v>
      </c>
      <c r="CI20" s="149">
        <f t="array" ref="CI20">INDEX(Programmation!$AG$7:$DQ$7,,COLUMN()-2+$B$19)</f>
        <v>35</v>
      </c>
      <c r="CJ20" s="149">
        <f t="array" ref="CJ20">INDEX(Programmation!$AG$7:$DQ$7,,COLUMN()-2+$B$19)</f>
        <v>35</v>
      </c>
      <c r="CK20" s="149">
        <f t="array" ref="CK20">INDEX(Programmation!$AG$7:$DQ$7,,COLUMN()-2+$B$19)</f>
        <v>35</v>
      </c>
      <c r="CL20" s="149" t="e">
        <f t="array" ref="CL20">INDEX(Programmation!$AG$7:$DQ$7,,COLUMN()-2+$B$19)</f>
        <v>#REF!</v>
      </c>
    </row>
    <row r="21" spans="1:90">
      <c r="A21" t="s">
        <v>130</v>
      </c>
      <c r="B21" s="149">
        <f>B20</f>
        <v>35</v>
      </c>
      <c r="C21" s="149">
        <f>B21+C20</f>
        <v>70</v>
      </c>
      <c r="D21" s="149">
        <f t="shared" ref="D21:I21" si="58">C21+D20</f>
        <v>105</v>
      </c>
      <c r="E21" s="149">
        <f t="shared" si="58"/>
        <v>140</v>
      </c>
      <c r="F21" s="149">
        <f t="shared" si="58"/>
        <v>175</v>
      </c>
      <c r="G21" s="149">
        <f t="shared" si="58"/>
        <v>210</v>
      </c>
      <c r="H21" s="149">
        <f t="shared" si="58"/>
        <v>245</v>
      </c>
      <c r="I21" s="149">
        <f t="shared" si="58"/>
        <v>272.5</v>
      </c>
      <c r="J21" s="149">
        <f t="shared" ref="J21" si="59">I21+J20</f>
        <v>299.5</v>
      </c>
      <c r="K21" s="149">
        <f t="shared" ref="K21" si="60">J21+K20</f>
        <v>326.5</v>
      </c>
      <c r="L21" s="149">
        <f t="shared" ref="L21" si="61">K21+L20</f>
        <v>361.5</v>
      </c>
      <c r="M21" s="149">
        <f t="shared" ref="M21" si="62">L21+M20</f>
        <v>396.5</v>
      </c>
      <c r="N21" s="149">
        <f t="shared" ref="N21:O21" si="63">M21+N20</f>
        <v>423.5</v>
      </c>
      <c r="O21" s="149">
        <f t="shared" si="63"/>
        <v>458.5</v>
      </c>
      <c r="P21" s="149">
        <f t="shared" ref="P21" si="64">O21+P20</f>
        <v>486</v>
      </c>
      <c r="Q21" s="149">
        <f t="shared" ref="Q21" si="65">P21+Q20</f>
        <v>521</v>
      </c>
      <c r="R21" s="149">
        <f t="shared" ref="R21" si="66">Q21+R20</f>
        <v>556</v>
      </c>
      <c r="S21" s="149">
        <f t="shared" ref="S21" si="67">R21+S20</f>
        <v>591</v>
      </c>
      <c r="T21" s="149">
        <f t="shared" ref="T21:U21" si="68">S21+T20</f>
        <v>626</v>
      </c>
      <c r="U21" s="149">
        <f t="shared" si="68"/>
        <v>653.5</v>
      </c>
      <c r="V21" s="149">
        <f t="shared" ref="V21" si="69">U21+V20</f>
        <v>688.5</v>
      </c>
      <c r="W21" s="149">
        <f t="shared" ref="W21" si="70">V21+W20</f>
        <v>723.5</v>
      </c>
      <c r="X21" s="149">
        <f t="shared" ref="X21" si="71">W21+X20</f>
        <v>758.5</v>
      </c>
      <c r="Y21" s="149">
        <f t="shared" ref="Y21" si="72">X21+Y20</f>
        <v>758.5</v>
      </c>
      <c r="Z21" s="149">
        <f t="shared" ref="Z21:AA21" si="73">Y21+Z20</f>
        <v>793.5</v>
      </c>
      <c r="AA21" s="149">
        <f t="shared" si="73"/>
        <v>828.5</v>
      </c>
      <c r="AB21" s="149">
        <f t="shared" ref="AB21" si="74">AA21+AB20</f>
        <v>863.5</v>
      </c>
      <c r="AC21" s="149">
        <f t="shared" ref="AC21" si="75">AB21+AC20</f>
        <v>898.5</v>
      </c>
      <c r="AD21" s="149">
        <f t="shared" ref="AD21" si="76">AC21+AD20</f>
        <v>933.5</v>
      </c>
      <c r="AE21" s="149">
        <f t="shared" ref="AE21" si="77">AD21+AE20</f>
        <v>968.5</v>
      </c>
      <c r="AF21" s="149">
        <f t="shared" ref="AF21:AG21" si="78">AE21+AF20</f>
        <v>1003.5</v>
      </c>
      <c r="AG21" s="149">
        <f t="shared" si="78"/>
        <v>1038.5</v>
      </c>
      <c r="AH21" s="149">
        <f t="shared" ref="AH21" si="79">AG21+AH20</f>
        <v>1073.5</v>
      </c>
      <c r="AI21" s="149">
        <f t="shared" ref="AI21" si="80">AH21+AI20</f>
        <v>1108.5</v>
      </c>
      <c r="AJ21" s="149">
        <f t="shared" ref="AJ21" si="81">AI21+AJ20</f>
        <v>1143.5</v>
      </c>
      <c r="AK21" s="149">
        <f t="shared" ref="AK21" si="82">AJ21+AK20</f>
        <v>1178.5</v>
      </c>
      <c r="AL21" s="149">
        <f t="shared" ref="AL21:AM21" si="83">AK21+AL20</f>
        <v>1205.5</v>
      </c>
      <c r="AM21" s="149">
        <f t="shared" si="83"/>
        <v>1240.5</v>
      </c>
      <c r="AN21" s="149">
        <f t="shared" ref="AN21" si="84">AM21+AN20</f>
        <v>1275.5</v>
      </c>
      <c r="AO21" s="149">
        <f t="shared" ref="AO21" si="85">AN21+AO20</f>
        <v>1310.5</v>
      </c>
      <c r="AP21" s="149">
        <f t="shared" ref="AP21" si="86">AO21+AP20</f>
        <v>1345.5</v>
      </c>
      <c r="AQ21" s="149">
        <f t="shared" ref="AQ21" si="87">AP21+AQ20</f>
        <v>1380.5</v>
      </c>
      <c r="AR21" s="149">
        <f t="shared" ref="AR21:AS21" si="88">AQ21+AR20</f>
        <v>1404</v>
      </c>
      <c r="AS21" s="149">
        <f t="shared" si="88"/>
        <v>1404</v>
      </c>
      <c r="AT21" s="149">
        <f t="shared" ref="AT21" si="89">AS21+AT20</f>
        <v>1439</v>
      </c>
      <c r="AU21" s="149">
        <f t="shared" ref="AU21" si="90">AT21+AU20</f>
        <v>1474</v>
      </c>
      <c r="AV21" s="149">
        <f t="shared" ref="AV21" si="91">AU21+AV20</f>
        <v>1509</v>
      </c>
      <c r="AW21" s="149">
        <f t="shared" ref="AW21" si="92">AV21+AW20</f>
        <v>1544</v>
      </c>
      <c r="AX21" s="149">
        <f t="shared" ref="AX21:AY21" si="93">AW21+AX20</f>
        <v>1579</v>
      </c>
      <c r="AY21" s="149">
        <f t="shared" si="93"/>
        <v>1614</v>
      </c>
      <c r="AZ21" s="149">
        <f t="shared" ref="AZ21" si="94">AY21+AZ20</f>
        <v>1649</v>
      </c>
      <c r="BA21" s="149">
        <f t="shared" ref="BA21" si="95">AZ21+BA20</f>
        <v>1684</v>
      </c>
      <c r="BB21" s="149">
        <f t="shared" ref="BB21" si="96">BA21+BB20</f>
        <v>1719</v>
      </c>
      <c r="BC21" s="149">
        <f t="shared" ref="BC21" si="97">BB21+BC20</f>
        <v>1754</v>
      </c>
      <c r="BD21" s="149">
        <f t="shared" ref="BD21:BE21" si="98">BC21+BD20</f>
        <v>1789</v>
      </c>
      <c r="BE21" s="149">
        <f t="shared" si="98"/>
        <v>1824</v>
      </c>
      <c r="BF21" s="149">
        <f t="shared" ref="BF21" si="99">BE21+BF20</f>
        <v>1859</v>
      </c>
      <c r="BG21" s="149">
        <f t="shared" ref="BG21" si="100">BF21+BG20</f>
        <v>1886.5</v>
      </c>
      <c r="BH21" s="149">
        <f t="shared" ref="BH21" si="101">BG21+BH20</f>
        <v>1921.5</v>
      </c>
      <c r="BI21" s="149">
        <f t="shared" ref="BI21" si="102">BH21+BI20</f>
        <v>1956.5</v>
      </c>
      <c r="BJ21" s="149">
        <f t="shared" ref="BJ21:BK21" si="103">BI21+BJ20</f>
        <v>1988</v>
      </c>
      <c r="BK21" s="149">
        <f t="shared" si="103"/>
        <v>2019.5</v>
      </c>
      <c r="BL21" s="149">
        <f t="shared" ref="BL21" si="104">BK21+BL20</f>
        <v>2046.5</v>
      </c>
      <c r="BM21" s="149">
        <f t="shared" ref="BM21" si="105">BL21+BM20</f>
        <v>2081.5</v>
      </c>
      <c r="BN21" s="149">
        <f t="shared" ref="BN21" si="106">BM21+BN20</f>
        <v>2109</v>
      </c>
      <c r="BO21" s="149">
        <f t="shared" ref="BO21" si="107">BN21+BO20</f>
        <v>2144</v>
      </c>
      <c r="BP21" s="149">
        <f t="shared" ref="BP21:BQ21" si="108">BO21+BP20</f>
        <v>2179</v>
      </c>
      <c r="BQ21" s="149">
        <f t="shared" si="108"/>
        <v>2214</v>
      </c>
      <c r="BR21" s="149">
        <f t="shared" ref="BR21" si="109">BQ21+BR20</f>
        <v>2249</v>
      </c>
      <c r="BS21" s="149">
        <f t="shared" ref="BS21" si="110">BR21+BS20</f>
        <v>2284</v>
      </c>
      <c r="BT21" s="149">
        <f t="shared" ref="BT21" si="111">BS21+BT20</f>
        <v>2319</v>
      </c>
      <c r="BU21" s="149">
        <f t="shared" ref="BU21" si="112">BT21+BU20</f>
        <v>2346</v>
      </c>
      <c r="BV21" s="149">
        <f t="shared" ref="BV21:BW21" si="113">BU21+BV20</f>
        <v>2381</v>
      </c>
      <c r="BW21" s="149">
        <f t="shared" si="113"/>
        <v>2416</v>
      </c>
      <c r="BX21" s="149">
        <f t="shared" ref="BX21" si="114">BW21+BX20</f>
        <v>2451</v>
      </c>
      <c r="BY21" s="149">
        <f t="shared" ref="BY21" si="115">BX21+BY20</f>
        <v>2451</v>
      </c>
      <c r="BZ21" s="149">
        <f t="shared" ref="BZ21" si="116">BY21+BZ20</f>
        <v>2486</v>
      </c>
      <c r="CA21" s="149">
        <f t="shared" ref="CA21" si="117">BZ21+CA20</f>
        <v>2521</v>
      </c>
      <c r="CB21" s="149">
        <f t="shared" ref="CB21:CC21" si="118">CA21+CB20</f>
        <v>2556</v>
      </c>
      <c r="CC21" s="149">
        <f t="shared" si="118"/>
        <v>2591</v>
      </c>
      <c r="CD21" s="149">
        <f t="shared" ref="CD21" si="119">CC21+CD20</f>
        <v>2626</v>
      </c>
      <c r="CE21" s="149">
        <f t="shared" ref="CE21" si="120">CD21+CE20</f>
        <v>2661</v>
      </c>
      <c r="CF21" s="149">
        <f t="shared" ref="CF21" si="121">CE21+CF20</f>
        <v>2696</v>
      </c>
      <c r="CG21" s="149">
        <f t="shared" ref="CG21" si="122">CF21+CG20</f>
        <v>2731</v>
      </c>
      <c r="CH21" s="149">
        <f t="shared" ref="CH21:CI21" si="123">CG21+CH20</f>
        <v>2766</v>
      </c>
      <c r="CI21" s="149">
        <f t="shared" si="123"/>
        <v>2801</v>
      </c>
      <c r="CJ21" s="149">
        <f t="shared" ref="CJ21" si="124">CI21+CJ20</f>
        <v>2836</v>
      </c>
      <c r="CK21" s="149">
        <f t="shared" ref="CK21" si="125">CJ21+CK20</f>
        <v>2871</v>
      </c>
      <c r="CL21" s="149" t="e">
        <f t="shared" ref="CL21" si="126">CK21+CL20</f>
        <v>#REF!</v>
      </c>
    </row>
    <row r="22" spans="1:90">
      <c r="A22" t="s">
        <v>131</v>
      </c>
      <c r="B22" s="149">
        <f>Programmation!$B$9-'Calc heur'!B21</f>
        <v>1143.5</v>
      </c>
      <c r="C22" s="149">
        <f>Programmation!$B$9-'Calc heur'!C21</f>
        <v>1108.5</v>
      </c>
      <c r="D22" s="149">
        <f>Programmation!$B$9-'Calc heur'!D21</f>
        <v>1073.5</v>
      </c>
      <c r="E22" s="149">
        <f>Programmation!$B$9-'Calc heur'!E21</f>
        <v>1038.5</v>
      </c>
      <c r="F22" s="149">
        <f>Programmation!$B$9-'Calc heur'!F21</f>
        <v>1003.5</v>
      </c>
      <c r="G22" s="149">
        <f>Programmation!$B$9-'Calc heur'!G21</f>
        <v>968.5</v>
      </c>
      <c r="H22" s="149">
        <f>Programmation!$B$9-'Calc heur'!H21</f>
        <v>933.5</v>
      </c>
      <c r="I22" s="149">
        <f>Programmation!$B$9-'Calc heur'!I21</f>
        <v>906</v>
      </c>
      <c r="J22" s="149">
        <f>Programmation!$B$9-'Calc heur'!J21</f>
        <v>879</v>
      </c>
      <c r="K22" s="149">
        <f>Programmation!$B$9-'Calc heur'!K21</f>
        <v>852</v>
      </c>
      <c r="L22" s="149">
        <f>Programmation!$B$9-'Calc heur'!L21</f>
        <v>817</v>
      </c>
      <c r="M22" s="149">
        <f>Programmation!$B$9-'Calc heur'!M21</f>
        <v>782</v>
      </c>
      <c r="N22" s="149">
        <f>Programmation!$B$9-'Calc heur'!N21</f>
        <v>755</v>
      </c>
      <c r="O22" s="149">
        <f>Programmation!$B$9-'Calc heur'!O21</f>
        <v>720</v>
      </c>
      <c r="P22" s="149">
        <f>Programmation!$B$9-'Calc heur'!P21</f>
        <v>692.5</v>
      </c>
      <c r="Q22" s="149">
        <f>Programmation!$B$9-'Calc heur'!Q21</f>
        <v>657.5</v>
      </c>
      <c r="R22" s="149">
        <f>Programmation!$B$9-'Calc heur'!R21</f>
        <v>622.5</v>
      </c>
      <c r="S22" s="149">
        <f>Programmation!$B$9-'Calc heur'!S21</f>
        <v>587.5</v>
      </c>
      <c r="T22" s="149">
        <f>Programmation!$B$9-'Calc heur'!T21</f>
        <v>552.5</v>
      </c>
      <c r="U22" s="149">
        <f>Programmation!$B$9-'Calc heur'!U21</f>
        <v>525</v>
      </c>
      <c r="V22" s="149">
        <f>Programmation!$B$9-'Calc heur'!V21</f>
        <v>490</v>
      </c>
      <c r="W22" s="149">
        <f>Programmation!$B$9-'Calc heur'!W21</f>
        <v>455</v>
      </c>
      <c r="X22" s="149">
        <f>Programmation!$B$9-'Calc heur'!X21</f>
        <v>420</v>
      </c>
      <c r="Y22" s="149">
        <f>Programmation!$B$9-'Calc heur'!Y21</f>
        <v>420</v>
      </c>
      <c r="Z22" s="149">
        <f>Programmation!$B$9-'Calc heur'!Z21</f>
        <v>385</v>
      </c>
      <c r="AA22" s="149">
        <f>Programmation!$B$9-'Calc heur'!AA21</f>
        <v>350</v>
      </c>
      <c r="AB22" s="149">
        <f>Programmation!$B$9-'Calc heur'!AB21</f>
        <v>315</v>
      </c>
      <c r="AC22" s="149">
        <f>Programmation!$B$9-'Calc heur'!AC21</f>
        <v>280</v>
      </c>
      <c r="AD22" s="149">
        <f>Programmation!$B$9-'Calc heur'!AD21</f>
        <v>245</v>
      </c>
      <c r="AE22" s="149">
        <f>Programmation!$B$9-'Calc heur'!AE21</f>
        <v>210</v>
      </c>
      <c r="AF22" s="149">
        <f>Programmation!$B$9-'Calc heur'!AF21</f>
        <v>175</v>
      </c>
      <c r="AG22" s="149">
        <f>Programmation!$B$9-'Calc heur'!AG21</f>
        <v>140</v>
      </c>
      <c r="AH22" s="149">
        <f>Programmation!$B$9-'Calc heur'!AH21</f>
        <v>105</v>
      </c>
      <c r="AI22" s="149">
        <f>Programmation!$B$9-'Calc heur'!AI21</f>
        <v>70</v>
      </c>
      <c r="AJ22" s="149">
        <f>Programmation!$B$9-'Calc heur'!AJ21</f>
        <v>35</v>
      </c>
      <c r="AK22" s="149">
        <f>Programmation!$B$9-'Calc heur'!AK21</f>
        <v>0</v>
      </c>
      <c r="AL22" s="149">
        <f>Programmation!$B$9-'Calc heur'!AL21</f>
        <v>-27</v>
      </c>
      <c r="AM22" s="149">
        <f>Programmation!$B$9-'Calc heur'!AM21</f>
        <v>-62</v>
      </c>
      <c r="AN22" s="149">
        <f>Programmation!$B$9-'Calc heur'!AN21</f>
        <v>-97</v>
      </c>
      <c r="AO22" s="149">
        <f>Programmation!$B$9-'Calc heur'!AO21</f>
        <v>-132</v>
      </c>
      <c r="AP22" s="149">
        <f>Programmation!$B$9-'Calc heur'!AP21</f>
        <v>-167</v>
      </c>
      <c r="AQ22" s="149">
        <f>Programmation!$B$9-'Calc heur'!AQ21</f>
        <v>-202</v>
      </c>
      <c r="AR22" s="149">
        <f>Programmation!$B$9-'Calc heur'!AR21</f>
        <v>-225.5</v>
      </c>
      <c r="AS22" s="149">
        <f>Programmation!$B$9-'Calc heur'!AS21</f>
        <v>-225.5</v>
      </c>
      <c r="AT22" s="149">
        <f>Programmation!$B$9-'Calc heur'!AT21</f>
        <v>-260.5</v>
      </c>
      <c r="AU22" s="149">
        <f>Programmation!$B$9-'Calc heur'!AU21</f>
        <v>-295.5</v>
      </c>
      <c r="AV22" s="149">
        <f>Programmation!$B$9-'Calc heur'!AV21</f>
        <v>-330.5</v>
      </c>
      <c r="AW22" s="149">
        <f>Programmation!$B$9-'Calc heur'!AW21</f>
        <v>-365.5</v>
      </c>
      <c r="AX22" s="149">
        <f>Programmation!$B$9-'Calc heur'!AX21</f>
        <v>-400.5</v>
      </c>
      <c r="AY22" s="149">
        <f>Programmation!$B$9-'Calc heur'!AY21</f>
        <v>-435.5</v>
      </c>
      <c r="AZ22" s="149">
        <f>Programmation!$B$9-'Calc heur'!AZ21</f>
        <v>-470.5</v>
      </c>
      <c r="BA22" s="149">
        <f>Programmation!$B$9-'Calc heur'!BA21</f>
        <v>-505.5</v>
      </c>
      <c r="BB22" s="149">
        <f>Programmation!$B$9-'Calc heur'!BB21</f>
        <v>-540.5</v>
      </c>
      <c r="BC22" s="149">
        <f>Programmation!$B$9-'Calc heur'!BC21</f>
        <v>-575.5</v>
      </c>
      <c r="BD22" s="149">
        <f>Programmation!$B$9-'Calc heur'!BD21</f>
        <v>-610.5</v>
      </c>
      <c r="BE22" s="149">
        <f>Programmation!$B$9-'Calc heur'!BE21</f>
        <v>-645.5</v>
      </c>
      <c r="BF22" s="149">
        <f>Programmation!$B$9-'Calc heur'!BF21</f>
        <v>-680.5</v>
      </c>
      <c r="BG22" s="149">
        <f>Programmation!$B$9-'Calc heur'!BG21</f>
        <v>-708</v>
      </c>
      <c r="BH22" s="149">
        <f>Programmation!$B$9-'Calc heur'!BH21</f>
        <v>-743</v>
      </c>
      <c r="BI22" s="149">
        <f>Programmation!$B$9-'Calc heur'!BI21</f>
        <v>-778</v>
      </c>
      <c r="BJ22" s="149">
        <f>Programmation!$B$9-'Calc heur'!BJ21</f>
        <v>-809.5</v>
      </c>
      <c r="BK22" s="149">
        <f>Programmation!$B$9-'Calc heur'!BK21</f>
        <v>-841</v>
      </c>
      <c r="BL22" s="149">
        <f>Programmation!$B$9-'Calc heur'!BL21</f>
        <v>-868</v>
      </c>
      <c r="BM22" s="149">
        <f>Programmation!$B$9-'Calc heur'!BM21</f>
        <v>-903</v>
      </c>
      <c r="BN22" s="149">
        <f>Programmation!$B$9-'Calc heur'!BN21</f>
        <v>-930.5</v>
      </c>
      <c r="BO22" s="149">
        <f>Programmation!$B$9-'Calc heur'!BO21</f>
        <v>-965.5</v>
      </c>
      <c r="BP22" s="149">
        <f>Programmation!$B$9-'Calc heur'!BP21</f>
        <v>-1000.5</v>
      </c>
      <c r="BQ22" s="149">
        <f>Programmation!$B$9-'Calc heur'!BQ21</f>
        <v>-1035.5</v>
      </c>
      <c r="BR22" s="149">
        <f>Programmation!$B$9-'Calc heur'!BR21</f>
        <v>-1070.5</v>
      </c>
      <c r="BS22" s="149">
        <f>Programmation!$B$9-'Calc heur'!BS21</f>
        <v>-1105.5</v>
      </c>
      <c r="BT22" s="149">
        <f>Programmation!$B$9-'Calc heur'!BT21</f>
        <v>-1140.5</v>
      </c>
      <c r="BU22" s="149">
        <f>Programmation!$B$9-'Calc heur'!BU21</f>
        <v>-1167.5</v>
      </c>
      <c r="BV22" s="149">
        <f>Programmation!$B$9-'Calc heur'!BV21</f>
        <v>-1202.5</v>
      </c>
      <c r="BW22" s="149">
        <f>Programmation!$B$9-'Calc heur'!BW21</f>
        <v>-1237.5</v>
      </c>
      <c r="BX22" s="149">
        <f>Programmation!$B$9-'Calc heur'!BX21</f>
        <v>-1272.5</v>
      </c>
      <c r="BY22" s="149">
        <f>Programmation!$B$9-'Calc heur'!BY21</f>
        <v>-1272.5</v>
      </c>
      <c r="BZ22" s="149">
        <f>Programmation!$B$9-'Calc heur'!BZ21</f>
        <v>-1307.5</v>
      </c>
      <c r="CA22" s="149">
        <f>Programmation!$B$9-'Calc heur'!CA21</f>
        <v>-1342.5</v>
      </c>
      <c r="CB22" s="149">
        <f>Programmation!$B$9-'Calc heur'!CB21</f>
        <v>-1377.5</v>
      </c>
      <c r="CC22" s="149">
        <f>Programmation!$B$9-'Calc heur'!CC21</f>
        <v>-1412.5</v>
      </c>
      <c r="CD22" s="149">
        <f>Programmation!$B$9-'Calc heur'!CD21</f>
        <v>-1447.5</v>
      </c>
      <c r="CE22" s="149">
        <f>Programmation!$B$9-'Calc heur'!CE21</f>
        <v>-1482.5</v>
      </c>
      <c r="CF22" s="149">
        <f>Programmation!$B$9-'Calc heur'!CF21</f>
        <v>-1517.5</v>
      </c>
      <c r="CG22" s="149">
        <f>Programmation!$B$9-'Calc heur'!CG21</f>
        <v>-1552.5</v>
      </c>
      <c r="CH22" s="149">
        <f>Programmation!$B$9-'Calc heur'!CH21</f>
        <v>-1587.5</v>
      </c>
      <c r="CI22" s="149">
        <f>Programmation!$B$9-'Calc heur'!CI21</f>
        <v>-1622.5</v>
      </c>
      <c r="CJ22" s="149">
        <f>Programmation!$B$9-'Calc heur'!CJ21</f>
        <v>-1657.5</v>
      </c>
      <c r="CK22" s="149">
        <f>Programmation!$B$9-'Calc heur'!CK21</f>
        <v>-1692.5</v>
      </c>
      <c r="CL22" s="149" t="e">
        <f>Programmation!$B$9-'Calc heur'!CL21</f>
        <v>#REF!</v>
      </c>
    </row>
  </sheetData>
  <mergeCells count="1">
    <mergeCell ref="B2:F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Programmation</vt:lpstr>
      <vt:lpstr>Cal. Offre</vt:lpstr>
      <vt:lpstr>ANNEXE</vt:lpstr>
      <vt:lpstr>Calc heur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Birolleau Thomas</dc:creator>
  <cp:lastPrinted>2024-04-09T06:22:28Z</cp:lastPrinted>
  <dcterms:created xsi:type="dcterms:W3CDTF">2024-02-29T10:49:44Z</dcterms:created>
  <dcterms:modified xsi:type="dcterms:W3CDTF">2025-11-02T21:14:52Z</dcterms:modified>
</cp:coreProperties>
</file>