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tabRatio="907" firstSheet="1" activeTab="3"/>
  </bookViews>
  <sheets>
    <sheet name="TDB RECAP (PROPO LO)" sheetId="95" state="veryHidden" r:id="rId1"/>
    <sheet name="BAT A" sheetId="90" r:id="rId2"/>
    <sheet name="Paramètres" sheetId="13" r:id="rId3"/>
    <sheet name="PU &amp; QTE" sheetId="92" r:id="rId4"/>
  </sheets>
  <definedNames>
    <definedName name="Liste_altitude" localSheetId="3">#REF!</definedName>
    <definedName name="Liste_altitude" localSheetId="0">'TDB RECAP (PROPO LO)'!#REF!</definedName>
    <definedName name="Liste_altitude">#REF!</definedName>
    <definedName name="Liste_Chauffage" localSheetId="3">OFFSET(#REF!,0,0,COUNTA(#REF!),1)</definedName>
    <definedName name="Liste_Chauffage">OFFSET(Paramètres!$L$2,0,0,COUNTA(Paramètres!$L$2:$L$877),1)</definedName>
    <definedName name="Liste_Choix" localSheetId="3">OFFSET(#REF!,0,0,COUNTA(#REF!)+1,1)</definedName>
    <definedName name="Liste_Choix">OFFSET(Paramètres!#REF!,0,0,COUNTA(Paramètres!$S$2:$S$877)+1,1)</definedName>
    <definedName name="Liste_Departement" localSheetId="3">OFFSET(#REF!,0,0,COUNTA(#REF!),1)</definedName>
    <definedName name="Liste_Departement">OFFSET(Paramètres!$P$2,0,0,COUNTA(Paramètres!$P$2:$P$877),1)</definedName>
    <definedName name="Liste_Infrastructure" localSheetId="3">OFFSET(#REF!,0,0,COUNTA(#REF!),1)</definedName>
    <definedName name="Liste_Infrastructure">OFFSET(Paramètres!$H$2,0,0,COUNTA(Paramètres!$H$2:$H$877),1)</definedName>
    <definedName name="Liste_Modele" localSheetId="3">OFFSET(#REF!,0,0,COUNTA(#REF!),1)</definedName>
    <definedName name="Liste_Modele">OFFSET(Paramètres!#REF!,0,0,COUNTA(Paramètres!$F$2:$F$877),1)</definedName>
    <definedName name="Liste_Stade_Avancement" localSheetId="3">OFFSET(#REF!,0,0,COUNTA(#REF!),1)</definedName>
    <definedName name="Liste_Stade_Avancement">OFFSET(Paramètres!$Q$2,0,0,COUNTA(Paramètres!$Q$2:$Q$877),1)</definedName>
    <definedName name="Liste_Type_Carre" localSheetId="3">OFFSET(#REF!,0,0,COUNTA(#REF!),1)</definedName>
    <definedName name="Liste_Type_Carre">OFFSET(Paramètres!$A$8,0,0,COUNTA(Paramètres!$A$8:$A$877),1)</definedName>
    <definedName name="Liste_Type_Emetteur" localSheetId="3">OFFSET(#REF!,0,0,COUNTA(#REF!),1)</definedName>
    <definedName name="Liste_Type_Emetteur">OFFSET(Paramètres!$M$2,0,0,COUNTA(Paramètres!$M$2:$M$877),1)</definedName>
    <definedName name="TERRASSEMENTST" localSheetId="3">#REF!</definedName>
    <definedName name="TERRASSEMENTST">#REF!</definedName>
    <definedName name="TOTAL_ABF" localSheetId="3">#REF!</definedName>
    <definedName name="TOTAL_ABF" localSheetId="0">'TDB RECAP (PROPO LO)'!#REF!</definedName>
    <definedName name="TOTAL_ABF">#REF!</definedName>
    <definedName name="TOTAL_Commerce_A" localSheetId="3">#REF!</definedName>
    <definedName name="TOTAL_Commerce_A">#REF!</definedName>
    <definedName name="TOTAL_Commerce_B" localSheetId="3">#REF!</definedName>
    <definedName name="TOTAL_Commerce_B">#REF!</definedName>
    <definedName name="TOTAL_Commerce_C" localSheetId="3">#REF!</definedName>
    <definedName name="TOTAL_Commerce_C">#REF!</definedName>
    <definedName name="TOTAL_Commerce_D" localSheetId="3">#REF!</definedName>
    <definedName name="TOTAL_Commerce_D">#REF!</definedName>
    <definedName name="TOTAL_Commerce_E" localSheetId="3">#REF!</definedName>
    <definedName name="TOTAL_Commerce_E">#REF!</definedName>
    <definedName name="TOTAL_Commerce_F" localSheetId="3">#REF!</definedName>
    <definedName name="TOTAL_Commerce_F">#REF!</definedName>
    <definedName name="TOTAL_Commerce_G" localSheetId="3">#REF!</definedName>
    <definedName name="TOTAL_Commerce_G">#REF!</definedName>
    <definedName name="TOTAL_Commerce_H" localSheetId="3">#REF!</definedName>
    <definedName name="TOTAL_Commerce_H">#REF!</definedName>
    <definedName name="TOTAL_OPTIONS_A" localSheetId="3">#REF!</definedName>
    <definedName name="TOTAL_OPTIONS_A">#REF!</definedName>
    <definedName name="TOTAL_OPTIONS_B" localSheetId="3">#REF!</definedName>
    <definedName name="TOTAL_OPTIONS_B">#REF!</definedName>
    <definedName name="TOTAL_OPTIONS_C" localSheetId="3">#REF!</definedName>
    <definedName name="TOTAL_OPTIONS_C">#REF!</definedName>
    <definedName name="TOTAL_OPTIONS_D" localSheetId="3">#REF!</definedName>
    <definedName name="TOTAL_OPTIONS_D">#REF!</definedName>
    <definedName name="TOTAL_OPTIONS_E" localSheetId="3">#REF!</definedName>
    <definedName name="TOTAL_OPTIONS_E">#REF!</definedName>
    <definedName name="TOTAL_OPTIONS_F" localSheetId="3">#REF!</definedName>
    <definedName name="TOTAL_OPTIONS_F">#REF!</definedName>
    <definedName name="TOTAL_OPTIONS_G" localSheetId="3">#REF!</definedName>
    <definedName name="TOTAL_OPTIONS_G">#REF!</definedName>
    <definedName name="TOTAL_OPTIONS_H" localSheetId="3">#REF!</definedName>
    <definedName name="TOTAL_OPTIONS_H">#REF!</definedName>
    <definedName name="_xlnm.Print_Area" localSheetId="0">'TDB RECAP (PROPO LO)'!$A$1:$K$26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90" l="1"/>
  <c r="D12" i="90"/>
  <c r="D13" i="90"/>
  <c r="D14" i="90"/>
  <c r="D15" i="90"/>
  <c r="D10" i="90"/>
  <c r="D9" i="90"/>
  <c r="D8" i="90"/>
  <c r="U16" i="92" l="1"/>
  <c r="P16" i="92"/>
  <c r="U15" i="92"/>
  <c r="P15" i="92"/>
  <c r="U14" i="92"/>
  <c r="P14" i="92"/>
  <c r="W13" i="92"/>
  <c r="R13" i="92"/>
  <c r="W12" i="92"/>
  <c r="U12" i="92"/>
  <c r="R12" i="92"/>
  <c r="P12" i="92"/>
  <c r="U11" i="92"/>
  <c r="P11" i="92"/>
  <c r="W10" i="92"/>
  <c r="U10" i="92"/>
  <c r="R10" i="92"/>
  <c r="P10" i="92"/>
  <c r="T8" i="92"/>
  <c r="O8" i="92"/>
  <c r="D5" i="90" s="1"/>
  <c r="P4" i="92"/>
  <c r="A2" i="90" l="1"/>
  <c r="Z25" i="95" l="1"/>
  <c r="AA25" i="95"/>
  <c r="AB25" i="95"/>
  <c r="AC25" i="95"/>
  <c r="AD25" i="95"/>
  <c r="AE25" i="95"/>
  <c r="Y26" i="95"/>
  <c r="Z26" i="95"/>
  <c r="AA26" i="95"/>
  <c r="AB26" i="95"/>
  <c r="AC26" i="95"/>
  <c r="AD26" i="95"/>
  <c r="AE26" i="95"/>
  <c r="Y27" i="95"/>
  <c r="Z27" i="95"/>
  <c r="AA27" i="95"/>
  <c r="AB27" i="95"/>
  <c r="AC27" i="95"/>
  <c r="AD27" i="95"/>
  <c r="AE27" i="95"/>
  <c r="Y28" i="95"/>
  <c r="Z28" i="95"/>
  <c r="AA28" i="95"/>
  <c r="AB28" i="95"/>
  <c r="AC28" i="95"/>
  <c r="AD28" i="95"/>
  <c r="AE28" i="95"/>
  <c r="AP24" i="95"/>
  <c r="AH24" i="95"/>
  <c r="Y24" i="95" l="1"/>
  <c r="Z24" i="95"/>
  <c r="AA24" i="95"/>
  <c r="AB24" i="95"/>
  <c r="AC24" i="95"/>
  <c r="AD24" i="95"/>
  <c r="AE24" i="95"/>
  <c r="Y29" i="95"/>
  <c r="Z29" i="95"/>
  <c r="AA29" i="95"/>
  <c r="AB29" i="95"/>
  <c r="AC29" i="95"/>
  <c r="AD29" i="95"/>
  <c r="AE29" i="95"/>
  <c r="Y30" i="95"/>
  <c r="Z30" i="95"/>
  <c r="AA30" i="95"/>
  <c r="AB30" i="95"/>
  <c r="AC30" i="95"/>
  <c r="AD30" i="95"/>
  <c r="AE30" i="95"/>
  <c r="Y31" i="95"/>
  <c r="Z31" i="95"/>
  <c r="AA31" i="95"/>
  <c r="AB31" i="95"/>
  <c r="AC31" i="95"/>
  <c r="AD31" i="95"/>
  <c r="AE31" i="95"/>
  <c r="P45" i="95"/>
  <c r="N34" i="95"/>
  <c r="AH23" i="95" s="1"/>
  <c r="N42" i="95"/>
  <c r="AP23" i="95" s="1"/>
  <c r="N41" i="95"/>
  <c r="AO23" i="95" s="1"/>
  <c r="N40" i="95"/>
  <c r="AN23" i="95" s="1"/>
  <c r="N39" i="95"/>
  <c r="AM23" i="95" s="1"/>
  <c r="N38" i="95"/>
  <c r="AL23" i="95" s="1"/>
  <c r="N37" i="95"/>
  <c r="AK23" i="95" s="1"/>
  <c r="N36" i="95"/>
  <c r="AJ23" i="95" s="1"/>
  <c r="N35" i="95"/>
  <c r="AI23" i="95" s="1"/>
  <c r="N33" i="95"/>
  <c r="AG23" i="95" s="1"/>
  <c r="O31" i="95"/>
  <c r="O30" i="95"/>
  <c r="O29" i="95"/>
  <c r="O28" i="95"/>
  <c r="O27" i="95"/>
  <c r="O26" i="95"/>
  <c r="O25" i="95"/>
  <c r="B10" i="95"/>
  <c r="C10" i="95"/>
  <c r="D10" i="95"/>
  <c r="E10" i="95"/>
  <c r="F10" i="95"/>
  <c r="G10" i="95"/>
  <c r="H10" i="95"/>
  <c r="C11" i="95"/>
  <c r="D11" i="95"/>
  <c r="E11" i="95"/>
  <c r="F11" i="95"/>
  <c r="G11" i="95"/>
  <c r="H11" i="95"/>
  <c r="I11" i="95"/>
  <c r="K11" i="95" s="1"/>
  <c r="B12" i="95"/>
  <c r="C12" i="95"/>
  <c r="D12" i="95"/>
  <c r="E12" i="95"/>
  <c r="F12" i="95"/>
  <c r="G12" i="95"/>
  <c r="H12" i="95"/>
  <c r="I12" i="95"/>
  <c r="K12" i="95" s="1"/>
  <c r="B13" i="95"/>
  <c r="C13" i="95"/>
  <c r="D13" i="95"/>
  <c r="E13" i="95"/>
  <c r="F13" i="95"/>
  <c r="G13" i="95"/>
  <c r="H13" i="95"/>
  <c r="I13" i="95"/>
  <c r="K13" i="95" s="1"/>
  <c r="B14" i="95"/>
  <c r="C14" i="95"/>
  <c r="D14" i="95"/>
  <c r="E14" i="95"/>
  <c r="F14" i="95"/>
  <c r="G14" i="95"/>
  <c r="H14" i="95"/>
  <c r="I14" i="95"/>
  <c r="K14" i="95" s="1"/>
  <c r="B15" i="95"/>
  <c r="C15" i="95"/>
  <c r="D15" i="95"/>
  <c r="E15" i="95"/>
  <c r="F15" i="95"/>
  <c r="G15" i="95"/>
  <c r="H15" i="95"/>
  <c r="I15" i="95"/>
  <c r="K15" i="95" s="1"/>
  <c r="B16" i="95"/>
  <c r="C16" i="95"/>
  <c r="D16" i="95"/>
  <c r="E16" i="95"/>
  <c r="F16" i="95"/>
  <c r="G16" i="95"/>
  <c r="H16" i="95"/>
  <c r="I16" i="95"/>
  <c r="K16" i="95" s="1"/>
  <c r="B17" i="95"/>
  <c r="C17" i="95"/>
  <c r="D17" i="95"/>
  <c r="E17" i="95"/>
  <c r="F17" i="95"/>
  <c r="G17" i="95"/>
  <c r="H17" i="95"/>
  <c r="I17" i="95"/>
  <c r="K17" i="95" s="1"/>
  <c r="G8" i="92" l="1"/>
  <c r="D9" i="92" l="1"/>
  <c r="E9" i="92"/>
  <c r="F9" i="92"/>
  <c r="G9" i="92"/>
  <c r="H9" i="92"/>
  <c r="I9" i="92"/>
  <c r="J9" i="92"/>
  <c r="K9" i="92"/>
  <c r="L9" i="92"/>
  <c r="M9" i="92"/>
  <c r="D10" i="92"/>
  <c r="E10" i="92"/>
  <c r="F10" i="92"/>
  <c r="G10" i="92"/>
  <c r="H10" i="92"/>
  <c r="I10" i="92"/>
  <c r="J10" i="92"/>
  <c r="K10" i="92"/>
  <c r="L10" i="92"/>
  <c r="M10" i="92"/>
  <c r="D11" i="92"/>
  <c r="E11" i="92"/>
  <c r="F11" i="92"/>
  <c r="G11" i="92"/>
  <c r="H11" i="92"/>
  <c r="I11" i="92"/>
  <c r="J11" i="92"/>
  <c r="K11" i="92"/>
  <c r="L11" i="92"/>
  <c r="M11" i="92"/>
  <c r="D12" i="92"/>
  <c r="E12" i="92"/>
  <c r="F12" i="92"/>
  <c r="G12" i="92"/>
  <c r="H12" i="92"/>
  <c r="I12" i="92"/>
  <c r="J12" i="92"/>
  <c r="K12" i="92"/>
  <c r="L12" i="92"/>
  <c r="M12" i="92"/>
  <c r="D13" i="92"/>
  <c r="E13" i="92"/>
  <c r="F13" i="92"/>
  <c r="G13" i="92"/>
  <c r="H13" i="92"/>
  <c r="I13" i="92"/>
  <c r="J13" i="92"/>
  <c r="K13" i="92"/>
  <c r="L13" i="92"/>
  <c r="M13" i="92"/>
  <c r="D14" i="92"/>
  <c r="E14" i="92"/>
  <c r="F14" i="92"/>
  <c r="G14" i="92"/>
  <c r="H14" i="92"/>
  <c r="I14" i="92"/>
  <c r="J14" i="92"/>
  <c r="K14" i="92"/>
  <c r="L14" i="92"/>
  <c r="M14" i="92"/>
  <c r="D15" i="92"/>
  <c r="E15" i="92"/>
  <c r="F15" i="92"/>
  <c r="G15" i="92"/>
  <c r="H15" i="92"/>
  <c r="I15" i="92"/>
  <c r="J15" i="92"/>
  <c r="K15" i="92"/>
  <c r="L15" i="92"/>
  <c r="M15" i="92"/>
  <c r="D16" i="92"/>
  <c r="E16" i="92"/>
  <c r="F16" i="92"/>
  <c r="G16" i="92"/>
  <c r="H16" i="92"/>
  <c r="I16" i="92"/>
  <c r="J16" i="92"/>
  <c r="K16" i="92"/>
  <c r="L16" i="92"/>
  <c r="M16" i="92"/>
  <c r="E8" i="92"/>
  <c r="F8" i="92"/>
  <c r="H8" i="92"/>
  <c r="I8" i="92"/>
  <c r="J8" i="92"/>
  <c r="K8" i="92"/>
  <c r="L8" i="92"/>
  <c r="M8" i="92"/>
  <c r="D8" i="92"/>
  <c r="B2" i="90" l="1"/>
  <c r="F12" i="90" l="1"/>
  <c r="F10" i="90"/>
  <c r="F13" i="90"/>
  <c r="F14" i="90"/>
  <c r="F8" i="90"/>
  <c r="F11" i="90" l="1"/>
  <c r="F9" i="90"/>
  <c r="F5" i="90"/>
  <c r="F15" i="90"/>
  <c r="F4" i="90" l="1"/>
  <c r="F7" i="90"/>
  <c r="K20" i="95" l="1"/>
  <c r="O40" i="95"/>
  <c r="AN24" i="95" s="1"/>
  <c r="O37" i="95"/>
  <c r="AK24" i="95" s="1"/>
  <c r="O41" i="95" l="1"/>
  <c r="AO24" i="95" s="1"/>
  <c r="O35" i="95"/>
  <c r="AI24" i="95" s="1"/>
  <c r="O39" i="95"/>
  <c r="AM24" i="95" s="1"/>
  <c r="O36" i="95"/>
  <c r="AJ24" i="95" s="1"/>
  <c r="O32" i="95"/>
  <c r="AF24" i="95" s="1"/>
  <c r="I10" i="95"/>
  <c r="I18" i="95" s="1"/>
  <c r="AF32" i="95" l="1"/>
  <c r="O33" i="95" l="1"/>
  <c r="AG24" i="95" s="1"/>
  <c r="O38" i="95" l="1"/>
  <c r="AL24" i="95" s="1"/>
  <c r="AQ24" i="95" s="1"/>
  <c r="AQ32" i="95" l="1"/>
  <c r="AR24" i="95"/>
  <c r="AR32" i="95" s="1"/>
  <c r="J10" i="95" l="1"/>
  <c r="O43" i="95"/>
  <c r="O44" i="95" s="1"/>
  <c r="J18" i="95" l="1"/>
  <c r="K10" i="95"/>
  <c r="K18" i="95" s="1"/>
</calcChain>
</file>

<file path=xl/comments1.xml><?xml version="1.0" encoding="utf-8"?>
<comments xmlns="http://schemas.openxmlformats.org/spreadsheetml/2006/main">
  <authors>
    <author>Laurent OBERLE</author>
  </authors>
  <commentList>
    <comment ref="AP4" authorId="0" shapeId="0">
      <text>
        <r>
          <rPr>
            <b/>
            <sz val="9"/>
            <color indexed="81"/>
            <rFont val="Tahoma"/>
            <family val="2"/>
          </rPr>
          <t>Laurent OBERLE:</t>
        </r>
        <r>
          <rPr>
            <sz val="9"/>
            <color indexed="81"/>
            <rFont val="Tahoma"/>
            <family val="2"/>
          </rPr>
          <t xml:space="preserve">
Hors LPS</t>
        </r>
      </text>
    </comment>
    <comment ref="AP5" authorId="0" shapeId="0">
      <text>
        <r>
          <rPr>
            <b/>
            <sz val="9"/>
            <color indexed="81"/>
            <rFont val="Tahoma"/>
            <family val="2"/>
          </rPr>
          <t>Laurent OBERLE:</t>
        </r>
        <r>
          <rPr>
            <sz val="9"/>
            <color indexed="81"/>
            <rFont val="Tahoma"/>
            <family val="2"/>
          </rPr>
          <t xml:space="preserve">
Hors LPS
</t>
        </r>
      </text>
    </comment>
    <comment ref="AP6" authorId="0" shapeId="0">
      <text>
        <r>
          <rPr>
            <b/>
            <sz val="9"/>
            <color indexed="81"/>
            <rFont val="Tahoma"/>
            <family val="2"/>
          </rPr>
          <t>Laurent OBERLE:</t>
        </r>
        <r>
          <rPr>
            <sz val="9"/>
            <color indexed="81"/>
            <rFont val="Tahoma"/>
            <family val="2"/>
          </rPr>
          <t xml:space="preserve">
Hors LPS</t>
        </r>
      </text>
    </comment>
  </commentList>
</comments>
</file>

<file path=xl/sharedStrings.xml><?xml version="1.0" encoding="utf-8"?>
<sst xmlns="http://schemas.openxmlformats.org/spreadsheetml/2006/main" count="197" uniqueCount="99">
  <si>
    <t>Acrotère</t>
  </si>
  <si>
    <t>Emetteur</t>
  </si>
  <si>
    <t>Date</t>
  </si>
  <si>
    <t>Département</t>
  </si>
  <si>
    <t>Chauffage</t>
  </si>
  <si>
    <t>Altitude</t>
  </si>
  <si>
    <t>CARPORT</t>
  </si>
  <si>
    <t>V SAN</t>
  </si>
  <si>
    <t>PASS</t>
  </si>
  <si>
    <t>Type</t>
  </si>
  <si>
    <t>CONT</t>
  </si>
  <si>
    <t>INT 20°</t>
  </si>
  <si>
    <t>INT P 20°</t>
  </si>
  <si>
    <t>Bâtiment</t>
  </si>
  <si>
    <t>Modèle</t>
  </si>
  <si>
    <t>Infrastructure</t>
  </si>
  <si>
    <t>Destination</t>
  </si>
  <si>
    <t>Certification</t>
  </si>
  <si>
    <t>Base</t>
  </si>
  <si>
    <t>Options</t>
  </si>
  <si>
    <t xml:space="preserve">Total </t>
  </si>
  <si>
    <t>A</t>
  </si>
  <si>
    <t>B</t>
  </si>
  <si>
    <t>C</t>
  </si>
  <si>
    <t>D</t>
  </si>
  <si>
    <t>E</t>
  </si>
  <si>
    <t>F</t>
  </si>
  <si>
    <t>G</t>
  </si>
  <si>
    <t>H</t>
  </si>
  <si>
    <t xml:space="preserve">TOTAL BATIMENTS   </t>
  </si>
  <si>
    <t xml:space="preserve">TOTAL VRD   </t>
  </si>
  <si>
    <t>Porte de garage</t>
  </si>
  <si>
    <t>Acoustique</t>
  </si>
  <si>
    <t>67 S</t>
  </si>
  <si>
    <t>Total base</t>
  </si>
  <si>
    <t>Total modules</t>
  </si>
  <si>
    <t xml:space="preserve">Total bâtiment </t>
  </si>
  <si>
    <t>Opération</t>
  </si>
  <si>
    <t>U</t>
  </si>
  <si>
    <t>ml</t>
  </si>
  <si>
    <t>m2</t>
  </si>
  <si>
    <t>m3</t>
  </si>
  <si>
    <t>Fouilles en tranchée</t>
  </si>
  <si>
    <t>Désignation</t>
  </si>
  <si>
    <t>Brique standard de 20 cm</t>
  </si>
  <si>
    <t>Surface Habitable (SHAB)</t>
  </si>
  <si>
    <t>Plus-value pour tirants verticaux</t>
  </si>
  <si>
    <t xml:space="preserve">Code </t>
  </si>
  <si>
    <t>INFRA</t>
  </si>
  <si>
    <t>1.1</t>
  </si>
  <si>
    <t>Gros œuvre</t>
  </si>
  <si>
    <t>1.0</t>
  </si>
  <si>
    <t>Profondeur hors-gel (selon NF P 94-261 de juin 2013)</t>
  </si>
  <si>
    <t>1.24</t>
  </si>
  <si>
    <t>1.25</t>
  </si>
  <si>
    <t>1.26</t>
  </si>
  <si>
    <t>Linteaux préfabriqués</t>
  </si>
  <si>
    <t>1.27</t>
  </si>
  <si>
    <t>1.28</t>
  </si>
  <si>
    <t>Chainage rampant</t>
  </si>
  <si>
    <t>1.29</t>
  </si>
  <si>
    <t>Chainage horizontal</t>
  </si>
  <si>
    <t>1.30</t>
  </si>
  <si>
    <t>Dressement sur largeur de 5 cm intérieur</t>
  </si>
  <si>
    <t>1.31</t>
  </si>
  <si>
    <t>Seuil préfa 20cm p</t>
  </si>
  <si>
    <t>Nb lgt</t>
  </si>
  <si>
    <t>Longueur</t>
  </si>
  <si>
    <t>Largeur</t>
  </si>
  <si>
    <t>Profondeur fondations</t>
  </si>
  <si>
    <t>Hauteur infrastructure</t>
  </si>
  <si>
    <t>Type emetteur</t>
  </si>
  <si>
    <t>Stade Avancement</t>
  </si>
  <si>
    <t>Zones de sismicité</t>
  </si>
  <si>
    <t>Choix</t>
  </si>
  <si>
    <t>Perméabilité des sols</t>
  </si>
  <si>
    <t>Tuiles</t>
  </si>
  <si>
    <t>RAL</t>
  </si>
  <si>
    <t>Hauteur base des semelles</t>
  </si>
  <si>
    <t>Indicateur outil</t>
  </si>
  <si>
    <t>Modules</t>
  </si>
  <si>
    <t>Surface fondation semelles filantes</t>
  </si>
  <si>
    <t>SOLO-J</t>
  </si>
  <si>
    <t>SOLO-K</t>
  </si>
  <si>
    <t>67 N</t>
  </si>
  <si>
    <t>INFRA SPE</t>
  </si>
  <si>
    <t>25 HD</t>
  </si>
  <si>
    <t>COTE D'OR</t>
  </si>
  <si>
    <t>DOUBS</t>
  </si>
  <si>
    <t>HAUT DOUBS</t>
  </si>
  <si>
    <t>BAS RHIN NORD</t>
  </si>
  <si>
    <t>BAS RHIN SUD</t>
  </si>
  <si>
    <t>HAUT RHIN</t>
  </si>
  <si>
    <t>RHONE</t>
  </si>
  <si>
    <t>SAVOIE</t>
  </si>
  <si>
    <t>HAUTE SAVOIE</t>
  </si>
  <si>
    <t>TERR. BELFORT</t>
  </si>
  <si>
    <t>Caractéristiques générales</t>
  </si>
  <si>
    <t>SOT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</si>
</sst>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_€"/>
    <numFmt numFmtId="167" formatCode="#,##0.00\ &quot;€&quot;"/>
    <numFmt numFmtId="168" formatCode="_(* #,##0.00_);_(* \(#,##0.00\);_(* &quot;-&quot;??_);_(@_)"/>
    <numFmt numFmtId="169" formatCode="0.000"/>
    <numFmt numFmtId="170" formatCode="#,##0.0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Tahom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</font>
    <font>
      <sz val="11"/>
      <color theme="9" tint="-0.24997711111789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3785F"/>
        <bgColor indexed="64"/>
      </patternFill>
    </fill>
    <fill>
      <patternFill patternType="solid">
        <fgColor rgb="FFBAF771"/>
        <bgColor indexed="64"/>
      </patternFill>
    </fill>
    <fill>
      <patternFill patternType="solid">
        <fgColor rgb="FF9FF43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E3D9C6"/>
        <bgColor indexed="64"/>
      </patternFill>
    </fill>
    <fill>
      <patternFill patternType="solid">
        <fgColor rgb="FFC5C7C4"/>
        <bgColor indexed="64"/>
      </patternFill>
    </fill>
    <fill>
      <patternFill patternType="solid">
        <fgColor rgb="FF383E42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rgb="FF0070C0"/>
      </left>
      <right style="dashed">
        <color rgb="FF0070C0"/>
      </right>
      <top style="medium">
        <color rgb="FF0070C0"/>
      </top>
      <bottom style="medium">
        <color rgb="FF0070C0"/>
      </bottom>
      <diagonal/>
    </border>
    <border>
      <left style="dashed">
        <color rgb="FF0070C0"/>
      </left>
      <right style="dashed">
        <color rgb="FF0070C0"/>
      </right>
      <top style="medium">
        <color rgb="FF0070C0"/>
      </top>
      <bottom style="medium">
        <color rgb="FF0070C0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medium">
        <color rgb="FF0070C0"/>
      </left>
      <right/>
      <top style="medium">
        <color rgb="FF0070C0"/>
      </top>
      <bottom style="dashed">
        <color rgb="FF0070C0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thin">
        <color auto="1"/>
      </right>
      <top style="dashed">
        <color auto="1"/>
      </top>
      <bottom/>
      <diagonal/>
    </border>
    <border>
      <left/>
      <right style="medium">
        <color rgb="FF0070C0"/>
      </right>
      <top style="medium">
        <color rgb="FF0070C0"/>
      </top>
      <bottom style="dashed">
        <color rgb="FF0070C0"/>
      </bottom>
      <diagonal/>
    </border>
    <border>
      <left style="medium">
        <color rgb="FF0070C0"/>
      </left>
      <right/>
      <top style="dashed">
        <color rgb="FF0070C0"/>
      </top>
      <bottom style="dashed">
        <color rgb="FF0070C0"/>
      </bottom>
      <diagonal/>
    </border>
    <border>
      <left/>
      <right style="medium">
        <color rgb="FF0070C0"/>
      </right>
      <top style="dashed">
        <color rgb="FF0070C0"/>
      </top>
      <bottom style="dashed">
        <color rgb="FF0070C0"/>
      </bottom>
      <diagonal/>
    </border>
    <border>
      <left style="medium">
        <color rgb="FF0070C0"/>
      </left>
      <right/>
      <top style="dashed">
        <color rgb="FF0070C0"/>
      </top>
      <bottom style="medium">
        <color rgb="FF0070C0"/>
      </bottom>
      <diagonal/>
    </border>
    <border>
      <left/>
      <right style="medium">
        <color rgb="FF0070C0"/>
      </right>
      <top style="dashed">
        <color rgb="FF0070C0"/>
      </top>
      <bottom style="medium">
        <color rgb="FF0070C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168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165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167" fontId="11" fillId="0" borderId="0" xfId="0" applyNumberFormat="1" applyFont="1" applyAlignment="1">
      <alignment vertical="center"/>
    </xf>
    <xf numFmtId="0" fontId="2" fillId="8" borderId="41" xfId="0" applyFont="1" applyFill="1" applyBorder="1" applyAlignment="1">
      <alignment horizontal="center" vertical="center"/>
    </xf>
    <xf numFmtId="0" fontId="2" fillId="8" borderId="4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54" xfId="0" applyBorder="1"/>
    <xf numFmtId="0" fontId="0" fillId="0" borderId="55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8" borderId="45" xfId="0" applyFont="1" applyFill="1" applyBorder="1" applyAlignment="1">
      <alignment horizontal="center" vertical="center"/>
    </xf>
    <xf numFmtId="0" fontId="9" fillId="0" borderId="54" xfId="0" applyFont="1" applyBorder="1"/>
    <xf numFmtId="0" fontId="0" fillId="0" borderId="54" xfId="0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21" xfId="0" applyBorder="1" applyAlignment="1">
      <alignment vertical="center"/>
    </xf>
    <xf numFmtId="0" fontId="2" fillId="8" borderId="52" xfId="0" applyFont="1" applyFill="1" applyBorder="1" applyAlignment="1">
      <alignment horizontal="center" vertical="center"/>
    </xf>
    <xf numFmtId="0" fontId="12" fillId="14" borderId="54" xfId="0" applyFont="1" applyFill="1" applyBorder="1"/>
    <xf numFmtId="0" fontId="2" fillId="9" borderId="46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42" xfId="0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2" fontId="0" fillId="0" borderId="3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164" fontId="16" fillId="6" borderId="51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164" fontId="18" fillId="6" borderId="5" xfId="0" applyNumberFormat="1" applyFont="1" applyFill="1" applyBorder="1" applyAlignment="1">
      <alignment horizontal="center" vertical="center"/>
    </xf>
    <xf numFmtId="164" fontId="28" fillId="6" borderId="5" xfId="0" applyNumberFormat="1" applyFont="1" applyFill="1" applyBorder="1" applyAlignment="1">
      <alignment horizontal="center" vertical="center"/>
    </xf>
    <xf numFmtId="164" fontId="8" fillId="4" borderId="7" xfId="0" applyNumberFormat="1" applyFont="1" applyFill="1" applyBorder="1" applyAlignment="1">
      <alignment horizontal="center" vertical="center"/>
    </xf>
    <xf numFmtId="164" fontId="8" fillId="4" borderId="12" xfId="0" applyNumberFormat="1" applyFont="1" applyFill="1" applyBorder="1" applyAlignment="1">
      <alignment horizontal="center" vertical="center"/>
    </xf>
    <xf numFmtId="164" fontId="16" fillId="4" borderId="20" xfId="0" applyNumberFormat="1" applyFont="1" applyFill="1" applyBorder="1" applyAlignment="1">
      <alignment horizontal="center" vertical="center"/>
    </xf>
    <xf numFmtId="164" fontId="16" fillId="4" borderId="35" xfId="0" applyNumberFormat="1" applyFont="1" applyFill="1" applyBorder="1" applyAlignment="1">
      <alignment horizontal="center" vertical="center"/>
    </xf>
    <xf numFmtId="166" fontId="16" fillId="0" borderId="3" xfId="1" applyNumberFormat="1" applyFont="1" applyBorder="1" applyAlignment="1">
      <alignment horizontal="center" vertical="center"/>
    </xf>
    <xf numFmtId="0" fontId="12" fillId="8" borderId="22" xfId="0" applyFont="1" applyFill="1" applyBorder="1" applyAlignment="1">
      <alignment horizontal="right" vertical="center"/>
    </xf>
    <xf numFmtId="164" fontId="8" fillId="4" borderId="6" xfId="0" applyNumberFormat="1" applyFont="1" applyFill="1" applyBorder="1" applyAlignment="1">
      <alignment horizontal="center" vertical="center"/>
    </xf>
    <xf numFmtId="164" fontId="8" fillId="4" borderId="1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2" fontId="8" fillId="0" borderId="7" xfId="0" applyNumberFormat="1" applyFont="1" applyBorder="1" applyAlignment="1">
      <alignment horizontal="center"/>
    </xf>
    <xf numFmtId="2" fontId="8" fillId="0" borderId="12" xfId="0" applyNumberFormat="1" applyFont="1" applyBorder="1" applyAlignment="1">
      <alignment horizontal="center"/>
    </xf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6" fontId="6" fillId="0" borderId="0" xfId="1" applyNumberFormat="1" applyFont="1" applyAlignment="1">
      <alignment vertical="center"/>
    </xf>
    <xf numFmtId="166" fontId="6" fillId="3" borderId="3" xfId="1" applyNumberFormat="1" applyFont="1" applyFill="1" applyBorder="1" applyAlignment="1">
      <alignment horizontal="center" vertical="center"/>
    </xf>
    <xf numFmtId="166" fontId="6" fillId="3" borderId="29" xfId="1" applyNumberFormat="1" applyFont="1" applyFill="1" applyBorder="1" applyAlignment="1">
      <alignment horizontal="center" vertical="center"/>
    </xf>
    <xf numFmtId="166" fontId="6" fillId="3" borderId="30" xfId="1" applyNumberFormat="1" applyFont="1" applyFill="1" applyBorder="1" applyAlignment="1">
      <alignment horizontal="center" vertical="center"/>
    </xf>
    <xf numFmtId="166" fontId="6" fillId="3" borderId="31" xfId="1" applyNumberFormat="1" applyFont="1" applyFill="1" applyBorder="1" applyAlignment="1">
      <alignment horizontal="center" vertical="center"/>
    </xf>
    <xf numFmtId="166" fontId="6" fillId="3" borderId="6" xfId="1" applyNumberFormat="1" applyFont="1" applyFill="1" applyBorder="1" applyAlignment="1">
      <alignment horizontal="center" vertical="center"/>
    </xf>
    <xf numFmtId="166" fontId="6" fillId="3" borderId="7" xfId="1" applyNumberFormat="1" applyFont="1" applyFill="1" applyBorder="1" applyAlignment="1">
      <alignment horizontal="center" vertical="center"/>
    </xf>
    <xf numFmtId="166" fontId="6" fillId="3" borderId="19" xfId="1" applyNumberFormat="1" applyFont="1" applyFill="1" applyBorder="1" applyAlignment="1">
      <alignment horizontal="center" vertical="center"/>
    </xf>
    <xf numFmtId="166" fontId="6" fillId="3" borderId="16" xfId="1" applyNumberFormat="1" applyFont="1" applyFill="1" applyBorder="1" applyAlignment="1">
      <alignment horizontal="center" vertical="center"/>
    </xf>
    <xf numFmtId="166" fontId="6" fillId="3" borderId="17" xfId="1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20" fillId="14" borderId="59" xfId="0" applyNumberFormat="1" applyFont="1" applyFill="1" applyBorder="1" applyAlignment="1">
      <alignment horizontal="center" vertical="center"/>
    </xf>
    <xf numFmtId="167" fontId="8" fillId="0" borderId="54" xfId="0" applyNumberFormat="1" applyFont="1" applyBorder="1" applyAlignment="1">
      <alignment horizontal="center" vertical="center"/>
    </xf>
    <xf numFmtId="0" fontId="12" fillId="14" borderId="54" xfId="0" applyFont="1" applyFill="1" applyBorder="1" applyAlignment="1">
      <alignment horizontal="center" vertical="center"/>
    </xf>
    <xf numFmtId="0" fontId="9" fillId="0" borderId="54" xfId="0" applyFont="1" applyBorder="1" applyAlignment="1">
      <alignment horizontal="center" vertical="center"/>
    </xf>
    <xf numFmtId="0" fontId="12" fillId="8" borderId="20" xfId="0" applyFont="1" applyFill="1" applyBorder="1" applyAlignment="1">
      <alignment vertical="center"/>
    </xf>
    <xf numFmtId="0" fontId="12" fillId="8" borderId="21" xfId="0" applyFont="1" applyFill="1" applyBorder="1" applyAlignment="1">
      <alignment vertical="center"/>
    </xf>
    <xf numFmtId="0" fontId="12" fillId="8" borderId="22" xfId="0" applyFont="1" applyFill="1" applyBorder="1" applyAlignment="1">
      <alignment vertical="center"/>
    </xf>
    <xf numFmtId="0" fontId="0" fillId="0" borderId="48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69" fontId="0" fillId="0" borderId="69" xfId="0" applyNumberFormat="1" applyBorder="1" applyAlignment="1">
      <alignment horizontal="center" vertical="center"/>
    </xf>
    <xf numFmtId="169" fontId="0" fillId="0" borderId="70" xfId="0" applyNumberFormat="1" applyBorder="1" applyAlignment="1">
      <alignment horizontal="center" vertical="center"/>
    </xf>
    <xf numFmtId="169" fontId="0" fillId="0" borderId="71" xfId="0" applyNumberFormat="1" applyBorder="1" applyAlignment="1">
      <alignment horizontal="center" vertical="center"/>
    </xf>
    <xf numFmtId="169" fontId="0" fillId="0" borderId="69" xfId="0" applyNumberFormat="1" applyBorder="1" applyAlignment="1">
      <alignment horizontal="center"/>
    </xf>
    <xf numFmtId="169" fontId="0" fillId="0" borderId="70" xfId="0" applyNumberFormat="1" applyBorder="1" applyAlignment="1">
      <alignment horizontal="center"/>
    </xf>
    <xf numFmtId="169" fontId="0" fillId="0" borderId="71" xfId="0" applyNumberFormat="1" applyBorder="1" applyAlignment="1">
      <alignment horizontal="center"/>
    </xf>
    <xf numFmtId="0" fontId="0" fillId="0" borderId="72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169" fontId="0" fillId="0" borderId="74" xfId="0" applyNumberFormat="1" applyBorder="1" applyAlignment="1">
      <alignment horizontal="center" vertical="center"/>
    </xf>
    <xf numFmtId="169" fontId="0" fillId="0" borderId="75" xfId="0" applyNumberFormat="1" applyBorder="1" applyAlignment="1">
      <alignment horizontal="center" vertical="center"/>
    </xf>
    <xf numFmtId="169" fontId="0" fillId="0" borderId="74" xfId="0" applyNumberFormat="1" applyBorder="1" applyAlignment="1">
      <alignment horizontal="center"/>
    </xf>
    <xf numFmtId="169" fontId="0" fillId="0" borderId="75" xfId="0" applyNumberFormat="1" applyBorder="1" applyAlignment="1">
      <alignment horizontal="center"/>
    </xf>
    <xf numFmtId="0" fontId="0" fillId="0" borderId="69" xfId="0" applyBorder="1" applyAlignment="1">
      <alignment horizontal="right"/>
    </xf>
    <xf numFmtId="166" fontId="6" fillId="3" borderId="21" xfId="1" applyNumberFormat="1" applyFont="1" applyFill="1" applyBorder="1" applyAlignment="1">
      <alignment horizontal="center" vertical="center"/>
    </xf>
    <xf numFmtId="166" fontId="6" fillId="3" borderId="22" xfId="1" applyNumberFormat="1" applyFont="1" applyFill="1" applyBorder="1" applyAlignment="1">
      <alignment horizontal="center" vertical="center"/>
    </xf>
    <xf numFmtId="0" fontId="30" fillId="0" borderId="0" xfId="0" applyFont="1"/>
    <xf numFmtId="0" fontId="30" fillId="0" borderId="0" xfId="0" applyFont="1" applyAlignment="1">
      <alignment vertical="center" wrapText="1"/>
    </xf>
    <xf numFmtId="2" fontId="0" fillId="0" borderId="61" xfId="0" applyNumberForma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67" xfId="0" applyBorder="1" applyAlignment="1">
      <alignment horizontal="right" vertical="center" wrapText="1"/>
    </xf>
    <xf numFmtId="2" fontId="0" fillId="0" borderId="76" xfId="0" applyNumberFormat="1" applyBorder="1" applyAlignment="1">
      <alignment horizontal="center" vertical="center" wrapText="1"/>
    </xf>
    <xf numFmtId="2" fontId="0" fillId="0" borderId="62" xfId="0" applyNumberFormat="1" applyBorder="1" applyAlignment="1">
      <alignment horizontal="center" vertical="center" wrapText="1"/>
    </xf>
    <xf numFmtId="2" fontId="0" fillId="0" borderId="77" xfId="0" applyNumberFormat="1" applyBorder="1" applyAlignment="1">
      <alignment horizontal="center" vertical="center" wrapText="1"/>
    </xf>
    <xf numFmtId="2" fontId="0" fillId="0" borderId="67" xfId="0" applyNumberFormat="1" applyBorder="1" applyAlignment="1">
      <alignment horizontal="center" vertical="center" wrapText="1"/>
    </xf>
    <xf numFmtId="2" fontId="0" fillId="0" borderId="61" xfId="0" applyNumberFormat="1" applyBorder="1" applyAlignment="1">
      <alignment horizontal="center" vertical="center" wrapText="1"/>
    </xf>
    <xf numFmtId="0" fontId="2" fillId="0" borderId="67" xfId="0" applyFont="1" applyBorder="1" applyAlignment="1">
      <alignment horizontal="right"/>
    </xf>
    <xf numFmtId="2" fontId="2" fillId="0" borderId="76" xfId="0" applyNumberFormat="1" applyFont="1" applyBorder="1" applyAlignment="1">
      <alignment horizontal="center"/>
    </xf>
    <xf numFmtId="2" fontId="2" fillId="0" borderId="62" xfId="0" applyNumberFormat="1" applyFont="1" applyBorder="1" applyAlignment="1">
      <alignment horizontal="center"/>
    </xf>
    <xf numFmtId="2" fontId="2" fillId="0" borderId="77" xfId="0" applyNumberFormat="1" applyFont="1" applyBorder="1" applyAlignment="1">
      <alignment horizontal="center"/>
    </xf>
    <xf numFmtId="2" fontId="2" fillId="0" borderId="67" xfId="0" applyNumberFormat="1" applyFont="1" applyBorder="1" applyAlignment="1">
      <alignment horizontal="center"/>
    </xf>
    <xf numFmtId="2" fontId="2" fillId="0" borderId="61" xfId="0" applyNumberFormat="1" applyFont="1" applyBorder="1" applyAlignment="1">
      <alignment horizontal="center"/>
    </xf>
    <xf numFmtId="2" fontId="0" fillId="6" borderId="10" xfId="0" applyNumberFormat="1" applyFill="1" applyBorder="1" applyAlignment="1">
      <alignment horizontal="center"/>
    </xf>
    <xf numFmtId="2" fontId="0" fillId="6" borderId="11" xfId="0" applyNumberFormat="1" applyFill="1" applyBorder="1" applyAlignment="1">
      <alignment horizontal="center"/>
    </xf>
    <xf numFmtId="2" fontId="0" fillId="7" borderId="6" xfId="0" applyNumberFormat="1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2" fontId="8" fillId="7" borderId="7" xfId="0" applyNumberFormat="1" applyFont="1" applyFill="1" applyBorder="1" applyAlignment="1">
      <alignment horizontal="center"/>
    </xf>
    <xf numFmtId="0" fontId="0" fillId="7" borderId="0" xfId="0" applyFill="1"/>
    <xf numFmtId="0" fontId="0" fillId="6" borderId="0" xfId="0" applyFill="1"/>
    <xf numFmtId="2" fontId="8" fillId="7" borderId="6" xfId="0" applyNumberFormat="1" applyFont="1" applyFill="1" applyBorder="1" applyAlignment="1">
      <alignment horizontal="center"/>
    </xf>
    <xf numFmtId="2" fontId="8" fillId="0" borderId="3" xfId="0" applyNumberFormat="1" applyFont="1" applyBorder="1" applyAlignment="1">
      <alignment horizontal="center" vertical="center"/>
    </xf>
    <xf numFmtId="2" fontId="8" fillId="7" borderId="1" xfId="0" applyNumberFormat="1" applyFont="1" applyFill="1" applyBorder="1" applyAlignment="1">
      <alignment horizontal="center"/>
    </xf>
    <xf numFmtId="2" fontId="8" fillId="7" borderId="10" xfId="0" applyNumberFormat="1" applyFont="1" applyFill="1" applyBorder="1" applyAlignment="1">
      <alignment horizontal="center"/>
    </xf>
    <xf numFmtId="2" fontId="8" fillId="0" borderId="11" xfId="0" applyNumberFormat="1" applyFont="1" applyBorder="1" applyAlignment="1">
      <alignment horizontal="center" vertical="center"/>
    </xf>
    <xf numFmtId="2" fontId="8" fillId="6" borderId="11" xfId="0" applyNumberFormat="1" applyFont="1" applyFill="1" applyBorder="1" applyAlignment="1">
      <alignment horizontal="center"/>
    </xf>
    <xf numFmtId="0" fontId="0" fillId="0" borderId="57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66" fontId="6" fillId="3" borderId="29" xfId="1" applyNumberFormat="1" applyFont="1" applyFill="1" applyBorder="1" applyAlignment="1">
      <alignment horizontal="center" vertical="center" wrapText="1"/>
    </xf>
    <xf numFmtId="166" fontId="6" fillId="3" borderId="30" xfId="1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center"/>
    </xf>
    <xf numFmtId="166" fontId="6" fillId="3" borderId="84" xfId="1" applyNumberFormat="1" applyFont="1" applyFill="1" applyBorder="1" applyAlignment="1">
      <alignment horizontal="center" vertical="center" wrapText="1"/>
    </xf>
    <xf numFmtId="166" fontId="6" fillId="3" borderId="34" xfId="1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/>
    </xf>
    <xf numFmtId="166" fontId="6" fillId="3" borderId="34" xfId="1" applyNumberFormat="1" applyFont="1" applyFill="1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 vertical="center" wrapText="1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 wrapText="1"/>
    </xf>
    <xf numFmtId="166" fontId="6" fillId="3" borderId="20" xfId="1" applyNumberFormat="1" applyFont="1" applyFill="1" applyBorder="1" applyAlignment="1">
      <alignment horizontal="left" vertical="center"/>
    </xf>
    <xf numFmtId="0" fontId="0" fillId="0" borderId="37" xfId="0" applyBorder="1" applyAlignment="1">
      <alignment horizontal="left"/>
    </xf>
    <xf numFmtId="0" fontId="0" fillId="0" borderId="38" xfId="0" applyBorder="1" applyAlignment="1">
      <alignment horizontal="left"/>
    </xf>
    <xf numFmtId="166" fontId="6" fillId="3" borderId="27" xfId="1" applyNumberFormat="1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6" fontId="6" fillId="3" borderId="56" xfId="1" applyNumberFormat="1" applyFont="1" applyFill="1" applyBorder="1" applyAlignment="1">
      <alignment horizontal="center" vertical="center"/>
    </xf>
    <xf numFmtId="0" fontId="0" fillId="0" borderId="44" xfId="0" applyBorder="1" applyAlignment="1">
      <alignment horizontal="left"/>
    </xf>
    <xf numFmtId="166" fontId="6" fillId="3" borderId="36" xfId="1" applyNumberFormat="1" applyFont="1" applyFill="1" applyBorder="1" applyAlignment="1">
      <alignment horizontal="center" vertical="center"/>
    </xf>
    <xf numFmtId="0" fontId="0" fillId="0" borderId="37" xfId="0" applyBorder="1" applyAlignment="1">
      <alignment horizontal="center"/>
    </xf>
    <xf numFmtId="166" fontId="6" fillId="3" borderId="32" xfId="1" applyNumberFormat="1" applyFont="1" applyFill="1" applyBorder="1" applyAlignment="1">
      <alignment horizontal="center" vertical="center"/>
    </xf>
    <xf numFmtId="166" fontId="6" fillId="3" borderId="23" xfId="1" applyNumberFormat="1" applyFont="1" applyFill="1" applyBorder="1" applyAlignment="1">
      <alignment horizontal="center" vertical="center"/>
    </xf>
    <xf numFmtId="166" fontId="6" fillId="3" borderId="52" xfId="1" applyNumberFormat="1" applyFont="1" applyFill="1" applyBorder="1" applyAlignment="1">
      <alignment vertical="center"/>
    </xf>
    <xf numFmtId="0" fontId="0" fillId="0" borderId="3" xfId="0" applyBorder="1"/>
    <xf numFmtId="0" fontId="7" fillId="17" borderId="13" xfId="0" applyFont="1" applyFill="1" applyBorder="1" applyAlignment="1">
      <alignment horizontal="left" vertical="center"/>
    </xf>
    <xf numFmtId="0" fontId="0" fillId="0" borderId="38" xfId="0" applyBorder="1" applyAlignment="1">
      <alignment horizontal="center"/>
    </xf>
    <xf numFmtId="0" fontId="0" fillId="15" borderId="85" xfId="0" applyFill="1" applyBorder="1" applyAlignment="1">
      <alignment horizontal="left" vertical="center"/>
    </xf>
    <xf numFmtId="0" fontId="0" fillId="0" borderId="11" xfId="0" applyBorder="1"/>
    <xf numFmtId="0" fontId="0" fillId="16" borderId="2" xfId="0" applyFill="1" applyBorder="1" applyAlignment="1">
      <alignment horizontal="left" vertical="center"/>
    </xf>
    <xf numFmtId="0" fontId="0" fillId="0" borderId="39" xfId="0" applyBorder="1" applyAlignment="1">
      <alignment horizontal="center"/>
    </xf>
    <xf numFmtId="166" fontId="6" fillId="3" borderId="40" xfId="1" applyNumberFormat="1" applyFont="1" applyFill="1" applyBorder="1" applyAlignment="1">
      <alignment horizontal="center" vertical="center"/>
    </xf>
    <xf numFmtId="166" fontId="6" fillId="3" borderId="0" xfId="1" applyNumberFormat="1" applyFont="1" applyFill="1" applyAlignment="1">
      <alignment horizontal="center" vertical="center"/>
    </xf>
    <xf numFmtId="166" fontId="16" fillId="0" borderId="0" xfId="1" applyNumberFormat="1" applyFont="1" applyAlignment="1">
      <alignment horizontal="center" vertical="center"/>
    </xf>
    <xf numFmtId="0" fontId="2" fillId="8" borderId="41" xfId="0" applyFont="1" applyFill="1" applyBorder="1" applyAlignment="1">
      <alignment horizontal="center" vertical="top"/>
    </xf>
    <xf numFmtId="0" fontId="21" fillId="0" borderId="83" xfId="0" applyFont="1" applyBorder="1" applyAlignment="1">
      <alignment horizontal="center" vertical="top"/>
    </xf>
    <xf numFmtId="0" fontId="21" fillId="0" borderId="30" xfId="0" applyFont="1" applyBorder="1" applyAlignment="1">
      <alignment horizontal="center" vertical="top"/>
    </xf>
    <xf numFmtId="0" fontId="21" fillId="0" borderId="31" xfId="0" applyFont="1" applyBorder="1" applyAlignment="1">
      <alignment horizontal="center" vertical="top"/>
    </xf>
    <xf numFmtId="167" fontId="8" fillId="4" borderId="41" xfId="0" applyNumberFormat="1" applyFont="1" applyFill="1" applyBorder="1" applyAlignment="1">
      <alignment horizontal="center" vertical="top"/>
    </xf>
    <xf numFmtId="164" fontId="8" fillId="4" borderId="31" xfId="0" applyNumberFormat="1" applyFont="1" applyFill="1" applyBorder="1" applyAlignment="1">
      <alignment horizontal="center" vertical="top"/>
    </xf>
    <xf numFmtId="164" fontId="16" fillId="6" borderId="19" xfId="0" applyNumberFormat="1" applyFont="1" applyFill="1" applyBorder="1" applyAlignment="1">
      <alignment horizontal="center" vertical="top"/>
    </xf>
    <xf numFmtId="167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2" fillId="8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right" vertical="center"/>
    </xf>
    <xf numFmtId="0" fontId="17" fillId="0" borderId="3" xfId="0" applyFont="1" applyBorder="1" applyAlignment="1">
      <alignment horizontal="center" vertical="top"/>
    </xf>
    <xf numFmtId="167" fontId="8" fillId="4" borderId="3" xfId="0" applyNumberFormat="1" applyFont="1" applyFill="1" applyBorder="1" applyAlignment="1">
      <alignment horizontal="center" vertical="top"/>
    </xf>
    <xf numFmtId="167" fontId="0" fillId="0" borderId="3" xfId="0" applyNumberFormat="1" applyBorder="1" applyAlignment="1">
      <alignment horizontal="center" vertical="center"/>
    </xf>
    <xf numFmtId="164" fontId="8" fillId="4" borderId="3" xfId="0" applyNumberFormat="1" applyFont="1" applyFill="1" applyBorder="1" applyAlignment="1">
      <alignment horizontal="center" vertical="top"/>
    </xf>
    <xf numFmtId="167" fontId="16" fillId="4" borderId="3" xfId="0" applyNumberFormat="1" applyFont="1" applyFill="1" applyBorder="1" applyAlignment="1">
      <alignment horizontal="center" vertical="top"/>
    </xf>
    <xf numFmtId="0" fontId="0" fillId="5" borderId="0" xfId="0" applyFill="1" applyAlignment="1">
      <alignment vertical="center"/>
    </xf>
    <xf numFmtId="0" fontId="0" fillId="5" borderId="0" xfId="0" applyFill="1" applyAlignment="1">
      <alignment vertical="center" textRotation="90"/>
    </xf>
    <xf numFmtId="0" fontId="0" fillId="0" borderId="0" xfId="0" applyAlignment="1">
      <alignment horizontal="center" vertical="center" textRotation="90"/>
    </xf>
    <xf numFmtId="164" fontId="8" fillId="4" borderId="3" xfId="0" applyNumberFormat="1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 textRotation="90"/>
    </xf>
    <xf numFmtId="0" fontId="2" fillId="8" borderId="3" xfId="0" applyFont="1" applyFill="1" applyBorder="1" applyAlignment="1">
      <alignment horizontal="center" vertical="top"/>
    </xf>
    <xf numFmtId="0" fontId="21" fillId="0" borderId="3" xfId="0" applyFont="1" applyBorder="1" applyAlignment="1">
      <alignment horizontal="center" vertical="top"/>
    </xf>
    <xf numFmtId="164" fontId="16" fillId="6" borderId="3" xfId="0" applyNumberFormat="1" applyFont="1" applyFill="1" applyBorder="1" applyAlignment="1">
      <alignment horizontal="center" vertical="top"/>
    </xf>
    <xf numFmtId="164" fontId="16" fillId="6" borderId="3" xfId="0" applyNumberFormat="1" applyFont="1" applyFill="1" applyBorder="1" applyAlignment="1">
      <alignment horizontal="center" vertical="center"/>
    </xf>
    <xf numFmtId="0" fontId="12" fillId="8" borderId="3" xfId="0" applyFont="1" applyFill="1" applyBorder="1" applyAlignment="1">
      <alignment vertical="center"/>
    </xf>
    <xf numFmtId="0" fontId="12" fillId="8" borderId="3" xfId="0" applyFont="1" applyFill="1" applyBorder="1" applyAlignment="1">
      <alignment horizontal="right" vertical="center"/>
    </xf>
    <xf numFmtId="164" fontId="16" fillId="4" borderId="3" xfId="0" applyNumberFormat="1" applyFont="1" applyFill="1" applyBorder="1" applyAlignment="1">
      <alignment horizontal="center" vertical="center"/>
    </xf>
    <xf numFmtId="164" fontId="28" fillId="6" borderId="3" xfId="0" applyNumberFormat="1" applyFont="1" applyFill="1" applyBorder="1" applyAlignment="1">
      <alignment horizontal="center" vertical="center"/>
    </xf>
    <xf numFmtId="166" fontId="6" fillId="3" borderId="8" xfId="1" applyNumberFormat="1" applyFont="1" applyFill="1" applyBorder="1" applyAlignment="1">
      <alignment horizontal="center" vertical="center"/>
    </xf>
    <xf numFmtId="166" fontId="6" fillId="3" borderId="4" xfId="1" applyNumberFormat="1" applyFont="1" applyFill="1" applyBorder="1" applyAlignment="1">
      <alignment horizontal="center" vertical="center"/>
    </xf>
    <xf numFmtId="166" fontId="6" fillId="3" borderId="21" xfId="1" applyNumberFormat="1" applyFont="1" applyFill="1" applyBorder="1" applyAlignment="1">
      <alignment horizontal="left" vertical="center"/>
    </xf>
    <xf numFmtId="0" fontId="0" fillId="0" borderId="71" xfId="0" applyBorder="1" applyAlignment="1">
      <alignment horizontal="center"/>
    </xf>
    <xf numFmtId="0" fontId="2" fillId="0" borderId="61" xfId="0" applyFont="1" applyBorder="1" applyAlignment="1">
      <alignment horizontal="center"/>
    </xf>
    <xf numFmtId="0" fontId="0" fillId="0" borderId="58" xfId="0" applyBorder="1" applyAlignment="1">
      <alignment horizontal="center"/>
    </xf>
    <xf numFmtId="2" fontId="0" fillId="0" borderId="71" xfId="0" applyNumberFormat="1" applyBorder="1" applyAlignment="1">
      <alignment horizontal="center"/>
    </xf>
    <xf numFmtId="0" fontId="0" fillId="0" borderId="61" xfId="0" applyBorder="1" applyAlignment="1">
      <alignment horizontal="center" vertical="center" wrapText="1"/>
    </xf>
    <xf numFmtId="169" fontId="0" fillId="0" borderId="77" xfId="0" applyNumberFormat="1" applyBorder="1" applyAlignment="1">
      <alignment horizontal="center" vertical="center"/>
    </xf>
    <xf numFmtId="2" fontId="2" fillId="0" borderId="75" xfId="0" applyNumberFormat="1" applyFont="1" applyBorder="1" applyAlignment="1">
      <alignment horizontal="center"/>
    </xf>
    <xf numFmtId="2" fontId="2" fillId="11" borderId="74" xfId="0" applyNumberFormat="1" applyFont="1" applyFill="1" applyBorder="1" applyAlignment="1">
      <alignment horizontal="center"/>
    </xf>
    <xf numFmtId="2" fontId="2" fillId="11" borderId="70" xfId="0" applyNumberFormat="1" applyFont="1" applyFill="1" applyBorder="1" applyAlignment="1">
      <alignment horizontal="center"/>
    </xf>
    <xf numFmtId="0" fontId="29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0" fontId="29" fillId="0" borderId="16" xfId="0" applyFont="1" applyBorder="1" applyAlignment="1">
      <alignment horizontal="center" wrapText="1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2" fontId="0" fillId="0" borderId="54" xfId="0" applyNumberFormat="1" applyBorder="1" applyAlignment="1">
      <alignment horizontal="center" vertical="center"/>
    </xf>
    <xf numFmtId="0" fontId="2" fillId="12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0" xfId="0" applyFont="1" applyFill="1" applyBorder="1" applyAlignment="1" applyProtection="1">
      <alignment horizontal="center" vertical="center"/>
      <protection locked="0"/>
    </xf>
    <xf numFmtId="0" fontId="8" fillId="14" borderId="65" xfId="0" applyFont="1" applyFill="1" applyBorder="1" applyAlignment="1" applyProtection="1">
      <alignment horizontal="center" vertical="center"/>
      <protection locked="0"/>
    </xf>
    <xf numFmtId="0" fontId="8" fillId="14" borderId="66" xfId="0" applyFont="1" applyFill="1" applyBorder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167" fontId="0" fillId="0" borderId="54" xfId="0" applyNumberFormat="1" applyBorder="1" applyAlignment="1">
      <alignment horizontal="center" vertical="center"/>
    </xf>
    <xf numFmtId="0" fontId="12" fillId="4" borderId="54" xfId="0" applyFont="1" applyFill="1" applyBorder="1" applyAlignment="1">
      <alignment horizontal="center" vertical="center"/>
    </xf>
    <xf numFmtId="0" fontId="12" fillId="4" borderId="54" xfId="0" applyFont="1" applyFill="1" applyBorder="1" applyAlignment="1">
      <alignment horizontal="left" vertical="center"/>
    </xf>
    <xf numFmtId="0" fontId="0" fillId="4" borderId="54" xfId="0" applyFill="1" applyBorder="1" applyAlignment="1">
      <alignment horizontal="center" vertical="center"/>
    </xf>
    <xf numFmtId="10" fontId="0" fillId="4" borderId="54" xfId="0" applyNumberFormat="1" applyFill="1" applyBorder="1" applyAlignment="1">
      <alignment horizontal="center" vertical="center"/>
    </xf>
    <xf numFmtId="167" fontId="2" fillId="4" borderId="54" xfId="0" applyNumberFormat="1" applyFont="1" applyFill="1" applyBorder="1" applyAlignment="1">
      <alignment horizontal="center" vertical="center"/>
    </xf>
    <xf numFmtId="167" fontId="12" fillId="14" borderId="54" xfId="0" applyNumberFormat="1" applyFont="1" applyFill="1" applyBorder="1" applyAlignment="1">
      <alignment horizontal="center" vertical="center"/>
    </xf>
    <xf numFmtId="1" fontId="2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3" fillId="6" borderId="33" xfId="0" applyFont="1" applyFill="1" applyBorder="1" applyAlignment="1">
      <alignment horizontal="center" vertical="center" wrapText="1"/>
    </xf>
    <xf numFmtId="0" fontId="13" fillId="6" borderId="55" xfId="0" applyFont="1" applyFill="1" applyBorder="1" applyAlignment="1">
      <alignment horizontal="center" vertical="center" wrapText="1"/>
    </xf>
    <xf numFmtId="0" fontId="13" fillId="6" borderId="54" xfId="0" applyFont="1" applyFill="1" applyBorder="1" applyAlignment="1">
      <alignment horizontal="center" vertical="center" wrapText="1"/>
    </xf>
    <xf numFmtId="0" fontId="13" fillId="6" borderId="53" xfId="0" applyFont="1" applyFill="1" applyBorder="1" applyAlignment="1">
      <alignment horizontal="center" vertical="center" wrapText="1"/>
    </xf>
    <xf numFmtId="0" fontId="12" fillId="14" borderId="57" xfId="0" applyFont="1" applyFill="1" applyBorder="1" applyAlignment="1">
      <alignment horizontal="center" vertical="center"/>
    </xf>
    <xf numFmtId="167" fontId="12" fillId="14" borderId="53" xfId="0" applyNumberFormat="1" applyFont="1" applyFill="1" applyBorder="1" applyAlignment="1">
      <alignment horizontal="center" vertical="center"/>
    </xf>
    <xf numFmtId="167" fontId="12" fillId="0" borderId="0" xfId="0" applyNumberFormat="1" applyFont="1" applyAlignment="1">
      <alignment horizontal="center" vertical="center"/>
    </xf>
    <xf numFmtId="167" fontId="12" fillId="14" borderId="33" xfId="0" applyNumberFormat="1" applyFont="1" applyFill="1" applyBorder="1" applyAlignment="1">
      <alignment horizontal="center" vertical="center"/>
    </xf>
    <xf numFmtId="167" fontId="12" fillId="14" borderId="55" xfId="0" applyNumberFormat="1" applyFont="1" applyFill="1" applyBorder="1" applyAlignment="1">
      <alignment horizontal="center" vertical="center"/>
    </xf>
    <xf numFmtId="167" fontId="8" fillId="0" borderId="53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170" fontId="8" fillId="0" borderId="54" xfId="0" applyNumberFormat="1" applyFont="1" applyBorder="1" applyAlignment="1">
      <alignment horizontal="center" vertical="center"/>
    </xf>
    <xf numFmtId="170" fontId="8" fillId="0" borderId="53" xfId="0" applyNumberFormat="1" applyFon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55" xfId="0" applyNumberFormat="1" applyBorder="1" applyAlignment="1">
      <alignment horizontal="center" vertical="center"/>
    </xf>
    <xf numFmtId="4" fontId="0" fillId="0" borderId="53" xfId="0" applyNumberFormat="1" applyBorder="1" applyAlignment="1">
      <alignment horizontal="center" vertical="center"/>
    </xf>
    <xf numFmtId="0" fontId="9" fillId="0" borderId="57" xfId="0" applyFont="1" applyBorder="1" applyAlignment="1">
      <alignment horizontal="center" vertical="center"/>
    </xf>
    <xf numFmtId="4" fontId="9" fillId="0" borderId="54" xfId="0" applyNumberFormat="1" applyFont="1" applyBorder="1" applyAlignment="1">
      <alignment horizontal="center" vertical="center"/>
    </xf>
    <xf numFmtId="4" fontId="9" fillId="0" borderId="53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169" fontId="0" fillId="0" borderId="54" xfId="0" applyNumberFormat="1" applyBorder="1" applyAlignment="1">
      <alignment horizontal="center" vertical="center"/>
    </xf>
    <xf numFmtId="169" fontId="0" fillId="0" borderId="53" xfId="0" applyNumberFormat="1" applyBorder="1" applyAlignment="1">
      <alignment horizontal="center" vertical="center"/>
    </xf>
    <xf numFmtId="0" fontId="8" fillId="0" borderId="54" xfId="0" applyFont="1" applyBorder="1"/>
    <xf numFmtId="0" fontId="0" fillId="0" borderId="33" xfId="0" applyBorder="1"/>
    <xf numFmtId="169" fontId="0" fillId="0" borderId="33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55" xfId="0" applyNumberForma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4" xfId="0" applyFont="1" applyBorder="1"/>
    <xf numFmtId="0" fontId="3" fillId="0" borderId="54" xfId="0" applyFont="1" applyBorder="1" applyAlignment="1">
      <alignment horizontal="center" vertical="center"/>
    </xf>
    <xf numFmtId="170" fontId="3" fillId="0" borderId="54" xfId="0" applyNumberFormat="1" applyFont="1" applyBorder="1" applyAlignment="1">
      <alignment horizontal="center" vertical="center"/>
    </xf>
    <xf numFmtId="170" fontId="3" fillId="0" borderId="5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1" fontId="0" fillId="10" borderId="3" xfId="0" applyNumberFormat="1" applyFill="1" applyBorder="1" applyAlignment="1" applyProtection="1">
      <alignment horizontal="center" vertical="center"/>
      <protection locked="0"/>
    </xf>
    <xf numFmtId="167" fontId="0" fillId="0" borderId="53" xfId="0" applyNumberFormat="1" applyBorder="1" applyAlignment="1">
      <alignment horizontal="center" vertical="center"/>
    </xf>
    <xf numFmtId="167" fontId="24" fillId="13" borderId="52" xfId="0" applyNumberFormat="1" applyFont="1" applyFill="1" applyBorder="1" applyAlignment="1">
      <alignment horizontal="center" vertical="center"/>
    </xf>
    <xf numFmtId="167" fontId="24" fillId="13" borderId="50" xfId="0" applyNumberFormat="1" applyFont="1" applyFill="1" applyBorder="1" applyAlignment="1">
      <alignment horizontal="center" vertical="center"/>
    </xf>
    <xf numFmtId="3" fontId="23" fillId="13" borderId="4" xfId="0" applyNumberFormat="1" applyFont="1" applyFill="1" applyBorder="1" applyAlignment="1">
      <alignment horizontal="center" vertical="center" wrapText="1"/>
    </xf>
    <xf numFmtId="3" fontId="23" fillId="13" borderId="9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14" borderId="57" xfId="0" applyFont="1" applyFill="1" applyBorder="1" applyAlignment="1">
      <alignment horizontal="center" vertical="center" wrapText="1" shrinkToFit="1"/>
    </xf>
    <xf numFmtId="0" fontId="12" fillId="14" borderId="54" xfId="0" applyFont="1" applyFill="1" applyBorder="1" applyAlignment="1">
      <alignment wrapText="1" shrinkToFit="1"/>
    </xf>
    <xf numFmtId="0" fontId="12" fillId="14" borderId="54" xfId="0" applyFont="1" applyFill="1" applyBorder="1" applyAlignment="1">
      <alignment horizontal="center" vertical="center" wrapText="1" shrinkToFit="1"/>
    </xf>
    <xf numFmtId="167" fontId="12" fillId="14" borderId="54" xfId="0" applyNumberFormat="1" applyFont="1" applyFill="1" applyBorder="1" applyAlignment="1">
      <alignment horizontal="center" vertical="center" wrapText="1" shrinkToFit="1"/>
    </xf>
    <xf numFmtId="167" fontId="12" fillId="14" borderId="53" xfId="0" applyNumberFormat="1" applyFont="1" applyFill="1" applyBorder="1" applyAlignment="1">
      <alignment horizontal="center" vertical="center" wrapText="1" shrinkToFit="1"/>
    </xf>
    <xf numFmtId="167" fontId="12" fillId="0" borderId="0" xfId="0" applyNumberFormat="1" applyFont="1" applyAlignment="1">
      <alignment horizontal="center" vertical="center" wrapText="1" shrinkToFit="1"/>
    </xf>
    <xf numFmtId="0" fontId="12" fillId="0" borderId="0" xfId="0" applyFont="1" applyAlignment="1">
      <alignment horizontal="center" vertical="center" wrapText="1" shrinkToFit="1"/>
    </xf>
    <xf numFmtId="1" fontId="0" fillId="14" borderId="79" xfId="0" applyNumberFormat="1" applyFill="1" applyBorder="1" applyAlignment="1">
      <alignment horizontal="center" vertical="center"/>
    </xf>
    <xf numFmtId="1" fontId="0" fillId="14" borderId="80" xfId="0" applyNumberFormat="1" applyFill="1" applyBorder="1" applyAlignment="1">
      <alignment horizontal="center" vertical="center"/>
    </xf>
    <xf numFmtId="0" fontId="18" fillId="9" borderId="46" xfId="0" applyFont="1" applyFill="1" applyBorder="1" applyAlignment="1">
      <alignment horizontal="center" vertical="center" wrapText="1"/>
    </xf>
    <xf numFmtId="0" fontId="18" fillId="9" borderId="25" xfId="0" applyFont="1" applyFill="1" applyBorder="1" applyAlignment="1">
      <alignment horizontal="center" vertical="center" wrapText="1"/>
    </xf>
    <xf numFmtId="0" fontId="18" fillId="9" borderId="28" xfId="0" applyFont="1" applyFill="1" applyBorder="1" applyAlignment="1">
      <alignment horizontal="center" vertical="center" wrapText="1"/>
    </xf>
    <xf numFmtId="0" fontId="18" fillId="9" borderId="26" xfId="0" applyFont="1" applyFill="1" applyBorder="1" applyAlignment="1">
      <alignment horizontal="center" vertical="center" wrapText="1"/>
    </xf>
    <xf numFmtId="164" fontId="26" fillId="6" borderId="53" xfId="0" applyNumberFormat="1" applyFont="1" applyFill="1" applyBorder="1" applyAlignment="1">
      <alignment horizontal="center" vertical="center"/>
    </xf>
    <xf numFmtId="164" fontId="26" fillId="6" borderId="24" xfId="0" applyNumberFormat="1" applyFont="1" applyFill="1" applyBorder="1" applyAlignment="1">
      <alignment horizontal="center" vertical="center"/>
    </xf>
    <xf numFmtId="2" fontId="0" fillId="14" borderId="81" xfId="0" applyNumberFormat="1" applyFill="1" applyBorder="1" applyAlignment="1">
      <alignment horizontal="center" vertical="center"/>
    </xf>
    <xf numFmtId="2" fontId="0" fillId="14" borderId="8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  <xf numFmtId="2" fontId="0" fillId="14" borderId="68" xfId="0" applyNumberFormat="1" applyFill="1" applyBorder="1" applyAlignment="1">
      <alignment horizontal="center" vertical="center"/>
    </xf>
    <xf numFmtId="2" fontId="0" fillId="14" borderId="78" xfId="0" applyNumberForma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166" fontId="6" fillId="3" borderId="30" xfId="1" applyNumberFormat="1" applyFont="1" applyFill="1" applyBorder="1" applyAlignment="1">
      <alignment horizontal="center" vertical="center"/>
    </xf>
    <xf numFmtId="166" fontId="6" fillId="3" borderId="84" xfId="1" applyNumberFormat="1" applyFont="1" applyFill="1" applyBorder="1" applyAlignment="1">
      <alignment horizontal="center" vertical="center"/>
    </xf>
    <xf numFmtId="0" fontId="23" fillId="13" borderId="83" xfId="0" applyFont="1" applyFill="1" applyBorder="1" applyAlignment="1">
      <alignment horizontal="center" vertical="center"/>
    </xf>
    <xf numFmtId="0" fontId="23" fillId="13" borderId="8" xfId="0" applyFont="1" applyFill="1" applyBorder="1" applyAlignment="1">
      <alignment horizontal="center" vertical="center"/>
    </xf>
    <xf numFmtId="0" fontId="23" fillId="13" borderId="52" xfId="0" applyFont="1" applyFill="1" applyBorder="1" applyAlignment="1">
      <alignment horizontal="center" vertical="center"/>
    </xf>
    <xf numFmtId="0" fontId="19" fillId="13" borderId="4" xfId="0" applyFont="1" applyFill="1" applyBorder="1" applyAlignment="1">
      <alignment horizontal="center" vertical="center"/>
    </xf>
    <xf numFmtId="0" fontId="23" fillId="13" borderId="52" xfId="0" applyFont="1" applyFill="1" applyBorder="1" applyAlignment="1">
      <alignment horizontal="left" vertical="center"/>
    </xf>
    <xf numFmtId="0" fontId="23" fillId="13" borderId="4" xfId="0" applyFont="1" applyFill="1" applyBorder="1" applyAlignment="1">
      <alignment horizontal="left" vertical="center"/>
    </xf>
    <xf numFmtId="1" fontId="23" fillId="13" borderId="25" xfId="0" applyNumberFormat="1" applyFont="1" applyFill="1" applyBorder="1" applyAlignment="1">
      <alignment horizontal="center" vertical="center"/>
    </xf>
    <xf numFmtId="1" fontId="23" fillId="13" borderId="18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3" fillId="13" borderId="46" xfId="0" applyNumberFormat="1" applyFont="1" applyFill="1" applyBorder="1" applyAlignment="1">
      <alignment vertical="center"/>
    </xf>
    <xf numFmtId="49" fontId="0" fillId="0" borderId="0" xfId="0" applyNumberFormat="1" applyAlignment="1" applyProtection="1">
      <alignment horizontal="center" vertical="center"/>
      <protection locked="0"/>
    </xf>
  </cellXfs>
  <cellStyles count="15">
    <cellStyle name="Milliers 3" xfId="3"/>
    <cellStyle name="Monétaire 11" xfId="4"/>
    <cellStyle name="Monétaire 12" xfId="5"/>
    <cellStyle name="Monétaire 2" xfId="14"/>
    <cellStyle name="Monétaire 7" xfId="13"/>
    <cellStyle name="Normal" xfId="0" builtinId="0"/>
    <cellStyle name="Normal 10 2 2" xfId="6"/>
    <cellStyle name="Normal 11" xfId="7"/>
    <cellStyle name="Normal 16" xfId="8"/>
    <cellStyle name="Normal 17" xfId="1"/>
    <cellStyle name="Normal 2 9" xfId="2"/>
    <cellStyle name="Normal 20" xfId="10"/>
    <cellStyle name="Normal 4 2 2" xfId="11"/>
    <cellStyle name="Normal 4 8" xfId="9"/>
    <cellStyle name="Normal 7" xfId="12"/>
  </cellStyles>
  <dxfs count="8">
    <dxf>
      <fill>
        <patternFill>
          <bgColor rgb="FFFFFFCC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A76CB"/>
      <color rgb="FFFF3300"/>
      <color rgb="FFE0E3B5"/>
      <color rgb="FFFFFF99"/>
      <color rgb="FFEAEAEA"/>
      <color rgb="FFDDDDDD"/>
      <color rgb="FF969696"/>
      <color rgb="FF383E42"/>
      <color rgb="FFE3D9C6"/>
      <color rgb="FFC5C7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5" Type="http://schemas.microsoft.com/office/2017/10/relationships/person" Target="persons/person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168088</xdr:colOff>
      <xdr:row>0</xdr:row>
      <xdr:rowOff>150035</xdr:rowOff>
    </xdr:from>
    <xdr:to>
      <xdr:col>1</xdr:col>
      <xdr:colOff>670507</xdr:colOff>
      <xdr:row>2</xdr:row>
      <xdr:rowOff>153247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088" y="150035"/>
          <a:ext cx="1435869" cy="650912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860000"/>
    <pageSetUpPr fitToPage="1"/>
  </sheetPr>
  <dimension ref="A1:AR48"/>
  <sheetViews>
    <sheetView workbookViewId="0">
      <selection sqref="A1:B1"/>
    </sheetView>
  </sheetViews>
  <sheetFormatPr baseColWidth="10" defaultColWidth="11.42578125" defaultRowHeight="15" x14ac:dyDescent="0.25"/>
  <cols>
    <col min="1" max="10" width="13.7109375" style="3" customWidth="1"/>
    <col min="11" max="11" width="26.7109375" style="3" customWidth="1"/>
    <col min="12" max="12" width="13.140625" style="3" customWidth="1"/>
    <col min="13" max="13" width="11.42578125" style="3"/>
    <col min="14" max="14" width="25.42578125" style="3" bestFit="1" customWidth="1"/>
    <col min="15" max="15" width="16" style="3" bestFit="1" customWidth="1"/>
    <col min="16" max="22" width="0" style="3" hidden="1" customWidth="1"/>
    <col min="23" max="43" width="11.42578125" style="3"/>
    <col min="44" max="44" width="15" style="3" bestFit="1" customWidth="1"/>
    <col min="45" max="16384" width="11.42578125" style="3"/>
  </cols>
  <sheetData>
    <row r="1" spans="1:13" ht="30" customHeight="1" x14ac:dyDescent="0.25">
      <c r="A1" s="307"/>
      <c r="B1" s="307"/>
      <c r="C1" s="308"/>
      <c r="D1" s="308"/>
      <c r="E1" s="308"/>
      <c r="F1" s="308"/>
      <c r="G1" s="308"/>
      <c r="H1" s="308"/>
      <c r="I1" s="308"/>
      <c r="J1" s="308"/>
      <c r="K1" s="308"/>
    </row>
    <row r="2" spans="1:13" ht="21" customHeight="1" x14ac:dyDescent="0.25">
      <c r="C2" s="309"/>
      <c r="D2" s="309"/>
      <c r="E2" s="309"/>
      <c r="F2" s="309"/>
      <c r="G2" s="309"/>
      <c r="H2" s="309"/>
      <c r="I2" s="309"/>
      <c r="J2" s="309"/>
      <c r="K2" s="309"/>
    </row>
    <row r="3" spans="1:13" ht="30" customHeight="1" x14ac:dyDescent="0.25">
      <c r="C3" s="308"/>
      <c r="D3" s="308"/>
      <c r="E3" s="308"/>
      <c r="F3" s="308"/>
      <c r="G3" s="308"/>
      <c r="H3" s="308"/>
      <c r="I3" s="308"/>
      <c r="J3" s="308"/>
      <c r="K3" s="308"/>
    </row>
    <row r="4" spans="1:13" ht="30" customHeight="1" thickBot="1" x14ac:dyDescent="0.3"/>
    <row r="5" spans="1:13" ht="22.5" customHeight="1" thickBot="1" x14ac:dyDescent="0.3">
      <c r="A5" s="33" t="s">
        <v>2</v>
      </c>
      <c r="B5" s="310"/>
      <c r="C5" s="311"/>
      <c r="D5" s="2"/>
      <c r="E5" s="2"/>
      <c r="I5" s="312"/>
      <c r="J5" s="313"/>
      <c r="K5" s="80"/>
      <c r="L5" s="15"/>
    </row>
    <row r="6" spans="1:13" ht="22.5" customHeight="1" x14ac:dyDescent="0.25">
      <c r="A6" s="35" t="s">
        <v>3</v>
      </c>
      <c r="B6" s="297" t="s">
        <v>33</v>
      </c>
      <c r="C6" s="298"/>
      <c r="D6" s="2"/>
      <c r="E6" s="2"/>
      <c r="I6" s="299"/>
      <c r="J6" s="300"/>
      <c r="K6" s="303"/>
      <c r="L6" s="15"/>
    </row>
    <row r="7" spans="1:13" ht="22.5" customHeight="1" thickBot="1" x14ac:dyDescent="0.3">
      <c r="A7" s="34" t="s">
        <v>5</v>
      </c>
      <c r="B7" s="305"/>
      <c r="C7" s="306"/>
      <c r="D7" s="2"/>
      <c r="E7" s="2"/>
      <c r="H7" s="39"/>
      <c r="I7" s="301"/>
      <c r="J7" s="302"/>
      <c r="K7" s="304"/>
    </row>
    <row r="8" spans="1:13" ht="29.25" customHeight="1" thickBot="1" x14ac:dyDescent="0.3">
      <c r="A8" s="29"/>
      <c r="B8" s="29"/>
      <c r="C8" s="29"/>
      <c r="D8" s="29"/>
      <c r="E8" s="29"/>
      <c r="F8" s="29"/>
      <c r="G8" s="29"/>
      <c r="H8" s="29"/>
      <c r="I8" s="30"/>
      <c r="M8" s="2"/>
    </row>
    <row r="9" spans="1:13" ht="30" customHeight="1" thickBot="1" x14ac:dyDescent="0.3">
      <c r="A9" s="16" t="s">
        <v>13</v>
      </c>
      <c r="B9" s="22" t="s">
        <v>9</v>
      </c>
      <c r="C9" s="23" t="s">
        <v>14</v>
      </c>
      <c r="D9" s="31" t="s">
        <v>15</v>
      </c>
      <c r="E9" s="31" t="s">
        <v>4</v>
      </c>
      <c r="F9" s="31" t="s">
        <v>1</v>
      </c>
      <c r="G9" s="24" t="s">
        <v>16</v>
      </c>
      <c r="H9" s="24" t="s">
        <v>17</v>
      </c>
      <c r="I9" s="22" t="s">
        <v>18</v>
      </c>
      <c r="J9" s="40" t="s">
        <v>19</v>
      </c>
      <c r="K9" s="25" t="s">
        <v>20</v>
      </c>
      <c r="M9" s="2"/>
    </row>
    <row r="10" spans="1:13" s="36" customFormat="1" x14ac:dyDescent="0.25">
      <c r="A10" s="176" t="s">
        <v>21</v>
      </c>
      <c r="B10" s="177" t="str">
        <f>IF(ISTEXT('BAT A'!$C$2), 'BAT A'!$C$2, "")</f>
        <v>SOLO-J</v>
      </c>
      <c r="C10" s="178" t="str">
        <f>IF(ISTEXT('BAT A'!$D$2), 'BAT A'!$D$2, "")</f>
        <v>INT P 20°</v>
      </c>
      <c r="D10" s="178" t="str">
        <f>IF(ISTEXT('BAT A'!$E$2), 'BAT A'!$E$2, "")</f>
        <v>V SAN</v>
      </c>
      <c r="E10" s="178" t="str">
        <f>IF(ISTEXT('BAT A'!$F$2), 'BAT A'!$F$2, "")</f>
        <v/>
      </c>
      <c r="F10" s="178" t="str">
        <f>IF(ISTEXT('BAT A'!$G$2), 'BAT A'!$G$2, "")</f>
        <v/>
      </c>
      <c r="G10" s="178" t="str">
        <f>IF(ISTEXT('BAT A'!$H$2), 'BAT A'!$H$2, "")</f>
        <v/>
      </c>
      <c r="H10" s="179" t="str">
        <f>IF(ISTEXT('BAT A'!$I$2), 'BAT A'!$I$2, "")</f>
        <v/>
      </c>
      <c r="I10" s="180" t="e">
        <f>'BAT A'!#REF!</f>
        <v>#REF!</v>
      </c>
      <c r="J10" s="181">
        <f>'BAT A'!K2</f>
        <v>0</v>
      </c>
      <c r="K10" s="182" t="e">
        <f t="shared" ref="K10:K17" si="0">I10+J10</f>
        <v>#REF!</v>
      </c>
      <c r="L10" s="183"/>
      <c r="M10" s="184"/>
    </row>
    <row r="11" spans="1:13" ht="15" customHeight="1" x14ac:dyDescent="0.25">
      <c r="A11" s="17" t="s">
        <v>22</v>
      </c>
      <c r="B11" s="59"/>
      <c r="C11" s="60" t="str">
        <f>IF(ISTEXT(#REF!),#REF!, "")</f>
        <v/>
      </c>
      <c r="D11" s="60" t="str">
        <f>IF(ISTEXT(#REF!),#REF!, "")</f>
        <v/>
      </c>
      <c r="E11" s="60" t="str">
        <f>IF(ISTEXT(#REF!),#REF!, "")</f>
        <v/>
      </c>
      <c r="F11" s="60" t="str">
        <f>IF(ISTEXT(#REF!),#REF!, "")</f>
        <v/>
      </c>
      <c r="G11" s="60" t="str">
        <f>IF(ISTEXT(#REF!),#REF!, "")</f>
        <v/>
      </c>
      <c r="H11" s="61" t="str">
        <f>IF(ISTEXT(#REF!),#REF!, "")</f>
        <v/>
      </c>
      <c r="I11" s="51" t="e">
        <f>'BAT A'!#REF!</f>
        <v>#REF!</v>
      </c>
      <c r="J11" s="45">
        <v>0</v>
      </c>
      <c r="K11" s="41" t="e">
        <f t="shared" si="0"/>
        <v>#REF!</v>
      </c>
      <c r="M11" s="2"/>
    </row>
    <row r="12" spans="1:13" ht="15" customHeight="1" x14ac:dyDescent="0.25">
      <c r="A12" s="17" t="s">
        <v>23</v>
      </c>
      <c r="B12" s="59" t="str">
        <f>IF(ISTEXT(#REF!),#REF!, "")</f>
        <v/>
      </c>
      <c r="C12" s="60" t="str">
        <f>IF(ISTEXT(#REF!),#REF!, "")</f>
        <v/>
      </c>
      <c r="D12" s="60" t="str">
        <f>IF(ISTEXT(#REF!),#REF!, "")</f>
        <v/>
      </c>
      <c r="E12" s="60" t="str">
        <f>IF(ISTEXT(#REF!),#REF!, "")</f>
        <v/>
      </c>
      <c r="F12" s="60" t="str">
        <f>IF(ISTEXT(#REF!),#REF!, "")</f>
        <v/>
      </c>
      <c r="G12" s="60" t="str">
        <f>IF(ISTEXT(#REF!),#REF!, "")</f>
        <v/>
      </c>
      <c r="H12" s="61" t="str">
        <f>IF(ISTEXT(#REF!),#REF!, "")</f>
        <v/>
      </c>
      <c r="I12" s="51" t="e">
        <f>'BAT A'!#REF!</f>
        <v>#REF!</v>
      </c>
      <c r="J12" s="45">
        <v>0</v>
      </c>
      <c r="K12" s="41" t="e">
        <f t="shared" si="0"/>
        <v>#REF!</v>
      </c>
      <c r="M12" s="2"/>
    </row>
    <row r="13" spans="1:13" ht="15" customHeight="1" x14ac:dyDescent="0.25">
      <c r="A13" s="17" t="s">
        <v>24</v>
      </c>
      <c r="B13" s="59" t="str">
        <f>IF(ISTEXT(#REF!),#REF!, "")</f>
        <v/>
      </c>
      <c r="C13" s="60" t="str">
        <f>IF(ISTEXT(#REF!),#REF!, "")</f>
        <v/>
      </c>
      <c r="D13" s="60" t="str">
        <f>IF(ISTEXT(#REF!),#REF!, "")</f>
        <v/>
      </c>
      <c r="E13" s="60" t="str">
        <f>IF(ISTEXT(#REF!),#REF!, "")</f>
        <v/>
      </c>
      <c r="F13" s="60" t="str">
        <f>IF(ISTEXT(#REF!),#REF!, "")</f>
        <v/>
      </c>
      <c r="G13" s="60" t="str">
        <f>IF(ISTEXT(#REF!),#REF!, "")</f>
        <v/>
      </c>
      <c r="H13" s="61" t="str">
        <f>IF(ISTEXT(#REF!),#REF!, "")</f>
        <v/>
      </c>
      <c r="I13" s="51" t="e">
        <f>'BAT A'!#REF!</f>
        <v>#REF!</v>
      </c>
      <c r="J13" s="45">
        <v>0</v>
      </c>
      <c r="K13" s="41" t="e">
        <f t="shared" si="0"/>
        <v>#REF!</v>
      </c>
      <c r="M13" s="2"/>
    </row>
    <row r="14" spans="1:13" ht="15" customHeight="1" x14ac:dyDescent="0.25">
      <c r="A14" s="17" t="s">
        <v>25</v>
      </c>
      <c r="B14" s="59" t="str">
        <f>IF(ISTEXT(#REF!),#REF!, "")</f>
        <v/>
      </c>
      <c r="C14" s="60" t="str">
        <f>IF(ISTEXT(#REF!),#REF!, "")</f>
        <v/>
      </c>
      <c r="D14" s="60" t="str">
        <f>IF(ISTEXT(#REF!),#REF!, "")</f>
        <v/>
      </c>
      <c r="E14" s="60" t="str">
        <f>IF(ISTEXT(#REF!),#REF!, "")</f>
        <v/>
      </c>
      <c r="F14" s="60" t="str">
        <f>IF(ISTEXT(#REF!),#REF!, "")</f>
        <v/>
      </c>
      <c r="G14" s="60" t="str">
        <f>IF(ISTEXT(#REF!),#REF!, "")</f>
        <v/>
      </c>
      <c r="H14" s="61" t="str">
        <f>IF(ISTEXT(#REF!),#REF!, "")</f>
        <v/>
      </c>
      <c r="I14" s="51" t="e">
        <f>'BAT A'!#REF!</f>
        <v>#REF!</v>
      </c>
      <c r="J14" s="45">
        <v>0</v>
      </c>
      <c r="K14" s="41" t="e">
        <f t="shared" si="0"/>
        <v>#REF!</v>
      </c>
      <c r="M14" s="2"/>
    </row>
    <row r="15" spans="1:13" ht="15" customHeight="1" x14ac:dyDescent="0.25">
      <c r="A15" s="17" t="s">
        <v>26</v>
      </c>
      <c r="B15" s="59" t="str">
        <f>IF(ISTEXT(#REF!),#REF!, "")</f>
        <v/>
      </c>
      <c r="C15" s="60" t="str">
        <f>IF(ISTEXT(#REF!),#REF!, "")</f>
        <v/>
      </c>
      <c r="D15" s="60" t="str">
        <f>IF(ISTEXT(#REF!),#REF!, "")</f>
        <v/>
      </c>
      <c r="E15" s="60" t="str">
        <f>IF(ISTEXT(#REF!),#REF!, "")</f>
        <v/>
      </c>
      <c r="F15" s="60" t="str">
        <f>IF(ISTEXT(#REF!),#REF!, "")</f>
        <v/>
      </c>
      <c r="G15" s="60" t="str">
        <f>IF(ISTEXT(#REF!),#REF!, "")</f>
        <v/>
      </c>
      <c r="H15" s="61" t="str">
        <f>IF(ISTEXT(#REF!),#REF!, "")</f>
        <v/>
      </c>
      <c r="I15" s="51" t="e">
        <f>'BAT A'!#REF!</f>
        <v>#REF!</v>
      </c>
      <c r="J15" s="45">
        <v>0</v>
      </c>
      <c r="K15" s="41" t="e">
        <f t="shared" si="0"/>
        <v>#REF!</v>
      </c>
      <c r="M15" s="2"/>
    </row>
    <row r="16" spans="1:13" ht="15" customHeight="1" x14ac:dyDescent="0.25">
      <c r="A16" s="17" t="s">
        <v>27</v>
      </c>
      <c r="B16" s="59" t="str">
        <f>IF(ISTEXT(#REF!),#REF!, "")</f>
        <v/>
      </c>
      <c r="C16" s="60" t="str">
        <f>IF(ISTEXT(#REF!),#REF!, "")</f>
        <v/>
      </c>
      <c r="D16" s="60" t="str">
        <f>IF(ISTEXT(#REF!),#REF!, "")</f>
        <v/>
      </c>
      <c r="E16" s="60" t="str">
        <f>IF(ISTEXT(#REF!),#REF!, "")</f>
        <v/>
      </c>
      <c r="F16" s="60" t="str">
        <f>IF(ISTEXT(#REF!),#REF!, "")</f>
        <v/>
      </c>
      <c r="G16" s="60" t="str">
        <f>IF(ISTEXT(#REF!),#REF!, "")</f>
        <v/>
      </c>
      <c r="H16" s="61" t="str">
        <f>IF(ISTEXT(#REF!),#REF!, "")</f>
        <v/>
      </c>
      <c r="I16" s="51" t="e">
        <f>'BAT A'!#REF!</f>
        <v>#REF!</v>
      </c>
      <c r="J16" s="45">
        <v>0</v>
      </c>
      <c r="K16" s="41" t="e">
        <f t="shared" si="0"/>
        <v>#REF!</v>
      </c>
      <c r="M16" s="2"/>
    </row>
    <row r="17" spans="1:44" ht="15" customHeight="1" thickBot="1" x14ac:dyDescent="0.3">
      <c r="A17" s="26" t="s">
        <v>28</v>
      </c>
      <c r="B17" s="62" t="str">
        <f>IF(ISTEXT(#REF!),#REF!, "")</f>
        <v/>
      </c>
      <c r="C17" s="63" t="str">
        <f>IF(ISTEXT(#REF!),#REF!, "")</f>
        <v/>
      </c>
      <c r="D17" s="63" t="str">
        <f>IF(ISTEXT(#REF!),#REF!, "")</f>
        <v/>
      </c>
      <c r="E17" s="63" t="str">
        <f>IF(ISTEXT(#REF!),#REF!, "")</f>
        <v/>
      </c>
      <c r="F17" s="63" t="str">
        <f>IF(ISTEXT(#REF!),#REF!, "")</f>
        <v/>
      </c>
      <c r="G17" s="63" t="str">
        <f>IF(ISTEXT(#REF!),#REF!, "")</f>
        <v/>
      </c>
      <c r="H17" s="64" t="str">
        <f>IF(ISTEXT(#REF!),#REF!, "")</f>
        <v/>
      </c>
      <c r="I17" s="52" t="e">
        <f>'BAT A'!#REF!</f>
        <v>#REF!</v>
      </c>
      <c r="J17" s="46">
        <v>0</v>
      </c>
      <c r="K17" s="41" t="e">
        <f t="shared" si="0"/>
        <v>#REF!</v>
      </c>
      <c r="M17" s="2"/>
    </row>
    <row r="18" spans="1:44" ht="20.100000000000001" customHeight="1" thickBot="1" x14ac:dyDescent="0.3">
      <c r="A18" s="84"/>
      <c r="B18" s="85"/>
      <c r="C18" s="85"/>
      <c r="D18" s="85"/>
      <c r="E18" s="85"/>
      <c r="F18" s="85"/>
      <c r="G18" s="85" t="s">
        <v>29</v>
      </c>
      <c r="H18" s="50"/>
      <c r="I18" s="47" t="e">
        <f>SUM(I10:I17)</f>
        <v>#REF!</v>
      </c>
      <c r="J18" s="48">
        <f>SUM(J10:J17)</f>
        <v>0</v>
      </c>
      <c r="K18" s="44" t="e">
        <f>SUM(K10:K17)</f>
        <v>#REF!</v>
      </c>
      <c r="M18" s="2"/>
    </row>
    <row r="19" spans="1:44" ht="15.75" customHeight="1" thickBot="1" x14ac:dyDescent="0.3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M19" s="2"/>
    </row>
    <row r="20" spans="1:44" ht="20.100000000000001" customHeight="1" thickBot="1" x14ac:dyDescent="0.3">
      <c r="A20" s="84"/>
      <c r="B20" s="85"/>
      <c r="C20" s="85"/>
      <c r="D20" s="85"/>
      <c r="E20" s="85"/>
      <c r="F20" s="85"/>
      <c r="G20" s="85"/>
      <c r="H20" s="85"/>
      <c r="I20" s="85"/>
      <c r="J20" s="86" t="s">
        <v>30</v>
      </c>
      <c r="K20" s="43" t="e">
        <f>#REF!</f>
        <v>#REF!</v>
      </c>
    </row>
    <row r="21" spans="1:44" ht="50.1" customHeight="1" x14ac:dyDescent="0.25">
      <c r="A21" s="192"/>
      <c r="B21" s="192"/>
      <c r="C21" s="192"/>
      <c r="D21" s="192"/>
      <c r="E21" s="192"/>
      <c r="F21" s="192"/>
      <c r="G21" s="192"/>
      <c r="H21" s="192"/>
      <c r="I21" s="192"/>
      <c r="J21" s="192"/>
      <c r="K21" s="192"/>
      <c r="L21" s="192"/>
    </row>
    <row r="22" spans="1:44" ht="24.95" customHeight="1" x14ac:dyDescent="0.25">
      <c r="A22" s="192"/>
      <c r="B22" s="192"/>
      <c r="C22" s="192"/>
      <c r="D22" s="192"/>
      <c r="E22" s="192"/>
      <c r="F22" s="192"/>
      <c r="G22" s="192"/>
      <c r="H22" s="192"/>
      <c r="I22" s="192"/>
      <c r="J22" s="192"/>
      <c r="K22" s="192"/>
      <c r="L22" s="192"/>
    </row>
    <row r="23" spans="1:44" s="194" customFormat="1" ht="69" x14ac:dyDescent="0.25">
      <c r="A23" s="193"/>
      <c r="B23" s="193"/>
      <c r="C23" s="193"/>
      <c r="D23" s="193"/>
      <c r="E23" s="193"/>
      <c r="F23" s="193"/>
      <c r="G23" s="193"/>
      <c r="H23" s="193"/>
      <c r="I23" s="193"/>
      <c r="J23" s="193"/>
      <c r="K23" s="193"/>
      <c r="L23" s="193"/>
      <c r="X23" s="196" t="s">
        <v>13</v>
      </c>
      <c r="Y23" s="196" t="s">
        <v>9</v>
      </c>
      <c r="Z23" s="196" t="s">
        <v>14</v>
      </c>
      <c r="AA23" s="196" t="s">
        <v>15</v>
      </c>
      <c r="AB23" s="196" t="s">
        <v>4</v>
      </c>
      <c r="AC23" s="196" t="s">
        <v>1</v>
      </c>
      <c r="AD23" s="196" t="s">
        <v>16</v>
      </c>
      <c r="AE23" s="196" t="s">
        <v>17</v>
      </c>
      <c r="AF23" s="196" t="s">
        <v>18</v>
      </c>
      <c r="AG23" s="196" t="e">
        <f>N33</f>
        <v>#REF!</v>
      </c>
      <c r="AH23" s="196" t="e">
        <f>N34</f>
        <v>#REF!</v>
      </c>
      <c r="AI23" s="196" t="e">
        <f>N35</f>
        <v>#REF!</v>
      </c>
      <c r="AJ23" s="196" t="e">
        <f>N36</f>
        <v>#REF!</v>
      </c>
      <c r="AK23" s="196" t="e">
        <f>N37</f>
        <v>#REF!</v>
      </c>
      <c r="AL23" s="196" t="e">
        <f>N38</f>
        <v>#REF!</v>
      </c>
      <c r="AM23" s="196" t="e">
        <f>N39</f>
        <v>#REF!</v>
      </c>
      <c r="AN23" s="196" t="e">
        <f>N40</f>
        <v>#REF!</v>
      </c>
      <c r="AO23" s="196" t="e">
        <f>N41</f>
        <v>#REF!</v>
      </c>
      <c r="AP23" s="196" t="e">
        <f>N42</f>
        <v>#REF!</v>
      </c>
      <c r="AQ23" s="196" t="s">
        <v>19</v>
      </c>
      <c r="AR23" s="196" t="s">
        <v>20</v>
      </c>
    </row>
    <row r="24" spans="1:44" x14ac:dyDescent="0.25">
      <c r="A24" s="192"/>
      <c r="B24" s="192"/>
      <c r="C24" s="192"/>
      <c r="D24" s="192"/>
      <c r="E24" s="192"/>
      <c r="F24" s="192"/>
      <c r="G24" s="192"/>
      <c r="H24" s="192"/>
      <c r="I24" s="192"/>
      <c r="J24" s="192"/>
      <c r="K24" s="192"/>
      <c r="L24" s="192"/>
      <c r="N24" s="185" t="s">
        <v>13</v>
      </c>
      <c r="O24" s="185" t="s">
        <v>21</v>
      </c>
      <c r="X24" s="197" t="s">
        <v>21</v>
      </c>
      <c r="Y24" s="198" t="str">
        <f>IF(ISTEXT('BAT A'!$C$2), 'BAT A'!$C$2, "")</f>
        <v>SOLO-J</v>
      </c>
      <c r="Z24" s="198" t="str">
        <f>IF(ISTEXT('BAT A'!$D$2), 'BAT A'!$D$2, "")</f>
        <v>INT P 20°</v>
      </c>
      <c r="AA24" s="198" t="str">
        <f>IF(ISTEXT('BAT A'!$E$2), 'BAT A'!$E$2, "")</f>
        <v>V SAN</v>
      </c>
      <c r="AB24" s="198" t="str">
        <f>IF(ISTEXT('BAT A'!$F$2), 'BAT A'!$F$2, "")</f>
        <v/>
      </c>
      <c r="AC24" s="198" t="str">
        <f>IF(ISTEXT('BAT A'!$G$2), 'BAT A'!$G$2, "")</f>
        <v/>
      </c>
      <c r="AD24" s="198" t="str">
        <f>IF(ISTEXT('BAT A'!$H$2), 'BAT A'!$H$2, "")</f>
        <v/>
      </c>
      <c r="AE24" s="198" t="str">
        <f>IF(ISTEXT('BAT A'!$I$2), 'BAT A'!$I$2, "")</f>
        <v/>
      </c>
      <c r="AF24" s="188" t="e">
        <f>O32</f>
        <v>#REF!</v>
      </c>
      <c r="AG24" s="188" t="e">
        <f>+O33</f>
        <v>#REF!</v>
      </c>
      <c r="AH24" s="188">
        <f>+O34</f>
        <v>0</v>
      </c>
      <c r="AI24" s="188" t="e">
        <f>+O35</f>
        <v>#REF!</v>
      </c>
      <c r="AJ24" s="188" t="e">
        <f>+O36</f>
        <v>#REF!</v>
      </c>
      <c r="AK24" s="188" t="e">
        <f>+O37</f>
        <v>#REF!</v>
      </c>
      <c r="AL24" s="188" t="e">
        <f>O38</f>
        <v>#REF!</v>
      </c>
      <c r="AM24" s="188" t="e">
        <f>O39</f>
        <v>#REF!</v>
      </c>
      <c r="AN24" s="188" t="e">
        <f>O40</f>
        <v>#REF!</v>
      </c>
      <c r="AO24" s="188" t="e">
        <f>O41</f>
        <v>#REF!</v>
      </c>
      <c r="AP24" s="188">
        <f>O42</f>
        <v>0</v>
      </c>
      <c r="AQ24" s="190" t="e">
        <f>SUM(AG24:AP24)</f>
        <v>#REF!</v>
      </c>
      <c r="AR24" s="199" t="e">
        <f>AF24+AQ24</f>
        <v>#REF!</v>
      </c>
    </row>
    <row r="25" spans="1:44" x14ac:dyDescent="0.25">
      <c r="A25" s="13"/>
      <c r="J25" s="13"/>
      <c r="K25" s="78"/>
      <c r="N25" s="186" t="s">
        <v>9</v>
      </c>
      <c r="O25" s="187" t="str">
        <f>IF(ISTEXT('BAT A'!$C$2), 'BAT A'!$C$2, "")</f>
        <v>SOLO-J</v>
      </c>
      <c r="P25" s="185" t="s">
        <v>22</v>
      </c>
      <c r="Q25" s="185" t="s">
        <v>23</v>
      </c>
      <c r="R25" s="185" t="s">
        <v>24</v>
      </c>
      <c r="S25" s="185" t="s">
        <v>25</v>
      </c>
      <c r="T25" s="185" t="s">
        <v>26</v>
      </c>
      <c r="U25" s="185" t="s">
        <v>27</v>
      </c>
      <c r="V25" s="185" t="s">
        <v>28</v>
      </c>
      <c r="X25" s="185" t="s">
        <v>22</v>
      </c>
      <c r="Y25" s="60"/>
      <c r="Z25" s="60" t="str">
        <f>IF(ISTEXT(#REF!),#REF!, "")</f>
        <v/>
      </c>
      <c r="AA25" s="60" t="str">
        <f>IF(ISTEXT(#REF!),#REF!, "")</f>
        <v/>
      </c>
      <c r="AB25" s="60" t="str">
        <f>IF(ISTEXT(#REF!),#REF!, "")</f>
        <v/>
      </c>
      <c r="AC25" s="60" t="str">
        <f>IF(ISTEXT(#REF!),#REF!, "")</f>
        <v/>
      </c>
      <c r="AD25" s="60" t="str">
        <f>IF(ISTEXT(#REF!),#REF!, "")</f>
        <v/>
      </c>
      <c r="AE25" s="60" t="str">
        <f>IF(ISTEXT(#REF!),#REF!, "")</f>
        <v/>
      </c>
      <c r="AF25" s="195"/>
      <c r="AG25" s="195"/>
      <c r="AH25" s="195"/>
      <c r="AI25" s="195"/>
      <c r="AJ25" s="195"/>
      <c r="AK25" s="195"/>
      <c r="AL25" s="195"/>
      <c r="AM25" s="195"/>
      <c r="AN25" s="195"/>
      <c r="AO25" s="195"/>
      <c r="AP25" s="195"/>
      <c r="AQ25" s="195"/>
      <c r="AR25" s="200"/>
    </row>
    <row r="26" spans="1:44" ht="12" customHeight="1" x14ac:dyDescent="0.25">
      <c r="N26" s="186" t="s">
        <v>14</v>
      </c>
      <c r="O26" s="187" t="str">
        <f>IF(ISTEXT('BAT A'!$D$2), 'BAT A'!$D$2, "")</f>
        <v>INT P 20°</v>
      </c>
      <c r="P26" s="187"/>
      <c r="Q26" s="4"/>
      <c r="R26" s="4"/>
      <c r="S26" s="4"/>
      <c r="T26" s="4"/>
      <c r="U26" s="4"/>
      <c r="V26" s="4"/>
      <c r="X26" s="185" t="s">
        <v>23</v>
      </c>
      <c r="Y26" s="60" t="str">
        <f>IF(ISTEXT(#REF!),#REF!, "")</f>
        <v/>
      </c>
      <c r="Z26" s="60" t="str">
        <f>IF(ISTEXT(#REF!),#REF!, "")</f>
        <v/>
      </c>
      <c r="AA26" s="60" t="str">
        <f>IF(ISTEXT(#REF!),#REF!, "")</f>
        <v/>
      </c>
      <c r="AB26" s="60" t="str">
        <f>IF(ISTEXT(#REF!),#REF!, "")</f>
        <v/>
      </c>
      <c r="AC26" s="60" t="str">
        <f>IF(ISTEXT(#REF!),#REF!, "")</f>
        <v/>
      </c>
      <c r="AD26" s="60" t="str">
        <f>IF(ISTEXT(#REF!),#REF!, "")</f>
        <v/>
      </c>
      <c r="AE26" s="60" t="str">
        <f>IF(ISTEXT(#REF!),#REF!, "")</f>
        <v/>
      </c>
      <c r="AF26" s="195"/>
      <c r="AG26" s="195"/>
      <c r="AH26" s="195"/>
      <c r="AI26" s="195"/>
      <c r="AJ26" s="195"/>
      <c r="AK26" s="195"/>
      <c r="AL26" s="195"/>
      <c r="AM26" s="195"/>
      <c r="AN26" s="195"/>
      <c r="AO26" s="195"/>
      <c r="AP26" s="195"/>
      <c r="AQ26" s="195"/>
      <c r="AR26" s="200"/>
    </row>
    <row r="27" spans="1:44" x14ac:dyDescent="0.25">
      <c r="N27" s="186" t="s">
        <v>15</v>
      </c>
      <c r="O27" s="187" t="str">
        <f>IF(ISTEXT('BAT A'!$E$2), 'BAT A'!$E$2, "")</f>
        <v>V SAN</v>
      </c>
      <c r="P27" s="187"/>
      <c r="Q27" s="4"/>
      <c r="R27" s="4"/>
      <c r="S27" s="4"/>
      <c r="T27" s="4"/>
      <c r="U27" s="4"/>
      <c r="V27" s="4"/>
      <c r="X27" s="185" t="s">
        <v>24</v>
      </c>
      <c r="Y27" s="60" t="str">
        <f>IF(ISTEXT(#REF!),#REF!, "")</f>
        <v/>
      </c>
      <c r="Z27" s="60" t="str">
        <f>IF(ISTEXT(#REF!),#REF!, "")</f>
        <v/>
      </c>
      <c r="AA27" s="60" t="str">
        <f>IF(ISTEXT(#REF!),#REF!, "")</f>
        <v/>
      </c>
      <c r="AB27" s="60" t="str">
        <f>IF(ISTEXT(#REF!),#REF!, "")</f>
        <v/>
      </c>
      <c r="AC27" s="60" t="str">
        <f>IF(ISTEXT(#REF!),#REF!, "")</f>
        <v/>
      </c>
      <c r="AD27" s="60" t="str">
        <f>IF(ISTEXT(#REF!),#REF!, "")</f>
        <v/>
      </c>
      <c r="AE27" s="60" t="str">
        <f>IF(ISTEXT(#REF!),#REF!, "")</f>
        <v/>
      </c>
      <c r="AF27" s="195"/>
      <c r="AG27" s="195"/>
      <c r="AH27" s="195"/>
      <c r="AI27" s="195"/>
      <c r="AJ27" s="195"/>
      <c r="AK27" s="195"/>
      <c r="AL27" s="195"/>
      <c r="AM27" s="195"/>
      <c r="AN27" s="195"/>
      <c r="AO27" s="195"/>
      <c r="AP27" s="195"/>
      <c r="AQ27" s="195"/>
      <c r="AR27" s="200"/>
    </row>
    <row r="28" spans="1:44" x14ac:dyDescent="0.25">
      <c r="N28" s="186" t="s">
        <v>4</v>
      </c>
      <c r="O28" s="187" t="str">
        <f>IF(ISTEXT('BAT A'!$F$2), 'BAT A'!$F$2, "")</f>
        <v/>
      </c>
      <c r="P28" s="187"/>
      <c r="Q28" s="4"/>
      <c r="R28" s="4"/>
      <c r="S28" s="4"/>
      <c r="T28" s="4"/>
      <c r="U28" s="4"/>
      <c r="V28" s="4"/>
      <c r="X28" s="185" t="s">
        <v>25</v>
      </c>
      <c r="Y28" s="60" t="str">
        <f>IF(ISTEXT(#REF!),#REF!, "")</f>
        <v/>
      </c>
      <c r="Z28" s="60" t="str">
        <f>IF(ISTEXT(#REF!),#REF!, "")</f>
        <v/>
      </c>
      <c r="AA28" s="60" t="str">
        <f>IF(ISTEXT(#REF!),#REF!, "")</f>
        <v/>
      </c>
      <c r="AB28" s="60" t="str">
        <f>IF(ISTEXT(#REF!),#REF!, "")</f>
        <v/>
      </c>
      <c r="AC28" s="60" t="str">
        <f>IF(ISTEXT(#REF!),#REF!, "")</f>
        <v/>
      </c>
      <c r="AD28" s="60" t="str">
        <f>IF(ISTEXT(#REF!),#REF!, "")</f>
        <v/>
      </c>
      <c r="AE28" s="60" t="str">
        <f>IF(ISTEXT(#REF!),#REF!, "")</f>
        <v/>
      </c>
      <c r="AF28" s="195"/>
      <c r="AG28" s="195"/>
      <c r="AH28" s="195"/>
      <c r="AI28" s="195"/>
      <c r="AJ28" s="195"/>
      <c r="AK28" s="195"/>
      <c r="AL28" s="195"/>
      <c r="AM28" s="195"/>
      <c r="AN28" s="195"/>
      <c r="AO28" s="195"/>
      <c r="AP28" s="195"/>
      <c r="AQ28" s="195"/>
      <c r="AR28" s="200"/>
    </row>
    <row r="29" spans="1:44" x14ac:dyDescent="0.25">
      <c r="N29" s="186" t="s">
        <v>1</v>
      </c>
      <c r="O29" s="187" t="str">
        <f>IF(ISTEXT('BAT A'!$G$2), 'BAT A'!$G$2, "")</f>
        <v/>
      </c>
      <c r="P29" s="187"/>
      <c r="Q29" s="4"/>
      <c r="R29" s="4"/>
      <c r="S29" s="4"/>
      <c r="T29" s="4"/>
      <c r="U29" s="4"/>
      <c r="V29" s="4"/>
      <c r="X29" s="185" t="s">
        <v>26</v>
      </c>
      <c r="Y29" s="60" t="str">
        <f>IF(ISTEXT(#REF!),#REF!, "")</f>
        <v/>
      </c>
      <c r="Z29" s="60" t="str">
        <f>IF(ISTEXT(#REF!),#REF!, "")</f>
        <v/>
      </c>
      <c r="AA29" s="60" t="str">
        <f>IF(ISTEXT(#REF!),#REF!, "")</f>
        <v/>
      </c>
      <c r="AB29" s="60" t="str">
        <f>IF(ISTEXT(#REF!),#REF!, "")</f>
        <v/>
      </c>
      <c r="AC29" s="60" t="str">
        <f>IF(ISTEXT(#REF!),#REF!, "")</f>
        <v/>
      </c>
      <c r="AD29" s="60" t="str">
        <f>IF(ISTEXT(#REF!),#REF!, "")</f>
        <v/>
      </c>
      <c r="AE29" s="60" t="str">
        <f>IF(ISTEXT(#REF!),#REF!, "")</f>
        <v/>
      </c>
      <c r="AF29" s="195"/>
      <c r="AG29" s="195"/>
      <c r="AH29" s="195"/>
      <c r="AI29" s="195"/>
      <c r="AJ29" s="195"/>
      <c r="AK29" s="195"/>
      <c r="AL29" s="195"/>
      <c r="AM29" s="195"/>
      <c r="AN29" s="195"/>
      <c r="AO29" s="195"/>
      <c r="AP29" s="195"/>
      <c r="AQ29" s="195"/>
      <c r="AR29" s="200"/>
    </row>
    <row r="30" spans="1:44" x14ac:dyDescent="0.25">
      <c r="M30" s="2"/>
      <c r="N30" s="186" t="s">
        <v>16</v>
      </c>
      <c r="O30" s="187" t="str">
        <f>IF(ISTEXT('BAT A'!$H$2), 'BAT A'!$H$2, "")</f>
        <v/>
      </c>
      <c r="P30" s="187"/>
      <c r="Q30" s="4"/>
      <c r="R30" s="4"/>
      <c r="S30" s="4"/>
      <c r="T30" s="4"/>
      <c r="U30" s="4"/>
      <c r="V30" s="4"/>
      <c r="X30" s="185" t="s">
        <v>27</v>
      </c>
      <c r="Y30" s="60" t="str">
        <f>IF(ISTEXT(#REF!),#REF!, "")</f>
        <v/>
      </c>
      <c r="Z30" s="60" t="str">
        <f>IF(ISTEXT(#REF!),#REF!, "")</f>
        <v/>
      </c>
      <c r="AA30" s="60" t="str">
        <f>IF(ISTEXT(#REF!),#REF!, "")</f>
        <v/>
      </c>
      <c r="AB30" s="60" t="str">
        <f>IF(ISTEXT(#REF!),#REF!, "")</f>
        <v/>
      </c>
      <c r="AC30" s="60" t="str">
        <f>IF(ISTEXT(#REF!),#REF!, "")</f>
        <v/>
      </c>
      <c r="AD30" s="60" t="str">
        <f>IF(ISTEXT(#REF!),#REF!, "")</f>
        <v/>
      </c>
      <c r="AE30" s="60" t="str">
        <f>IF(ISTEXT(#REF!),#REF!, "")</f>
        <v/>
      </c>
      <c r="AF30" s="195"/>
      <c r="AG30" s="195"/>
      <c r="AH30" s="195"/>
      <c r="AI30" s="195"/>
      <c r="AJ30" s="195"/>
      <c r="AK30" s="195"/>
      <c r="AL30" s="195"/>
      <c r="AM30" s="195"/>
      <c r="AN30" s="195"/>
      <c r="AO30" s="195"/>
      <c r="AP30" s="195"/>
      <c r="AQ30" s="195"/>
      <c r="AR30" s="200"/>
    </row>
    <row r="31" spans="1:44" x14ac:dyDescent="0.25">
      <c r="M31" s="2"/>
      <c r="N31" s="186" t="s">
        <v>17</v>
      </c>
      <c r="O31" s="187" t="str">
        <f>IF(ISTEXT('BAT A'!$I$2), 'BAT A'!$I$2, "")</f>
        <v/>
      </c>
      <c r="P31" s="187"/>
      <c r="Q31" s="4"/>
      <c r="R31" s="4"/>
      <c r="S31" s="4"/>
      <c r="T31" s="4"/>
      <c r="U31" s="4"/>
      <c r="V31" s="4"/>
      <c r="X31" s="185" t="s">
        <v>28</v>
      </c>
      <c r="Y31" s="60" t="str">
        <f>IF(ISTEXT(#REF!),#REF!, "")</f>
        <v/>
      </c>
      <c r="Z31" s="60" t="str">
        <f>IF(ISTEXT(#REF!),#REF!, "")</f>
        <v/>
      </c>
      <c r="AA31" s="60" t="str">
        <f>IF(ISTEXT(#REF!),#REF!, "")</f>
        <v/>
      </c>
      <c r="AB31" s="60" t="str">
        <f>IF(ISTEXT(#REF!),#REF!, "")</f>
        <v/>
      </c>
      <c r="AC31" s="60" t="str">
        <f>IF(ISTEXT(#REF!),#REF!, "")</f>
        <v/>
      </c>
      <c r="AD31" s="60" t="str">
        <f>IF(ISTEXT(#REF!),#REF!, "")</f>
        <v/>
      </c>
      <c r="AE31" s="60" t="str">
        <f>IF(ISTEXT(#REF!),#REF!, "")</f>
        <v/>
      </c>
      <c r="AF31" s="195"/>
      <c r="AG31" s="195"/>
      <c r="AH31" s="195"/>
      <c r="AI31" s="195"/>
      <c r="AJ31" s="195"/>
      <c r="AK31" s="195"/>
      <c r="AL31" s="195"/>
      <c r="AM31" s="195"/>
      <c r="AN31" s="195"/>
      <c r="AO31" s="195"/>
      <c r="AP31" s="195"/>
      <c r="AQ31" s="195"/>
      <c r="AR31" s="200"/>
    </row>
    <row r="32" spans="1:44" ht="18.75" x14ac:dyDescent="0.25">
      <c r="M32" s="2"/>
      <c r="N32" s="186" t="s">
        <v>34</v>
      </c>
      <c r="O32" s="188" t="e">
        <f>'BAT A'!#REF!</f>
        <v>#REF!</v>
      </c>
      <c r="P32" s="187"/>
      <c r="Q32" s="4"/>
      <c r="R32" s="4"/>
      <c r="S32" s="4"/>
      <c r="T32" s="4"/>
      <c r="U32" s="4"/>
      <c r="V32" s="4"/>
      <c r="X32" s="201"/>
      <c r="Y32" s="201"/>
      <c r="Z32" s="201"/>
      <c r="AA32" s="201"/>
      <c r="AB32" s="201"/>
      <c r="AC32" s="201"/>
      <c r="AD32" s="201"/>
      <c r="AE32" s="202"/>
      <c r="AF32" s="203" t="e">
        <f>SUM(AF24:AF31)</f>
        <v>#REF!</v>
      </c>
      <c r="AG32" s="201"/>
      <c r="AH32" s="201"/>
      <c r="AI32" s="201"/>
      <c r="AJ32" s="201"/>
      <c r="AK32" s="201"/>
      <c r="AL32" s="201"/>
      <c r="AM32" s="201"/>
      <c r="AN32" s="202"/>
      <c r="AO32" s="201"/>
      <c r="AP32" s="201"/>
      <c r="AQ32" s="203" t="e">
        <f>SUM(AQ24:AQ31)</f>
        <v>#REF!</v>
      </c>
      <c r="AR32" s="204" t="e">
        <f>SUM(AR24:AR31)</f>
        <v>#REF!</v>
      </c>
    </row>
    <row r="33" spans="5:22" x14ac:dyDescent="0.25">
      <c r="M33" s="2"/>
      <c r="N33" s="186" t="e">
        <f>'BAT A'!#REF!</f>
        <v>#REF!</v>
      </c>
      <c r="O33" s="189" t="e">
        <f>'BAT A'!#REF!</f>
        <v>#REF!</v>
      </c>
      <c r="P33" s="188"/>
      <c r="Q33" s="188"/>
      <c r="R33" s="188"/>
      <c r="S33" s="188"/>
      <c r="T33" s="188"/>
      <c r="U33" s="188"/>
      <c r="V33" s="188"/>
    </row>
    <row r="34" spans="5:22" x14ac:dyDescent="0.25">
      <c r="E34" s="2"/>
      <c r="M34" s="2"/>
      <c r="N34" s="186" t="e">
        <f>'BAT A'!#REF!</f>
        <v>#REF!</v>
      </c>
      <c r="O34" s="4"/>
      <c r="P34" s="189"/>
      <c r="Q34" s="4"/>
      <c r="R34" s="4"/>
      <c r="S34" s="4"/>
      <c r="T34" s="4"/>
      <c r="U34" s="4"/>
      <c r="V34" s="4"/>
    </row>
    <row r="35" spans="5:22" x14ac:dyDescent="0.25">
      <c r="E35" s="2"/>
      <c r="M35" s="2"/>
      <c r="N35" s="186" t="e">
        <f>'BAT A'!#REF!</f>
        <v>#REF!</v>
      </c>
      <c r="O35" s="189" t="e">
        <f>'BAT A'!#REF!</f>
        <v>#REF!</v>
      </c>
      <c r="P35" s="4"/>
      <c r="Q35" s="4"/>
      <c r="R35" s="4"/>
      <c r="S35" s="4"/>
      <c r="T35" s="4"/>
      <c r="U35" s="4"/>
      <c r="V35" s="4"/>
    </row>
    <row r="36" spans="5:22" x14ac:dyDescent="0.25">
      <c r="N36" s="186" t="e">
        <f>'BAT A'!#REF!</f>
        <v>#REF!</v>
      </c>
      <c r="O36" s="189" t="e">
        <f>'BAT A'!#REF!</f>
        <v>#REF!</v>
      </c>
      <c r="P36" s="189"/>
      <c r="Q36" s="4"/>
      <c r="R36" s="4"/>
      <c r="S36" s="4"/>
      <c r="T36" s="4"/>
      <c r="U36" s="4"/>
      <c r="V36" s="4"/>
    </row>
    <row r="37" spans="5:22" x14ac:dyDescent="0.25">
      <c r="N37" s="186" t="e">
        <f>'BAT A'!#REF!</f>
        <v>#REF!</v>
      </c>
      <c r="O37" s="189" t="e">
        <f>'BAT A'!#REF!</f>
        <v>#REF!</v>
      </c>
      <c r="P37" s="189"/>
      <c r="Q37" s="4"/>
      <c r="R37" s="4"/>
      <c r="S37" s="4"/>
      <c r="T37" s="4"/>
      <c r="U37" s="4"/>
      <c r="V37" s="4"/>
    </row>
    <row r="38" spans="5:22" x14ac:dyDescent="0.25">
      <c r="N38" s="186" t="e">
        <f>'BAT A'!#REF!</f>
        <v>#REF!</v>
      </c>
      <c r="O38" s="189" t="e">
        <f>'BAT A'!#REF!</f>
        <v>#REF!</v>
      </c>
      <c r="P38" s="189"/>
      <c r="Q38" s="4"/>
      <c r="R38" s="4"/>
      <c r="S38" s="4"/>
      <c r="T38" s="4"/>
      <c r="U38" s="4"/>
      <c r="V38" s="4"/>
    </row>
    <row r="39" spans="5:22" x14ac:dyDescent="0.25">
      <c r="N39" s="186" t="e">
        <f>'BAT A'!#REF!</f>
        <v>#REF!</v>
      </c>
      <c r="O39" s="189" t="e">
        <f>'BAT A'!#REF!</f>
        <v>#REF!</v>
      </c>
      <c r="P39" s="189"/>
      <c r="Q39" s="4"/>
      <c r="R39" s="4"/>
      <c r="S39" s="4"/>
      <c r="T39" s="4"/>
      <c r="U39" s="4"/>
      <c r="V39" s="4"/>
    </row>
    <row r="40" spans="5:22" x14ac:dyDescent="0.25">
      <c r="N40" s="186" t="e">
        <f>'BAT A'!#REF!</f>
        <v>#REF!</v>
      </c>
      <c r="O40" s="189" t="e">
        <f>'BAT A'!#REF!</f>
        <v>#REF!</v>
      </c>
      <c r="P40" s="189"/>
      <c r="Q40" s="4"/>
      <c r="R40" s="4"/>
      <c r="S40" s="4"/>
      <c r="T40" s="4"/>
      <c r="U40" s="4"/>
      <c r="V40" s="4"/>
    </row>
    <row r="41" spans="5:22" x14ac:dyDescent="0.25">
      <c r="N41" s="186" t="e">
        <f>'BAT A'!#REF!</f>
        <v>#REF!</v>
      </c>
      <c r="O41" s="189" t="e">
        <f>'BAT A'!#REF!</f>
        <v>#REF!</v>
      </c>
      <c r="P41" s="189"/>
      <c r="Q41" s="4"/>
      <c r="R41" s="4"/>
      <c r="S41" s="4"/>
      <c r="T41" s="4"/>
      <c r="U41" s="4"/>
      <c r="V41" s="4"/>
    </row>
    <row r="42" spans="5:22" x14ac:dyDescent="0.25">
      <c r="N42" s="186" t="e">
        <f>'BAT A'!#REF!</f>
        <v>#REF!</v>
      </c>
      <c r="O42" s="4"/>
      <c r="P42" s="189"/>
      <c r="Q42" s="4"/>
      <c r="R42" s="4"/>
      <c r="S42" s="4"/>
      <c r="T42" s="4"/>
      <c r="U42" s="4"/>
      <c r="V42" s="4"/>
    </row>
    <row r="43" spans="5:22" x14ac:dyDescent="0.25">
      <c r="N43" s="186" t="s">
        <v>35</v>
      </c>
      <c r="O43" s="190">
        <f>'BAT A'!K2</f>
        <v>0</v>
      </c>
      <c r="P43" s="4"/>
      <c r="Q43" s="4"/>
      <c r="R43" s="4"/>
      <c r="S43" s="4"/>
      <c r="T43" s="4"/>
      <c r="U43" s="4"/>
      <c r="V43" s="4"/>
    </row>
    <row r="44" spans="5:22" ht="18.75" x14ac:dyDescent="0.25">
      <c r="N44" s="186" t="s">
        <v>36</v>
      </c>
      <c r="O44" s="204" t="e">
        <f>O32+O43</f>
        <v>#REF!</v>
      </c>
      <c r="P44" s="190"/>
      <c r="Q44" s="4"/>
      <c r="R44" s="4"/>
      <c r="S44" s="4"/>
      <c r="T44" s="4"/>
      <c r="U44" s="4"/>
      <c r="V44" s="4"/>
    </row>
    <row r="45" spans="5:22" x14ac:dyDescent="0.25">
      <c r="P45" s="191">
        <f>P33+P44</f>
        <v>0</v>
      </c>
      <c r="Q45" s="21"/>
      <c r="R45" s="21"/>
      <c r="S45" s="21"/>
      <c r="T45" s="21"/>
      <c r="U45" s="21"/>
      <c r="V45" s="4"/>
    </row>
    <row r="46" spans="5:22" x14ac:dyDescent="0.25">
      <c r="N46" s="54"/>
    </row>
    <row r="47" spans="5:22" x14ac:dyDescent="0.25">
      <c r="N47" s="54"/>
    </row>
    <row r="48" spans="5:22" x14ac:dyDescent="0.25">
      <c r="N48" s="54"/>
    </row>
  </sheetData>
  <mergeCells count="10">
    <mergeCell ref="B6:C6"/>
    <mergeCell ref="I6:J7"/>
    <mergeCell ref="K6:K7"/>
    <mergeCell ref="B7:C7"/>
    <mergeCell ref="A1:B1"/>
    <mergeCell ref="C1:K1"/>
    <mergeCell ref="C2:K2"/>
    <mergeCell ref="C3:K3"/>
    <mergeCell ref="B5:C5"/>
    <mergeCell ref="I5:J5"/>
  </mergeCells>
  <conditionalFormatting sqref="I10:I17">
    <cfRule type="cellIs" dxfId="7" priority="4" operator="notEqual">
      <formula>INDEX(#REF!,MATCH(C10,#REF!,0),MATCH(D10&amp;"+"&amp;B10,#REF!,0))</formula>
    </cfRule>
  </conditionalFormatting>
  <conditionalFormatting sqref="P45">
    <cfRule type="cellIs" dxfId="6" priority="2" operator="notEqual">
      <formula>INDEX(#REF!,MATCH(#REF!,#REF!,0),MATCH(#REF!&amp;"+"&amp;#REF!,#REF!,0))</formula>
    </cfRule>
  </conditionalFormatting>
  <conditionalFormatting sqref="AF24:AP31">
    <cfRule type="cellIs" dxfId="5" priority="1" operator="notEqual">
      <formula>INDEX(#REF!,MATCH(Z24,#REF!,0),MATCH(AA24&amp;"+"&amp;Y24,#REF!,0))</formula>
    </cfRule>
  </conditionalFormatting>
  <conditionalFormatting sqref="P33:V33">
    <cfRule type="cellIs" dxfId="4" priority="29" operator="notEqual">
      <formula>INDEX(#REF!,MATCH(I18,#REF!,0),MATCH(J18&amp;"+"&amp;H18,#REF!,0))</formula>
    </cfRule>
  </conditionalFormatting>
  <conditionalFormatting sqref="O32">
    <cfRule type="cellIs" dxfId="3" priority="31" operator="notEqual">
      <formula>INDEX(#REF!,MATCH(H18,#REF!,0),MATCH(I18&amp;"+"&amp;G18,#REF!,0))</formula>
    </cfRule>
  </conditionalFormatting>
  <pageMargins left="0.25" right="0.25" top="0.75" bottom="0.75" header="0.3" footer="0.3"/>
  <pageSetup paperSize="9" scale="60" orientation="portrait" r:id="rId1"/>
  <headerFooter>
    <oddFooter>&amp;C&amp;6Les données contenues dans ces supports et documents sont strictement couvertes par le secret professionnel (article 226 - 13 du Code pénal).</oddFooter>
  </headerFooter>
  <rowBreaks count="1" manualBreakCount="1">
    <brk id="9" max="10" man="1"/>
  </rowBreaks>
  <colBreaks count="1" manualBreakCount="1">
    <brk id="9" max="52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Paramètres!$Q$2:$Q$8</xm:f>
          </x14:formula1>
          <xm:sqref>K5</xm:sqref>
        </x14:dataValidation>
        <x14:dataValidation type="list" allowBlank="1" showInputMessage="1" showErrorMessage="1">
          <x14:formula1>
            <xm:f>Paramètres!$E$2:$E$3</xm:f>
          </x14:formula1>
          <xm:sqref>B7</xm:sqref>
        </x14:dataValidation>
        <x14:dataValidation type="list" allowBlank="1" showInputMessage="1" showErrorMessage="1">
          <x14:formula1>
            <xm:f>Paramètres!$P$2:$P$12</xm:f>
          </x14:formula1>
          <xm:sqref>B6:C6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79998168889431442"/>
    <outlinePr summaryBelow="0" summaryRight="0"/>
  </sheetPr>
  <dimension ref="A1:L22"/>
  <sheetViews>
    <sheetView zoomScaleNormal="100" workbookViewId="0">
      <selection activeCell="G18" sqref="G18"/>
    </sheetView>
  </sheetViews>
  <sheetFormatPr baseColWidth="10" defaultColWidth="11.42578125" defaultRowHeight="15" x14ac:dyDescent="0.25"/>
  <cols>
    <col min="1" max="1" width="14.140625" style="224" bestFit="1" customWidth="1"/>
    <col min="2" max="2" width="67.42578125" style="224" bestFit="1" customWidth="1"/>
    <col min="3" max="4" width="15.7109375" style="224" customWidth="1"/>
    <col min="5" max="6" width="16.7109375" style="224" customWidth="1"/>
    <col min="7" max="12" width="16.7109375" style="223" customWidth="1"/>
    <col min="13" max="16384" width="11.42578125" style="223"/>
  </cols>
  <sheetData>
    <row r="1" spans="1:12" ht="30" customHeight="1" thickBot="1" x14ac:dyDescent="0.3">
      <c r="A1" s="229" t="s">
        <v>3</v>
      </c>
      <c r="B1" s="230" t="s">
        <v>37</v>
      </c>
      <c r="C1" s="231" t="s">
        <v>9</v>
      </c>
      <c r="D1" s="231" t="s">
        <v>14</v>
      </c>
      <c r="E1" s="231" t="s">
        <v>15</v>
      </c>
      <c r="F1" s="223"/>
    </row>
    <row r="2" spans="1:12" ht="30" customHeight="1" thickBot="1" x14ac:dyDescent="0.3">
      <c r="A2" s="283" t="e">
        <f>#REF!</f>
        <v>#REF!</v>
      </c>
      <c r="B2" s="227" t="e">
        <f>#REF! &amp; " - " &amp;#REF!</f>
        <v>#REF!</v>
      </c>
      <c r="C2" s="232" t="s">
        <v>82</v>
      </c>
      <c r="D2" s="233" t="s">
        <v>12</v>
      </c>
      <c r="E2" s="233" t="s">
        <v>7</v>
      </c>
      <c r="F2" s="223"/>
    </row>
    <row r="3" spans="1:12" ht="30" customHeight="1" x14ac:dyDescent="0.25">
      <c r="A3" s="223"/>
      <c r="B3" s="223"/>
      <c r="C3" s="223"/>
      <c r="D3" s="223"/>
      <c r="E3" s="223"/>
      <c r="F3" s="223"/>
      <c r="L3" s="234"/>
    </row>
    <row r="4" spans="1:12" ht="15" customHeight="1" x14ac:dyDescent="0.25">
      <c r="A4" s="237"/>
      <c r="B4" s="238" t="s">
        <v>48</v>
      </c>
      <c r="C4" s="239"/>
      <c r="D4" s="240"/>
      <c r="E4" s="239"/>
      <c r="F4" s="241">
        <f>SUM(F5:F5)</f>
        <v>7.524</v>
      </c>
      <c r="G4" s="226"/>
      <c r="H4" s="225"/>
      <c r="I4" s="225"/>
    </row>
    <row r="5" spans="1:12" ht="15" customHeight="1" x14ac:dyDescent="0.25">
      <c r="A5" s="28" t="s">
        <v>49</v>
      </c>
      <c r="B5" s="19" t="s">
        <v>42</v>
      </c>
      <c r="C5" s="81" t="s">
        <v>41</v>
      </c>
      <c r="D5" s="228">
        <f>IF(C$2="SOLO-J",INDEX('PU &amp; QTE'!$O$2:$O$16,MATCH('BAT A'!B5,'PU &amp; QTE'!$B$2:$B$16,0),MATCH('BAT A'!E$2,'PU &amp; QTE'!$O$2:$O$2,0)),IF(C$2="SOLO-K",INDEX('PU &amp; QTE'!$T$2:$T$16,MATCH('BAT A'!B5,'PU &amp; QTE'!$B$2:$B$16,0),MATCH('BAT A'!E$2,'PU &amp; QTE'!$T$2:$T$2,0))))</f>
        <v>7.524</v>
      </c>
      <c r="E5" s="236">
        <v>1</v>
      </c>
      <c r="F5" s="236">
        <f>D5*E5</f>
        <v>7.524</v>
      </c>
      <c r="G5" s="235"/>
      <c r="H5" s="235"/>
      <c r="I5" s="226"/>
    </row>
    <row r="6" spans="1:12" x14ac:dyDescent="0.25">
      <c r="A6" s="28"/>
      <c r="B6" s="28"/>
      <c r="C6" s="28"/>
      <c r="D6" s="28"/>
      <c r="E6" s="28"/>
      <c r="F6" s="28"/>
    </row>
    <row r="7" spans="1:12" ht="15" customHeight="1" x14ac:dyDescent="0.25">
      <c r="A7" s="82">
        <v>1</v>
      </c>
      <c r="B7" s="32" t="s">
        <v>50</v>
      </c>
      <c r="C7" s="82"/>
      <c r="D7" s="82"/>
      <c r="E7" s="82"/>
      <c r="F7" s="242">
        <f>SUM(F8:F15)</f>
        <v>309.48360000000008</v>
      </c>
      <c r="G7" s="225"/>
      <c r="H7" s="225"/>
      <c r="I7" s="225"/>
    </row>
    <row r="8" spans="1:12" ht="15" customHeight="1" x14ac:dyDescent="0.25">
      <c r="A8" s="28" t="s">
        <v>53</v>
      </c>
      <c r="B8" s="19" t="s">
        <v>0</v>
      </c>
      <c r="C8" s="81" t="s">
        <v>40</v>
      </c>
      <c r="D8" s="228">
        <f>INDEX(('PU &amp; QTE'!$P$2:$R$16,'PU &amp; QTE'!$U$2:$W$16),MATCH(B8,'PU &amp; QTE'!$B$2:$B$16,0),MATCH($D$2,'PU &amp; QTE'!$P$2:$R$2,0),INDEX('PU &amp; QTE'!$O$1:$AB$1,1,MATCH($C$2,'PU &amp; QTE'!$O$1:$AB$1,0)-1))</f>
        <v>0</v>
      </c>
      <c r="E8" s="236">
        <v>1</v>
      </c>
      <c r="F8" s="236">
        <f t="shared" ref="F8:F15" si="0">D8*E8</f>
        <v>0</v>
      </c>
    </row>
    <row r="9" spans="1:12" ht="15" customHeight="1" x14ac:dyDescent="0.25">
      <c r="A9" s="28" t="s">
        <v>54</v>
      </c>
      <c r="B9" s="19" t="s">
        <v>44</v>
      </c>
      <c r="C9" s="81" t="s">
        <v>40</v>
      </c>
      <c r="D9" s="228">
        <f>INDEX(('PU &amp; QTE'!$P$2:$R$16,'PU &amp; QTE'!$U$2:$W$16),MATCH(B9,'PU &amp; QTE'!$B$2:$B$16,0),MATCH($D$2,'PU &amp; QTE'!$P$2:$R$2,0),INDEX('PU &amp; QTE'!$O$1:$AB$1,1,MATCH($C$2,'PU &amp; QTE'!$O$1:$AB$1,0)-1))</f>
        <v>145.21360000000004</v>
      </c>
      <c r="E9" s="236">
        <v>1</v>
      </c>
      <c r="F9" s="236">
        <f t="shared" si="0"/>
        <v>145.21360000000004</v>
      </c>
    </row>
    <row r="10" spans="1:12" ht="15" customHeight="1" x14ac:dyDescent="0.25">
      <c r="A10" s="28" t="s">
        <v>55</v>
      </c>
      <c r="B10" s="19" t="s">
        <v>56</v>
      </c>
      <c r="C10" s="81" t="s">
        <v>39</v>
      </c>
      <c r="D10" s="228">
        <f>INDEX(('PU &amp; QTE'!$P$2:$R$16,'PU &amp; QTE'!$U$2:$W$16),MATCH(B10,'PU &amp; QTE'!$B$2:$B$16,0),MATCH($D$2,'PU &amp; QTE'!$P$2:$R$2,0),INDEX('PU &amp; QTE'!$O$1:$AB$1,1,MATCH($C$2,'PU &amp; QTE'!$O$1:$AB$1,0)-1))</f>
        <v>7.95</v>
      </c>
      <c r="E10" s="236">
        <v>1</v>
      </c>
      <c r="F10" s="236">
        <f t="shared" si="0"/>
        <v>7.95</v>
      </c>
    </row>
    <row r="11" spans="1:12" ht="15" customHeight="1" x14ac:dyDescent="0.25">
      <c r="A11" s="28" t="s">
        <v>57</v>
      </c>
      <c r="B11" s="19" t="s">
        <v>46</v>
      </c>
      <c r="C11" s="81" t="s">
        <v>39</v>
      </c>
      <c r="D11" s="228">
        <f>INDEX(('PU &amp; QTE'!$P$2:$R$16,'PU &amp; QTE'!$U$2:$W$16),MATCH(B11,'PU &amp; QTE'!$B$2:$B$16,0),MATCH($D$2,'PU &amp; QTE'!$P$2:$R$2,0),INDEX('PU &amp; QTE'!$O$1:$AB$1,1,MATCH($C$2,'PU &amp; QTE'!$O$1:$AB$1,0)-1))</f>
        <v>72.66</v>
      </c>
      <c r="E11" s="236">
        <v>1</v>
      </c>
      <c r="F11" s="236">
        <f t="shared" si="0"/>
        <v>72.66</v>
      </c>
    </row>
    <row r="12" spans="1:12" x14ac:dyDescent="0.25">
      <c r="A12" s="28" t="s">
        <v>58</v>
      </c>
      <c r="B12" s="19" t="s">
        <v>59</v>
      </c>
      <c r="C12" s="81" t="s">
        <v>39</v>
      </c>
      <c r="D12" s="228">
        <f>INDEX(('PU &amp; QTE'!$P$2:$R$16,'PU &amp; QTE'!$U$2:$W$16),MATCH(B12,'PU &amp; QTE'!$B$2:$B$16,0),MATCH($D$2,'PU &amp; QTE'!$P$2:$R$2,0),INDEX('PU &amp; QTE'!$O$1:$AB$1,1,MATCH($C$2,'PU &amp; QTE'!$O$1:$AB$1,0)-1))</f>
        <v>20.64</v>
      </c>
      <c r="E12" s="236">
        <v>1</v>
      </c>
      <c r="F12" s="236">
        <f t="shared" si="0"/>
        <v>20.64</v>
      </c>
    </row>
    <row r="13" spans="1:12" x14ac:dyDescent="0.25">
      <c r="A13" s="28" t="s">
        <v>60</v>
      </c>
      <c r="B13" s="19" t="s">
        <v>61</v>
      </c>
      <c r="C13" s="81" t="s">
        <v>39</v>
      </c>
      <c r="D13" s="228">
        <f>INDEX(('PU &amp; QTE'!$P$2:$R$16,'PU &amp; QTE'!$U$2:$W$16),MATCH(B13,'PU &amp; QTE'!$B$2:$B$16,0),MATCH($D$2,'PU &amp; QTE'!$P$2:$R$2,0),INDEX('PU &amp; QTE'!$O$1:$AB$1,1,MATCH($C$2,'PU &amp; QTE'!$O$1:$AB$1,0)-1))</f>
        <v>28.04</v>
      </c>
      <c r="E13" s="236">
        <v>1</v>
      </c>
      <c r="F13" s="236">
        <f t="shared" si="0"/>
        <v>28.04</v>
      </c>
    </row>
    <row r="14" spans="1:12" x14ac:dyDescent="0.25">
      <c r="A14" s="28" t="s">
        <v>62</v>
      </c>
      <c r="B14" s="19" t="s">
        <v>63</v>
      </c>
      <c r="C14" s="81" t="s">
        <v>39</v>
      </c>
      <c r="D14" s="228">
        <f>INDEX(('PU &amp; QTE'!$P$2:$R$16,'PU &amp; QTE'!$U$2:$W$16),MATCH(B14,'PU &amp; QTE'!$B$2:$B$16,0),MATCH($D$2,'PU &amp; QTE'!$P$2:$R$2,0),INDEX('PU &amp; QTE'!$O$1:$AB$1,1,MATCH($C$2,'PU &amp; QTE'!$O$1:$AB$1,0)-1))</f>
        <v>30.38</v>
      </c>
      <c r="E14" s="236">
        <v>1</v>
      </c>
      <c r="F14" s="236">
        <f t="shared" si="0"/>
        <v>30.38</v>
      </c>
    </row>
    <row r="15" spans="1:12" x14ac:dyDescent="0.25">
      <c r="A15" s="28" t="s">
        <v>64</v>
      </c>
      <c r="B15" s="19" t="s">
        <v>65</v>
      </c>
      <c r="C15" s="81" t="s">
        <v>39</v>
      </c>
      <c r="D15" s="228">
        <f>INDEX(('PU &amp; QTE'!$P$2:$R$16,'PU &amp; QTE'!$U$2:$W$16),MATCH(B15,'PU &amp; QTE'!$B$2:$B$16,0),MATCH($D$2,'PU &amp; QTE'!$P$2:$R$2,0),INDEX('PU &amp; QTE'!$O$1:$AB$1,1,MATCH($C$2,'PU &amp; QTE'!$O$1:$AB$1,0)-1))</f>
        <v>4.5999999999999996</v>
      </c>
      <c r="E15" s="236">
        <v>1</v>
      </c>
      <c r="F15" s="236">
        <f t="shared" si="0"/>
        <v>4.5999999999999996</v>
      </c>
    </row>
    <row r="22" spans="8:8" x14ac:dyDescent="0.25">
      <c r="H22" s="326"/>
    </row>
  </sheetData>
  <sheetProtection insertColumns="0" insertRows="0"/>
  <dataConsolidate/>
  <phoneticPr fontId="25" type="noConversion"/>
  <conditionalFormatting sqref="A1:B1">
    <cfRule type="expression" dxfId="2" priority="14">
      <formula>"si($C$2=""DAIA-H"";si($F$2=""Gaz""))"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Paramètres!$H$2:$H$7</xm:f>
          </x14:formula1>
          <xm:sqref>E2</xm:sqref>
        </x14:dataValidation>
        <x14:dataValidation type="list" allowBlank="1" showInputMessage="1" showErrorMessage="1">
          <x14:formula1>
            <xm:f>Paramètres!$A$2:$A$11</xm:f>
          </x14:formula1>
          <xm:sqref>C2</xm:sqref>
        </x14:dataValidation>
        <x14:dataValidation type="list" allowBlank="1" showInputMessage="1" showErrorMessage="1">
          <x14:formula1>
            <xm:f>Paramètres!$F$2:$F$16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AZ76"/>
  <sheetViews>
    <sheetView workbookViewId="0">
      <selection activeCell="C19" sqref="C19"/>
    </sheetView>
  </sheetViews>
  <sheetFormatPr baseColWidth="10" defaultColWidth="11.42578125" defaultRowHeight="15" x14ac:dyDescent="0.25"/>
  <cols>
    <col min="1" max="4" width="10.7109375" customWidth="1"/>
    <col min="5" max="5" width="14.7109375" customWidth="1"/>
    <col min="6" max="6" width="10.7109375" customWidth="1"/>
    <col min="7" max="7" width="25.140625" bestFit="1" customWidth="1"/>
    <col min="8" max="8" width="14.7109375" customWidth="1"/>
    <col min="9" max="9" width="25.140625" style="8" bestFit="1" customWidth="1"/>
    <col min="10" max="14" width="14.7109375" customWidth="1"/>
    <col min="15" max="15" width="19.140625" bestFit="1" customWidth="1"/>
    <col min="16" max="16" width="14.7109375" customWidth="1"/>
    <col min="17" max="17" width="21" bestFit="1" customWidth="1"/>
    <col min="18" max="18" width="12.85546875" bestFit="1" customWidth="1"/>
    <col min="19" max="19" width="15.5703125" customWidth="1"/>
    <col min="20" max="20" width="14.7109375" customWidth="1"/>
    <col min="21" max="21" width="18.85546875" bestFit="1" customWidth="1"/>
    <col min="23" max="23" width="14.85546875" bestFit="1" customWidth="1"/>
    <col min="25" max="25" width="15.85546875" bestFit="1" customWidth="1"/>
    <col min="28" max="28" width="13.28515625" bestFit="1" customWidth="1"/>
    <col min="29" max="29" width="19.42578125" bestFit="1" customWidth="1"/>
    <col min="30" max="30" width="21.140625" customWidth="1"/>
    <col min="32" max="32" width="17" bestFit="1" customWidth="1"/>
    <col min="33" max="33" width="16.140625" bestFit="1" customWidth="1"/>
    <col min="34" max="36" width="11.42578125" bestFit="1" customWidth="1"/>
  </cols>
  <sheetData>
    <row r="1" spans="1:52" s="77" customFormat="1" ht="30.75" thickBot="1" x14ac:dyDescent="0.3">
      <c r="A1" s="138" t="s">
        <v>9</v>
      </c>
      <c r="B1" s="139" t="s">
        <v>66</v>
      </c>
      <c r="C1" s="139" t="s">
        <v>67</v>
      </c>
      <c r="D1" s="139" t="s">
        <v>68</v>
      </c>
      <c r="E1" s="139" t="s">
        <v>5</v>
      </c>
      <c r="F1" s="142" t="s">
        <v>14</v>
      </c>
      <c r="G1" s="143"/>
      <c r="H1" s="142" t="s">
        <v>15</v>
      </c>
      <c r="I1" s="147"/>
      <c r="J1" s="139" t="s">
        <v>69</v>
      </c>
      <c r="K1" s="139" t="s">
        <v>70</v>
      </c>
      <c r="L1" s="139" t="s">
        <v>4</v>
      </c>
      <c r="M1" s="139" t="s">
        <v>71</v>
      </c>
      <c r="N1" s="139" t="s">
        <v>16</v>
      </c>
      <c r="O1" s="139" t="s">
        <v>17</v>
      </c>
      <c r="P1" s="139" t="s">
        <v>3</v>
      </c>
      <c r="Q1" s="139" t="s">
        <v>72</v>
      </c>
      <c r="R1" s="139" t="s">
        <v>73</v>
      </c>
      <c r="S1" s="142" t="s">
        <v>74</v>
      </c>
      <c r="T1" s="314" t="s">
        <v>75</v>
      </c>
      <c r="U1" s="315"/>
      <c r="V1" s="163" t="s">
        <v>76</v>
      </c>
      <c r="W1" s="164" t="s">
        <v>31</v>
      </c>
      <c r="X1" s="173" t="s">
        <v>9</v>
      </c>
      <c r="Y1" s="68" t="s">
        <v>77</v>
      </c>
      <c r="Z1" s="165" t="s">
        <v>78</v>
      </c>
      <c r="AA1" s="165"/>
      <c r="AB1" s="161" t="s">
        <v>32</v>
      </c>
      <c r="AC1" s="174" t="s">
        <v>79</v>
      </c>
      <c r="AD1" s="174" t="s">
        <v>80</v>
      </c>
      <c r="AF1"/>
      <c r="AG1"/>
      <c r="AH1" s="153"/>
      <c r="AI1" s="104"/>
      <c r="AJ1" s="104"/>
      <c r="AK1" s="207"/>
      <c r="AL1" s="104"/>
      <c r="AM1" s="104"/>
      <c r="AN1" s="104"/>
      <c r="AO1" s="104" t="s">
        <v>81</v>
      </c>
      <c r="AP1" s="104"/>
      <c r="AQ1" s="104"/>
      <c r="AR1" s="104"/>
      <c r="AS1" s="104"/>
      <c r="AT1" s="104"/>
      <c r="AU1" s="104"/>
      <c r="AV1" s="105"/>
      <c r="AW1"/>
      <c r="AX1"/>
      <c r="AY1"/>
      <c r="AZ1" s="107"/>
    </row>
    <row r="2" spans="1:52" ht="15.75" thickBot="1" x14ac:dyDescent="0.3">
      <c r="A2" s="5" t="s">
        <v>82</v>
      </c>
      <c r="B2" s="4"/>
      <c r="C2" s="37"/>
      <c r="D2" s="37"/>
      <c r="E2" s="37"/>
      <c r="F2" s="144" t="s">
        <v>10</v>
      </c>
      <c r="G2" s="145"/>
      <c r="H2" s="53" t="s">
        <v>7</v>
      </c>
      <c r="I2" s="148"/>
      <c r="J2" s="37"/>
      <c r="K2" s="37"/>
      <c r="L2" s="4"/>
      <c r="M2" s="4"/>
      <c r="N2" s="4"/>
      <c r="O2" s="148"/>
      <c r="P2" s="7"/>
      <c r="Q2" s="7"/>
      <c r="R2" s="140"/>
      <c r="S2" s="14"/>
      <c r="T2" s="156"/>
      <c r="U2" s="159"/>
      <c r="V2" s="137"/>
      <c r="W2" s="172"/>
      <c r="X2" s="7"/>
      <c r="Y2" s="148"/>
      <c r="Z2" s="166"/>
      <c r="AA2" s="65"/>
      <c r="AB2" s="162"/>
      <c r="AC2" s="1"/>
      <c r="AD2" s="220"/>
      <c r="AG2" s="67"/>
      <c r="AH2" s="205"/>
      <c r="AI2" s="206"/>
      <c r="AJ2" s="206"/>
      <c r="AK2" s="205"/>
      <c r="AL2" s="206"/>
      <c r="AM2" s="70"/>
      <c r="AN2" s="71"/>
      <c r="AO2" s="69"/>
      <c r="AP2" s="70"/>
      <c r="AQ2" s="70"/>
      <c r="AR2" s="71"/>
      <c r="AS2" s="69"/>
      <c r="AT2" s="70"/>
      <c r="AU2" s="70"/>
      <c r="AV2" s="71"/>
    </row>
    <row r="3" spans="1:52" ht="15" customHeight="1" thickBot="1" x14ac:dyDescent="0.3">
      <c r="A3" s="5" t="s">
        <v>83</v>
      </c>
      <c r="B3" s="4"/>
      <c r="C3" s="37"/>
      <c r="D3" s="37"/>
      <c r="E3" s="37"/>
      <c r="F3" s="144" t="s">
        <v>11</v>
      </c>
      <c r="G3" s="145"/>
      <c r="H3" s="53" t="s">
        <v>6</v>
      </c>
      <c r="I3" s="148"/>
      <c r="J3" s="37"/>
      <c r="K3" s="37"/>
      <c r="L3" s="4"/>
      <c r="M3" s="4"/>
      <c r="N3" s="4"/>
      <c r="O3" s="28"/>
      <c r="P3" s="4"/>
      <c r="Q3" s="7"/>
      <c r="R3" s="140"/>
      <c r="S3" s="14"/>
      <c r="T3" s="157"/>
      <c r="U3" s="160"/>
      <c r="V3" s="6"/>
      <c r="W3" s="42"/>
      <c r="X3" s="7"/>
      <c r="Y3" s="171"/>
      <c r="Z3" s="166"/>
      <c r="AA3" s="65"/>
      <c r="AB3" s="162"/>
      <c r="AC3" s="1"/>
      <c r="AD3" s="218"/>
      <c r="AG3" s="67"/>
      <c r="AH3" s="72"/>
      <c r="AI3" s="68"/>
      <c r="AJ3" s="68"/>
      <c r="AK3" s="72"/>
      <c r="AL3" s="68"/>
      <c r="AM3" s="68"/>
      <c r="AN3" s="73"/>
      <c r="AO3" s="72"/>
      <c r="AP3" s="68"/>
      <c r="AQ3" s="68"/>
      <c r="AR3" s="73"/>
      <c r="AS3" s="72"/>
      <c r="AT3" s="68"/>
      <c r="AU3" s="68"/>
      <c r="AV3" s="73"/>
      <c r="AX3" s="128"/>
      <c r="AY3" s="128"/>
    </row>
    <row r="4" spans="1:52" ht="15" customHeight="1" thickBot="1" x14ac:dyDescent="0.3">
      <c r="A4" s="5"/>
      <c r="B4" s="4"/>
      <c r="C4" s="37"/>
      <c r="D4" s="37"/>
      <c r="F4" s="144" t="s">
        <v>12</v>
      </c>
      <c r="G4" s="145"/>
      <c r="H4" s="53" t="s">
        <v>8</v>
      </c>
      <c r="I4" s="148"/>
      <c r="J4" s="37"/>
      <c r="K4" s="37"/>
      <c r="L4" s="4"/>
      <c r="M4" s="4"/>
      <c r="N4" s="4"/>
      <c r="O4" s="146"/>
      <c r="P4" s="7"/>
      <c r="Q4" s="7"/>
      <c r="R4" s="140"/>
      <c r="S4" s="14"/>
      <c r="T4" s="53"/>
      <c r="U4" s="154"/>
      <c r="X4" s="11"/>
      <c r="Y4" s="169"/>
      <c r="Z4" s="170"/>
      <c r="AA4" s="66"/>
      <c r="AB4" s="168"/>
      <c r="AC4" s="1"/>
      <c r="AD4" s="217"/>
      <c r="AG4" s="74"/>
      <c r="AH4" s="65"/>
      <c r="AI4" s="65"/>
      <c r="AJ4" s="65"/>
      <c r="AK4" s="124"/>
      <c r="AL4" s="37"/>
      <c r="AM4" s="65"/>
      <c r="AN4" s="126"/>
      <c r="AO4" s="129"/>
      <c r="AP4" s="130"/>
      <c r="AQ4" s="131"/>
      <c r="AR4" s="126"/>
      <c r="AS4" s="124"/>
      <c r="AT4" s="37"/>
      <c r="AU4" s="125"/>
      <c r="AV4" s="126"/>
    </row>
    <row r="5" spans="1:52" ht="15" customHeight="1" thickBot="1" x14ac:dyDescent="0.3">
      <c r="A5" s="5"/>
      <c r="B5" s="4"/>
      <c r="C5" s="37"/>
      <c r="D5" s="37"/>
      <c r="E5" s="37"/>
      <c r="F5" s="144"/>
      <c r="G5" s="145"/>
      <c r="H5" s="53" t="s">
        <v>85</v>
      </c>
      <c r="I5" s="148"/>
      <c r="J5" s="37"/>
      <c r="K5" s="37"/>
      <c r="L5" s="4"/>
      <c r="M5" s="4"/>
      <c r="N5" s="4"/>
      <c r="O5" s="146"/>
      <c r="P5" s="7"/>
      <c r="Q5" s="7"/>
      <c r="R5" s="140"/>
      <c r="S5" s="14"/>
      <c r="T5" s="53"/>
      <c r="U5" s="154"/>
      <c r="X5" s="141"/>
      <c r="Y5" s="167"/>
      <c r="AD5" s="217"/>
      <c r="AG5" s="75"/>
      <c r="AH5" s="37"/>
      <c r="AI5" s="37"/>
      <c r="AJ5" s="65"/>
      <c r="AK5" s="124"/>
      <c r="AL5" s="37"/>
      <c r="AM5" s="65"/>
      <c r="AN5" s="55"/>
      <c r="AO5" s="129"/>
      <c r="AP5" s="130"/>
      <c r="AQ5" s="131"/>
      <c r="AR5" s="126"/>
      <c r="AS5" s="124"/>
      <c r="AT5" s="37"/>
      <c r="AU5" s="125"/>
      <c r="AV5" s="55"/>
      <c r="AX5" s="127"/>
      <c r="AY5" s="127"/>
    </row>
    <row r="6" spans="1:52" ht="15" customHeight="1" thickBot="1" x14ac:dyDescent="0.3">
      <c r="A6" s="5"/>
      <c r="B6" s="4"/>
      <c r="C6" s="37"/>
      <c r="D6" s="37"/>
      <c r="E6" s="37"/>
      <c r="F6" s="144"/>
      <c r="G6" s="145"/>
      <c r="H6" s="53"/>
      <c r="I6" s="148"/>
      <c r="J6" s="4"/>
      <c r="K6" s="37"/>
      <c r="L6" s="4"/>
      <c r="M6" s="4"/>
      <c r="N6" s="4"/>
      <c r="O6" s="148"/>
      <c r="P6" s="7"/>
      <c r="Q6" s="7"/>
      <c r="R6" s="140"/>
      <c r="S6" s="14"/>
      <c r="T6" s="53"/>
      <c r="U6" s="154"/>
      <c r="AD6" s="217"/>
      <c r="AG6" s="76"/>
      <c r="AH6" s="66"/>
      <c r="AI6" s="66"/>
      <c r="AJ6" s="66"/>
      <c r="AK6" s="122"/>
      <c r="AL6" s="38"/>
      <c r="AM6" s="123"/>
      <c r="AN6" s="56"/>
      <c r="AO6" s="132"/>
      <c r="AP6" s="133"/>
      <c r="AQ6" s="134"/>
      <c r="AR6" s="56"/>
      <c r="AS6" s="122"/>
      <c r="AT6" s="38"/>
      <c r="AU6" s="123"/>
      <c r="AV6" s="56"/>
    </row>
    <row r="7" spans="1:52" ht="15" customHeight="1" thickBot="1" x14ac:dyDescent="0.3">
      <c r="A7" s="5"/>
      <c r="B7" s="4"/>
      <c r="C7" s="37"/>
      <c r="D7" s="37"/>
      <c r="E7" s="4"/>
      <c r="F7" s="144"/>
      <c r="G7" s="145"/>
      <c r="H7" s="53"/>
      <c r="I7" s="148"/>
      <c r="J7" s="4"/>
      <c r="K7" s="37"/>
      <c r="L7" s="4"/>
      <c r="M7" s="4"/>
      <c r="N7" s="4"/>
      <c r="O7" s="146"/>
      <c r="P7" s="7"/>
      <c r="Q7" s="7"/>
      <c r="R7" s="140"/>
      <c r="S7" s="14"/>
      <c r="T7" s="158"/>
      <c r="U7" s="155"/>
      <c r="AD7" s="217"/>
      <c r="AH7" s="1"/>
    </row>
    <row r="8" spans="1:52" ht="15" customHeight="1" x14ac:dyDescent="0.25">
      <c r="A8" s="5"/>
      <c r="B8" s="4"/>
      <c r="C8" s="37"/>
      <c r="D8" s="37"/>
      <c r="E8" s="4"/>
      <c r="H8" s="53"/>
      <c r="I8" s="148"/>
      <c r="J8" s="4"/>
      <c r="K8" s="37"/>
      <c r="L8" s="4"/>
      <c r="M8" s="4"/>
      <c r="N8" s="4"/>
      <c r="O8" s="4"/>
      <c r="P8" s="7"/>
      <c r="Q8" s="7"/>
      <c r="R8" s="7"/>
      <c r="S8" s="10"/>
      <c r="AD8" s="217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</row>
    <row r="9" spans="1:52" ht="15" customHeight="1" x14ac:dyDescent="0.25">
      <c r="A9" s="5"/>
      <c r="B9" s="4"/>
      <c r="C9" s="4"/>
      <c r="D9" s="4"/>
      <c r="E9" s="4"/>
      <c r="H9" s="53"/>
      <c r="I9" s="148"/>
      <c r="J9" s="4"/>
      <c r="K9" s="37"/>
      <c r="L9" s="4"/>
      <c r="M9" s="4"/>
      <c r="N9" s="4"/>
      <c r="O9" s="4"/>
      <c r="P9" s="7"/>
      <c r="Q9" s="7"/>
      <c r="R9" s="7"/>
      <c r="S9" s="10"/>
      <c r="AD9" s="217"/>
      <c r="AG9" s="1"/>
      <c r="AH9" s="87"/>
      <c r="AI9" s="3"/>
      <c r="AJ9" s="20"/>
      <c r="AK9" s="3"/>
      <c r="AL9" s="3"/>
      <c r="AM9" s="20"/>
      <c r="AN9" s="3"/>
      <c r="AO9" s="3"/>
      <c r="AP9" s="3"/>
      <c r="AQ9" s="87"/>
      <c r="AR9" s="3"/>
      <c r="AS9" s="20"/>
      <c r="AT9" s="3"/>
      <c r="AU9" s="3"/>
      <c r="AV9" s="3"/>
    </row>
    <row r="10" spans="1:52" ht="15" customHeight="1" x14ac:dyDescent="0.25">
      <c r="A10" s="5"/>
      <c r="B10" s="4"/>
      <c r="C10" s="4"/>
      <c r="D10" s="4"/>
      <c r="E10" s="4"/>
      <c r="H10" s="53"/>
      <c r="I10" s="148"/>
      <c r="J10" s="4"/>
      <c r="K10" s="37"/>
      <c r="L10" s="4"/>
      <c r="M10" s="4"/>
      <c r="N10" s="4"/>
      <c r="O10" s="4"/>
      <c r="P10" s="7"/>
      <c r="Q10" s="7"/>
      <c r="R10" s="7"/>
      <c r="S10" s="10"/>
      <c r="AD10" s="217"/>
      <c r="AG10" s="210"/>
      <c r="AH10" s="97"/>
      <c r="AI10" s="89"/>
      <c r="AJ10" s="98"/>
      <c r="AK10" s="88"/>
      <c r="AL10" s="89"/>
      <c r="AM10" s="98"/>
      <c r="AN10" s="88"/>
      <c r="AO10" s="89"/>
      <c r="AP10" s="90"/>
      <c r="AQ10" s="97"/>
      <c r="AR10" s="89"/>
      <c r="AS10" s="98"/>
      <c r="AT10" s="88"/>
      <c r="AU10" s="89"/>
      <c r="AV10" s="90"/>
    </row>
    <row r="11" spans="1:52" ht="15" customHeight="1" x14ac:dyDescent="0.25">
      <c r="A11" s="5"/>
      <c r="B11" s="4"/>
      <c r="C11" s="4"/>
      <c r="D11" s="4"/>
      <c r="E11" s="4"/>
      <c r="F11" s="144"/>
      <c r="G11" s="145"/>
      <c r="H11" s="53"/>
      <c r="I11" s="148"/>
      <c r="J11" s="4"/>
      <c r="K11" s="37"/>
      <c r="L11" s="4"/>
      <c r="M11" s="4"/>
      <c r="N11" s="4"/>
      <c r="O11" s="4"/>
      <c r="P11" s="7"/>
      <c r="Q11" s="7"/>
      <c r="R11" s="7"/>
      <c r="S11" s="10"/>
      <c r="AD11" s="219"/>
      <c r="AF11" s="103"/>
      <c r="AG11" s="211"/>
      <c r="AH11" s="99"/>
      <c r="AI11" s="92"/>
      <c r="AJ11" s="100"/>
      <c r="AK11" s="91"/>
      <c r="AL11" s="92"/>
      <c r="AM11" s="100"/>
      <c r="AN11" s="91"/>
      <c r="AO11" s="92"/>
      <c r="AP11" s="93"/>
      <c r="AQ11" s="99"/>
      <c r="AR11" s="92"/>
      <c r="AS11" s="100"/>
      <c r="AT11" s="91"/>
      <c r="AU11" s="92"/>
      <c r="AV11" s="93"/>
    </row>
    <row r="12" spans="1:52" ht="15" customHeight="1" x14ac:dyDescent="0.25">
      <c r="A12" s="7"/>
      <c r="B12" s="7"/>
      <c r="C12" s="7"/>
      <c r="D12" s="7"/>
      <c r="E12" s="7"/>
      <c r="F12" s="144"/>
      <c r="G12" s="145"/>
      <c r="H12" s="53"/>
      <c r="I12" s="148"/>
      <c r="J12" s="7"/>
      <c r="K12" s="65"/>
      <c r="L12" s="7"/>
      <c r="M12" s="7"/>
      <c r="N12" s="7"/>
      <c r="O12" s="7"/>
      <c r="P12" s="7"/>
      <c r="Q12" s="7"/>
      <c r="R12" s="7"/>
      <c r="S12" s="10"/>
      <c r="AD12" s="218"/>
      <c r="AF12" s="103"/>
      <c r="AG12" s="211"/>
      <c r="AH12" s="99"/>
      <c r="AI12" s="92"/>
      <c r="AJ12" s="100"/>
      <c r="AK12" s="91"/>
      <c r="AL12" s="92"/>
      <c r="AM12" s="100"/>
      <c r="AN12" s="91"/>
      <c r="AO12" s="92"/>
      <c r="AP12" s="93"/>
      <c r="AQ12" s="99"/>
      <c r="AR12" s="92"/>
      <c r="AS12" s="100"/>
      <c r="AT12" s="91"/>
      <c r="AU12" s="92"/>
      <c r="AV12" s="93"/>
    </row>
    <row r="13" spans="1:52" ht="15" customHeight="1" x14ac:dyDescent="0.25">
      <c r="A13" s="7"/>
      <c r="B13" s="7"/>
      <c r="C13" s="7"/>
      <c r="D13" s="7"/>
      <c r="E13" s="7"/>
      <c r="F13" s="144"/>
      <c r="G13" s="145"/>
      <c r="H13" s="53"/>
      <c r="I13" s="148"/>
      <c r="J13" s="7"/>
      <c r="K13" s="65"/>
      <c r="L13" s="7"/>
      <c r="M13" s="7"/>
      <c r="N13" s="7"/>
      <c r="O13" s="14"/>
      <c r="P13" s="4"/>
      <c r="Q13" s="7"/>
      <c r="R13" s="7"/>
      <c r="S13" s="10"/>
      <c r="AD13" s="218"/>
      <c r="AF13" s="103"/>
      <c r="AG13" s="211"/>
      <c r="AH13" s="99"/>
      <c r="AI13" s="99"/>
      <c r="AJ13" s="213"/>
      <c r="AK13" s="91"/>
      <c r="AL13" s="92"/>
      <c r="AM13" s="100"/>
      <c r="AN13" s="91"/>
      <c r="AO13" s="92"/>
      <c r="AP13" s="93"/>
      <c r="AQ13" s="99"/>
      <c r="AR13" s="92"/>
      <c r="AS13" s="100"/>
      <c r="AT13" s="91"/>
      <c r="AU13" s="92"/>
      <c r="AV13" s="93"/>
    </row>
    <row r="14" spans="1:52" ht="15" customHeight="1" x14ac:dyDescent="0.25">
      <c r="A14" s="7"/>
      <c r="B14" s="7"/>
      <c r="C14" s="7"/>
      <c r="D14" s="7"/>
      <c r="E14" s="7"/>
      <c r="F14" s="144"/>
      <c r="G14" s="145"/>
      <c r="H14" s="53"/>
      <c r="I14" s="148"/>
      <c r="J14" s="7"/>
      <c r="K14" s="65"/>
      <c r="L14" s="7"/>
      <c r="M14" s="7"/>
      <c r="N14" s="7"/>
      <c r="O14" s="14"/>
      <c r="P14" s="7"/>
      <c r="Q14" s="7"/>
      <c r="R14" s="7"/>
      <c r="S14" s="10"/>
      <c r="AD14" s="218"/>
      <c r="AF14" s="103"/>
      <c r="AG14" s="208"/>
      <c r="AH14" s="101"/>
      <c r="AI14" s="95"/>
      <c r="AJ14" s="102"/>
      <c r="AK14" s="94"/>
      <c r="AL14" s="95"/>
      <c r="AM14" s="102"/>
      <c r="AN14" s="94"/>
      <c r="AO14" s="95"/>
      <c r="AP14" s="96"/>
      <c r="AQ14" s="101"/>
      <c r="AR14" s="95"/>
      <c r="AS14" s="102"/>
      <c r="AT14" s="94"/>
      <c r="AU14" s="95"/>
      <c r="AV14" s="96"/>
    </row>
    <row r="15" spans="1:52" ht="15" customHeight="1" x14ac:dyDescent="0.25">
      <c r="A15" s="7"/>
      <c r="B15" s="7"/>
      <c r="C15" s="7"/>
      <c r="D15" s="7"/>
      <c r="E15" s="7"/>
      <c r="F15" s="144"/>
      <c r="G15" s="146"/>
      <c r="H15" s="53"/>
      <c r="I15" s="148"/>
      <c r="J15" s="7"/>
      <c r="K15" s="65"/>
      <c r="L15" s="7"/>
      <c r="M15" s="7"/>
      <c r="N15" s="7"/>
      <c r="O15" s="14"/>
      <c r="P15" s="4"/>
      <c r="Q15" s="7"/>
      <c r="R15" s="7"/>
      <c r="S15" s="10"/>
      <c r="AD15" s="218"/>
      <c r="AF15" s="116"/>
      <c r="AG15" s="209"/>
      <c r="AH15" s="215"/>
      <c r="AI15" s="216"/>
      <c r="AJ15" s="214"/>
      <c r="AK15" s="120"/>
      <c r="AL15" s="118"/>
      <c r="AM15" s="119"/>
      <c r="AN15" s="120"/>
      <c r="AO15" s="118"/>
      <c r="AP15" s="121"/>
      <c r="AQ15" s="117"/>
      <c r="AR15" s="118"/>
      <c r="AS15" s="119"/>
      <c r="AT15" s="120"/>
      <c r="AU15" s="118"/>
      <c r="AV15" s="121"/>
    </row>
    <row r="16" spans="1:52" ht="15" customHeight="1" x14ac:dyDescent="0.25">
      <c r="A16" s="7"/>
      <c r="B16" s="7"/>
      <c r="C16" s="7"/>
      <c r="D16" s="7"/>
      <c r="E16" s="7"/>
      <c r="F16" s="144"/>
      <c r="G16" s="146"/>
      <c r="H16" s="53"/>
      <c r="I16" s="148"/>
      <c r="J16" s="7"/>
      <c r="K16" s="65"/>
      <c r="L16" s="7"/>
      <c r="M16" s="7"/>
      <c r="N16" s="7"/>
      <c r="O16" s="14"/>
      <c r="P16" s="7"/>
      <c r="Q16" s="7"/>
      <c r="R16" s="7"/>
      <c r="S16" s="10"/>
      <c r="AD16" s="218"/>
      <c r="AF16" s="110"/>
      <c r="AG16" s="212"/>
      <c r="AH16" s="111"/>
      <c r="AI16" s="112"/>
      <c r="AJ16" s="113"/>
      <c r="AK16" s="114"/>
      <c r="AL16" s="112"/>
      <c r="AM16" s="113"/>
      <c r="AN16" s="114"/>
      <c r="AO16" s="112"/>
      <c r="AP16" s="115"/>
      <c r="AQ16" s="111"/>
      <c r="AR16" s="112"/>
      <c r="AS16" s="113"/>
      <c r="AT16" s="114"/>
      <c r="AU16" s="112"/>
      <c r="AV16" s="108"/>
      <c r="AW16" s="109"/>
      <c r="AX16" s="109"/>
      <c r="AY16" s="109"/>
    </row>
    <row r="17" spans="1:43" ht="15" customHeight="1" thickBot="1" x14ac:dyDescent="0.3">
      <c r="A17" s="141"/>
      <c r="B17" s="6"/>
      <c r="C17" s="6"/>
      <c r="D17" s="6"/>
      <c r="E17" s="6"/>
      <c r="F17" s="42"/>
      <c r="G17" s="18"/>
      <c r="H17" s="42"/>
      <c r="I17" s="149"/>
      <c r="J17" s="6"/>
      <c r="K17" s="66"/>
      <c r="L17" s="6"/>
      <c r="M17" s="6"/>
      <c r="N17" s="6"/>
      <c r="O17" s="6"/>
      <c r="P17" s="6"/>
      <c r="Q17" s="6"/>
      <c r="R17" s="6"/>
      <c r="S17" s="12"/>
      <c r="AD17" s="218"/>
    </row>
    <row r="18" spans="1:43" x14ac:dyDescent="0.25">
      <c r="AD18" s="221"/>
    </row>
    <row r="19" spans="1:43" ht="15.75" thickBot="1" x14ac:dyDescent="0.3">
      <c r="AD19" s="222"/>
    </row>
    <row r="26" spans="1:43" x14ac:dyDescent="0.25">
      <c r="AG26" s="1"/>
    </row>
    <row r="27" spans="1:43" x14ac:dyDescent="0.25">
      <c r="AG27" s="3"/>
    </row>
    <row r="28" spans="1:43" x14ac:dyDescent="0.25">
      <c r="AG28" s="3"/>
    </row>
    <row r="29" spans="1:43" x14ac:dyDescent="0.25">
      <c r="AG29" s="3"/>
    </row>
    <row r="30" spans="1:43" x14ac:dyDescent="0.25">
      <c r="AG30" s="79"/>
    </row>
    <row r="31" spans="1:43" x14ac:dyDescent="0.25">
      <c r="AQ31" s="1"/>
    </row>
    <row r="32" spans="1:43" x14ac:dyDescent="0.25">
      <c r="AQ32" s="1"/>
    </row>
    <row r="33" spans="9:44" x14ac:dyDescent="0.25">
      <c r="AQ33" s="1"/>
    </row>
    <row r="35" spans="9:44" x14ac:dyDescent="0.25">
      <c r="AB35" s="49"/>
      <c r="AC35" s="175"/>
    </row>
    <row r="38" spans="9:44" s="109" customFormat="1" x14ac:dyDescent="0.25">
      <c r="I38" s="150"/>
      <c r="X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</row>
    <row r="40" spans="9:44" x14ac:dyDescent="0.25">
      <c r="Y40" s="3"/>
    </row>
    <row r="41" spans="9:44" s="106" customFormat="1" x14ac:dyDescent="0.25">
      <c r="I41" s="15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</row>
    <row r="42" spans="9:44" s="106" customFormat="1" x14ac:dyDescent="0.25">
      <c r="I42" s="151"/>
      <c r="X42"/>
      <c r="Y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</row>
    <row r="43" spans="9:44" s="106" customFormat="1" x14ac:dyDescent="0.25">
      <c r="I43" s="151"/>
      <c r="X43"/>
      <c r="Y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</row>
    <row r="44" spans="9:44" s="106" customFormat="1" x14ac:dyDescent="0.25">
      <c r="I44" s="151"/>
      <c r="X44"/>
      <c r="Y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</row>
    <row r="45" spans="9:44" s="106" customFormat="1" x14ac:dyDescent="0.25">
      <c r="I45" s="151"/>
      <c r="X45"/>
      <c r="Y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</row>
    <row r="46" spans="9:44" s="106" customFormat="1" x14ac:dyDescent="0.25">
      <c r="I46" s="151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</row>
    <row r="47" spans="9:44" s="106" customFormat="1" x14ac:dyDescent="0.25">
      <c r="I47" s="151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</row>
    <row r="48" spans="9:44" s="107" customFormat="1" x14ac:dyDescent="0.25">
      <c r="I48" s="152"/>
    </row>
    <row r="76" spans="25:27" x14ac:dyDescent="0.25">
      <c r="Y76" s="67"/>
      <c r="Z76" s="67"/>
      <c r="AA76" s="58"/>
    </row>
  </sheetData>
  <mergeCells count="1">
    <mergeCell ref="T1:U1"/>
  </mergeCells>
  <phoneticPr fontId="25" type="noConversion"/>
  <conditionalFormatting sqref="AH14:AV14">
    <cfRule type="cellIs" dxfId="1" priority="3" operator="notEqual">
      <formula>AH11</formula>
    </cfRule>
  </conditionalFormatting>
  <pageMargins left="0.7" right="0.7" top="0.75" bottom="0.75" header="0.3" footer="0.3"/>
  <pageSetup paperSize="9" scale="21" fitToHeight="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FFC000"/>
    <pageSetUpPr fitToPage="1"/>
  </sheetPr>
  <dimension ref="A1:AB20"/>
  <sheetViews>
    <sheetView tabSelected="1" zoomScaleNormal="100" workbookViewId="0">
      <selection activeCell="Y19" sqref="Y19"/>
    </sheetView>
  </sheetViews>
  <sheetFormatPr baseColWidth="10" defaultColWidth="11.42578125" defaultRowHeight="15" outlineLevelRow="1" outlineLevelCol="1" x14ac:dyDescent="0.25"/>
  <cols>
    <col min="1" max="1" width="11.7109375" style="135" customWidth="1"/>
    <col min="2" max="2" width="70.7109375" style="19" customWidth="1"/>
    <col min="3" max="3" width="11.7109375" style="28" customWidth="1"/>
    <col min="4" max="12" width="11.7109375" style="236" hidden="1" customWidth="1" outlineLevel="1"/>
    <col min="13" max="13" width="11.7109375" style="284" hidden="1" customWidth="1" outlineLevel="1"/>
    <col min="14" max="14" width="8.7109375" style="3" customWidth="1" collapsed="1"/>
    <col min="15" max="15" width="8.7109375" style="270" customWidth="1" outlineLevel="1"/>
    <col min="16" max="16" width="8.7109375" style="20" customWidth="1" outlineLevel="1"/>
    <col min="17" max="17" width="8.7109375" style="28" customWidth="1" outlineLevel="1"/>
    <col min="18" max="18" width="8.7109375" style="256" customWidth="1" outlineLevel="1"/>
    <col min="19" max="19" width="8.7109375" customWidth="1"/>
    <col min="20" max="20" width="8.7109375" style="270" customWidth="1" outlineLevel="1"/>
    <col min="21" max="21" width="8.7109375" style="20" customWidth="1" outlineLevel="1"/>
    <col min="22" max="22" width="8.7109375" style="28" customWidth="1" outlineLevel="1"/>
    <col min="23" max="23" width="8.7109375" style="256" customWidth="1" outlineLevel="1"/>
    <col min="24" max="16384" width="11.42578125" style="3"/>
  </cols>
  <sheetData>
    <row r="1" spans="1:28" s="136" customFormat="1" ht="30" customHeight="1" x14ac:dyDescent="0.25">
      <c r="A1" s="316" t="s">
        <v>47</v>
      </c>
      <c r="B1" s="320" t="s">
        <v>43</v>
      </c>
      <c r="C1" s="318" t="s">
        <v>38</v>
      </c>
      <c r="D1" s="285" t="s">
        <v>87</v>
      </c>
      <c r="E1" s="285" t="s">
        <v>88</v>
      </c>
      <c r="F1" s="285" t="s">
        <v>89</v>
      </c>
      <c r="G1" s="285" t="s">
        <v>90</v>
      </c>
      <c r="H1" s="285" t="s">
        <v>91</v>
      </c>
      <c r="I1" s="285" t="s">
        <v>92</v>
      </c>
      <c r="J1" s="285" t="s">
        <v>93</v>
      </c>
      <c r="K1" s="285" t="s">
        <v>94</v>
      </c>
      <c r="L1" s="285" t="s">
        <v>95</v>
      </c>
      <c r="M1" s="286" t="s">
        <v>96</v>
      </c>
      <c r="O1" s="325">
        <v>1</v>
      </c>
      <c r="P1" s="322" t="s">
        <v>82</v>
      </c>
      <c r="Q1" s="322"/>
      <c r="R1" s="323"/>
      <c r="S1" s="243"/>
      <c r="T1" s="325">
        <v>2</v>
      </c>
      <c r="U1" s="322" t="s">
        <v>83</v>
      </c>
      <c r="V1" s="322"/>
      <c r="W1" s="323"/>
      <c r="Y1" s="325">
        <v>3</v>
      </c>
      <c r="Z1" s="322" t="s">
        <v>98</v>
      </c>
      <c r="AA1" s="322"/>
      <c r="AB1" s="323"/>
    </row>
    <row r="2" spans="1:28" s="244" customFormat="1" ht="15.75" x14ac:dyDescent="0.25">
      <c r="A2" s="317"/>
      <c r="B2" s="321"/>
      <c r="C2" s="319"/>
      <c r="D2" s="287">
        <v>21</v>
      </c>
      <c r="E2" s="287">
        <v>25</v>
      </c>
      <c r="F2" s="287" t="s">
        <v>86</v>
      </c>
      <c r="G2" s="287" t="s">
        <v>84</v>
      </c>
      <c r="H2" s="287" t="s">
        <v>33</v>
      </c>
      <c r="I2" s="287">
        <v>68</v>
      </c>
      <c r="J2" s="287">
        <v>69</v>
      </c>
      <c r="K2" s="287">
        <v>73</v>
      </c>
      <c r="L2" s="287">
        <v>74</v>
      </c>
      <c r="M2" s="288">
        <v>90</v>
      </c>
      <c r="O2" s="245" t="s">
        <v>7</v>
      </c>
      <c r="P2" s="246" t="s">
        <v>10</v>
      </c>
      <c r="Q2" s="247" t="s">
        <v>11</v>
      </c>
      <c r="R2" s="248" t="s">
        <v>12</v>
      </c>
      <c r="T2" s="245" t="s">
        <v>7</v>
      </c>
      <c r="U2" s="246" t="s">
        <v>10</v>
      </c>
      <c r="V2" s="247" t="s">
        <v>11</v>
      </c>
      <c r="W2" s="248" t="s">
        <v>12</v>
      </c>
    </row>
    <row r="3" spans="1:28" s="296" customFormat="1" ht="15.75" x14ac:dyDescent="0.25">
      <c r="A3" s="290">
        <v>0</v>
      </c>
      <c r="B3" s="291" t="s">
        <v>97</v>
      </c>
      <c r="C3" s="292"/>
      <c r="D3" s="293"/>
      <c r="E3" s="293"/>
      <c r="F3" s="293"/>
      <c r="G3" s="293"/>
      <c r="H3" s="293"/>
      <c r="I3" s="293"/>
      <c r="J3" s="293"/>
      <c r="K3" s="293"/>
      <c r="L3" s="293"/>
      <c r="M3" s="294"/>
      <c r="N3" s="295"/>
      <c r="O3" s="252"/>
      <c r="P3" s="253"/>
      <c r="Q3" s="242"/>
      <c r="R3" s="250"/>
      <c r="S3" s="251"/>
      <c r="T3" s="252"/>
      <c r="U3" s="253"/>
      <c r="V3" s="242"/>
      <c r="W3" s="250"/>
    </row>
    <row r="4" spans="1:28" s="57" customFormat="1" outlineLevel="1" x14ac:dyDescent="0.25">
      <c r="A4" s="135"/>
      <c r="B4" s="19" t="s">
        <v>45</v>
      </c>
      <c r="C4" s="28" t="s">
        <v>40</v>
      </c>
      <c r="D4" s="257"/>
      <c r="E4" s="257"/>
      <c r="F4" s="257"/>
      <c r="G4" s="257"/>
      <c r="H4" s="257"/>
      <c r="I4" s="257"/>
      <c r="J4" s="257"/>
      <c r="K4" s="257"/>
      <c r="L4" s="257"/>
      <c r="M4" s="258"/>
      <c r="O4" s="259"/>
      <c r="P4" s="260">
        <f>30.56+6.09+2.86+5.33+10.39+9.77+7.05</f>
        <v>72.05</v>
      </c>
      <c r="Q4" s="260"/>
      <c r="R4" s="261">
        <v>72.05</v>
      </c>
      <c r="T4" s="259"/>
      <c r="U4" s="260">
        <v>89.38</v>
      </c>
      <c r="V4" s="260"/>
      <c r="W4" s="261">
        <v>89.38</v>
      </c>
    </row>
    <row r="5" spans="1:28" s="279" customFormat="1" outlineLevel="1" x14ac:dyDescent="0.25">
      <c r="A5" s="274"/>
      <c r="B5" s="275"/>
      <c r="C5" s="276"/>
      <c r="D5" s="277">
        <v>0.94599999999999995</v>
      </c>
      <c r="E5" s="277">
        <v>0.92500000000000004</v>
      </c>
      <c r="F5" s="277">
        <v>0.94499999999999995</v>
      </c>
      <c r="G5" s="277">
        <v>0.96599999999999997</v>
      </c>
      <c r="H5" s="277">
        <v>0.96199999999999997</v>
      </c>
      <c r="I5" s="277">
        <v>0.91600000000000004</v>
      </c>
      <c r="J5" s="277">
        <v>0.96</v>
      </c>
      <c r="K5" s="277">
        <v>0.96</v>
      </c>
      <c r="L5" s="277">
        <v>0.91800000000000004</v>
      </c>
      <c r="M5" s="278">
        <v>0.98199999999999998</v>
      </c>
      <c r="O5" s="280"/>
      <c r="P5" s="281"/>
      <c r="Q5" s="276"/>
      <c r="R5" s="282"/>
      <c r="T5" s="280"/>
      <c r="U5" s="281"/>
      <c r="V5" s="276"/>
      <c r="W5" s="282"/>
    </row>
    <row r="6" spans="1:28" s="289" customFormat="1" ht="15.75" x14ac:dyDescent="0.25">
      <c r="A6" s="249">
        <v>1</v>
      </c>
      <c r="B6" s="32" t="s">
        <v>50</v>
      </c>
      <c r="C6" s="82"/>
      <c r="D6" s="242"/>
      <c r="E6" s="242"/>
      <c r="F6" s="242"/>
      <c r="G6" s="242"/>
      <c r="H6" s="242"/>
      <c r="I6" s="242"/>
      <c r="J6" s="242"/>
      <c r="K6" s="242"/>
      <c r="L6" s="242"/>
      <c r="M6" s="250"/>
      <c r="N6" s="251"/>
      <c r="O6" s="252"/>
      <c r="P6" s="253"/>
      <c r="Q6" s="242"/>
      <c r="R6" s="250"/>
      <c r="S6" s="251"/>
      <c r="T6" s="252"/>
      <c r="U6" s="253"/>
      <c r="V6" s="242"/>
      <c r="W6" s="250"/>
    </row>
    <row r="7" spans="1:28" s="265" customFormat="1" outlineLevel="1" x14ac:dyDescent="0.25">
      <c r="A7" s="262" t="s">
        <v>51</v>
      </c>
      <c r="B7" s="27" t="s">
        <v>52</v>
      </c>
      <c r="C7" s="83" t="s">
        <v>39</v>
      </c>
      <c r="D7" s="263">
        <v>0.7</v>
      </c>
      <c r="E7" s="263">
        <v>0.7</v>
      </c>
      <c r="F7" s="263">
        <v>0.7</v>
      </c>
      <c r="G7" s="263">
        <v>0.9</v>
      </c>
      <c r="H7" s="263">
        <v>0.9</v>
      </c>
      <c r="I7" s="263">
        <v>0.9</v>
      </c>
      <c r="J7" s="263">
        <v>0.7</v>
      </c>
      <c r="K7" s="263">
        <v>0.7</v>
      </c>
      <c r="L7" s="263">
        <v>0.8</v>
      </c>
      <c r="M7" s="264">
        <v>0.9</v>
      </c>
      <c r="O7" s="266"/>
      <c r="P7" s="20"/>
      <c r="Q7" s="28"/>
      <c r="R7" s="256"/>
      <c r="S7" s="3"/>
      <c r="T7" s="266"/>
      <c r="U7" s="20"/>
      <c r="V7" s="28"/>
      <c r="W7" s="256"/>
    </row>
    <row r="8" spans="1:28" outlineLevel="1" x14ac:dyDescent="0.25">
      <c r="A8" s="135" t="s">
        <v>49</v>
      </c>
      <c r="B8" s="269" t="s">
        <v>42</v>
      </c>
      <c r="C8" s="81" t="s">
        <v>41</v>
      </c>
      <c r="D8" s="81" t="e">
        <f>#REF!*D$5</f>
        <v>#REF!</v>
      </c>
      <c r="E8" s="81" t="e">
        <f>#REF!*E$5</f>
        <v>#REF!</v>
      </c>
      <c r="F8" s="81" t="e">
        <f>#REF!*F$5</f>
        <v>#REF!</v>
      </c>
      <c r="G8" s="81" t="e">
        <f>#REF!*G$5</f>
        <v>#REF!</v>
      </c>
      <c r="H8" s="81" t="e">
        <f>#REF!*H$5</f>
        <v>#REF!</v>
      </c>
      <c r="I8" s="81" t="e">
        <f>#REF!*I$5</f>
        <v>#REF!</v>
      </c>
      <c r="J8" s="81" t="e">
        <f>#REF!*J$5</f>
        <v>#REF!</v>
      </c>
      <c r="K8" s="81" t="e">
        <f>#REF!*K$5</f>
        <v>#REF!</v>
      </c>
      <c r="L8" s="81" t="e">
        <f>#REF!*L$5</f>
        <v>#REF!</v>
      </c>
      <c r="M8" s="254" t="e">
        <f>#REF!*M$5</f>
        <v>#REF!</v>
      </c>
      <c r="O8" s="271">
        <f>(2*7.42+3*6.2)*0.5*0.45</f>
        <v>7.524</v>
      </c>
      <c r="P8" s="273"/>
      <c r="Q8" s="267"/>
      <c r="R8" s="268"/>
      <c r="S8" s="272"/>
      <c r="T8" s="271">
        <f>(3*7.6+2*7.4)*0.5*0.45</f>
        <v>8.4599999999999991</v>
      </c>
      <c r="U8" s="273"/>
      <c r="V8" s="267"/>
      <c r="W8" s="268"/>
    </row>
    <row r="9" spans="1:28" outlineLevel="1" x14ac:dyDescent="0.25">
      <c r="A9" s="135" t="s">
        <v>53</v>
      </c>
      <c r="B9" s="19" t="s">
        <v>0</v>
      </c>
      <c r="C9" s="81" t="s">
        <v>40</v>
      </c>
      <c r="D9" s="81" t="e">
        <f>#REF!*D$5</f>
        <v>#REF!</v>
      </c>
      <c r="E9" s="81" t="e">
        <f>#REF!*E$5</f>
        <v>#REF!</v>
      </c>
      <c r="F9" s="81" t="e">
        <f>#REF!*F$5</f>
        <v>#REF!</v>
      </c>
      <c r="G9" s="81" t="e">
        <f>#REF!*G$5</f>
        <v>#REF!</v>
      </c>
      <c r="H9" s="81" t="e">
        <f>#REF!*H$5</f>
        <v>#REF!</v>
      </c>
      <c r="I9" s="81" t="e">
        <f>#REF!*I$5</f>
        <v>#REF!</v>
      </c>
      <c r="J9" s="81" t="e">
        <f>#REF!*J$5</f>
        <v>#REF!</v>
      </c>
      <c r="K9" s="81" t="e">
        <f>#REF!*K$5</f>
        <v>#REF!</v>
      </c>
      <c r="L9" s="81" t="e">
        <f>#REF!*L$5</f>
        <v>#REF!</v>
      </c>
      <c r="M9" s="254" t="e">
        <f>#REF!*M$5</f>
        <v>#REF!</v>
      </c>
      <c r="O9" s="255"/>
      <c r="P9" s="20">
        <v>23.33</v>
      </c>
      <c r="S9" s="3"/>
      <c r="T9" s="255"/>
      <c r="U9" s="20">
        <v>25.62</v>
      </c>
    </row>
    <row r="10" spans="1:28" outlineLevel="1" x14ac:dyDescent="0.25">
      <c r="A10" s="135" t="s">
        <v>54</v>
      </c>
      <c r="B10" s="19" t="s">
        <v>44</v>
      </c>
      <c r="C10" s="81" t="s">
        <v>40</v>
      </c>
      <c r="D10" s="81" t="e">
        <f>#REF!*D$5</f>
        <v>#REF!</v>
      </c>
      <c r="E10" s="81" t="e">
        <f>#REF!*E$5</f>
        <v>#REF!</v>
      </c>
      <c r="F10" s="81" t="e">
        <f>#REF!*F$5</f>
        <v>#REF!</v>
      </c>
      <c r="G10" s="81" t="e">
        <f>#REF!*G$5</f>
        <v>#REF!</v>
      </c>
      <c r="H10" s="81" t="e">
        <f>#REF!*H$5</f>
        <v>#REF!</v>
      </c>
      <c r="I10" s="81" t="e">
        <f>#REF!*I$5</f>
        <v>#REF!</v>
      </c>
      <c r="J10" s="81" t="e">
        <f>#REF!*J$5</f>
        <v>#REF!</v>
      </c>
      <c r="K10" s="81" t="e">
        <f>#REF!*K$5</f>
        <v>#REF!</v>
      </c>
      <c r="L10" s="81" t="e">
        <f>#REF!*L$5</f>
        <v>#REF!</v>
      </c>
      <c r="M10" s="254" t="e">
        <f>#REF!*M$5</f>
        <v>#REF!</v>
      </c>
      <c r="O10" s="255"/>
      <c r="P10" s="20">
        <f>(2*7.12+2*6.5)*2.37+(2*7.12+2*6.5)*2.47-1.89*2.1-1*1.15-1*2.1-0.95*2.06-1*1.15-0.6*0.85-1*2.02</f>
        <v>118.98560000000003</v>
      </c>
      <c r="R10" s="256">
        <f>(2*7.12+2*6.5)*2.37+(2*7.12+2*6.5)*2.47+(2*(7.9*3.32)/2)-1.89*2.1-1*1.15-1*2.1-0.95*2.06-1*1.15-0.6*0.85-1*2.02</f>
        <v>145.21360000000004</v>
      </c>
      <c r="S10" s="3"/>
      <c r="T10" s="255"/>
      <c r="U10" s="20">
        <f>(2*7.3+2*7.7)*2.37+(2*7.3+2*7.7)*2.47-1.89*2.1-1*1.15-1*2.1-0.95*2.06-1.89*1.15-2*1*2.02-0.6*0.85</f>
        <v>129.30050000000006</v>
      </c>
      <c r="W10" s="256">
        <f>(2*7.3+2*7.7)*2.37+(2*7.3+2*7.7)*2.47+16.3*2-1.89*2.1-1*1.15-1*2.1-0.95*2.06-1.89*1.15-2*1*2.02-0.6*0.85</f>
        <v>161.90050000000005</v>
      </c>
    </row>
    <row r="11" spans="1:28" outlineLevel="1" x14ac:dyDescent="0.25">
      <c r="A11" s="135" t="s">
        <v>55</v>
      </c>
      <c r="B11" s="19" t="s">
        <v>56</v>
      </c>
      <c r="C11" s="81" t="s">
        <v>39</v>
      </c>
      <c r="D11" s="81" t="e">
        <f>#REF!*D$5</f>
        <v>#REF!</v>
      </c>
      <c r="E11" s="81" t="e">
        <f>#REF!*E$5</f>
        <v>#REF!</v>
      </c>
      <c r="F11" s="81" t="e">
        <f>#REF!*F$5</f>
        <v>#REF!</v>
      </c>
      <c r="G11" s="81" t="e">
        <f>#REF!*G$5</f>
        <v>#REF!</v>
      </c>
      <c r="H11" s="81" t="e">
        <f>#REF!*H$5</f>
        <v>#REF!</v>
      </c>
      <c r="I11" s="81" t="e">
        <f>#REF!*I$5</f>
        <v>#REF!</v>
      </c>
      <c r="J11" s="81" t="e">
        <f>#REF!*J$5</f>
        <v>#REF!</v>
      </c>
      <c r="K11" s="81" t="e">
        <f>#REF!*K$5</f>
        <v>#REF!</v>
      </c>
      <c r="L11" s="81" t="e">
        <f>#REF!*L$5</f>
        <v>#REF!</v>
      </c>
      <c r="M11" s="254" t="e">
        <f>#REF!*M$5</f>
        <v>#REF!</v>
      </c>
      <c r="O11" s="255"/>
      <c r="P11" s="20">
        <f>4*1.4+1+1.35</f>
        <v>7.9499999999999993</v>
      </c>
      <c r="R11" s="256">
        <v>7.95</v>
      </c>
      <c r="S11" s="3"/>
      <c r="T11" s="255"/>
      <c r="U11" s="20">
        <f>4*1.4+1+1.35</f>
        <v>7.9499999999999993</v>
      </c>
      <c r="W11" s="256">
        <v>7.95</v>
      </c>
    </row>
    <row r="12" spans="1:28" outlineLevel="1" x14ac:dyDescent="0.25">
      <c r="A12" s="135" t="s">
        <v>57</v>
      </c>
      <c r="B12" s="19" t="s">
        <v>46</v>
      </c>
      <c r="C12" s="81" t="s">
        <v>39</v>
      </c>
      <c r="D12" s="81" t="e">
        <f>#REF!*D$5</f>
        <v>#REF!</v>
      </c>
      <c r="E12" s="81" t="e">
        <f>#REF!*E$5</f>
        <v>#REF!</v>
      </c>
      <c r="F12" s="81" t="e">
        <f>#REF!*F$5</f>
        <v>#REF!</v>
      </c>
      <c r="G12" s="81" t="e">
        <f>#REF!*G$5</f>
        <v>#REF!</v>
      </c>
      <c r="H12" s="81" t="e">
        <f>#REF!*H$5</f>
        <v>#REF!</v>
      </c>
      <c r="I12" s="81" t="e">
        <f>#REF!*I$5</f>
        <v>#REF!</v>
      </c>
      <c r="J12" s="81" t="e">
        <f>#REF!*J$5</f>
        <v>#REF!</v>
      </c>
      <c r="K12" s="81" t="e">
        <f>#REF!*K$5</f>
        <v>#REF!</v>
      </c>
      <c r="L12" s="81" t="e">
        <f>#REF!*L$5</f>
        <v>#REF!</v>
      </c>
      <c r="M12" s="254" t="e">
        <f>#REF!*M$5</f>
        <v>#REF!</v>
      </c>
      <c r="O12" s="255"/>
      <c r="P12" s="20">
        <f>14*2.53+12*2.79</f>
        <v>68.900000000000006</v>
      </c>
      <c r="R12" s="256">
        <f>14*2.53+12*2.55+2*3.32</f>
        <v>72.66</v>
      </c>
      <c r="S12" s="3"/>
      <c r="T12" s="255"/>
      <c r="U12" s="20">
        <f>15*2.56+14*2.79</f>
        <v>77.460000000000008</v>
      </c>
      <c r="W12" s="256">
        <f>15*2.56+14*2.55+2*3.8</f>
        <v>81.699999999999989</v>
      </c>
    </row>
    <row r="13" spans="1:28" outlineLevel="1" x14ac:dyDescent="0.25">
      <c r="A13" s="135" t="s">
        <v>58</v>
      </c>
      <c r="B13" s="19" t="s">
        <v>59</v>
      </c>
      <c r="C13" s="81" t="s">
        <v>39</v>
      </c>
      <c r="D13" s="81" t="e">
        <f>#REF!*D$5</f>
        <v>#REF!</v>
      </c>
      <c r="E13" s="81" t="e">
        <f>#REF!*E$5</f>
        <v>#REF!</v>
      </c>
      <c r="F13" s="81" t="e">
        <f>#REF!*F$5</f>
        <v>#REF!</v>
      </c>
      <c r="G13" s="81" t="e">
        <f>#REF!*G$5</f>
        <v>#REF!</v>
      </c>
      <c r="H13" s="81" t="e">
        <f>#REF!*H$5</f>
        <v>#REF!</v>
      </c>
      <c r="I13" s="81" t="e">
        <f>#REF!*I$5</f>
        <v>#REF!</v>
      </c>
      <c r="J13" s="81" t="e">
        <f>#REF!*J$5</f>
        <v>#REF!</v>
      </c>
      <c r="K13" s="81" t="e">
        <f>#REF!*K$5</f>
        <v>#REF!</v>
      </c>
      <c r="L13" s="81" t="e">
        <f>#REF!*L$5</f>
        <v>#REF!</v>
      </c>
      <c r="M13" s="254" t="e">
        <f>#REF!*M$5</f>
        <v>#REF!</v>
      </c>
      <c r="O13" s="255"/>
      <c r="R13" s="256">
        <f>4*5.16</f>
        <v>20.64</v>
      </c>
      <c r="S13" s="3"/>
      <c r="T13" s="255"/>
      <c r="W13" s="256">
        <f>4*5.94</f>
        <v>23.76</v>
      </c>
    </row>
    <row r="14" spans="1:28" outlineLevel="1" x14ac:dyDescent="0.25">
      <c r="A14" s="135" t="s">
        <v>60</v>
      </c>
      <c r="B14" s="19" t="s">
        <v>61</v>
      </c>
      <c r="C14" s="81" t="s">
        <v>39</v>
      </c>
      <c r="D14" s="81" t="e">
        <f>#REF!*D$5</f>
        <v>#REF!</v>
      </c>
      <c r="E14" s="81" t="e">
        <f>#REF!*E$5</f>
        <v>#REF!</v>
      </c>
      <c r="F14" s="81" t="e">
        <f>#REF!*F$5</f>
        <v>#REF!</v>
      </c>
      <c r="G14" s="81" t="e">
        <f>#REF!*G$5</f>
        <v>#REF!</v>
      </c>
      <c r="H14" s="81" t="e">
        <f>#REF!*H$5</f>
        <v>#REF!</v>
      </c>
      <c r="I14" s="81" t="e">
        <f>#REF!*I$5</f>
        <v>#REF!</v>
      </c>
      <c r="J14" s="81" t="e">
        <f>#REF!*J$5</f>
        <v>#REF!</v>
      </c>
      <c r="K14" s="81" t="e">
        <f>#REF!*K$5</f>
        <v>#REF!</v>
      </c>
      <c r="L14" s="81" t="e">
        <f>#REF!*L$5</f>
        <v>#REF!</v>
      </c>
      <c r="M14" s="254" t="e">
        <f>#REF!*M$5</f>
        <v>#REF!</v>
      </c>
      <c r="O14" s="255"/>
      <c r="P14" s="20">
        <f>2*7.12+2*6.9</f>
        <v>28.04</v>
      </c>
      <c r="R14" s="256">
        <v>28.04</v>
      </c>
      <c r="S14" s="3"/>
      <c r="T14" s="255"/>
      <c r="U14" s="20">
        <f>2*7.3+2*8.1</f>
        <v>30.799999999999997</v>
      </c>
      <c r="W14" s="256">
        <v>30.8</v>
      </c>
    </row>
    <row r="15" spans="1:28" outlineLevel="1" x14ac:dyDescent="0.25">
      <c r="A15" s="135" t="s">
        <v>62</v>
      </c>
      <c r="B15" s="19" t="s">
        <v>63</v>
      </c>
      <c r="C15" s="81" t="s">
        <v>39</v>
      </c>
      <c r="D15" s="81" t="e">
        <f>#REF!*D$5</f>
        <v>#REF!</v>
      </c>
      <c r="E15" s="81" t="e">
        <f>#REF!*E$5</f>
        <v>#REF!</v>
      </c>
      <c r="F15" s="81" t="e">
        <f>#REF!*F$5</f>
        <v>#REF!</v>
      </c>
      <c r="G15" s="81" t="e">
        <f>#REF!*G$5</f>
        <v>#REF!</v>
      </c>
      <c r="H15" s="81" t="e">
        <f>#REF!*H$5</f>
        <v>#REF!</v>
      </c>
      <c r="I15" s="81" t="e">
        <f>#REF!*I$5</f>
        <v>#REF!</v>
      </c>
      <c r="J15" s="81" t="e">
        <f>#REF!*J$5</f>
        <v>#REF!</v>
      </c>
      <c r="K15" s="81" t="e">
        <f>#REF!*K$5</f>
        <v>#REF!</v>
      </c>
      <c r="L15" s="81" t="e">
        <f>#REF!*L$5</f>
        <v>#REF!</v>
      </c>
      <c r="M15" s="254" t="e">
        <f>#REF!*M$5</f>
        <v>#REF!</v>
      </c>
      <c r="O15" s="255"/>
      <c r="P15" s="20">
        <f>1*(1.89+2*2.1)+2*(1+2*1.15)+1*(1+2*2.1)+1*(0.95+2*2.1)+1*(1+2*2.02)+1*(0.6+2*0.85)</f>
        <v>30.38</v>
      </c>
      <c r="R15" s="256">
        <v>30.38</v>
      </c>
      <c r="S15" s="3"/>
      <c r="T15" s="255"/>
      <c r="U15" s="20">
        <f>1*(1.89+2*2.1)+1*(1+2*1.15)+1*(1+2*2.1)+1*(0.95+2*2.1)+2*(1+2*2.02)+1*(0.6+2*0.85)+1*(1.89+2*1.15)</f>
        <v>36.309999999999995</v>
      </c>
      <c r="W15" s="256">
        <v>36.31</v>
      </c>
    </row>
    <row r="16" spans="1:28" outlineLevel="1" x14ac:dyDescent="0.25">
      <c r="A16" s="135" t="s">
        <v>64</v>
      </c>
      <c r="B16" s="19" t="s">
        <v>65</v>
      </c>
      <c r="C16" s="81" t="s">
        <v>39</v>
      </c>
      <c r="D16" s="81" t="e">
        <f>#REF!*D$5</f>
        <v>#REF!</v>
      </c>
      <c r="E16" s="81" t="e">
        <f>#REF!*E$5</f>
        <v>#REF!</v>
      </c>
      <c r="F16" s="81" t="e">
        <f>#REF!*F$5</f>
        <v>#REF!</v>
      </c>
      <c r="G16" s="81" t="e">
        <f>#REF!*G$5</f>
        <v>#REF!</v>
      </c>
      <c r="H16" s="81" t="e">
        <f>#REF!*H$5</f>
        <v>#REF!</v>
      </c>
      <c r="I16" s="81" t="e">
        <f>#REF!*I$5</f>
        <v>#REF!</v>
      </c>
      <c r="J16" s="81" t="e">
        <f>#REF!*J$5</f>
        <v>#REF!</v>
      </c>
      <c r="K16" s="81" t="e">
        <f>#REF!*K$5</f>
        <v>#REF!</v>
      </c>
      <c r="L16" s="81" t="e">
        <f>#REF!*L$5</f>
        <v>#REF!</v>
      </c>
      <c r="M16" s="254" t="e">
        <f>#REF!*M$5</f>
        <v>#REF!</v>
      </c>
      <c r="O16" s="255"/>
      <c r="P16" s="20">
        <f>1+1+1+0.6+1</f>
        <v>4.5999999999999996</v>
      </c>
      <c r="R16" s="256">
        <v>4.5999999999999996</v>
      </c>
      <c r="S16" s="3"/>
      <c r="T16" s="255"/>
      <c r="U16" s="20">
        <f>1+1+1+0.6+1+1.9</f>
        <v>6.5</v>
      </c>
      <c r="W16" s="256">
        <v>6.5</v>
      </c>
    </row>
    <row r="20" spans="25:25" x14ac:dyDescent="0.25">
      <c r="Y20" s="324"/>
    </row>
  </sheetData>
  <mergeCells count="6">
    <mergeCell ref="Z1:AB1"/>
    <mergeCell ref="A1:A2"/>
    <mergeCell ref="C1:C2"/>
    <mergeCell ref="B1:B2"/>
    <mergeCell ref="P1:R1"/>
    <mergeCell ref="U1:W1"/>
  </mergeCells>
  <phoneticPr fontId="25" type="noConversion"/>
  <conditionalFormatting sqref="A7:XFD16 A4:XFD5">
    <cfRule type="expression" dxfId="0" priority="203">
      <formula>ROW()=CELL("ligne")</formula>
    </cfRule>
  </conditionalFormatting>
  <pageMargins left="0.7" right="0.7" top="0.75" bottom="0.75" header="0.3" footer="0.3"/>
  <pageSetup paperSize="9" scale="10"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A19FE9ADB2B64418EFD3447093B0651" ma:contentTypeVersion="6" ma:contentTypeDescription="Crée un document." ma:contentTypeScope="" ma:versionID="41e18510decd16cf831f9ab2b5f094bb">
  <xsd:schema xmlns:xsd="http://www.w3.org/2001/XMLSchema" xmlns:xs="http://www.w3.org/2001/XMLSchema" xmlns:p="http://schemas.microsoft.com/office/2006/metadata/properties" xmlns:ns2="ec611a15-8097-42a5-a1df-1da494898404" xmlns:ns3="ae5e3228-ed62-415c-8127-6a94d9acfc3d" targetNamespace="http://schemas.microsoft.com/office/2006/metadata/properties" ma:root="true" ma:fieldsID="0d6a546f4aeccd909b9c51d8823e74d8" ns2:_="" ns3:_="">
    <xsd:import namespace="ec611a15-8097-42a5-a1df-1da494898404"/>
    <xsd:import namespace="ae5e3228-ed62-415c-8127-6a94d9acfc3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611a15-8097-42a5-a1df-1da4948984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5e3228-ed62-415c-8127-6a94d9acfc3d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ae5e3228-ed62-415c-8127-6a94d9acfc3d">
      <UserInfo>
        <DisplayName>Clarisse PERRIER</DisplayName>
        <AccountId>13</AccountId>
        <AccountType/>
      </UserInfo>
      <UserInfo>
        <DisplayName>Alexandre CANO</DisplayName>
        <AccountId>17</AccountId>
        <AccountType/>
      </UserInfo>
    </SharedWithUsers>
  </documentManagement>
</p:properties>
</file>

<file path=customXml/item5.xml>�� 
</file>

<file path=customXml/itemProps1.xml><?xml version="1.0" encoding="utf-8"?>
<ds:datastoreItem xmlns:ds="http://schemas.openxmlformats.org/officeDocument/2006/customXml" ds:itemID="{00C6D19C-55A3-4D7D-9444-E7F405B22472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8D937FAA-F2FF-407E-9F32-1A0ACCB74E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611a15-8097-42a5-a1df-1da494898404"/>
    <ds:schemaRef ds:uri="ae5e3228-ed62-415c-8127-6a94d9acfc3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DEF2763-7347-434C-8BAC-765D0C91AA35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58D254E4-1D20-40BC-A7E6-364D24E2CBB5}">
  <ds:schemaRefs>
    <ds:schemaRef ds:uri="http://schemas.microsoft.com/office/2006/metadata/properties"/>
    <ds:schemaRef ds:uri="ae5e3228-ed62-415c-8127-6a94d9acfc3d"/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ec611a15-8097-42a5-a1df-1da494898404"/>
    <ds:schemaRef ds:uri="http://www.w3.org/XML/1998/namespace"/>
    <ds:schemaRef ds:uri="http://purl.org/dc/dcmitype/"/>
  </ds:schemaRefs>
</ds:datastoreItem>
</file>

<file path=customXml/itemProps5.xml><?xml version="1.0" encoding="utf-8"?>
<ds:datastoreItem xmlns:ds="http://schemas.openxmlformats.org/officeDocument/2006/customXml" ds:itemID="{F5D325D1-B89B-40CD-8CED-E7AB9F0E0816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BAT A</vt:lpstr>
      <vt:lpstr>Paramètres</vt:lpstr>
      <vt:lpstr>PU &amp; QTE</vt:lpstr>
      <vt:lpstr>'TDB RECAP (PROPO LO)'!Zone_d_impression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c.perrier@vivialys.com;L.OBERLE@VIVIALYS.COM;j.boloronus@vivialys.com</dc:creator>
  <cp:keywords/>
  <dc:description/>
  <cp:revision/>
  <dcterms:created xsi:type="dcterms:W3CDTF">2006-09-12T15:06:44Z</dcterms:created>
  <dcterms:modified xsi:type="dcterms:W3CDTF">2024-06-05T10:51:48Z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0x0101003A19FE9ADB2B64418EFD3447093B0651</vt:lpwstr>
  </property>
</Properties>
</file>