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Temp\"/>
    </mc:Choice>
  </mc:AlternateContent>
  <bookViews>
    <workbookView xWindow="0" yWindow="0" windowWidth="28800" windowHeight="14100" activeTab="3"/>
  </bookViews>
  <sheets>
    <sheet name="coureurs" sheetId="2" r:id="rId1"/>
    <sheet name="CLM" sheetId="1" r:id="rId2"/>
    <sheet name="Dep CLM" sheetId="6" r:id="rId3"/>
    <sheet name="Clas Eq1" sheetId="8" r:id="rId4"/>
    <sheet name="Etap2" sheetId="3" r:id="rId5"/>
    <sheet name="ClAnx-1" sheetId="4" r:id="rId6"/>
  </sheets>
  <definedNames>
    <definedName name="_xlnm._FilterDatabase" localSheetId="1" hidden="1">CLM!$A$7:$Q$39</definedName>
    <definedName name="_xlnm._FilterDatabase" localSheetId="2" hidden="1">'Dep CLM'!$A$6:$G$36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9" i="1" l="1" a="1"/>
  <c r="U9" i="1" s="1"/>
  <c r="U10" i="1" a="1"/>
  <c r="U10" i="1"/>
  <c r="U11" i="1" a="1"/>
  <c r="U11" i="1" s="1"/>
  <c r="U12" i="1" a="1"/>
  <c r="U12" i="1"/>
  <c r="U13" i="1" a="1"/>
  <c r="U13" i="1" s="1"/>
  <c r="U14" i="1" a="1"/>
  <c r="U14" i="1"/>
  <c r="U15" i="1" a="1"/>
  <c r="U15" i="1" s="1"/>
  <c r="U16" i="1" a="1"/>
  <c r="U16" i="1"/>
  <c r="U17" i="1" a="1"/>
  <c r="U17" i="1" s="1"/>
  <c r="U18" i="1" a="1"/>
  <c r="U18" i="1" s="1"/>
  <c r="U19" i="1" a="1"/>
  <c r="U19" i="1" s="1"/>
  <c r="U20" i="1" a="1"/>
  <c r="U20" i="1" s="1"/>
  <c r="U21" i="1" a="1"/>
  <c r="U21" i="1" s="1"/>
  <c r="U22" i="1" a="1"/>
  <c r="U22" i="1" s="1"/>
  <c r="U23" i="1" a="1"/>
  <c r="U23" i="1" s="1"/>
  <c r="U24" i="1" a="1"/>
  <c r="U24" i="1"/>
  <c r="U25" i="1" a="1"/>
  <c r="U25" i="1" s="1"/>
  <c r="U26" i="1" a="1"/>
  <c r="U26" i="1" s="1"/>
  <c r="U27" i="1" a="1"/>
  <c r="U27" i="1" s="1"/>
  <c r="U28" i="1" a="1"/>
  <c r="U28" i="1"/>
  <c r="U29" i="1" a="1"/>
  <c r="U29" i="1" s="1"/>
  <c r="U30" i="1" a="1"/>
  <c r="U30" i="1" s="1"/>
  <c r="U31" i="1" a="1"/>
  <c r="U31" i="1" s="1"/>
  <c r="U32" i="1" a="1"/>
  <c r="U32" i="1"/>
  <c r="U33" i="1" a="1"/>
  <c r="U33" i="1" s="1"/>
  <c r="U34" i="1" a="1"/>
  <c r="U34" i="1" s="1"/>
  <c r="U35" i="1" a="1"/>
  <c r="U35" i="1" s="1"/>
  <c r="U36" i="1" a="1"/>
  <c r="U36" i="1" s="1"/>
  <c r="U37" i="1" a="1"/>
  <c r="U37" i="1" s="1"/>
  <c r="U38" i="1" a="1"/>
  <c r="U38" i="1" s="1"/>
  <c r="U39" i="1" a="1"/>
  <c r="U39" i="1" s="1"/>
  <c r="U40" i="1" a="1"/>
  <c r="U40" i="1"/>
  <c r="U41" i="1" a="1"/>
  <c r="U41" i="1" s="1"/>
  <c r="U42" i="1" a="1"/>
  <c r="U42" i="1" s="1"/>
  <c r="U43" i="1" a="1"/>
  <c r="U43" i="1" s="1"/>
  <c r="U44" i="1" a="1"/>
  <c r="U44" i="1"/>
  <c r="U45" i="1" a="1"/>
  <c r="U45" i="1" s="1"/>
  <c r="U46" i="1" a="1"/>
  <c r="U46" i="1" s="1"/>
  <c r="U47" i="1" a="1"/>
  <c r="U47" i="1" s="1"/>
  <c r="U48" i="1" a="1"/>
  <c r="U48" i="1"/>
  <c r="U49" i="1" a="1"/>
  <c r="U49" i="1" s="1"/>
  <c r="U50" i="1" a="1"/>
  <c r="U50" i="1" s="1"/>
  <c r="U51" i="1" a="1"/>
  <c r="U51" i="1" s="1"/>
  <c r="U52" i="1" a="1"/>
  <c r="U52" i="1" s="1"/>
  <c r="U53" i="1" a="1"/>
  <c r="U53" i="1" s="1"/>
  <c r="U54" i="1" a="1"/>
  <c r="U54" i="1" s="1"/>
  <c r="U55" i="1" a="1"/>
  <c r="U55" i="1" s="1"/>
  <c r="U8" i="1" a="1"/>
  <c r="U8" i="1" s="1"/>
  <c r="W20" i="1" l="1"/>
  <c r="W18" i="1"/>
  <c r="W17" i="1"/>
  <c r="W10" i="1"/>
  <c r="W8" i="1"/>
  <c r="W9" i="1"/>
  <c r="W13" i="1"/>
  <c r="W14" i="1"/>
  <c r="W16" i="1"/>
  <c r="W12" i="1"/>
  <c r="W15" i="1"/>
  <c r="W11" i="1"/>
  <c r="W22" i="1" l="1"/>
  <c r="W19" i="1"/>
  <c r="W21" i="1" l="1"/>
  <c r="W24" i="1"/>
  <c r="W26" i="1" l="1"/>
  <c r="W23" i="1"/>
  <c r="W25" i="1" l="1"/>
  <c r="W28" i="1"/>
  <c r="W30" i="1" l="1"/>
  <c r="W27" i="1"/>
  <c r="J23" i="4"/>
  <c r="J24" i="4"/>
  <c r="J25" i="4"/>
  <c r="J26" i="4"/>
  <c r="J27" i="4"/>
  <c r="J28" i="4"/>
  <c r="J29" i="4"/>
  <c r="J30" i="4"/>
  <c r="J31" i="4"/>
  <c r="J32" i="4"/>
  <c r="J33" i="4"/>
  <c r="J22" i="4"/>
  <c r="J4" i="4"/>
  <c r="E34" i="4"/>
  <c r="F34" i="4"/>
  <c r="G34" i="4"/>
  <c r="H34" i="4"/>
  <c r="D34" i="4"/>
  <c r="E16" i="4"/>
  <c r="F16" i="4"/>
  <c r="G16" i="4"/>
  <c r="H16" i="4"/>
  <c r="D16" i="4"/>
  <c r="D8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D9" i="3"/>
  <c r="F8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9" i="3"/>
  <c r="E8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9" i="1"/>
  <c r="F8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9" i="1"/>
  <c r="E9" i="1"/>
  <c r="E8" i="1"/>
  <c r="D8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J5" i="4"/>
  <c r="J16" i="4" s="1"/>
  <c r="J6" i="4"/>
  <c r="J7" i="4"/>
  <c r="J8" i="4"/>
  <c r="J9" i="4"/>
  <c r="J10" i="4"/>
  <c r="J11" i="4"/>
  <c r="J12" i="4"/>
  <c r="J13" i="4"/>
  <c r="J14" i="4"/>
  <c r="J15" i="4"/>
  <c r="I5" i="4"/>
  <c r="I6" i="4"/>
  <c r="I7" i="4"/>
  <c r="I8" i="4"/>
  <c r="I9" i="4"/>
  <c r="I10" i="4"/>
  <c r="I11" i="4"/>
  <c r="I12" i="4"/>
  <c r="I13" i="4"/>
  <c r="I14" i="4"/>
  <c r="I15" i="4"/>
  <c r="I4" i="4"/>
  <c r="I16" i="4" s="1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9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W29" i="1" l="1"/>
  <c r="W32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8" i="1"/>
  <c r="J12" i="1"/>
  <c r="J10" i="1"/>
  <c r="J11" i="1"/>
  <c r="J8" i="1"/>
  <c r="J25" i="1"/>
  <c r="J14" i="1"/>
  <c r="D36" i="6"/>
  <c r="E36" i="6" s="1"/>
  <c r="F36" i="6" s="1"/>
  <c r="D35" i="6"/>
  <c r="E35" i="6" s="1"/>
  <c r="F35" i="6" s="1"/>
  <c r="D34" i="6"/>
  <c r="E34" i="6" s="1"/>
  <c r="F34" i="6" s="1"/>
  <c r="F33" i="6"/>
  <c r="E33" i="6"/>
  <c r="D33" i="6"/>
  <c r="F32" i="6"/>
  <c r="E32" i="6"/>
  <c r="D32" i="6"/>
  <c r="F31" i="6"/>
  <c r="E31" i="6"/>
  <c r="D31" i="6"/>
  <c r="F30" i="6"/>
  <c r="E30" i="6"/>
  <c r="D30" i="6"/>
  <c r="F29" i="6"/>
  <c r="E29" i="6"/>
  <c r="D29" i="6"/>
  <c r="F28" i="6"/>
  <c r="E28" i="6"/>
  <c r="D28" i="6"/>
  <c r="F27" i="6"/>
  <c r="E27" i="6"/>
  <c r="D27" i="6"/>
  <c r="F26" i="6"/>
  <c r="E26" i="6"/>
  <c r="D26" i="6"/>
  <c r="F25" i="6"/>
  <c r="E25" i="6"/>
  <c r="D25" i="6"/>
  <c r="F24" i="6"/>
  <c r="E24" i="6"/>
  <c r="D24" i="6"/>
  <c r="F23" i="6"/>
  <c r="E23" i="6"/>
  <c r="D23" i="6"/>
  <c r="F22" i="6"/>
  <c r="E22" i="6"/>
  <c r="D22" i="6"/>
  <c r="F21" i="6"/>
  <c r="E21" i="6"/>
  <c r="D21" i="6"/>
  <c r="F20" i="6"/>
  <c r="E20" i="6"/>
  <c r="D20" i="6"/>
  <c r="F19" i="6"/>
  <c r="E19" i="6"/>
  <c r="D19" i="6"/>
  <c r="F18" i="6"/>
  <c r="E18" i="6"/>
  <c r="D18" i="6"/>
  <c r="F17" i="6"/>
  <c r="E17" i="6"/>
  <c r="D17" i="6"/>
  <c r="F16" i="6"/>
  <c r="E16" i="6"/>
  <c r="D16" i="6"/>
  <c r="F15" i="6"/>
  <c r="E15" i="6"/>
  <c r="D15" i="6"/>
  <c r="F14" i="6"/>
  <c r="E14" i="6"/>
  <c r="D14" i="6"/>
  <c r="F13" i="6"/>
  <c r="E13" i="6"/>
  <c r="D13" i="6"/>
  <c r="F12" i="6"/>
  <c r="E12" i="6"/>
  <c r="D12" i="6"/>
  <c r="F11" i="6"/>
  <c r="E11" i="6"/>
  <c r="D11" i="6"/>
  <c r="F10" i="6"/>
  <c r="E10" i="6"/>
  <c r="D10" i="6"/>
  <c r="F9" i="6"/>
  <c r="E9" i="6"/>
  <c r="D9" i="6"/>
  <c r="F8" i="6"/>
  <c r="E8" i="6"/>
  <c r="D8" i="6"/>
  <c r="A8" i="6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B25" i="6"/>
  <c r="F7" i="6"/>
  <c r="E7" i="6"/>
  <c r="D7" i="6"/>
  <c r="B7" i="6"/>
  <c r="W34" i="1" l="1"/>
  <c r="W31" i="1"/>
  <c r="B21" i="6"/>
  <c r="B10" i="6"/>
  <c r="B14" i="6"/>
  <c r="B18" i="6"/>
  <c r="B22" i="6"/>
  <c r="B26" i="6"/>
  <c r="B28" i="6"/>
  <c r="B30" i="6"/>
  <c r="B32" i="6"/>
  <c r="B34" i="6"/>
  <c r="B36" i="6"/>
  <c r="B11" i="6"/>
  <c r="B15" i="6"/>
  <c r="B23" i="6"/>
  <c r="B19" i="6"/>
  <c r="B8" i="6"/>
  <c r="B12" i="6"/>
  <c r="B16" i="6"/>
  <c r="B20" i="6"/>
  <c r="B24" i="6"/>
  <c r="B27" i="6"/>
  <c r="B29" i="6"/>
  <c r="B31" i="6"/>
  <c r="B33" i="6"/>
  <c r="B35" i="6"/>
  <c r="B9" i="6"/>
  <c r="B13" i="6"/>
  <c r="B17" i="6"/>
  <c r="W33" i="1" l="1"/>
  <c r="W36" i="1"/>
  <c r="J9" i="1"/>
  <c r="J13" i="1"/>
  <c r="J15" i="1"/>
  <c r="J16" i="1"/>
  <c r="J17" i="1"/>
  <c r="J18" i="1"/>
  <c r="J19" i="1"/>
  <c r="J20" i="1"/>
  <c r="J21" i="1"/>
  <c r="J22" i="1"/>
  <c r="J23" i="1"/>
  <c r="J24" i="1"/>
  <c r="W38" i="1" l="1"/>
  <c r="W35" i="1"/>
  <c r="B40" i="1"/>
  <c r="B8" i="1"/>
  <c r="B24" i="1"/>
  <c r="B36" i="1"/>
  <c r="B20" i="1"/>
  <c r="B28" i="1"/>
  <c r="B32" i="1"/>
  <c r="B16" i="1"/>
  <c r="B11" i="1"/>
  <c r="B37" i="1"/>
  <c r="B29" i="1"/>
  <c r="B21" i="1"/>
  <c r="B9" i="1"/>
  <c r="B42" i="1"/>
  <c r="B38" i="1"/>
  <c r="B34" i="1"/>
  <c r="B30" i="1"/>
  <c r="B26" i="1"/>
  <c r="B22" i="1"/>
  <c r="B18" i="1"/>
  <c r="B14" i="1"/>
  <c r="B10" i="1"/>
  <c r="B12" i="1"/>
  <c r="B41" i="1"/>
  <c r="B33" i="1"/>
  <c r="B25" i="1"/>
  <c r="B17" i="1"/>
  <c r="B13" i="1"/>
  <c r="B39" i="1"/>
  <c r="B35" i="1"/>
  <c r="B31" i="1"/>
  <c r="B27" i="1"/>
  <c r="B23" i="1"/>
  <c r="B19" i="1"/>
  <c r="B15" i="1"/>
  <c r="K33" i="4"/>
  <c r="K32" i="4"/>
  <c r="K31" i="4"/>
  <c r="K30" i="4"/>
  <c r="K29" i="4"/>
  <c r="K11" i="4"/>
  <c r="K12" i="4"/>
  <c r="K13" i="4"/>
  <c r="K14" i="4"/>
  <c r="K15" i="4"/>
  <c r="W37" i="1" l="1"/>
  <c r="W40" i="1"/>
  <c r="L50" i="1"/>
  <c r="L44" i="1"/>
  <c r="L45" i="1"/>
  <c r="L47" i="1"/>
  <c r="L46" i="1"/>
  <c r="L52" i="1"/>
  <c r="L53" i="1"/>
  <c r="L55" i="1"/>
  <c r="L43" i="1"/>
  <c r="L48" i="1"/>
  <c r="L49" i="1"/>
  <c r="L51" i="1"/>
  <c r="L54" i="1"/>
  <c r="L36" i="1"/>
  <c r="L28" i="1"/>
  <c r="L38" i="1"/>
  <c r="L21" i="1"/>
  <c r="L18" i="1"/>
  <c r="L10" i="1"/>
  <c r="L12" i="1"/>
  <c r="L37" i="1"/>
  <c r="L31" i="1"/>
  <c r="L40" i="1"/>
  <c r="L23" i="1"/>
  <c r="L8" i="1"/>
  <c r="L32" i="1"/>
  <c r="L42" i="1"/>
  <c r="L30" i="1"/>
  <c r="L33" i="1"/>
  <c r="L14" i="1"/>
  <c r="L17" i="1"/>
  <c r="L27" i="1"/>
  <c r="L24" i="1"/>
  <c r="L34" i="1"/>
  <c r="L26" i="1"/>
  <c r="L15" i="1"/>
  <c r="L13" i="1"/>
  <c r="L29" i="1"/>
  <c r="L19" i="1"/>
  <c r="L41" i="1"/>
  <c r="L20" i="1"/>
  <c r="L39" i="1"/>
  <c r="L22" i="1"/>
  <c r="L9" i="1"/>
  <c r="L25" i="1"/>
  <c r="L11" i="1"/>
  <c r="L35" i="1"/>
  <c r="L16" i="1"/>
  <c r="W42" i="1" l="1"/>
  <c r="W39" i="1"/>
  <c r="P23" i="1"/>
  <c r="O22" i="1"/>
  <c r="N22" i="1"/>
  <c r="O19" i="1"/>
  <c r="N19" i="1"/>
  <c r="P20" i="1"/>
  <c r="P43" i="1"/>
  <c r="O42" i="1"/>
  <c r="N42" i="1"/>
  <c r="O25" i="1"/>
  <c r="N25" i="1"/>
  <c r="P26" i="1"/>
  <c r="O20" i="1"/>
  <c r="N20" i="1"/>
  <c r="P21" i="1"/>
  <c r="O13" i="1"/>
  <c r="N13" i="1"/>
  <c r="P14" i="1"/>
  <c r="O24" i="1"/>
  <c r="N24" i="1"/>
  <c r="P25" i="1"/>
  <c r="O33" i="1"/>
  <c r="N33" i="1"/>
  <c r="P34" i="1"/>
  <c r="N8" i="1"/>
  <c r="M8" i="1"/>
  <c r="P8" i="1"/>
  <c r="O8" i="1"/>
  <c r="P9" i="1"/>
  <c r="O37" i="1"/>
  <c r="N37" i="1"/>
  <c r="P38" i="1"/>
  <c r="O21" i="1"/>
  <c r="N21" i="1"/>
  <c r="P22" i="1"/>
  <c r="P55" i="1"/>
  <c r="O54" i="1"/>
  <c r="N54" i="1"/>
  <c r="O43" i="1"/>
  <c r="N43" i="1"/>
  <c r="P44" i="1"/>
  <c r="P47" i="1"/>
  <c r="O46" i="1"/>
  <c r="N46" i="1"/>
  <c r="P51" i="1"/>
  <c r="O50" i="1"/>
  <c r="N50" i="1"/>
  <c r="O11" i="1"/>
  <c r="N11" i="1"/>
  <c r="P12" i="1"/>
  <c r="O39" i="1"/>
  <c r="N39" i="1"/>
  <c r="P40" i="1"/>
  <c r="O29" i="1"/>
  <c r="N29" i="1"/>
  <c r="P30" i="1"/>
  <c r="P35" i="1"/>
  <c r="O34" i="1"/>
  <c r="N34" i="1"/>
  <c r="P15" i="1"/>
  <c r="O14" i="1"/>
  <c r="N14" i="1"/>
  <c r="O32" i="1"/>
  <c r="N32" i="1"/>
  <c r="P33" i="1"/>
  <c r="O31" i="1"/>
  <c r="N31" i="1"/>
  <c r="P32" i="1"/>
  <c r="P19" i="1"/>
  <c r="O18" i="1"/>
  <c r="N18" i="1"/>
  <c r="O36" i="1"/>
  <c r="N36" i="1"/>
  <c r="P37" i="1"/>
  <c r="O48" i="1"/>
  <c r="N48" i="1"/>
  <c r="P49" i="1"/>
  <c r="O52" i="1"/>
  <c r="N52" i="1"/>
  <c r="P53" i="1"/>
  <c r="O44" i="1"/>
  <c r="N44" i="1"/>
  <c r="P45" i="1"/>
  <c r="O35" i="1"/>
  <c r="N35" i="1"/>
  <c r="P36" i="1"/>
  <c r="P27" i="1"/>
  <c r="O26" i="1"/>
  <c r="N26" i="1"/>
  <c r="O17" i="1"/>
  <c r="N17" i="1"/>
  <c r="P18" i="1"/>
  <c r="O40" i="1"/>
  <c r="N40" i="1"/>
  <c r="P41" i="1"/>
  <c r="P11" i="1"/>
  <c r="O10" i="1"/>
  <c r="N10" i="1"/>
  <c r="O28" i="1"/>
  <c r="N28" i="1"/>
  <c r="P29" i="1"/>
  <c r="O49" i="1"/>
  <c r="N49" i="1"/>
  <c r="P50" i="1"/>
  <c r="O53" i="1"/>
  <c r="N53" i="1"/>
  <c r="P54" i="1"/>
  <c r="O45" i="1"/>
  <c r="N45" i="1"/>
  <c r="P46" i="1"/>
  <c r="O16" i="1"/>
  <c r="N16" i="1"/>
  <c r="P17" i="1"/>
  <c r="N9" i="1"/>
  <c r="P10" i="1"/>
  <c r="O9" i="1"/>
  <c r="M9" i="1"/>
  <c r="O41" i="1"/>
  <c r="N41" i="1"/>
  <c r="P42" i="1"/>
  <c r="O15" i="1"/>
  <c r="N15" i="1"/>
  <c r="P16" i="1"/>
  <c r="O27" i="1"/>
  <c r="N27" i="1"/>
  <c r="P28" i="1"/>
  <c r="P31" i="1"/>
  <c r="O30" i="1"/>
  <c r="N30" i="1"/>
  <c r="O23" i="1"/>
  <c r="N23" i="1"/>
  <c r="P24" i="1"/>
  <c r="O12" i="1"/>
  <c r="N12" i="1"/>
  <c r="P13" i="1"/>
  <c r="P39" i="1"/>
  <c r="O38" i="1"/>
  <c r="N38" i="1"/>
  <c r="O51" i="1"/>
  <c r="N51" i="1"/>
  <c r="P52" i="1"/>
  <c r="O55" i="1"/>
  <c r="N55" i="1"/>
  <c r="O47" i="1"/>
  <c r="N47" i="1"/>
  <c r="P48" i="1"/>
  <c r="Q35" i="1"/>
  <c r="Q22" i="1"/>
  <c r="Q19" i="1"/>
  <c r="I23" i="3" s="1"/>
  <c r="Q26" i="1"/>
  <c r="Q17" i="1"/>
  <c r="I14" i="3" s="1"/>
  <c r="Q42" i="1"/>
  <c r="Q40" i="1"/>
  <c r="Q10" i="1"/>
  <c r="I8" i="3" s="1"/>
  <c r="Q28" i="1"/>
  <c r="Q49" i="1"/>
  <c r="Q53" i="1"/>
  <c r="Q45" i="1"/>
  <c r="Q16" i="1"/>
  <c r="I15" i="3" s="1"/>
  <c r="Q9" i="1"/>
  <c r="I9" i="3" s="1"/>
  <c r="Q41" i="1"/>
  <c r="Q15" i="1"/>
  <c r="Q27" i="1"/>
  <c r="Q30" i="1"/>
  <c r="Q23" i="1"/>
  <c r="I17" i="3" s="1"/>
  <c r="Q12" i="1"/>
  <c r="I24" i="3" s="1"/>
  <c r="Q38" i="1"/>
  <c r="Q51" i="1"/>
  <c r="Q55" i="1"/>
  <c r="Q47" i="1"/>
  <c r="Q25" i="1"/>
  <c r="I16" i="3" s="1"/>
  <c r="Q20" i="1"/>
  <c r="I20" i="3" s="1"/>
  <c r="Q13" i="1"/>
  <c r="I10" i="3" s="1"/>
  <c r="Q24" i="1"/>
  <c r="Q33" i="1"/>
  <c r="K11" i="3"/>
  <c r="K15" i="3"/>
  <c r="K19" i="3"/>
  <c r="K23" i="3"/>
  <c r="K27" i="3"/>
  <c r="K31" i="3"/>
  <c r="K35" i="3"/>
  <c r="K39" i="3"/>
  <c r="K43" i="3"/>
  <c r="K47" i="3"/>
  <c r="K51" i="3"/>
  <c r="K55" i="3"/>
  <c r="I27" i="3"/>
  <c r="I31" i="3"/>
  <c r="I35" i="3"/>
  <c r="I39" i="3"/>
  <c r="I43" i="3"/>
  <c r="I47" i="3"/>
  <c r="I51" i="3"/>
  <c r="I55" i="3"/>
  <c r="K10" i="3"/>
  <c r="K14" i="3"/>
  <c r="K18" i="3"/>
  <c r="K22" i="3"/>
  <c r="K26" i="3"/>
  <c r="K30" i="3"/>
  <c r="K34" i="3"/>
  <c r="K38" i="3"/>
  <c r="K42" i="3"/>
  <c r="K46" i="3"/>
  <c r="K50" i="3"/>
  <c r="K54" i="3"/>
  <c r="I26" i="3"/>
  <c r="I30" i="3"/>
  <c r="I34" i="3"/>
  <c r="I38" i="3"/>
  <c r="I42" i="3"/>
  <c r="I46" i="3"/>
  <c r="I50" i="3"/>
  <c r="I54" i="3"/>
  <c r="K9" i="3"/>
  <c r="K13" i="3"/>
  <c r="K17" i="3"/>
  <c r="K21" i="3"/>
  <c r="K25" i="3"/>
  <c r="K29" i="3"/>
  <c r="K33" i="3"/>
  <c r="K37" i="3"/>
  <c r="K41" i="3"/>
  <c r="K45" i="3"/>
  <c r="K49" i="3"/>
  <c r="K53" i="3"/>
  <c r="I25" i="3"/>
  <c r="I29" i="3"/>
  <c r="I33" i="3"/>
  <c r="I37" i="3"/>
  <c r="I41" i="3"/>
  <c r="I45" i="3"/>
  <c r="I49" i="3"/>
  <c r="I53" i="3"/>
  <c r="K12" i="3"/>
  <c r="K16" i="3"/>
  <c r="K20" i="3"/>
  <c r="K24" i="3"/>
  <c r="K28" i="3"/>
  <c r="K32" i="3"/>
  <c r="K36" i="3"/>
  <c r="K40" i="3"/>
  <c r="K44" i="3"/>
  <c r="K48" i="3"/>
  <c r="K52" i="3"/>
  <c r="K8" i="3"/>
  <c r="I28" i="3"/>
  <c r="I32" i="3"/>
  <c r="I36" i="3"/>
  <c r="I40" i="3"/>
  <c r="I44" i="3"/>
  <c r="I48" i="3"/>
  <c r="I52" i="3"/>
  <c r="Q37" i="1"/>
  <c r="Q21" i="1"/>
  <c r="Q54" i="1"/>
  <c r="Q43" i="1"/>
  <c r="Q46" i="1"/>
  <c r="Q50" i="1"/>
  <c r="Q11" i="1"/>
  <c r="Q39" i="1"/>
  <c r="Q29" i="1"/>
  <c r="Q34" i="1"/>
  <c r="Q14" i="1"/>
  <c r="Q32" i="1"/>
  <c r="Q31" i="1"/>
  <c r="Q18" i="1"/>
  <c r="Q36" i="1"/>
  <c r="Q48" i="1"/>
  <c r="Q52" i="1"/>
  <c r="Q44" i="1"/>
  <c r="L43" i="3"/>
  <c r="L47" i="3"/>
  <c r="L51" i="3"/>
  <c r="L55" i="3"/>
  <c r="L44" i="3"/>
  <c r="L48" i="3"/>
  <c r="L52" i="3"/>
  <c r="Q8" i="1"/>
  <c r="I11" i="3" s="1"/>
  <c r="L45" i="3"/>
  <c r="L49" i="3"/>
  <c r="L53" i="3"/>
  <c r="L42" i="3"/>
  <c r="L46" i="3"/>
  <c r="L50" i="3"/>
  <c r="L54" i="3"/>
  <c r="M49" i="1"/>
  <c r="M53" i="1"/>
  <c r="M45" i="1"/>
  <c r="M51" i="1"/>
  <c r="M55" i="1"/>
  <c r="M47" i="1"/>
  <c r="M54" i="1"/>
  <c r="M43" i="1"/>
  <c r="M46" i="1"/>
  <c r="M50" i="1"/>
  <c r="M48" i="1"/>
  <c r="M52" i="1"/>
  <c r="M44" i="1"/>
  <c r="M36" i="1"/>
  <c r="M34" i="1"/>
  <c r="L34" i="3"/>
  <c r="L38" i="3"/>
  <c r="L33" i="3"/>
  <c r="L37" i="3"/>
  <c r="L41" i="3"/>
  <c r="L36" i="3"/>
  <c r="L40" i="3"/>
  <c r="L35" i="3"/>
  <c r="L39" i="3"/>
  <c r="M39" i="1"/>
  <c r="M41" i="1"/>
  <c r="M42" i="1"/>
  <c r="M40" i="1"/>
  <c r="M35" i="1"/>
  <c r="M37" i="1"/>
  <c r="M38" i="1"/>
  <c r="W41" i="1" l="1"/>
  <c r="W44" i="1"/>
  <c r="L9" i="3"/>
  <c r="S52" i="1"/>
  <c r="S36" i="1"/>
  <c r="S31" i="1"/>
  <c r="S14" i="1"/>
  <c r="S29" i="1"/>
  <c r="S11" i="1"/>
  <c r="S46" i="1"/>
  <c r="S54" i="1"/>
  <c r="S37" i="1"/>
  <c r="S24" i="1"/>
  <c r="S20" i="1"/>
  <c r="S47" i="1"/>
  <c r="S51" i="1"/>
  <c r="S12" i="1"/>
  <c r="S30" i="1"/>
  <c r="S15" i="1"/>
  <c r="S9" i="1"/>
  <c r="S45" i="1"/>
  <c r="S49" i="1"/>
  <c r="S10" i="1"/>
  <c r="S42" i="1"/>
  <c r="S26" i="1"/>
  <c r="S22" i="1"/>
  <c r="S44" i="1"/>
  <c r="S48" i="1"/>
  <c r="S18" i="1"/>
  <c r="S32" i="1"/>
  <c r="S34" i="1"/>
  <c r="S39" i="1"/>
  <c r="S50" i="1"/>
  <c r="S43" i="1"/>
  <c r="S21" i="1"/>
  <c r="L5" i="1"/>
  <c r="Q5" i="1"/>
  <c r="I21" i="3"/>
  <c r="I22" i="3"/>
  <c r="L8" i="3"/>
  <c r="I12" i="3"/>
  <c r="I13" i="3"/>
  <c r="I18" i="3"/>
  <c r="I19" i="3"/>
  <c r="S33" i="1"/>
  <c r="S13" i="1"/>
  <c r="S25" i="1"/>
  <c r="S55" i="1"/>
  <c r="S38" i="1"/>
  <c r="S23" i="1"/>
  <c r="S27" i="1"/>
  <c r="S41" i="1"/>
  <c r="S16" i="1"/>
  <c r="S53" i="1"/>
  <c r="S28" i="1"/>
  <c r="S40" i="1"/>
  <c r="S17" i="1"/>
  <c r="S19" i="1"/>
  <c r="S35" i="1"/>
  <c r="J32" i="3"/>
  <c r="J52" i="3"/>
  <c r="J41" i="3"/>
  <c r="J25" i="3"/>
  <c r="J51" i="3"/>
  <c r="J26" i="3"/>
  <c r="J46" i="3"/>
  <c r="J39" i="3"/>
  <c r="J45" i="3"/>
  <c r="J36" i="3"/>
  <c r="J48" i="3"/>
  <c r="J29" i="3"/>
  <c r="J47" i="3"/>
  <c r="J30" i="3"/>
  <c r="J42" i="3"/>
  <c r="J27" i="3"/>
  <c r="J40" i="3"/>
  <c r="J44" i="3"/>
  <c r="J33" i="3"/>
  <c r="J43" i="3"/>
  <c r="J34" i="3"/>
  <c r="J54" i="3"/>
  <c r="J31" i="3"/>
  <c r="J53" i="3"/>
  <c r="J28" i="3"/>
  <c r="J37" i="3"/>
  <c r="J55" i="3"/>
  <c r="J38" i="3"/>
  <c r="J50" i="3"/>
  <c r="J35" i="3"/>
  <c r="J49" i="3"/>
  <c r="I24" i="4"/>
  <c r="I25" i="4"/>
  <c r="I26" i="4"/>
  <c r="I27" i="4"/>
  <c r="I28" i="4"/>
  <c r="I33" i="4"/>
  <c r="B33" i="4" s="1"/>
  <c r="I32" i="4"/>
  <c r="I31" i="4"/>
  <c r="I30" i="4"/>
  <c r="I29" i="4"/>
  <c r="B29" i="4" s="1"/>
  <c r="I23" i="4"/>
  <c r="I22" i="4"/>
  <c r="B12" i="4"/>
  <c r="W46" i="1" l="1"/>
  <c r="W43" i="1"/>
  <c r="B31" i="4"/>
  <c r="B32" i="4"/>
  <c r="B30" i="4"/>
  <c r="I34" i="4"/>
  <c r="J11" i="3"/>
  <c r="B31" i="3"/>
  <c r="B27" i="3"/>
  <c r="B45" i="3"/>
  <c r="B10" i="3"/>
  <c r="B9" i="3"/>
  <c r="B38" i="3"/>
  <c r="B29" i="3"/>
  <c r="B19" i="3"/>
  <c r="B53" i="3"/>
  <c r="B18" i="3"/>
  <c r="B14" i="3"/>
  <c r="B39" i="3"/>
  <c r="B8" i="3"/>
  <c r="B12" i="3"/>
  <c r="B33" i="3"/>
  <c r="B41" i="3"/>
  <c r="B50" i="3"/>
  <c r="B21" i="3"/>
  <c r="B43" i="3"/>
  <c r="B24" i="3"/>
  <c r="B47" i="3"/>
  <c r="B20" i="3"/>
  <c r="B16" i="3"/>
  <c r="J19" i="3"/>
  <c r="J21" i="3"/>
  <c r="J12" i="3"/>
  <c r="J18" i="3"/>
  <c r="J24" i="3"/>
  <c r="J14" i="3"/>
  <c r="J20" i="3"/>
  <c r="J10" i="3"/>
  <c r="J8" i="3"/>
  <c r="J9" i="3"/>
  <c r="J16" i="3"/>
  <c r="B49" i="3"/>
  <c r="B35" i="3"/>
  <c r="B22" i="3"/>
  <c r="B55" i="3"/>
  <c r="B37" i="3"/>
  <c r="B28" i="3"/>
  <c r="B15" i="3"/>
  <c r="B54" i="3"/>
  <c r="B34" i="3"/>
  <c r="B17" i="3"/>
  <c r="B44" i="3"/>
  <c r="B40" i="3"/>
  <c r="B42" i="3"/>
  <c r="B30" i="3"/>
  <c r="B13" i="3"/>
  <c r="B48" i="3"/>
  <c r="B36" i="3"/>
  <c r="B23" i="3"/>
  <c r="B46" i="3"/>
  <c r="B26" i="3"/>
  <c r="B51" i="3"/>
  <c r="B25" i="3"/>
  <c r="B52" i="3"/>
  <c r="B32" i="3"/>
  <c r="J22" i="3"/>
  <c r="J15" i="3"/>
  <c r="J17" i="3"/>
  <c r="J13" i="3"/>
  <c r="J23" i="3"/>
  <c r="B11" i="3"/>
  <c r="K4" i="4" s="1"/>
  <c r="L10" i="3"/>
  <c r="B11" i="4"/>
  <c r="B15" i="4"/>
  <c r="B14" i="4"/>
  <c r="B13" i="4"/>
  <c r="M9" i="3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W45" i="1" l="1"/>
  <c r="W48" i="1"/>
  <c r="L11" i="3"/>
  <c r="M10" i="3"/>
  <c r="K28" i="4"/>
  <c r="K5" i="4"/>
  <c r="B5" i="4" s="1"/>
  <c r="K23" i="4"/>
  <c r="B23" i="4" s="1"/>
  <c r="K6" i="4"/>
  <c r="K27" i="4"/>
  <c r="K9" i="4"/>
  <c r="K22" i="4"/>
  <c r="W50" i="1" l="1"/>
  <c r="W47" i="1"/>
  <c r="B9" i="4"/>
  <c r="L12" i="3"/>
  <c r="M11" i="3"/>
  <c r="B27" i="4"/>
  <c r="K10" i="4"/>
  <c r="B10" i="4" s="1"/>
  <c r="K24" i="4"/>
  <c r="B24" i="4" s="1"/>
  <c r="K8" i="4"/>
  <c r="B8" i="4" s="1"/>
  <c r="K26" i="4"/>
  <c r="B26" i="4" s="1"/>
  <c r="K25" i="4"/>
  <c r="B25" i="4" s="1"/>
  <c r="K7" i="4"/>
  <c r="B28" i="4"/>
  <c r="M13" i="1"/>
  <c r="M17" i="1"/>
  <c r="M21" i="1"/>
  <c r="M25" i="1"/>
  <c r="M29" i="1"/>
  <c r="M33" i="1"/>
  <c r="M12" i="1"/>
  <c r="M16" i="1"/>
  <c r="M24" i="1"/>
  <c r="M28" i="1"/>
  <c r="M32" i="1"/>
  <c r="M14" i="1"/>
  <c r="M22" i="1"/>
  <c r="M20" i="1"/>
  <c r="M11" i="1"/>
  <c r="M15" i="1"/>
  <c r="M19" i="1"/>
  <c r="M23" i="1"/>
  <c r="M27" i="1"/>
  <c r="M31" i="1"/>
  <c r="M10" i="1"/>
  <c r="M18" i="1"/>
  <c r="M26" i="1"/>
  <c r="M30" i="1"/>
  <c r="W49" i="1" l="1"/>
  <c r="W52" i="1"/>
  <c r="W54" i="1"/>
  <c r="B6" i="4"/>
  <c r="L13" i="3"/>
  <c r="M12" i="3"/>
  <c r="B22" i="4"/>
  <c r="N30" i="4" s="1"/>
  <c r="B4" i="4"/>
  <c r="B7" i="4"/>
  <c r="W51" i="1" l="1"/>
  <c r="S30" i="4"/>
  <c r="Q30" i="4"/>
  <c r="O30" i="4"/>
  <c r="R30" i="4"/>
  <c r="P30" i="4"/>
  <c r="N13" i="4"/>
  <c r="N12" i="4"/>
  <c r="L14" i="3"/>
  <c r="M13" i="3"/>
  <c r="N29" i="4"/>
  <c r="N23" i="4"/>
  <c r="N26" i="4"/>
  <c r="N28" i="4"/>
  <c r="N22" i="4"/>
  <c r="N31" i="4"/>
  <c r="N25" i="4"/>
  <c r="N24" i="4"/>
  <c r="N27" i="4"/>
  <c r="N4" i="4"/>
  <c r="N10" i="4"/>
  <c r="N8" i="4"/>
  <c r="N11" i="4"/>
  <c r="N7" i="4"/>
  <c r="N6" i="4"/>
  <c r="N9" i="4"/>
  <c r="N5" i="4"/>
  <c r="W53" i="1" l="1"/>
  <c r="C52" i="8" s="1" a="1"/>
  <c r="C52" i="8" s="1"/>
  <c r="W55" i="1"/>
  <c r="R24" i="4"/>
  <c r="P24" i="4"/>
  <c r="S24" i="4"/>
  <c r="Q24" i="4"/>
  <c r="O24" i="4"/>
  <c r="R28" i="4"/>
  <c r="P28" i="4"/>
  <c r="S28" i="4"/>
  <c r="Q28" i="4"/>
  <c r="O28" i="4"/>
  <c r="R27" i="4"/>
  <c r="P27" i="4"/>
  <c r="S27" i="4"/>
  <c r="Q27" i="4"/>
  <c r="O27" i="4"/>
  <c r="R22" i="4"/>
  <c r="P22" i="4"/>
  <c r="S22" i="4"/>
  <c r="Q22" i="4"/>
  <c r="O22" i="4"/>
  <c r="S29" i="4"/>
  <c r="Q29" i="4"/>
  <c r="O29" i="4"/>
  <c r="R29" i="4"/>
  <c r="P29" i="4"/>
  <c r="R31" i="4"/>
  <c r="P31" i="4"/>
  <c r="S31" i="4"/>
  <c r="Q31" i="4"/>
  <c r="O31" i="4"/>
  <c r="R23" i="4"/>
  <c r="P23" i="4"/>
  <c r="S23" i="4"/>
  <c r="Q23" i="4"/>
  <c r="O23" i="4"/>
  <c r="S25" i="4"/>
  <c r="Q25" i="4"/>
  <c r="O25" i="4"/>
  <c r="R25" i="4"/>
  <c r="P25" i="4"/>
  <c r="S26" i="4"/>
  <c r="Q26" i="4"/>
  <c r="O26" i="4"/>
  <c r="R26" i="4"/>
  <c r="P26" i="4"/>
  <c r="Q4" i="4"/>
  <c r="P4" i="4"/>
  <c r="O4" i="4"/>
  <c r="P12" i="4"/>
  <c r="Q12" i="4"/>
  <c r="O12" i="4"/>
  <c r="O5" i="4"/>
  <c r="Q5" i="4"/>
  <c r="P5" i="4"/>
  <c r="Q13" i="4"/>
  <c r="P13" i="4"/>
  <c r="O13" i="4"/>
  <c r="O7" i="4"/>
  <c r="Q7" i="4"/>
  <c r="P7" i="4"/>
  <c r="O6" i="4"/>
  <c r="Q6" i="4"/>
  <c r="P6" i="4"/>
  <c r="O10" i="4"/>
  <c r="Q10" i="4"/>
  <c r="P10" i="4"/>
  <c r="O11" i="4"/>
  <c r="Q11" i="4"/>
  <c r="P11" i="4"/>
  <c r="O9" i="4"/>
  <c r="Q9" i="4"/>
  <c r="P9" i="4"/>
  <c r="Q8" i="4"/>
  <c r="P8" i="4"/>
  <c r="O8" i="4"/>
  <c r="R5" i="4"/>
  <c r="S5" i="4"/>
  <c r="R6" i="4"/>
  <c r="S6" i="4"/>
  <c r="R10" i="4"/>
  <c r="S10" i="4"/>
  <c r="R13" i="4"/>
  <c r="S13" i="4"/>
  <c r="S8" i="4"/>
  <c r="R8" i="4"/>
  <c r="S12" i="4"/>
  <c r="R12" i="4"/>
  <c r="S11" i="4"/>
  <c r="R11" i="4"/>
  <c r="R9" i="4"/>
  <c r="S9" i="4"/>
  <c r="S7" i="4"/>
  <c r="R7" i="4"/>
  <c r="R4" i="4"/>
  <c r="S4" i="4"/>
  <c r="L15" i="3"/>
  <c r="M14" i="3"/>
  <c r="E54" i="8" l="1" a="1"/>
  <c r="E54" i="8" s="1"/>
  <c r="C56" i="8" a="1"/>
  <c r="C56" i="8" s="1"/>
  <c r="C54" i="8" a="1"/>
  <c r="C54" i="8" s="1"/>
  <c r="E56" i="8" a="1"/>
  <c r="E56" i="8" s="1"/>
  <c r="D56" i="8" a="1"/>
  <c r="D56" i="8" s="1"/>
  <c r="D55" i="8" a="1"/>
  <c r="D55" i="8" s="1"/>
  <c r="C55" i="8" a="1"/>
  <c r="C55" i="8" s="1"/>
  <c r="E55" i="8" a="1"/>
  <c r="E55" i="8" s="1"/>
  <c r="D54" i="8" a="1"/>
  <c r="D54" i="8" s="1"/>
  <c r="C24" i="8" a="1"/>
  <c r="C24" i="8" s="1"/>
  <c r="C10" i="8" a="1"/>
  <c r="C10" i="8" s="1"/>
  <c r="C66" i="8" a="1"/>
  <c r="C66" i="8" s="1"/>
  <c r="C3" i="8" a="1"/>
  <c r="C3" i="8" s="1"/>
  <c r="C45" i="8" a="1"/>
  <c r="C45" i="8" s="1"/>
  <c r="C31" i="8" a="1"/>
  <c r="C31" i="8" s="1"/>
  <c r="C38" i="8" a="1"/>
  <c r="C38" i="8" s="1"/>
  <c r="C59" i="8" a="1"/>
  <c r="C59" i="8" s="1"/>
  <c r="C17" i="8" a="1"/>
  <c r="C17" i="8" s="1"/>
  <c r="L16" i="3"/>
  <c r="M15" i="3"/>
  <c r="D63" i="8" l="1" a="1"/>
  <c r="D63" i="8" s="1"/>
  <c r="C61" i="8" a="1"/>
  <c r="C61" i="8" s="1"/>
  <c r="D62" i="8" a="1"/>
  <c r="D62" i="8" s="1"/>
  <c r="D61" i="8" a="1"/>
  <c r="D61" i="8" s="1"/>
  <c r="E62" i="8" a="1"/>
  <c r="E62" i="8" s="1"/>
  <c r="E63" i="8" a="1"/>
  <c r="E63" i="8" s="1"/>
  <c r="C62" i="8" a="1"/>
  <c r="C62" i="8" s="1"/>
  <c r="C63" i="8" a="1"/>
  <c r="C63" i="8" s="1"/>
  <c r="E61" i="8" a="1"/>
  <c r="E61" i="8" s="1"/>
  <c r="G64" i="8" s="1"/>
  <c r="D70" i="8" a="1"/>
  <c r="D70" i="8" s="1"/>
  <c r="C70" i="8" a="1"/>
  <c r="C70" i="8" s="1"/>
  <c r="E69" i="8" a="1"/>
  <c r="E69" i="8" s="1"/>
  <c r="D69" i="8" a="1"/>
  <c r="D69" i="8" s="1"/>
  <c r="D68" i="8" a="1"/>
  <c r="D68" i="8" s="1"/>
  <c r="C68" i="8" a="1"/>
  <c r="C68" i="8" s="1"/>
  <c r="E68" i="8" a="1"/>
  <c r="E68" i="8" s="1"/>
  <c r="E70" i="8" a="1"/>
  <c r="E70" i="8" s="1"/>
  <c r="C69" i="8" a="1"/>
  <c r="C69" i="8" s="1"/>
  <c r="E47" i="8" a="1"/>
  <c r="E47" i="8" s="1"/>
  <c r="D48" i="8" a="1"/>
  <c r="D48" i="8" s="1"/>
  <c r="D47" i="8" a="1"/>
  <c r="D47" i="8" s="1"/>
  <c r="E49" i="8" a="1"/>
  <c r="E49" i="8" s="1"/>
  <c r="C47" i="8" a="1"/>
  <c r="C47" i="8" s="1"/>
  <c r="D49" i="8" a="1"/>
  <c r="D49" i="8" s="1"/>
  <c r="E48" i="8" a="1"/>
  <c r="E48" i="8" s="1"/>
  <c r="G50" i="8" s="1"/>
  <c r="C48" i="8" a="1"/>
  <c r="C48" i="8" s="1"/>
  <c r="C49" i="8" a="1"/>
  <c r="C49" i="8" s="1"/>
  <c r="E40" i="8" a="1"/>
  <c r="E40" i="8" s="1"/>
  <c r="D41" i="8" a="1"/>
  <c r="D41" i="8" s="1"/>
  <c r="E41" i="8" a="1"/>
  <c r="E41" i="8" s="1"/>
  <c r="C40" i="8" a="1"/>
  <c r="C40" i="8" s="1"/>
  <c r="C41" i="8" a="1"/>
  <c r="C41" i="8" s="1"/>
  <c r="C42" i="8" a="1"/>
  <c r="C42" i="8" s="1"/>
  <c r="D40" i="8" a="1"/>
  <c r="D40" i="8" s="1"/>
  <c r="D42" i="8" a="1"/>
  <c r="D42" i="8" s="1"/>
  <c r="E42" i="8" a="1"/>
  <c r="E42" i="8" s="1"/>
  <c r="D35" i="8" a="1"/>
  <c r="D35" i="8" s="1"/>
  <c r="E33" i="8" a="1"/>
  <c r="E33" i="8" s="1"/>
  <c r="D33" i="8" a="1"/>
  <c r="D33" i="8" s="1"/>
  <c r="E34" i="8" a="1"/>
  <c r="E34" i="8" s="1"/>
  <c r="C35" i="8" a="1"/>
  <c r="C35" i="8" s="1"/>
  <c r="D34" i="8" a="1"/>
  <c r="D34" i="8" s="1"/>
  <c r="E35" i="8" a="1"/>
  <c r="E35" i="8" s="1"/>
  <c r="C34" i="8" a="1"/>
  <c r="C34" i="8" s="1"/>
  <c r="C33" i="8" a="1"/>
  <c r="C33" i="8" s="1"/>
  <c r="C12" i="8" a="1"/>
  <c r="C12" i="8" s="1"/>
  <c r="D13" i="8" a="1"/>
  <c r="D13" i="8" s="1"/>
  <c r="E13" i="8" a="1"/>
  <c r="E13" i="8" s="1"/>
  <c r="D12" i="8" a="1"/>
  <c r="D12" i="8" s="1"/>
  <c r="F15" i="8" s="1"/>
  <c r="E12" i="8" a="1"/>
  <c r="E12" i="8" s="1"/>
  <c r="D14" i="8" a="1"/>
  <c r="D14" i="8" s="1"/>
  <c r="C13" i="8" a="1"/>
  <c r="C13" i="8" s="1"/>
  <c r="E14" i="8" a="1"/>
  <c r="E14" i="8" s="1"/>
  <c r="C14" i="8" a="1"/>
  <c r="C14" i="8" s="1"/>
  <c r="E28" i="8" a="1"/>
  <c r="E28" i="8" s="1"/>
  <c r="D28" i="8" a="1"/>
  <c r="D28" i="8" s="1"/>
  <c r="D27" i="8" a="1"/>
  <c r="D27" i="8" s="1"/>
  <c r="C26" i="8" a="1"/>
  <c r="C26" i="8" s="1"/>
  <c r="E27" i="8" a="1"/>
  <c r="E27" i="8" s="1"/>
  <c r="C28" i="8" a="1"/>
  <c r="C28" i="8" s="1"/>
  <c r="C27" i="8" a="1"/>
  <c r="C27" i="8" s="1"/>
  <c r="E26" i="8" a="1"/>
  <c r="E26" i="8" s="1"/>
  <c r="G29" i="8" s="1"/>
  <c r="D26" i="8" a="1"/>
  <c r="D26" i="8" s="1"/>
  <c r="E20" i="8" a="1"/>
  <c r="E20" i="8" s="1"/>
  <c r="D20" i="8" a="1"/>
  <c r="D20" i="8" s="1"/>
  <c r="C21" i="8" a="1"/>
  <c r="C21" i="8" s="1"/>
  <c r="D21" i="8" a="1"/>
  <c r="D21" i="8" s="1"/>
  <c r="E21" i="8" a="1"/>
  <c r="E21" i="8" s="1"/>
  <c r="D19" i="8" a="1"/>
  <c r="D19" i="8" s="1"/>
  <c r="F22" i="8" s="1"/>
  <c r="C20" i="8" a="1"/>
  <c r="C20" i="8" s="1"/>
  <c r="E19" i="8" a="1"/>
  <c r="E19" i="8" s="1"/>
  <c r="C19" i="8" a="1"/>
  <c r="C19" i="8" s="1"/>
  <c r="E6" i="8" a="1"/>
  <c r="E6" i="8" s="1"/>
  <c r="D7" i="8" a="1"/>
  <c r="D7" i="8" s="1"/>
  <c r="C5" i="8" a="1"/>
  <c r="C5" i="8" s="1"/>
  <c r="D6" i="8" a="1"/>
  <c r="D6" i="8" s="1"/>
  <c r="C7" i="8" a="1"/>
  <c r="C7" i="8" s="1"/>
  <c r="E7" i="8" a="1"/>
  <c r="E7" i="8" s="1"/>
  <c r="D5" i="8" a="1"/>
  <c r="D5" i="8" s="1"/>
  <c r="E5" i="8" a="1"/>
  <c r="E5" i="8" s="1"/>
  <c r="C6" i="8" a="1"/>
  <c r="C6" i="8" s="1"/>
  <c r="F57" i="8"/>
  <c r="G57" i="8"/>
  <c r="L17" i="3"/>
  <c r="M16" i="3"/>
  <c r="F8" i="8" l="1"/>
  <c r="G22" i="8"/>
  <c r="F43" i="8"/>
  <c r="F50" i="8"/>
  <c r="G8" i="8"/>
  <c r="G43" i="8"/>
  <c r="G71" i="8"/>
  <c r="F64" i="8"/>
  <c r="F29" i="8"/>
  <c r="F36" i="8"/>
  <c r="G15" i="8"/>
  <c r="G36" i="8"/>
  <c r="F71" i="8"/>
  <c r="L18" i="3"/>
  <c r="M17" i="3"/>
  <c r="L19" i="3" l="1"/>
  <c r="M18" i="3"/>
  <c r="L20" i="3" l="1"/>
  <c r="M19" i="3"/>
  <c r="L21" i="3" l="1"/>
  <c r="M20" i="3"/>
  <c r="L22" i="3" l="1"/>
  <c r="M21" i="3"/>
  <c r="L23" i="3" l="1"/>
  <c r="M22" i="3"/>
  <c r="L24" i="3" l="1"/>
  <c r="M23" i="3"/>
  <c r="L25" i="3" l="1"/>
  <c r="M24" i="3"/>
  <c r="L26" i="3" l="1"/>
  <c r="M25" i="3"/>
  <c r="L27" i="3" l="1"/>
  <c r="M26" i="3"/>
  <c r="L28" i="3" l="1"/>
  <c r="M27" i="3"/>
  <c r="L29" i="3" l="1"/>
  <c r="M28" i="3"/>
  <c r="L30" i="3" l="1"/>
  <c r="M29" i="3"/>
  <c r="L31" i="3" l="1"/>
  <c r="M30" i="3"/>
  <c r="L32" i="3" l="1"/>
  <c r="M31" i="3"/>
  <c r="N8" i="3" l="1"/>
  <c r="M32" i="3"/>
  <c r="Q8" i="3" l="1"/>
  <c r="P8" i="3"/>
  <c r="O8" i="3"/>
  <c r="R8" i="3"/>
  <c r="N21" i="3"/>
  <c r="N9" i="3"/>
  <c r="N16" i="3"/>
  <c r="N29" i="3"/>
  <c r="N12" i="3"/>
  <c r="N25" i="3"/>
  <c r="N17" i="3"/>
  <c r="N10" i="3"/>
  <c r="N11" i="3"/>
  <c r="N28" i="3"/>
  <c r="N19" i="3"/>
  <c r="N20" i="3"/>
  <c r="N13" i="3"/>
  <c r="N30" i="3"/>
  <c r="N24" i="3"/>
  <c r="N26" i="3"/>
  <c r="N22" i="3"/>
  <c r="N18" i="3"/>
  <c r="N14" i="3"/>
  <c r="N31" i="3"/>
  <c r="N27" i="3"/>
  <c r="N23" i="3"/>
  <c r="N15" i="3"/>
  <c r="N32" i="3"/>
  <c r="M33" i="3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R23" i="3" l="1"/>
  <c r="S23" i="3" s="1"/>
  <c r="Q23" i="3"/>
  <c r="P23" i="3"/>
  <c r="O23" i="3"/>
  <c r="Q18" i="3"/>
  <c r="P18" i="3"/>
  <c r="O18" i="3"/>
  <c r="Q30" i="3"/>
  <c r="P30" i="3"/>
  <c r="O30" i="3"/>
  <c r="Q28" i="3"/>
  <c r="P28" i="3"/>
  <c r="O28" i="3"/>
  <c r="R25" i="3"/>
  <c r="S25" i="3" s="1"/>
  <c r="Q25" i="3"/>
  <c r="P25" i="3"/>
  <c r="O25" i="3"/>
  <c r="R9" i="3"/>
  <c r="S9" i="3" s="1"/>
  <c r="Q9" i="3"/>
  <c r="P9" i="3"/>
  <c r="O9" i="3"/>
  <c r="Q15" i="3"/>
  <c r="P15" i="3"/>
  <c r="O15" i="3"/>
  <c r="R14" i="3"/>
  <c r="S14" i="3" s="1"/>
  <c r="Q14" i="3"/>
  <c r="P14" i="3"/>
  <c r="O14" i="3"/>
  <c r="R24" i="3"/>
  <c r="S24" i="3" s="1"/>
  <c r="Q24" i="3"/>
  <c r="P24" i="3"/>
  <c r="O24" i="3"/>
  <c r="R19" i="3"/>
  <c r="S19" i="3" s="1"/>
  <c r="Q19" i="3"/>
  <c r="P19" i="3"/>
  <c r="O19" i="3"/>
  <c r="R17" i="3"/>
  <c r="S17" i="3" s="1"/>
  <c r="Q17" i="3"/>
  <c r="P17" i="3"/>
  <c r="O17" i="3"/>
  <c r="R16" i="3"/>
  <c r="S16" i="3" s="1"/>
  <c r="Q16" i="3"/>
  <c r="P16" i="3"/>
  <c r="O16" i="3"/>
  <c r="R32" i="3"/>
  <c r="S32" i="3" s="1"/>
  <c r="Q32" i="3"/>
  <c r="P32" i="3"/>
  <c r="O32" i="3"/>
  <c r="R31" i="3"/>
  <c r="S31" i="3" s="1"/>
  <c r="Q31" i="3"/>
  <c r="P31" i="3"/>
  <c r="O31" i="3"/>
  <c r="R26" i="3"/>
  <c r="S26" i="3" s="1"/>
  <c r="Q26" i="3"/>
  <c r="P26" i="3"/>
  <c r="O26" i="3"/>
  <c r="R20" i="3"/>
  <c r="S20" i="3" s="1"/>
  <c r="Q20" i="3"/>
  <c r="P20" i="3"/>
  <c r="O20" i="3"/>
  <c r="R10" i="3"/>
  <c r="S10" i="3" s="1"/>
  <c r="Q10" i="3"/>
  <c r="P10" i="3"/>
  <c r="O10" i="3"/>
  <c r="Q29" i="3"/>
  <c r="P29" i="3"/>
  <c r="O29" i="3"/>
  <c r="R27" i="3"/>
  <c r="S27" i="3" s="1"/>
  <c r="Q27" i="3"/>
  <c r="P27" i="3"/>
  <c r="O27" i="3"/>
  <c r="R22" i="3"/>
  <c r="S22" i="3" s="1"/>
  <c r="Q22" i="3"/>
  <c r="P22" i="3"/>
  <c r="O22" i="3"/>
  <c r="Q13" i="3"/>
  <c r="P13" i="3"/>
  <c r="O13" i="3"/>
  <c r="R11" i="3"/>
  <c r="S11" i="3" s="1"/>
  <c r="Q11" i="3"/>
  <c r="P11" i="3"/>
  <c r="O11" i="3"/>
  <c r="R12" i="3"/>
  <c r="S12" i="3" s="1"/>
  <c r="Q12" i="3"/>
  <c r="P12" i="3"/>
  <c r="O12" i="3"/>
  <c r="Q21" i="3"/>
  <c r="P21" i="3"/>
  <c r="O21" i="3"/>
  <c r="S36" i="3"/>
  <c r="S44" i="3"/>
  <c r="S52" i="3"/>
  <c r="S40" i="3"/>
  <c r="S48" i="3"/>
  <c r="S55" i="3"/>
  <c r="S39" i="3"/>
  <c r="S34" i="3"/>
  <c r="S41" i="3"/>
  <c r="S47" i="3"/>
  <c r="S50" i="3"/>
  <c r="S33" i="3"/>
  <c r="S51" i="3"/>
  <c r="S53" i="3"/>
  <c r="S37" i="3"/>
  <c r="S38" i="3"/>
  <c r="S43" i="3"/>
  <c r="S42" i="3"/>
  <c r="S45" i="3"/>
  <c r="S46" i="3"/>
  <c r="S49" i="3"/>
  <c r="S54" i="3"/>
  <c r="S35" i="3"/>
  <c r="R29" i="3"/>
  <c r="S29" i="3" s="1"/>
  <c r="R13" i="3"/>
  <c r="S13" i="3" s="1"/>
  <c r="R21" i="3"/>
  <c r="S21" i="3" s="1"/>
  <c r="R18" i="3"/>
  <c r="S18" i="3" s="1"/>
  <c r="R30" i="3"/>
  <c r="S30" i="3" s="1"/>
  <c r="R28" i="3"/>
  <c r="S28" i="3" s="1"/>
  <c r="R15" i="3"/>
  <c r="S15" i="3" s="1"/>
</calcChain>
</file>

<file path=xl/sharedStrings.xml><?xml version="1.0" encoding="utf-8"?>
<sst xmlns="http://schemas.openxmlformats.org/spreadsheetml/2006/main" count="403" uniqueCount="155">
  <si>
    <t>Place</t>
  </si>
  <si>
    <t>Dossard</t>
  </si>
  <si>
    <t>Nom</t>
  </si>
  <si>
    <t>Prénom</t>
  </si>
  <si>
    <t>Club</t>
  </si>
  <si>
    <t>Tps étape</t>
  </si>
  <si>
    <t>Sexe</t>
  </si>
  <si>
    <t>N° Licence</t>
  </si>
  <si>
    <t>Catégorie</t>
  </si>
  <si>
    <t>Sous Catégorie</t>
  </si>
  <si>
    <t>Code classif.</t>
  </si>
  <si>
    <t>Comité</t>
  </si>
  <si>
    <t>Team</t>
  </si>
  <si>
    <t>Nationalité</t>
  </si>
  <si>
    <t>Engagement</t>
  </si>
  <si>
    <t>Entité Eng.</t>
  </si>
  <si>
    <t>Montant</t>
  </si>
  <si>
    <t>Uci-Id</t>
  </si>
  <si>
    <t>NOUVELLE AQUITAINE</t>
  </si>
  <si>
    <t>FRA</t>
  </si>
  <si>
    <t>Titulaires</t>
  </si>
  <si>
    <t>rang</t>
  </si>
  <si>
    <t>MG</t>
  </si>
  <si>
    <t>MS</t>
  </si>
  <si>
    <t>Total
étape 1</t>
  </si>
  <si>
    <t>Total pts</t>
  </si>
  <si>
    <t>somP</t>
  </si>
  <si>
    <t>pl1</t>
  </si>
  <si>
    <t>Rang corrigé</t>
  </si>
  <si>
    <t>Places 1</t>
  </si>
  <si>
    <t>Horaire départ</t>
  </si>
  <si>
    <t>Horaire arrivée</t>
  </si>
  <si>
    <t>Tps CLM</t>
  </si>
  <si>
    <t>Ordre</t>
  </si>
  <si>
    <t>rang Pts</t>
  </si>
  <si>
    <t>Âge sur la saison</t>
  </si>
  <si>
    <t>H</t>
  </si>
  <si>
    <t/>
  </si>
  <si>
    <t>Team Cycliste  VERTEILLACOISE</t>
  </si>
  <si>
    <t>8,00</t>
  </si>
  <si>
    <t>UC MONTPONNAISE VALLÉE DE L`ISLE</t>
  </si>
  <si>
    <t>UC MONTPONNAISE VALLÉE DE L'ISLE</t>
  </si>
  <si>
    <t>DORDOGNE SUD CYCLISME</t>
  </si>
  <si>
    <t>SPRINTER CLUB  DU PERIGORD</t>
  </si>
  <si>
    <t>50242930028</t>
  </si>
  <si>
    <t>U17</t>
  </si>
  <si>
    <t>1.31.0</t>
  </si>
  <si>
    <t>16</t>
  </si>
  <si>
    <t>10126168082</t>
  </si>
  <si>
    <t>50242930026</t>
  </si>
  <si>
    <t>10126167678</t>
  </si>
  <si>
    <t>50242930015</t>
  </si>
  <si>
    <t>15</t>
  </si>
  <si>
    <t>10073773938</t>
  </si>
  <si>
    <t>50242680109</t>
  </si>
  <si>
    <t>10111074377</t>
  </si>
  <si>
    <t>50242680072</t>
  </si>
  <si>
    <t>10084743123</t>
  </si>
  <si>
    <t>50242920221</t>
  </si>
  <si>
    <t>10130219450</t>
  </si>
  <si>
    <t>50242920200</t>
  </si>
  <si>
    <t>10137829304</t>
  </si>
  <si>
    <t>50242920242</t>
  </si>
  <si>
    <t>10097422235</t>
  </si>
  <si>
    <t>49505470128</t>
  </si>
  <si>
    <t>VELO CLUB LE TEILLEUL</t>
  </si>
  <si>
    <t>NORMANDIE</t>
  </si>
  <si>
    <t>10067036074</t>
  </si>
  <si>
    <t>50330560362</t>
  </si>
  <si>
    <t>VC DU SUD GIRONDE</t>
  </si>
  <si>
    <t>10125563753</t>
  </si>
  <si>
    <t>50242710087</t>
  </si>
  <si>
    <t>10111146725</t>
  </si>
  <si>
    <t>50242710091</t>
  </si>
  <si>
    <t>10114895773</t>
  </si>
  <si>
    <t>AVC LIBOURNE</t>
  </si>
  <si>
    <t>UC BRIVISTE</t>
  </si>
  <si>
    <t>Résultat de l'étape 1</t>
  </si>
  <si>
    <t>EC MEDOC ATLANTIQUE</t>
  </si>
  <si>
    <t>50330420082</t>
  </si>
  <si>
    <t>Horaires  départ  CLM</t>
  </si>
  <si>
    <t>Classements  annexes  -  Étape 2</t>
  </si>
  <si>
    <t>Classement MG Étape 2</t>
  </si>
  <si>
    <t>Classement MS Étape 2</t>
  </si>
  <si>
    <t>Classement Général après étape 1</t>
  </si>
  <si>
    <t>Temps Général</t>
  </si>
  <si>
    <t>1/100°</t>
  </si>
  <si>
    <t>Classement de l'étape 2</t>
  </si>
  <si>
    <t>Classement Général après étape 2</t>
  </si>
  <si>
    <t>Temps</t>
  </si>
  <si>
    <t>Écart</t>
  </si>
  <si>
    <t>1/
100°</t>
  </si>
  <si>
    <t>rang Gal</t>
  </si>
  <si>
    <t>écart</t>
  </si>
  <si>
    <t>Dist : 8,5 km</t>
  </si>
  <si>
    <t>Cat</t>
  </si>
  <si>
    <t>km/h</t>
  </si>
  <si>
    <r>
      <rPr>
        <u/>
        <sz val="11"/>
        <color theme="1"/>
        <rFont val="Times New Roman"/>
        <family val="1"/>
      </rPr>
      <t>Dist</t>
    </r>
    <r>
      <rPr>
        <sz val="11"/>
        <color theme="1"/>
        <rFont val="Times New Roman"/>
        <family val="1"/>
      </rPr>
      <t xml:space="preserve"> : 8,5 km</t>
    </r>
  </si>
  <si>
    <r>
      <rPr>
        <u/>
        <sz val="11"/>
        <color theme="1"/>
        <rFont val="Times New Roman"/>
        <family val="1"/>
      </rPr>
      <t>Moy</t>
    </r>
    <r>
      <rPr>
        <sz val="11"/>
        <color theme="1"/>
        <rFont val="Times New Roman"/>
        <family val="1"/>
      </rPr>
      <t xml:space="preserve"> :</t>
    </r>
  </si>
  <si>
    <r>
      <t>Délai</t>
    </r>
    <r>
      <rPr>
        <sz val="11"/>
        <color theme="1"/>
        <rFont val="Times New Roman"/>
        <family val="1"/>
      </rPr>
      <t xml:space="preserve"> :</t>
    </r>
  </si>
  <si>
    <t>km 33,1</t>
  </si>
  <si>
    <t>km 41,6</t>
  </si>
  <si>
    <t>km 12</t>
  </si>
  <si>
    <t>km 63,2</t>
  </si>
  <si>
    <t>km 70,7</t>
  </si>
  <si>
    <t>Dos</t>
  </si>
  <si>
    <t>Place
Etape</t>
  </si>
  <si>
    <t>Total</t>
  </si>
  <si>
    <t>Place Etape</t>
  </si>
  <si>
    <t>km 3,9</t>
  </si>
  <si>
    <t>km 23,1</t>
  </si>
  <si>
    <t>km 48,1</t>
  </si>
  <si>
    <t>km 56,2</t>
  </si>
  <si>
    <t>km 81,9</t>
  </si>
  <si>
    <t>rang tps</t>
  </si>
  <si>
    <t>BEAU1</t>
  </si>
  <si>
    <t>BEAU2</t>
  </si>
  <si>
    <t>BEAU3</t>
  </si>
  <si>
    <t>BEAU4</t>
  </si>
  <si>
    <t>BEAU5</t>
  </si>
  <si>
    <t>BEAU6</t>
  </si>
  <si>
    <t>BEAU7</t>
  </si>
  <si>
    <t>BEAU8</t>
  </si>
  <si>
    <t>BEAU9</t>
  </si>
  <si>
    <t>BEAU10</t>
  </si>
  <si>
    <t>BEAU11</t>
  </si>
  <si>
    <t>BEAU12</t>
  </si>
  <si>
    <t>BEAU13</t>
  </si>
  <si>
    <t>BEAU14</t>
  </si>
  <si>
    <t>BEAU15</t>
  </si>
  <si>
    <t>BEAU16</t>
  </si>
  <si>
    <t>BEAU17</t>
  </si>
  <si>
    <t>BEAU18</t>
  </si>
  <si>
    <t>No1</t>
  </si>
  <si>
    <t>No2</t>
  </si>
  <si>
    <t>No3</t>
  </si>
  <si>
    <t>No4</t>
  </si>
  <si>
    <t>No5</t>
  </si>
  <si>
    <t>No6</t>
  </si>
  <si>
    <t>No7</t>
  </si>
  <si>
    <t>No8</t>
  </si>
  <si>
    <t>No9</t>
  </si>
  <si>
    <t>No10</t>
  </si>
  <si>
    <t>No11</t>
  </si>
  <si>
    <t>No12</t>
  </si>
  <si>
    <t>No13</t>
  </si>
  <si>
    <t>No14</t>
  </si>
  <si>
    <t>No15</t>
  </si>
  <si>
    <t>No16</t>
  </si>
  <si>
    <t>No17</t>
  </si>
  <si>
    <t>No18</t>
  </si>
  <si>
    <r>
      <t>2</t>
    </r>
    <r>
      <rPr>
        <vertAlign val="superscript"/>
        <sz val="18"/>
        <color theme="1"/>
        <rFont val="Times New Roman"/>
        <family val="1"/>
      </rPr>
      <t>ème</t>
    </r>
    <r>
      <rPr>
        <sz val="18"/>
        <color theme="1"/>
        <rFont val="Times New Roman"/>
        <family val="1"/>
      </rPr>
      <t xml:space="preserve">  Souvenir</t>
    </r>
  </si>
  <si>
    <r>
      <t>2</t>
    </r>
    <r>
      <rPr>
        <vertAlign val="superscript"/>
        <sz val="16"/>
        <color theme="1"/>
        <rFont val="Times New Roman"/>
        <family val="1"/>
      </rPr>
      <t>ème</t>
    </r>
    <r>
      <rPr>
        <sz val="16"/>
        <color theme="1"/>
        <rFont val="Times New Roman"/>
        <family val="1"/>
      </rPr>
      <t xml:space="preserve">  Souvenir</t>
    </r>
  </si>
  <si>
    <t>Clubs ayant au moins</t>
  </si>
  <si>
    <t>coureurs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</si>
</sst>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&quot;' &quot;ss\ &quot;s&quot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0"/>
      <color rgb="FFC00000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20"/>
      <color theme="1"/>
      <name val="Monotype Corsiva"/>
      <family val="4"/>
    </font>
    <font>
      <sz val="8"/>
      <color theme="1"/>
      <name val="Times New Roman"/>
      <family val="1"/>
    </font>
    <font>
      <sz val="11"/>
      <name val="Calibri"/>
      <family val="2"/>
      <scheme val="minor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0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vertAlign val="superscript"/>
      <sz val="16"/>
      <color theme="1"/>
      <name val="Times New Roman"/>
      <family val="1"/>
    </font>
    <font>
      <sz val="14"/>
      <color theme="1"/>
      <name val="Times New Roman"/>
      <family val="1"/>
    </font>
    <font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u/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21" fontId="1" fillId="0" borderId="2" xfId="0" applyNumberFormat="1" applyFont="1" applyBorder="1" applyAlignment="1">
      <alignment horizontal="center" vertical="center"/>
    </xf>
    <xf numFmtId="21" fontId="1" fillId="0" borderId="3" xfId="0" applyNumberFormat="1" applyFont="1" applyBorder="1" applyAlignment="1">
      <alignment horizontal="center" vertical="center"/>
    </xf>
    <xf numFmtId="21" fontId="1" fillId="0" borderId="4" xfId="0" applyNumberFormat="1" applyFont="1" applyBorder="1" applyAlignment="1">
      <alignment horizontal="center" vertical="center"/>
    </xf>
    <xf numFmtId="45" fontId="1" fillId="0" borderId="3" xfId="0" applyNumberFormat="1" applyFont="1" applyBorder="1" applyAlignment="1">
      <alignment horizontal="center" vertical="center"/>
    </xf>
    <xf numFmtId="45" fontId="1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left" vertical="center"/>
    </xf>
    <xf numFmtId="1" fontId="1" fillId="0" borderId="2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1" fontId="1" fillId="0" borderId="2" xfId="0" quotePrefix="1" applyNumberFormat="1" applyFont="1" applyBorder="1" applyAlignment="1">
      <alignment horizontal="center" vertical="center"/>
    </xf>
    <xf numFmtId="1" fontId="1" fillId="0" borderId="3" xfId="0" quotePrefix="1" applyNumberFormat="1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Protection="1"/>
    <xf numFmtId="1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left"/>
    </xf>
    <xf numFmtId="0" fontId="3" fillId="0" borderId="0" xfId="0" quotePrefix="1" applyFont="1" applyBorder="1" applyAlignment="1">
      <alignment horizontal="center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top"/>
    </xf>
    <xf numFmtId="49" fontId="3" fillId="0" borderId="0" xfId="0" applyNumberFormat="1" applyFont="1" applyBorder="1" applyAlignment="1">
      <alignment vertical="top"/>
    </xf>
    <xf numFmtId="49" fontId="3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21" fontId="10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1" fontId="10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21" fontId="10" fillId="0" borderId="4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1" fontId="9" fillId="0" borderId="0" xfId="0" applyNumberFormat="1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9" fillId="0" borderId="0" xfId="0" quotePrefix="1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0" fillId="4" borderId="9" xfId="0" applyNumberFormat="1" applyFont="1" applyFill="1" applyBorder="1"/>
    <xf numFmtId="0" fontId="0" fillId="4" borderId="10" xfId="0" applyNumberFormat="1" applyFont="1" applyFill="1" applyBorder="1"/>
    <xf numFmtId="0" fontId="0" fillId="5" borderId="9" xfId="0" applyNumberFormat="1" applyFont="1" applyFill="1" applyBorder="1"/>
    <xf numFmtId="0" fontId="0" fillId="5" borderId="10" xfId="0" applyNumberFormat="1" applyFont="1" applyFill="1" applyBorder="1"/>
    <xf numFmtId="0" fontId="0" fillId="4" borderId="11" xfId="0" applyNumberFormat="1" applyFont="1" applyFill="1" applyBorder="1"/>
    <xf numFmtId="0" fontId="0" fillId="4" borderId="0" xfId="0" applyNumberFormat="1" applyFont="1" applyFill="1" applyBorder="1"/>
    <xf numFmtId="0" fontId="0" fillId="0" borderId="0" xfId="0" applyNumberFormat="1" applyFill="1" applyBorder="1" applyProtection="1"/>
    <xf numFmtId="0" fontId="0" fillId="5" borderId="9" xfId="0" applyNumberFormat="1" applyFill="1" applyBorder="1"/>
    <xf numFmtId="0" fontId="15" fillId="0" borderId="3" xfId="0" applyFont="1" applyBorder="1" applyAlignment="1">
      <alignment horizontal="left" vertical="center"/>
    </xf>
    <xf numFmtId="0" fontId="0" fillId="4" borderId="8" xfId="0" applyNumberFormat="1" applyFill="1" applyBorder="1"/>
    <xf numFmtId="0" fontId="0" fillId="4" borderId="9" xfId="0" applyNumberFormat="1" applyFill="1" applyBorder="1"/>
    <xf numFmtId="0" fontId="16" fillId="0" borderId="0" xfId="0" applyFont="1"/>
    <xf numFmtId="21" fontId="17" fillId="0" borderId="3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/>
    </xf>
    <xf numFmtId="1" fontId="17" fillId="0" borderId="3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1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21" fontId="17" fillId="0" borderId="4" xfId="0" applyNumberFormat="1" applyFont="1" applyBorder="1" applyAlignment="1">
      <alignment horizontal="center" vertical="center"/>
    </xf>
    <xf numFmtId="45" fontId="17" fillId="0" borderId="3" xfId="0" applyNumberFormat="1" applyFont="1" applyBorder="1" applyAlignment="1">
      <alignment horizontal="center" vertical="center"/>
    </xf>
    <xf numFmtId="1" fontId="1" fillId="0" borderId="4" xfId="0" quotePrefix="1" applyNumberFormat="1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45" fontId="1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21" fontId="5" fillId="0" borderId="2" xfId="0" applyNumberFormat="1" applyFont="1" applyBorder="1" applyAlignment="1">
      <alignment horizontal="center" vertical="center"/>
    </xf>
    <xf numFmtId="21" fontId="5" fillId="0" borderId="3" xfId="0" applyNumberFormat="1" applyFont="1" applyBorder="1" applyAlignment="1">
      <alignment horizontal="center" vertical="center"/>
    </xf>
    <xf numFmtId="21" fontId="5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46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1" fontId="17" fillId="0" borderId="7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horizontal="left" vertical="center"/>
    </xf>
    <xf numFmtId="21" fontId="17" fillId="0" borderId="7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3:Q22" dataDxfId="17">
  <autoFilter ref="A3:Q22"/>
  <sortState ref="A4:R15">
    <sortCondition ref="I6:I18"/>
  </sortState>
  <tableColumns count="17">
    <tableColumn id="2" name="Dossard" dataDxfId="16"/>
    <tableColumn id="3" name="Nom" dataDxfId="15"/>
    <tableColumn id="4" name="Prénom" dataDxfId="14"/>
    <tableColumn id="5" name="Sexe" dataDxfId="13"/>
    <tableColumn id="6" name="N° Licence" dataDxfId="12"/>
    <tableColumn id="7" name="Catégorie" dataDxfId="11"/>
    <tableColumn id="8" name="Sous Catégorie" dataDxfId="10"/>
    <tableColumn id="9" name="Code classif." dataDxfId="9"/>
    <tableColumn id="10" name="Club" dataDxfId="8"/>
    <tableColumn id="11" name="Comité" dataDxfId="7"/>
    <tableColumn id="12" name="Team" dataDxfId="6"/>
    <tableColumn id="13" name="Âge sur la saison" dataDxfId="5"/>
    <tableColumn id="14" name="Nationalité" dataDxfId="4"/>
    <tableColumn id="15" name="Engagement" dataDxfId="3"/>
    <tableColumn id="16" name="Entité Eng." dataDxfId="2"/>
    <tableColumn id="17" name="Montant" dataDxfId="1"/>
    <tableColumn id="18" name="Uci-Id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1"/>
  <sheetViews>
    <sheetView workbookViewId="0">
      <selection activeCell="I5" sqref="I5"/>
    </sheetView>
  </sheetViews>
  <sheetFormatPr baseColWidth="10" defaultColWidth="11.42578125" defaultRowHeight="15" x14ac:dyDescent="0.25"/>
  <cols>
    <col min="1" max="1" width="8.7109375" style="1" customWidth="1"/>
    <col min="2" max="2" width="16.7109375" style="1" customWidth="1"/>
    <col min="3" max="3" width="12.7109375" style="1" customWidth="1"/>
    <col min="4" max="4" width="6.7109375" style="1" customWidth="1"/>
    <col min="5" max="5" width="12.7109375" style="1" customWidth="1"/>
    <col min="6" max="6" width="11.42578125" style="1"/>
    <col min="7" max="7" width="8.7109375" style="1" customWidth="1"/>
    <col min="8" max="8" width="9.42578125" style="1" customWidth="1"/>
    <col min="9" max="9" width="34.5703125" style="1" customWidth="1"/>
    <col min="10" max="10" width="21.28515625" style="1" customWidth="1"/>
    <col min="11" max="16" width="11.42578125" style="1"/>
    <col min="17" max="17" width="13.140625" style="1" customWidth="1"/>
    <col min="18" max="16384" width="11.42578125" style="1"/>
  </cols>
  <sheetData>
    <row r="3" spans="1:17" x14ac:dyDescent="0.25">
      <c r="A3" s="32" t="s">
        <v>1</v>
      </c>
      <c r="B3" s="32" t="s">
        <v>2</v>
      </c>
      <c r="C3" s="32" t="s">
        <v>3</v>
      </c>
      <c r="D3" s="32" t="s">
        <v>6</v>
      </c>
      <c r="E3" s="32" t="s">
        <v>7</v>
      </c>
      <c r="F3" s="32" t="s">
        <v>8</v>
      </c>
      <c r="G3" s="32" t="s">
        <v>9</v>
      </c>
      <c r="H3" s="32" t="s">
        <v>10</v>
      </c>
      <c r="I3" s="32" t="s">
        <v>4</v>
      </c>
      <c r="J3" s="32" t="s">
        <v>11</v>
      </c>
      <c r="K3" s="32" t="s">
        <v>12</v>
      </c>
      <c r="L3" s="32" t="s">
        <v>35</v>
      </c>
      <c r="M3" s="32" t="s">
        <v>13</v>
      </c>
      <c r="N3" s="32" t="s">
        <v>14</v>
      </c>
      <c r="O3" s="32" t="s">
        <v>15</v>
      </c>
      <c r="P3" s="32" t="s">
        <v>16</v>
      </c>
      <c r="Q3" s="32" t="s">
        <v>17</v>
      </c>
    </row>
    <row r="4" spans="1:17" x14ac:dyDescent="0.25">
      <c r="A4" s="32">
        <v>4</v>
      </c>
      <c r="B4" s="74" t="s">
        <v>115</v>
      </c>
      <c r="C4" s="75" t="s">
        <v>133</v>
      </c>
      <c r="D4" s="65" t="s">
        <v>36</v>
      </c>
      <c r="E4" s="65" t="s">
        <v>44</v>
      </c>
      <c r="F4" s="65" t="s">
        <v>45</v>
      </c>
      <c r="G4" s="65" t="s">
        <v>37</v>
      </c>
      <c r="H4" s="65" t="s">
        <v>46</v>
      </c>
      <c r="I4" s="65" t="s">
        <v>38</v>
      </c>
      <c r="J4" s="65" t="s">
        <v>18</v>
      </c>
      <c r="K4" s="65" t="s">
        <v>37</v>
      </c>
      <c r="L4" s="65" t="s">
        <v>47</v>
      </c>
      <c r="M4" s="65" t="s">
        <v>19</v>
      </c>
      <c r="N4" s="65" t="s">
        <v>20</v>
      </c>
      <c r="O4" s="65" t="s">
        <v>38</v>
      </c>
      <c r="P4" s="65" t="s">
        <v>39</v>
      </c>
      <c r="Q4" s="66" t="s">
        <v>48</v>
      </c>
    </row>
    <row r="5" spans="1:17" x14ac:dyDescent="0.25">
      <c r="A5" s="32">
        <v>5</v>
      </c>
      <c r="B5" s="74" t="s">
        <v>116</v>
      </c>
      <c r="C5" s="75" t="s">
        <v>134</v>
      </c>
      <c r="D5" s="67" t="s">
        <v>36</v>
      </c>
      <c r="E5" s="67" t="s">
        <v>49</v>
      </c>
      <c r="F5" s="67" t="s">
        <v>45</v>
      </c>
      <c r="G5" s="67" t="s">
        <v>37</v>
      </c>
      <c r="H5" s="67" t="s">
        <v>46</v>
      </c>
      <c r="I5" s="67" t="s">
        <v>38</v>
      </c>
      <c r="J5" s="67" t="s">
        <v>18</v>
      </c>
      <c r="K5" s="67" t="s">
        <v>37</v>
      </c>
      <c r="L5" s="67" t="s">
        <v>47</v>
      </c>
      <c r="M5" s="67" t="s">
        <v>19</v>
      </c>
      <c r="N5" s="67" t="s">
        <v>20</v>
      </c>
      <c r="O5" s="67" t="s">
        <v>38</v>
      </c>
      <c r="P5" s="67" t="s">
        <v>39</v>
      </c>
      <c r="Q5" s="68" t="s">
        <v>50</v>
      </c>
    </row>
    <row r="6" spans="1:17" x14ac:dyDescent="0.25">
      <c r="A6" s="32">
        <v>3</v>
      </c>
      <c r="B6" s="74" t="s">
        <v>117</v>
      </c>
      <c r="C6" s="75" t="s">
        <v>135</v>
      </c>
      <c r="D6" s="65" t="s">
        <v>36</v>
      </c>
      <c r="E6" s="65" t="s">
        <v>51</v>
      </c>
      <c r="F6" s="65" t="s">
        <v>45</v>
      </c>
      <c r="G6" s="65" t="s">
        <v>37</v>
      </c>
      <c r="H6" s="65" t="s">
        <v>46</v>
      </c>
      <c r="I6" s="65" t="s">
        <v>38</v>
      </c>
      <c r="J6" s="65" t="s">
        <v>18</v>
      </c>
      <c r="K6" s="65" t="s">
        <v>37</v>
      </c>
      <c r="L6" s="65" t="s">
        <v>52</v>
      </c>
      <c r="M6" s="65" t="s">
        <v>19</v>
      </c>
      <c r="N6" s="65" t="s">
        <v>20</v>
      </c>
      <c r="O6" s="65" t="s">
        <v>38</v>
      </c>
      <c r="P6" s="65" t="s">
        <v>39</v>
      </c>
      <c r="Q6" s="66" t="s">
        <v>53</v>
      </c>
    </row>
    <row r="7" spans="1:17" x14ac:dyDescent="0.25">
      <c r="A7" s="32">
        <v>1</v>
      </c>
      <c r="B7" s="74" t="s">
        <v>118</v>
      </c>
      <c r="C7" s="75" t="s">
        <v>136</v>
      </c>
      <c r="D7" s="67" t="s">
        <v>36</v>
      </c>
      <c r="E7" s="67" t="s">
        <v>54</v>
      </c>
      <c r="F7" s="67" t="s">
        <v>45</v>
      </c>
      <c r="G7" s="67" t="s">
        <v>37</v>
      </c>
      <c r="H7" s="67" t="s">
        <v>46</v>
      </c>
      <c r="I7" s="67" t="s">
        <v>40</v>
      </c>
      <c r="J7" s="67" t="s">
        <v>18</v>
      </c>
      <c r="K7" s="67" t="s">
        <v>37</v>
      </c>
      <c r="L7" s="67" t="s">
        <v>47</v>
      </c>
      <c r="M7" s="67" t="s">
        <v>19</v>
      </c>
      <c r="N7" s="67" t="s">
        <v>20</v>
      </c>
      <c r="O7" s="67" t="s">
        <v>41</v>
      </c>
      <c r="P7" s="67" t="s">
        <v>39</v>
      </c>
      <c r="Q7" s="68" t="s">
        <v>55</v>
      </c>
    </row>
    <row r="8" spans="1:17" x14ac:dyDescent="0.25">
      <c r="A8" s="32">
        <v>2</v>
      </c>
      <c r="B8" s="74" t="s">
        <v>119</v>
      </c>
      <c r="C8" s="75" t="s">
        <v>137</v>
      </c>
      <c r="D8" s="65" t="s">
        <v>36</v>
      </c>
      <c r="E8" s="65" t="s">
        <v>56</v>
      </c>
      <c r="F8" s="65" t="s">
        <v>45</v>
      </c>
      <c r="G8" s="65" t="s">
        <v>37</v>
      </c>
      <c r="H8" s="65" t="s">
        <v>46</v>
      </c>
      <c r="I8" s="65" t="s">
        <v>40</v>
      </c>
      <c r="J8" s="65" t="s">
        <v>18</v>
      </c>
      <c r="K8" s="65" t="s">
        <v>37</v>
      </c>
      <c r="L8" s="65" t="s">
        <v>52</v>
      </c>
      <c r="M8" s="65" t="s">
        <v>19</v>
      </c>
      <c r="N8" s="65" t="s">
        <v>20</v>
      </c>
      <c r="O8" s="65" t="s">
        <v>41</v>
      </c>
      <c r="P8" s="65" t="s">
        <v>39</v>
      </c>
      <c r="Q8" s="66" t="s">
        <v>57</v>
      </c>
    </row>
    <row r="9" spans="1:17" x14ac:dyDescent="0.25">
      <c r="A9" s="32">
        <v>9</v>
      </c>
      <c r="B9" s="74" t="s">
        <v>120</v>
      </c>
      <c r="C9" s="75" t="s">
        <v>138</v>
      </c>
      <c r="D9" s="67" t="s">
        <v>36</v>
      </c>
      <c r="E9" s="67" t="s">
        <v>58</v>
      </c>
      <c r="F9" s="67" t="s">
        <v>45</v>
      </c>
      <c r="G9" s="67" t="s">
        <v>37</v>
      </c>
      <c r="H9" s="67" t="s">
        <v>46</v>
      </c>
      <c r="I9" s="67" t="s">
        <v>42</v>
      </c>
      <c r="J9" s="67" t="s">
        <v>18</v>
      </c>
      <c r="K9" s="67" t="s">
        <v>37</v>
      </c>
      <c r="L9" s="67" t="s">
        <v>52</v>
      </c>
      <c r="M9" s="67" t="s">
        <v>19</v>
      </c>
      <c r="N9" s="67" t="s">
        <v>20</v>
      </c>
      <c r="O9" s="67" t="s">
        <v>42</v>
      </c>
      <c r="P9" s="67" t="s">
        <v>39</v>
      </c>
      <c r="Q9" s="68" t="s">
        <v>59</v>
      </c>
    </row>
    <row r="10" spans="1:17" x14ac:dyDescent="0.25">
      <c r="A10" s="32">
        <v>7</v>
      </c>
      <c r="B10" s="74" t="s">
        <v>121</v>
      </c>
      <c r="C10" s="75" t="s">
        <v>139</v>
      </c>
      <c r="D10" s="65" t="s">
        <v>36</v>
      </c>
      <c r="E10" s="65" t="s">
        <v>60</v>
      </c>
      <c r="F10" s="65" t="s">
        <v>45</v>
      </c>
      <c r="G10" s="65" t="s">
        <v>37</v>
      </c>
      <c r="H10" s="65" t="s">
        <v>46</v>
      </c>
      <c r="I10" s="65" t="s">
        <v>42</v>
      </c>
      <c r="J10" s="65" t="s">
        <v>18</v>
      </c>
      <c r="K10" s="65" t="s">
        <v>37</v>
      </c>
      <c r="L10" s="65" t="s">
        <v>47</v>
      </c>
      <c r="M10" s="65" t="s">
        <v>19</v>
      </c>
      <c r="N10" s="65" t="s">
        <v>20</v>
      </c>
      <c r="O10" s="65" t="s">
        <v>42</v>
      </c>
      <c r="P10" s="65" t="s">
        <v>39</v>
      </c>
      <c r="Q10" s="66" t="s">
        <v>61</v>
      </c>
    </row>
    <row r="11" spans="1:17" x14ac:dyDescent="0.25">
      <c r="A11" s="32">
        <v>8</v>
      </c>
      <c r="B11" s="74" t="s">
        <v>122</v>
      </c>
      <c r="C11" s="75" t="s">
        <v>140</v>
      </c>
      <c r="D11" s="67" t="s">
        <v>36</v>
      </c>
      <c r="E11" s="67" t="s">
        <v>62</v>
      </c>
      <c r="F11" s="67" t="s">
        <v>45</v>
      </c>
      <c r="G11" s="67" t="s">
        <v>37</v>
      </c>
      <c r="H11" s="67" t="s">
        <v>46</v>
      </c>
      <c r="I11" s="67" t="s">
        <v>42</v>
      </c>
      <c r="J11" s="67" t="s">
        <v>18</v>
      </c>
      <c r="K11" s="67" t="s">
        <v>37</v>
      </c>
      <c r="L11" s="67" t="s">
        <v>52</v>
      </c>
      <c r="M11" s="67" t="s">
        <v>19</v>
      </c>
      <c r="N11" s="67" t="s">
        <v>20</v>
      </c>
      <c r="O11" s="67" t="s">
        <v>42</v>
      </c>
      <c r="P11" s="67" t="s">
        <v>39</v>
      </c>
      <c r="Q11" s="68" t="s">
        <v>63</v>
      </c>
    </row>
    <row r="12" spans="1:17" x14ac:dyDescent="0.25">
      <c r="A12" s="32">
        <v>11</v>
      </c>
      <c r="B12" s="74" t="s">
        <v>123</v>
      </c>
      <c r="C12" s="75" t="s">
        <v>141</v>
      </c>
      <c r="D12" s="69" t="s">
        <v>36</v>
      </c>
      <c r="E12" s="69" t="s">
        <v>64</v>
      </c>
      <c r="F12" s="69" t="s">
        <v>45</v>
      </c>
      <c r="G12" s="69" t="s">
        <v>37</v>
      </c>
      <c r="H12" s="69" t="s">
        <v>46</v>
      </c>
      <c r="I12" s="69" t="s">
        <v>65</v>
      </c>
      <c r="J12" s="69" t="s">
        <v>66</v>
      </c>
      <c r="K12" s="69" t="s">
        <v>37</v>
      </c>
      <c r="L12" s="69" t="s">
        <v>47</v>
      </c>
      <c r="M12" s="69" t="s">
        <v>19</v>
      </c>
      <c r="N12" s="69" t="s">
        <v>20</v>
      </c>
      <c r="O12" s="69" t="s">
        <v>65</v>
      </c>
      <c r="P12" s="69" t="s">
        <v>39</v>
      </c>
      <c r="Q12" s="70" t="s">
        <v>67</v>
      </c>
    </row>
    <row r="13" spans="1:17" x14ac:dyDescent="0.25">
      <c r="A13" s="32">
        <v>6</v>
      </c>
      <c r="B13" s="74" t="s">
        <v>124</v>
      </c>
      <c r="C13" s="75" t="s">
        <v>142</v>
      </c>
      <c r="D13" s="67" t="s">
        <v>36</v>
      </c>
      <c r="E13" s="67" t="s">
        <v>68</v>
      </c>
      <c r="F13" s="67" t="s">
        <v>45</v>
      </c>
      <c r="G13" s="67" t="s">
        <v>37</v>
      </c>
      <c r="H13" s="67" t="s">
        <v>46</v>
      </c>
      <c r="I13" s="67" t="s">
        <v>69</v>
      </c>
      <c r="J13" s="67" t="s">
        <v>18</v>
      </c>
      <c r="K13" s="67" t="s">
        <v>37</v>
      </c>
      <c r="L13" s="67" t="s">
        <v>47</v>
      </c>
      <c r="M13" s="67" t="s">
        <v>19</v>
      </c>
      <c r="N13" s="67" t="s">
        <v>20</v>
      </c>
      <c r="O13" s="67" t="s">
        <v>69</v>
      </c>
      <c r="P13" s="67" t="s">
        <v>39</v>
      </c>
      <c r="Q13" s="68" t="s">
        <v>70</v>
      </c>
    </row>
    <row r="14" spans="1:17" x14ac:dyDescent="0.25">
      <c r="A14" s="32">
        <v>10</v>
      </c>
      <c r="B14" s="74" t="s">
        <v>125</v>
      </c>
      <c r="C14" s="75" t="s">
        <v>143</v>
      </c>
      <c r="D14" s="65" t="s">
        <v>36</v>
      </c>
      <c r="E14" s="65">
        <v>50330110261</v>
      </c>
      <c r="F14" s="65" t="s">
        <v>45</v>
      </c>
      <c r="G14" s="65" t="s">
        <v>37</v>
      </c>
      <c r="H14" s="65" t="s">
        <v>46</v>
      </c>
      <c r="I14" s="71" t="s">
        <v>75</v>
      </c>
      <c r="J14" s="67" t="s">
        <v>18</v>
      </c>
      <c r="K14" s="65" t="s">
        <v>37</v>
      </c>
      <c r="L14" s="65"/>
      <c r="M14" s="65" t="s">
        <v>19</v>
      </c>
      <c r="N14" s="65" t="s">
        <v>20</v>
      </c>
      <c r="O14" s="71" t="s">
        <v>75</v>
      </c>
      <c r="P14" s="65" t="s">
        <v>39</v>
      </c>
      <c r="Q14" s="76">
        <v>10144916768</v>
      </c>
    </row>
    <row r="15" spans="1:17" x14ac:dyDescent="0.25">
      <c r="A15" s="32">
        <v>18</v>
      </c>
      <c r="B15" s="74" t="s">
        <v>126</v>
      </c>
      <c r="C15" s="75" t="s">
        <v>144</v>
      </c>
      <c r="D15" s="72" t="s">
        <v>36</v>
      </c>
      <c r="E15" s="67">
        <v>50190110176</v>
      </c>
      <c r="F15" s="72" t="s">
        <v>45</v>
      </c>
      <c r="G15" s="67"/>
      <c r="H15" s="72" t="s">
        <v>46</v>
      </c>
      <c r="I15" s="72" t="s">
        <v>76</v>
      </c>
      <c r="J15" s="67" t="s">
        <v>18</v>
      </c>
      <c r="K15" s="67"/>
      <c r="L15" s="67">
        <v>16</v>
      </c>
      <c r="M15" s="65" t="s">
        <v>19</v>
      </c>
      <c r="N15" s="65" t="s">
        <v>20</v>
      </c>
      <c r="O15" s="72" t="s">
        <v>76</v>
      </c>
      <c r="P15" s="67"/>
      <c r="Q15" s="68"/>
    </row>
    <row r="16" spans="1:17" x14ac:dyDescent="0.25">
      <c r="A16" s="32">
        <v>13</v>
      </c>
      <c r="B16" s="74" t="s">
        <v>127</v>
      </c>
      <c r="C16" s="75" t="s">
        <v>145</v>
      </c>
      <c r="D16" s="75" t="s">
        <v>36</v>
      </c>
      <c r="E16" s="65">
        <v>51650100122</v>
      </c>
      <c r="F16" s="75" t="s">
        <v>45</v>
      </c>
      <c r="G16" s="65"/>
      <c r="H16" s="72" t="s">
        <v>46</v>
      </c>
      <c r="I16" s="71" t="s">
        <v>78</v>
      </c>
      <c r="J16" s="65"/>
      <c r="K16" s="65"/>
      <c r="L16" s="65"/>
      <c r="M16" s="65"/>
      <c r="N16" s="65"/>
      <c r="O16" s="65"/>
      <c r="P16" s="65"/>
      <c r="Q16" s="66"/>
    </row>
    <row r="17" spans="1:17" x14ac:dyDescent="0.25">
      <c r="A17" s="32">
        <v>14</v>
      </c>
      <c r="B17" s="74" t="s">
        <v>128</v>
      </c>
      <c r="C17" s="75" t="s">
        <v>146</v>
      </c>
      <c r="D17" s="65" t="s">
        <v>36</v>
      </c>
      <c r="E17" s="65" t="s">
        <v>71</v>
      </c>
      <c r="F17" s="65" t="s">
        <v>45</v>
      </c>
      <c r="G17" s="65" t="s">
        <v>37</v>
      </c>
      <c r="H17" s="65" t="s">
        <v>46</v>
      </c>
      <c r="I17" s="65" t="s">
        <v>43</v>
      </c>
      <c r="J17" s="65" t="s">
        <v>18</v>
      </c>
      <c r="K17" s="65" t="s">
        <v>37</v>
      </c>
      <c r="L17" s="65" t="s">
        <v>52</v>
      </c>
      <c r="M17" s="65" t="s">
        <v>19</v>
      </c>
      <c r="N17" s="65" t="s">
        <v>20</v>
      </c>
      <c r="O17" s="65" t="s">
        <v>43</v>
      </c>
      <c r="P17" s="65" t="s">
        <v>39</v>
      </c>
      <c r="Q17" s="66" t="s">
        <v>72</v>
      </c>
    </row>
    <row r="18" spans="1:17" x14ac:dyDescent="0.25">
      <c r="A18" s="32">
        <v>12</v>
      </c>
      <c r="B18" s="74" t="s">
        <v>129</v>
      </c>
      <c r="C18" s="75" t="s">
        <v>147</v>
      </c>
      <c r="D18" s="67" t="s">
        <v>36</v>
      </c>
      <c r="E18" s="67" t="s">
        <v>73</v>
      </c>
      <c r="F18" s="67" t="s">
        <v>45</v>
      </c>
      <c r="G18" s="67" t="s">
        <v>37</v>
      </c>
      <c r="H18" s="67" t="s">
        <v>46</v>
      </c>
      <c r="I18" s="67" t="s">
        <v>43</v>
      </c>
      <c r="J18" s="67" t="s">
        <v>18</v>
      </c>
      <c r="K18" s="67" t="s">
        <v>37</v>
      </c>
      <c r="L18" s="67" t="s">
        <v>52</v>
      </c>
      <c r="M18" s="67" t="s">
        <v>19</v>
      </c>
      <c r="N18" s="67" t="s">
        <v>20</v>
      </c>
      <c r="O18" s="67" t="s">
        <v>43</v>
      </c>
      <c r="P18" s="67" t="s">
        <v>39</v>
      </c>
      <c r="Q18" s="68" t="s">
        <v>74</v>
      </c>
    </row>
    <row r="19" spans="1:17" x14ac:dyDescent="0.25">
      <c r="A19" s="32">
        <v>16</v>
      </c>
      <c r="B19" s="74" t="s">
        <v>130</v>
      </c>
      <c r="C19" s="75" t="s">
        <v>148</v>
      </c>
      <c r="D19" s="67" t="s">
        <v>36</v>
      </c>
      <c r="E19" s="32">
        <v>50330110268</v>
      </c>
      <c r="F19" s="72" t="s">
        <v>45</v>
      </c>
      <c r="G19" s="32"/>
      <c r="H19" s="67" t="s">
        <v>46</v>
      </c>
      <c r="I19" s="71" t="s">
        <v>75</v>
      </c>
      <c r="J19" s="67" t="s">
        <v>18</v>
      </c>
      <c r="K19" s="32"/>
      <c r="L19" s="67" t="s">
        <v>52</v>
      </c>
      <c r="M19" s="67" t="s">
        <v>19</v>
      </c>
      <c r="N19" s="67" t="s">
        <v>20</v>
      </c>
      <c r="O19" s="71" t="s">
        <v>75</v>
      </c>
      <c r="P19" s="65" t="s">
        <v>39</v>
      </c>
      <c r="Q19" s="32">
        <v>10145392573</v>
      </c>
    </row>
    <row r="20" spans="1:17" x14ac:dyDescent="0.25">
      <c r="A20" s="32">
        <v>17</v>
      </c>
      <c r="B20" s="74" t="s">
        <v>131</v>
      </c>
      <c r="C20" s="75" t="s">
        <v>149</v>
      </c>
      <c r="D20" s="71" t="s">
        <v>36</v>
      </c>
      <c r="E20" s="32">
        <v>50330420122</v>
      </c>
      <c r="F20" s="71" t="s">
        <v>45</v>
      </c>
      <c r="G20" s="32"/>
      <c r="H20" s="67" t="s">
        <v>46</v>
      </c>
      <c r="I20" s="71" t="s">
        <v>78</v>
      </c>
      <c r="J20" s="67"/>
      <c r="K20" s="32"/>
      <c r="L20" s="32"/>
      <c r="M20" s="67"/>
      <c r="N20" s="67"/>
      <c r="O20" s="71"/>
      <c r="P20" s="67"/>
      <c r="Q20" s="32"/>
    </row>
    <row r="21" spans="1:17" x14ac:dyDescent="0.25">
      <c r="A21" s="61">
        <v>15</v>
      </c>
      <c r="B21" s="74" t="s">
        <v>132</v>
      </c>
      <c r="C21" s="75" t="s">
        <v>150</v>
      </c>
      <c r="D21" s="47" t="s">
        <v>36</v>
      </c>
      <c r="E21" s="47" t="s">
        <v>79</v>
      </c>
      <c r="F21" s="47" t="s">
        <v>45</v>
      </c>
      <c r="G21" s="47"/>
      <c r="H21" s="67" t="s">
        <v>46</v>
      </c>
      <c r="I21" s="46" t="s">
        <v>78</v>
      </c>
      <c r="J21" s="46"/>
      <c r="K21" s="46"/>
      <c r="L21" s="62"/>
      <c r="M21" s="63"/>
      <c r="N21" s="64"/>
      <c r="O21" s="64"/>
      <c r="P21" s="46"/>
      <c r="Q21" s="46"/>
    </row>
    <row r="22" spans="1:17" x14ac:dyDescent="0.25">
      <c r="A22" s="61">
        <v>19</v>
      </c>
      <c r="B22" s="46"/>
      <c r="C22" s="46"/>
      <c r="D22" s="47"/>
      <c r="E22" s="47"/>
      <c r="F22" s="47"/>
      <c r="G22" s="47"/>
      <c r="H22" s="47"/>
      <c r="I22" s="46"/>
      <c r="J22" s="46"/>
      <c r="K22" s="46"/>
      <c r="L22" s="62"/>
      <c r="M22" s="63"/>
      <c r="N22" s="64"/>
      <c r="O22" s="64"/>
      <c r="P22" s="46"/>
      <c r="Q22" s="46"/>
    </row>
    <row r="23" spans="1:17" x14ac:dyDescent="0.2">
      <c r="A23" s="33"/>
      <c r="B23" s="34"/>
      <c r="C23" s="34"/>
      <c r="D23" s="35"/>
      <c r="E23" s="35"/>
      <c r="F23" s="35"/>
      <c r="G23" s="35"/>
      <c r="H23" s="35"/>
      <c r="I23" s="34"/>
      <c r="J23" s="34"/>
      <c r="K23" s="36"/>
      <c r="L23" s="37"/>
      <c r="M23" s="38"/>
      <c r="N23" s="39"/>
      <c r="O23" s="39"/>
      <c r="P23" s="34"/>
      <c r="Q23" s="40"/>
    </row>
    <row r="24" spans="1:17" x14ac:dyDescent="0.2">
      <c r="A24" s="33"/>
      <c r="B24" s="34"/>
      <c r="C24" s="34"/>
      <c r="D24" s="35"/>
      <c r="E24" s="35"/>
      <c r="F24" s="35"/>
      <c r="G24" s="35"/>
      <c r="H24" s="35"/>
      <c r="I24" s="34"/>
      <c r="J24" s="34"/>
      <c r="K24" s="36"/>
      <c r="L24" s="37"/>
      <c r="M24" s="38"/>
      <c r="N24" s="39"/>
      <c r="O24" s="39"/>
      <c r="P24" s="34"/>
      <c r="Q24" s="40"/>
    </row>
    <row r="25" spans="1:17" x14ac:dyDescent="0.2">
      <c r="A25" s="33"/>
      <c r="B25" s="34"/>
      <c r="C25" s="34"/>
      <c r="D25" s="35"/>
      <c r="E25" s="35"/>
      <c r="F25" s="35"/>
      <c r="G25" s="35"/>
      <c r="H25" s="35"/>
      <c r="I25" s="34"/>
      <c r="J25" s="34"/>
      <c r="K25" s="36"/>
      <c r="L25" s="37"/>
      <c r="M25" s="38"/>
      <c r="N25" s="39"/>
      <c r="O25" s="39"/>
      <c r="P25" s="34"/>
      <c r="Q25" s="40"/>
    </row>
    <row r="26" spans="1:17" x14ac:dyDescent="0.2">
      <c r="A26" s="33"/>
      <c r="B26" s="41"/>
      <c r="C26" s="42"/>
      <c r="D26" s="35"/>
      <c r="E26" s="35"/>
      <c r="F26" s="35"/>
      <c r="G26" s="35"/>
      <c r="H26" s="35"/>
      <c r="I26" s="34"/>
      <c r="J26" s="34"/>
      <c r="K26" s="36"/>
      <c r="L26" s="43"/>
      <c r="M26" s="38"/>
      <c r="N26" s="39"/>
      <c r="O26" s="34"/>
      <c r="P26" s="34"/>
      <c r="Q26" s="44"/>
    </row>
    <row r="27" spans="1:17" x14ac:dyDescent="0.2">
      <c r="A27" s="33"/>
      <c r="B27" s="41"/>
      <c r="C27" s="42"/>
      <c r="D27" s="35"/>
      <c r="E27" s="35"/>
      <c r="F27" s="35"/>
      <c r="G27" s="35"/>
      <c r="H27" s="35"/>
      <c r="I27" s="34"/>
      <c r="J27" s="34"/>
      <c r="K27" s="36"/>
      <c r="L27" s="43"/>
      <c r="M27" s="38"/>
      <c r="N27" s="39"/>
      <c r="O27" s="34"/>
      <c r="P27" s="34"/>
      <c r="Q27" s="44"/>
    </row>
    <row r="28" spans="1:17" x14ac:dyDescent="0.2">
      <c r="A28" s="33"/>
      <c r="B28" s="41"/>
      <c r="C28" s="42"/>
      <c r="D28" s="35"/>
      <c r="E28" s="35"/>
      <c r="F28" s="35"/>
      <c r="G28" s="35"/>
      <c r="H28" s="35"/>
      <c r="I28" s="34"/>
      <c r="J28" s="34"/>
      <c r="K28" s="36"/>
      <c r="L28" s="43"/>
      <c r="M28" s="38"/>
      <c r="N28" s="39"/>
      <c r="O28" s="34"/>
      <c r="P28" s="34"/>
      <c r="Q28" s="44"/>
    </row>
    <row r="29" spans="1:17" x14ac:dyDescent="0.2">
      <c r="A29" s="33"/>
      <c r="B29" s="41"/>
      <c r="C29" s="42"/>
      <c r="D29" s="35"/>
      <c r="E29" s="35"/>
      <c r="F29" s="35"/>
      <c r="G29" s="35"/>
      <c r="H29" s="35"/>
      <c r="I29" s="34"/>
      <c r="J29" s="34"/>
      <c r="K29" s="36"/>
      <c r="L29" s="43"/>
      <c r="M29" s="38"/>
      <c r="N29" s="39"/>
      <c r="O29" s="34"/>
      <c r="P29" s="34"/>
      <c r="Q29" s="44"/>
    </row>
    <row r="30" spans="1:17" x14ac:dyDescent="0.2">
      <c r="A30" s="33"/>
      <c r="B30" s="41"/>
      <c r="C30" s="42"/>
      <c r="D30" s="35"/>
      <c r="E30" s="35"/>
      <c r="F30" s="35"/>
      <c r="G30" s="35"/>
      <c r="H30" s="35"/>
      <c r="I30" s="34"/>
      <c r="J30" s="34"/>
      <c r="K30" s="36"/>
      <c r="L30" s="43"/>
      <c r="M30" s="38"/>
      <c r="N30" s="39"/>
      <c r="O30" s="34"/>
      <c r="P30" s="34"/>
      <c r="Q30" s="44"/>
    </row>
    <row r="31" spans="1:17" x14ac:dyDescent="0.2">
      <c r="A31" s="33"/>
      <c r="B31" s="41"/>
      <c r="C31" s="42"/>
      <c r="D31" s="35"/>
      <c r="E31" s="35"/>
      <c r="F31" s="35"/>
      <c r="G31" s="35"/>
      <c r="H31" s="35"/>
      <c r="I31" s="34"/>
      <c r="J31" s="34"/>
      <c r="K31" s="36"/>
      <c r="L31" s="43"/>
      <c r="M31" s="38"/>
      <c r="N31" s="39"/>
      <c r="O31" s="34"/>
      <c r="P31" s="34"/>
      <c r="Q31" s="4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6"/>
  <sheetViews>
    <sheetView topLeftCell="D1" workbookViewId="0">
      <selection activeCell="U8" sqref="U8"/>
    </sheetView>
  </sheetViews>
  <sheetFormatPr baseColWidth="10" defaultColWidth="11.42578125" defaultRowHeight="15" x14ac:dyDescent="0.25"/>
  <cols>
    <col min="1" max="1" width="5.7109375" style="1" customWidth="1"/>
    <col min="2" max="2" width="5.7109375" style="1" hidden="1" customWidth="1"/>
    <col min="3" max="3" width="5.7109375" style="1" customWidth="1"/>
    <col min="4" max="4" width="15.5703125" style="12" customWidth="1"/>
    <col min="5" max="5" width="11.28515625" style="1" customWidth="1"/>
    <col min="6" max="6" width="41.42578125" style="1" customWidth="1"/>
    <col min="7" max="8" width="8.7109375" style="1" customWidth="1"/>
    <col min="9" max="9" width="4.28515625" style="1" customWidth="1"/>
    <col min="10" max="10" width="8.7109375" style="1" customWidth="1"/>
    <col min="11" max="11" width="5.7109375" style="1" customWidth="1"/>
    <col min="12" max="12" width="7.28515625" style="1" customWidth="1"/>
    <col min="13" max="13" width="14.140625" style="1" customWidth="1"/>
    <col min="14" max="14" width="12" style="1" customWidth="1"/>
    <col min="15" max="15" width="42.7109375" style="1" customWidth="1"/>
    <col min="16" max="16" width="5.7109375" style="1" customWidth="1"/>
    <col min="17" max="17" width="6.7109375" style="1" customWidth="1"/>
    <col min="18" max="18" width="4.7109375" style="1" customWidth="1"/>
    <col min="19" max="19" width="5.7109375" style="1" customWidth="1"/>
    <col min="20" max="20" width="4.7109375" style="1" customWidth="1"/>
    <col min="21" max="21" width="35.28515625" style="1" customWidth="1"/>
    <col min="22" max="22" width="8" style="1" customWidth="1"/>
    <col min="23" max="23" width="5.7109375" style="1" customWidth="1"/>
    <col min="24" max="16384" width="11.42578125" style="1"/>
  </cols>
  <sheetData>
    <row r="1" spans="1:23" ht="19.899999999999999" customHeight="1" x14ac:dyDescent="0.25"/>
    <row r="2" spans="1:23" ht="25.15" customHeight="1" x14ac:dyDescent="0.25">
      <c r="D2" s="130" t="s">
        <v>151</v>
      </c>
      <c r="E2" s="130"/>
      <c r="F2" s="130"/>
      <c r="G2" s="130"/>
      <c r="M2" s="130" t="s">
        <v>84</v>
      </c>
      <c r="N2" s="130"/>
      <c r="O2" s="130"/>
      <c r="P2" s="130"/>
      <c r="Q2" s="130"/>
    </row>
    <row r="3" spans="1:23" ht="10.15" customHeight="1" x14ac:dyDescent="0.25"/>
    <row r="4" spans="1:23" ht="19.899999999999999" customHeight="1" x14ac:dyDescent="0.25">
      <c r="D4" s="131"/>
      <c r="E4" s="131"/>
      <c r="F4" s="131"/>
      <c r="K4" s="132" t="s">
        <v>97</v>
      </c>
      <c r="L4" s="132"/>
      <c r="M4" s="131"/>
      <c r="N4" s="131"/>
      <c r="O4" s="131"/>
    </row>
    <row r="5" spans="1:23" ht="18.75" x14ac:dyDescent="0.25">
      <c r="A5" s="60" t="s">
        <v>77</v>
      </c>
      <c r="B5" s="2"/>
      <c r="E5" s="1" t="s">
        <v>94</v>
      </c>
      <c r="F5" s="96"/>
      <c r="G5" s="12"/>
      <c r="K5" s="12" t="s">
        <v>98</v>
      </c>
      <c r="L5" s="96">
        <f>8.5/Q8*"1:0:0"</f>
        <v>92.447129909364051</v>
      </c>
      <c r="M5" s="12" t="s">
        <v>96</v>
      </c>
      <c r="P5" s="97" t="s">
        <v>99</v>
      </c>
      <c r="Q5" s="98">
        <f>Q8*0.25</f>
        <v>9.5775462962964519E-4</v>
      </c>
      <c r="U5" s="94" t="s">
        <v>153</v>
      </c>
    </row>
    <row r="6" spans="1:23" x14ac:dyDescent="0.25">
      <c r="U6" s="128">
        <v>3</v>
      </c>
    </row>
    <row r="7" spans="1:23" ht="45" x14ac:dyDescent="0.25">
      <c r="A7" s="118" t="s">
        <v>33</v>
      </c>
      <c r="B7" s="119" t="s">
        <v>114</v>
      </c>
      <c r="C7" s="90" t="s">
        <v>1</v>
      </c>
      <c r="D7" s="113" t="s">
        <v>2</v>
      </c>
      <c r="E7" s="113" t="s">
        <v>3</v>
      </c>
      <c r="F7" s="113" t="s">
        <v>4</v>
      </c>
      <c r="G7" s="4" t="s">
        <v>30</v>
      </c>
      <c r="H7" s="4" t="s">
        <v>31</v>
      </c>
      <c r="I7" s="4" t="s">
        <v>91</v>
      </c>
      <c r="J7" s="4" t="s">
        <v>32</v>
      </c>
      <c r="K7" s="3" t="s">
        <v>0</v>
      </c>
      <c r="L7" s="90" t="s">
        <v>1</v>
      </c>
      <c r="M7" s="3" t="s">
        <v>2</v>
      </c>
      <c r="N7" s="3" t="s">
        <v>3</v>
      </c>
      <c r="O7" s="3" t="s">
        <v>4</v>
      </c>
      <c r="P7" s="3" t="s">
        <v>95</v>
      </c>
      <c r="Q7" s="4" t="s">
        <v>32</v>
      </c>
      <c r="R7" s="4" t="s">
        <v>91</v>
      </c>
      <c r="S7" s="3" t="s">
        <v>90</v>
      </c>
      <c r="U7" s="129" t="s">
        <v>154</v>
      </c>
    </row>
    <row r="8" spans="1:23" x14ac:dyDescent="0.25">
      <c r="A8" s="114">
        <v>1</v>
      </c>
      <c r="B8" s="115">
        <f>RANK($J8,J$8:J$48,1)+COUNTIF(J$8:J8,J8)-1</f>
        <v>12</v>
      </c>
      <c r="C8" s="115">
        <v>17</v>
      </c>
      <c r="D8" s="116" t="str">
        <f>IF(ISNA(VLOOKUP(C8,coureurs!$A$4:$I$70,2,FALSE)),"",VLOOKUP(C8,coureurs!$A$4:$I$70,2,FALSE))</f>
        <v>BEAU17</v>
      </c>
      <c r="E8" s="116" t="str">
        <f>IF(ISNA(VLOOKUP(C8,coureurs!$A$4:$I$70,3,FALSE)),"",VLOOKUP(C8,coureurs!$A$4:$I$70,3,FALSE))</f>
        <v>No17</v>
      </c>
      <c r="F8" s="116" t="str">
        <f>IF(ISNA(VLOOKUP(C8,coureurs!$A$4:$I$70,9,FALSE)),"",VLOOKUP(C8,coureurs!$A$4:$I$70,9,FALSE))</f>
        <v>EC MEDOC ATLANTIQUE</v>
      </c>
      <c r="G8" s="117">
        <v>0.44444444444444442</v>
      </c>
      <c r="H8" s="117">
        <v>0.44890046296296293</v>
      </c>
      <c r="I8" s="115">
        <v>26</v>
      </c>
      <c r="J8" s="117">
        <f t="shared" ref="J8:J24" si="0">H8-G8</f>
        <v>4.4560185185185119E-3</v>
      </c>
      <c r="K8" s="5">
        <v>1</v>
      </c>
      <c r="L8" s="24">
        <f t="shared" ref="L8:L55" si="1">VLOOKUP(K8,B$8:J$58,2,FALSE)</f>
        <v>1</v>
      </c>
      <c r="M8" s="14" t="str">
        <f>IF(ISNA(VLOOKUP(L8,coureurs!$A$4:$Q$70,2,FALSE)),"",VLOOKUP(L8,coureurs!$A$4:$Q$70,2,FALSE))</f>
        <v>BEAU4</v>
      </c>
      <c r="N8" s="14" t="str">
        <f>IF(ISNA(VLOOKUP(L8,coureurs!$A$4:$Q$70,3,FALSE)),"",VLOOKUP(L8,coureurs!$A$4:$Q$70,3,FALSE))</f>
        <v>No4</v>
      </c>
      <c r="O8" s="14" t="str">
        <f>IF(ISNA(VLOOKUP(L8,coureurs!$A$4:$Q$70,9,FALSE)),"",VLOOKUP(L8,coureurs!$A$4:$Q$70,9,FALSE))</f>
        <v>UC MONTPONNAISE VALLÉE DE L`ISLE</v>
      </c>
      <c r="P8" s="91" t="str">
        <f>IF(ISNA(VLOOKUP(L8,coureurs!$A$4:$Q$70,6,FALSE)),"",VLOOKUP(L8,coureurs!$A$4:$Q$70,6,FALSE))</f>
        <v>U17</v>
      </c>
      <c r="Q8" s="89">
        <f>VLOOKUP(L8,$C$8:$J$42,8,FALSE)</f>
        <v>3.8310185185185808E-3</v>
      </c>
      <c r="R8" s="23">
        <f>I8</f>
        <v>26</v>
      </c>
      <c r="S8" s="5"/>
      <c r="U8" s="123" t="str">
        <f t="array" ref="U8">IFERROR(INDEX($O$8:$O$25,SMALL(IF(COUNTIF($O$8:$O$25,$O$8:$O$25)&gt;=$U$6,ROW($O$8:$O$25)-7),ROW(1:1))),"")</f>
        <v>EC MEDOC ATLANTIQUE</v>
      </c>
      <c r="W8" s="1">
        <f>IF(U8="","",COUNTIF(U$8:U8,U8))</f>
        <v>1</v>
      </c>
    </row>
    <row r="9" spans="1:23" x14ac:dyDescent="0.25">
      <c r="A9" s="78">
        <f>A8+1</f>
        <v>2</v>
      </c>
      <c r="B9" s="80">
        <f>RANK($J9,J$8:J$48,1)+COUNTIF(J$8:J9,J9)-1</f>
        <v>14</v>
      </c>
      <c r="C9" s="80">
        <v>16</v>
      </c>
      <c r="D9" s="79" t="str">
        <f>IF(ISNA(VLOOKUP(C9,coureurs!$A$4:$I$70,2,FALSE)),"",VLOOKUP(C9,coureurs!$A$4:$I$70,2,FALSE))</f>
        <v>BEAU16</v>
      </c>
      <c r="E9" s="79" t="str">
        <f>IF(ISNA(VLOOKUP(C9,coureurs!$A$4:$I$70,3,FALSE)),"",VLOOKUP(C9,coureurs!$A$4:$I$70,3,FALSE))</f>
        <v>No16</v>
      </c>
      <c r="F9" s="79" t="str">
        <f>IF(ISNA(VLOOKUP(C9,coureurs!$A$4:$I$70,9,FALSE)),"",VLOOKUP(C9,coureurs!$A$4:$I$70,9,FALSE))</f>
        <v>AVC LIBOURNE</v>
      </c>
      <c r="G9" s="77">
        <v>0.4458333333333333</v>
      </c>
      <c r="H9" s="77">
        <v>0.45042824074074073</v>
      </c>
      <c r="I9" s="80">
        <v>19</v>
      </c>
      <c r="J9" s="77">
        <f t="shared" si="0"/>
        <v>4.5949074074074225E-3</v>
      </c>
      <c r="K9" s="6">
        <v>2</v>
      </c>
      <c r="L9" s="6">
        <f t="shared" si="1"/>
        <v>6</v>
      </c>
      <c r="M9" s="14" t="str">
        <f>IF(ISNA(VLOOKUP(L9,coureurs!$A$4:$Q$70,2,FALSE)),"",VLOOKUP(L9,coureurs!$A$4:$Q$70,2,FALSE))</f>
        <v>BEAU10</v>
      </c>
      <c r="N9" s="14" t="str">
        <f>IF(ISNA(VLOOKUP(L9,coureurs!$A$4:$Q$70,3,FALSE)),"",VLOOKUP(L9,coureurs!$A$4:$Q$70,3,FALSE))</f>
        <v>No10</v>
      </c>
      <c r="O9" s="14" t="str">
        <f>IF(ISNA(VLOOKUP(L9,coureurs!$A$4:$Q$70,9,FALSE)),"",VLOOKUP(L9,coureurs!$A$4:$Q$70,9,FALSE))</f>
        <v>VC DU SUD GIRONDE</v>
      </c>
      <c r="P9" s="6" t="str">
        <f>IF(ISNA(VLOOKUP(L8,coureurs!$A$4:$Q$70,6,FALSE)),"",VLOOKUP(L8,coureurs!$A$4:$Q$70,6,FALSE))</f>
        <v>U17</v>
      </c>
      <c r="Q9" s="10">
        <f t="shared" ref="Q9:Q55" si="2">VLOOKUP(L9,$C$8:$J$42,8,FALSE)</f>
        <v>3.9814814814815302E-3</v>
      </c>
      <c r="R9" s="15">
        <f t="shared" ref="R9:R55" si="3">I9</f>
        <v>19</v>
      </c>
      <c r="S9" s="10">
        <f>Q9-Q$8</f>
        <v>1.5046296296294948E-4</v>
      </c>
      <c r="U9" s="123" t="str">
        <f t="array" ref="U9">IFERROR(INDEX($O$8:$O$25,SMALL(IF(COUNTIF($O$8:$O$25,$O$8:$O$25)&gt;=$U$6,ROW($O$8:$O$25)-7),ROW(2:2))),"")</f>
        <v>Team Cycliste  VERTEILLACOISE</v>
      </c>
      <c r="V9" s="125"/>
      <c r="W9" s="125">
        <f>IF(U9="","",COUNTIF(U$8:U9,U9))</f>
        <v>1</v>
      </c>
    </row>
    <row r="10" spans="1:23" x14ac:dyDescent="0.25">
      <c r="A10" s="78">
        <f t="shared" ref="A10:A38" si="4">A9+1</f>
        <v>3</v>
      </c>
      <c r="B10" s="80">
        <f>RANK($J10,J$8:J$48,1)+COUNTIF(J$8:J10,J10)-1</f>
        <v>5</v>
      </c>
      <c r="C10" s="80">
        <v>13</v>
      </c>
      <c r="D10" s="79" t="str">
        <f>IF(ISNA(VLOOKUP(C10,coureurs!$A$4:$I$70,2,FALSE)),"",VLOOKUP(C10,coureurs!$A$4:$I$70,2,FALSE))</f>
        <v>BEAU13</v>
      </c>
      <c r="E10" s="79" t="str">
        <f>IF(ISNA(VLOOKUP(C10,coureurs!$A$4:$I$70,3,FALSE)),"",VLOOKUP(C10,coureurs!$A$4:$I$70,3,FALSE))</f>
        <v>No13</v>
      </c>
      <c r="F10" s="79" t="str">
        <f>IF(ISNA(VLOOKUP(C10,coureurs!$A$4:$I$70,9,FALSE)),"",VLOOKUP(C10,coureurs!$A$4:$I$70,9,FALSE))</f>
        <v>EC MEDOC ATLANTIQUE</v>
      </c>
      <c r="G10" s="77">
        <v>0.44722222222222219</v>
      </c>
      <c r="H10" s="77">
        <v>0.45140046296296293</v>
      </c>
      <c r="I10" s="80">
        <v>44</v>
      </c>
      <c r="J10" s="77">
        <f t="shared" ref="J10" si="5">H10-G10</f>
        <v>4.1782407407407463E-3</v>
      </c>
      <c r="K10" s="6">
        <v>3</v>
      </c>
      <c r="L10" s="6">
        <f t="shared" si="1"/>
        <v>2</v>
      </c>
      <c r="M10" s="14" t="str">
        <f>IF(ISNA(VLOOKUP(L10,coureurs!$A$4:$Q$70,2,FALSE)),"",VLOOKUP(L10,coureurs!$A$4:$Q$70,2,FALSE))</f>
        <v>BEAU5</v>
      </c>
      <c r="N10" s="14" t="str">
        <f>IF(ISNA(VLOOKUP(L10,coureurs!$A$4:$Q$70,3,FALSE)),"",VLOOKUP(L10,coureurs!$A$4:$Q$70,3,FALSE))</f>
        <v>No5</v>
      </c>
      <c r="O10" s="14" t="str">
        <f>IF(ISNA(VLOOKUP(L10,coureurs!$A$4:$Q$70,9,FALSE)),"",VLOOKUP(L10,coureurs!$A$4:$Q$70,9,FALSE))</f>
        <v>UC MONTPONNAISE VALLÉE DE L`ISLE</v>
      </c>
      <c r="P10" s="91" t="str">
        <f>IF(ISNA(VLOOKUP(L9,coureurs!$A$4:$Q$70,6,FALSE)),"",VLOOKUP(L9,coureurs!$A$4:$Q$70,6,FALSE))</f>
        <v>U17</v>
      </c>
      <c r="Q10" s="10">
        <f t="shared" si="2"/>
        <v>4.0509259259259855E-3</v>
      </c>
      <c r="R10" s="15">
        <f t="shared" si="3"/>
        <v>44</v>
      </c>
      <c r="S10" s="10">
        <f t="shared" ref="S10:S55" si="6">Q10-Q$8</f>
        <v>2.1990740740740478E-4</v>
      </c>
      <c r="U10" s="123" t="str">
        <f t="array" ref="U10">IFERROR(INDEX($O$8:$O$25,SMALL(IF(COUNTIF($O$8:$O$25,$O$8:$O$25)&gt;=$U$6,ROW($O$8:$O$25)-7),ROW(3:3))),"")</f>
        <v>DORDOGNE SUD CYCLISME</v>
      </c>
      <c r="V10" s="125"/>
      <c r="W10" s="125">
        <f>IF(U10="","",COUNTIF(U$8:U10,U10))</f>
        <v>1</v>
      </c>
    </row>
    <row r="11" spans="1:23" x14ac:dyDescent="0.25">
      <c r="A11" s="78">
        <f t="shared" si="4"/>
        <v>4</v>
      </c>
      <c r="B11" s="80">
        <f>RANK($J11,J$8:J$48,1)+COUNTIF(J$8:J11,J11)-1</f>
        <v>9</v>
      </c>
      <c r="C11" s="80">
        <v>14</v>
      </c>
      <c r="D11" s="79" t="str">
        <f>IF(ISNA(VLOOKUP(C11,coureurs!$A$4:$I$70,2,FALSE)),"",VLOOKUP(C11,coureurs!$A$4:$I$70,2,FALSE))</f>
        <v>BEAU14</v>
      </c>
      <c r="E11" s="79" t="str">
        <f>IF(ISNA(VLOOKUP(C11,coureurs!$A$4:$I$70,3,FALSE)),"",VLOOKUP(C11,coureurs!$A$4:$I$70,3,FALSE))</f>
        <v>No14</v>
      </c>
      <c r="F11" s="79" t="str">
        <f>IF(ISNA(VLOOKUP(C11,coureurs!$A$4:$I$70,9,FALSE)),"",VLOOKUP(C11,coureurs!$A$4:$I$70,9,FALSE))</f>
        <v>SPRINTER CLUB  DU PERIGORD</v>
      </c>
      <c r="G11" s="77">
        <v>0.44861111111111113</v>
      </c>
      <c r="H11" s="77">
        <v>0.45299768518518518</v>
      </c>
      <c r="I11" s="80">
        <v>18</v>
      </c>
      <c r="J11" s="77">
        <f t="shared" si="0"/>
        <v>4.3865740740740566E-3</v>
      </c>
      <c r="K11" s="6">
        <v>4</v>
      </c>
      <c r="L11" s="6">
        <f t="shared" si="1"/>
        <v>18</v>
      </c>
      <c r="M11" s="14" t="str">
        <f>IF(ISNA(VLOOKUP(L11,coureurs!$A$4:$Q$70,2,FALSE)),"",VLOOKUP(L11,coureurs!$A$4:$Q$70,2,FALSE))</f>
        <v>BEAU12</v>
      </c>
      <c r="N11" s="14" t="str">
        <f>IF(ISNA(VLOOKUP(L11,coureurs!$A$4:$Q$70,3,FALSE)),"",VLOOKUP(L11,coureurs!$A$4:$Q$70,3,FALSE))</f>
        <v>No12</v>
      </c>
      <c r="O11" s="14" t="str">
        <f>IF(ISNA(VLOOKUP(L11,coureurs!$A$4:$Q$70,9,FALSE)),"",VLOOKUP(L11,coureurs!$A$4:$Q$70,9,FALSE))</f>
        <v>UC BRIVISTE</v>
      </c>
      <c r="P11" s="91" t="str">
        <f>IF(ISNA(VLOOKUP(L10,coureurs!$A$4:$Q$70,6,FALSE)),"",VLOOKUP(L10,coureurs!$A$4:$Q$70,6,FALSE))</f>
        <v>U17</v>
      </c>
      <c r="Q11" s="10">
        <f t="shared" si="2"/>
        <v>4.1203703703704408E-3</v>
      </c>
      <c r="R11" s="15">
        <f t="shared" si="3"/>
        <v>18</v>
      </c>
      <c r="S11" s="10">
        <f t="shared" si="6"/>
        <v>2.8935185185186008E-4</v>
      </c>
      <c r="U11" s="123" t="str">
        <f t="array" ref="U11">IFERROR(INDEX($O$8:$O$25,SMALL(IF(COUNTIF($O$8:$O$25,$O$8:$O$25)&gt;=$U$6,ROW($O$8:$O$25)-7),ROW(4:4))),"")</f>
        <v>Team Cycliste  VERTEILLACOISE</v>
      </c>
      <c r="V11" s="125"/>
      <c r="W11" s="125">
        <f>IF(U11="","",COUNTIF(U$8:U11,U11))</f>
        <v>2</v>
      </c>
    </row>
    <row r="12" spans="1:23" x14ac:dyDescent="0.25">
      <c r="A12" s="78">
        <f t="shared" si="4"/>
        <v>5</v>
      </c>
      <c r="B12" s="80">
        <f>RANK($J12,J$8:J$48,1)+COUNTIF(J$8:J12,J12)-1</f>
        <v>17</v>
      </c>
      <c r="C12" s="80">
        <v>15</v>
      </c>
      <c r="D12" s="79" t="str">
        <f>IF(ISNA(VLOOKUP(C12,coureurs!$A$4:$I$70,2,FALSE)),"",VLOOKUP(C12,coureurs!$A$4:$I$70,2,FALSE))</f>
        <v>BEAU18</v>
      </c>
      <c r="E12" s="79" t="str">
        <f>IF(ISNA(VLOOKUP(C12,coureurs!$A$4:$I$70,3,FALSE)),"",VLOOKUP(C12,coureurs!$A$4:$I$70,3,FALSE))</f>
        <v>No18</v>
      </c>
      <c r="F12" s="79" t="str">
        <f>IF(ISNA(VLOOKUP(C12,coureurs!$A$4:$I$70,9,FALSE)),"",VLOOKUP(C12,coureurs!$A$4:$I$70,9,FALSE))</f>
        <v>EC MEDOC ATLANTIQUE</v>
      </c>
      <c r="G12" s="77">
        <v>0.45</v>
      </c>
      <c r="H12" s="77">
        <v>0.45488425925925924</v>
      </c>
      <c r="I12" s="80">
        <v>43</v>
      </c>
      <c r="J12" s="77">
        <f t="shared" ref="J12" si="7">H12-G12</f>
        <v>4.8842592592592271E-3</v>
      </c>
      <c r="K12" s="6">
        <v>5</v>
      </c>
      <c r="L12" s="6">
        <f t="shared" si="1"/>
        <v>13</v>
      </c>
      <c r="M12" s="14" t="str">
        <f>IF(ISNA(VLOOKUP(L12,coureurs!$A$4:$Q$70,2,FALSE)),"",VLOOKUP(L12,coureurs!$A$4:$Q$70,2,FALSE))</f>
        <v>BEAU13</v>
      </c>
      <c r="N12" s="14" t="str">
        <f>IF(ISNA(VLOOKUP(L12,coureurs!$A$4:$Q$70,3,FALSE)),"",VLOOKUP(L12,coureurs!$A$4:$Q$70,3,FALSE))</f>
        <v>No13</v>
      </c>
      <c r="O12" s="14" t="str">
        <f>IF(ISNA(VLOOKUP(L12,coureurs!$A$4:$Q$70,9,FALSE)),"",VLOOKUP(L12,coureurs!$A$4:$Q$70,9,FALSE))</f>
        <v>EC MEDOC ATLANTIQUE</v>
      </c>
      <c r="P12" s="91" t="str">
        <f>IF(ISNA(VLOOKUP(L11,coureurs!$A$4:$Q$70,6,FALSE)),"",VLOOKUP(L11,coureurs!$A$4:$Q$70,6,FALSE))</f>
        <v>U17</v>
      </c>
      <c r="Q12" s="10">
        <f t="shared" si="2"/>
        <v>4.1782407407407463E-3</v>
      </c>
      <c r="R12" s="15">
        <f t="shared" si="3"/>
        <v>43</v>
      </c>
      <c r="S12" s="10">
        <f t="shared" si="6"/>
        <v>3.4722222222216548E-4</v>
      </c>
      <c r="U12" s="123" t="str">
        <f t="array" ref="U12">IFERROR(INDEX($O$8:$O$25,SMALL(IF(COUNTIF($O$8:$O$25,$O$8:$O$25)&gt;=$U$6,ROW($O$8:$O$25)-7),ROW(5:5))),"")</f>
        <v>EC MEDOC ATLANTIQUE</v>
      </c>
      <c r="V12" s="125"/>
      <c r="W12" s="125">
        <f>IF(U12="","",COUNTIF(U$8:U12,U12))</f>
        <v>2</v>
      </c>
    </row>
    <row r="13" spans="1:23" x14ac:dyDescent="0.25">
      <c r="A13" s="78">
        <f t="shared" si="4"/>
        <v>6</v>
      </c>
      <c r="B13" s="80">
        <f>RANK($J13,J$8:J$48,1)+COUNTIF(J$8:J13,J13)-1</f>
        <v>11</v>
      </c>
      <c r="C13" s="80">
        <v>12</v>
      </c>
      <c r="D13" s="79" t="str">
        <f>IF(ISNA(VLOOKUP(C13,coureurs!$A$4:$I$70,2,FALSE)),"",VLOOKUP(C13,coureurs!$A$4:$I$70,2,FALSE))</f>
        <v>BEAU15</v>
      </c>
      <c r="E13" s="79" t="str">
        <f>IF(ISNA(VLOOKUP(C13,coureurs!$A$4:$I$70,3,FALSE)),"",VLOOKUP(C13,coureurs!$A$4:$I$70,3,FALSE))</f>
        <v>No15</v>
      </c>
      <c r="F13" s="79" t="str">
        <f>IF(ISNA(VLOOKUP(C13,coureurs!$A$4:$I$70,9,FALSE)),"",VLOOKUP(C13,coureurs!$A$4:$I$70,9,FALSE))</f>
        <v>SPRINTER CLUB  DU PERIGORD</v>
      </c>
      <c r="G13" s="77">
        <v>0.4513888888888889</v>
      </c>
      <c r="H13" s="77">
        <v>0.45578703703703699</v>
      </c>
      <c r="I13" s="80">
        <v>14</v>
      </c>
      <c r="J13" s="77">
        <f t="shared" si="0"/>
        <v>4.3981481481480955E-3</v>
      </c>
      <c r="K13" s="6">
        <v>6</v>
      </c>
      <c r="L13" s="6">
        <f t="shared" si="1"/>
        <v>3</v>
      </c>
      <c r="M13" s="14" t="str">
        <f>IF(ISNA(VLOOKUP(L13,coureurs!$A$4:$Q$70,2,FALSE)),"",VLOOKUP(L13,coureurs!$A$4:$Q$70,2,FALSE))</f>
        <v>BEAU3</v>
      </c>
      <c r="N13" s="14" t="str">
        <f>IF(ISNA(VLOOKUP(L13,coureurs!$A$4:$Q$70,3,FALSE)),"",VLOOKUP(L13,coureurs!$A$4:$Q$70,3,FALSE))</f>
        <v>No3</v>
      </c>
      <c r="O13" s="14" t="str">
        <f>IF(ISNA(VLOOKUP(L13,coureurs!$A$4:$Q$70,9,FALSE)),"",VLOOKUP(L13,coureurs!$A$4:$Q$70,9,FALSE))</f>
        <v>Team Cycliste  VERTEILLACOISE</v>
      </c>
      <c r="P13" s="91" t="str">
        <f>IF(ISNA(VLOOKUP(L12,coureurs!$A$4:$Q$70,6,FALSE)),"",VLOOKUP(L12,coureurs!$A$4:$Q$70,6,FALSE))</f>
        <v>U17</v>
      </c>
      <c r="Q13" s="10">
        <f t="shared" si="2"/>
        <v>4.1782407407408018E-3</v>
      </c>
      <c r="R13" s="15">
        <f t="shared" si="3"/>
        <v>14</v>
      </c>
      <c r="S13" s="10">
        <f t="shared" si="6"/>
        <v>3.4722222222222099E-4</v>
      </c>
      <c r="U13" s="123" t="str">
        <f t="array" ref="U13">IFERROR(INDEX($O$8:$O$25,SMALL(IF(COUNTIF($O$8:$O$25,$O$8:$O$25)&gt;=$U$6,ROW($O$8:$O$25)-7),ROW(6:6))),"")</f>
        <v>DORDOGNE SUD CYCLISME</v>
      </c>
      <c r="V13" s="125"/>
      <c r="W13" s="125">
        <f>IF(U13="","",COUNTIF(U$8:U13,U13))</f>
        <v>2</v>
      </c>
    </row>
    <row r="14" spans="1:23" x14ac:dyDescent="0.25">
      <c r="A14" s="78">
        <f t="shared" si="4"/>
        <v>7</v>
      </c>
      <c r="B14" s="80">
        <f>RANK($J14,J$8:J$48,1)+COUNTIF(J$8:J14,J14)-1</f>
        <v>18</v>
      </c>
      <c r="C14" s="80">
        <v>11</v>
      </c>
      <c r="D14" s="79" t="str">
        <f>IF(ISNA(VLOOKUP(C14,coureurs!$A$4:$I$70,2,FALSE)),"",VLOOKUP(C14,coureurs!$A$4:$I$70,2,FALSE))</f>
        <v>BEAU9</v>
      </c>
      <c r="E14" s="79" t="str">
        <f>IF(ISNA(VLOOKUP(C14,coureurs!$A$4:$I$70,3,FALSE)),"",VLOOKUP(C14,coureurs!$A$4:$I$70,3,FALSE))</f>
        <v>No9</v>
      </c>
      <c r="F14" s="79" t="str">
        <f>IF(ISNA(VLOOKUP(C14,coureurs!$A$4:$I$70,9,FALSE)),"",VLOOKUP(C14,coureurs!$A$4:$I$70,9,FALSE))</f>
        <v>VELO CLUB LE TEILLEUL</v>
      </c>
      <c r="G14" s="77">
        <v>0.45208333333333334</v>
      </c>
      <c r="H14" s="77">
        <v>0.48356481481481484</v>
      </c>
      <c r="I14" s="80">
        <v>35</v>
      </c>
      <c r="J14" s="77">
        <f t="shared" ref="J14" si="8">H14-G14</f>
        <v>3.1481481481481499E-2</v>
      </c>
      <c r="K14" s="6">
        <v>7</v>
      </c>
      <c r="L14" s="6">
        <f t="shared" si="1"/>
        <v>7</v>
      </c>
      <c r="M14" s="14" t="str">
        <f>IF(ISNA(VLOOKUP(L14,coureurs!$A$4:$Q$70,2,FALSE)),"",VLOOKUP(L14,coureurs!$A$4:$Q$70,2,FALSE))</f>
        <v>BEAU7</v>
      </c>
      <c r="N14" s="14" t="str">
        <f>IF(ISNA(VLOOKUP(L14,coureurs!$A$4:$Q$70,3,FALSE)),"",VLOOKUP(L14,coureurs!$A$4:$Q$70,3,FALSE))</f>
        <v>No7</v>
      </c>
      <c r="O14" s="14" t="str">
        <f>IF(ISNA(VLOOKUP(L14,coureurs!$A$4:$Q$70,9,FALSE)),"",VLOOKUP(L14,coureurs!$A$4:$Q$70,9,FALSE))</f>
        <v>DORDOGNE SUD CYCLISME</v>
      </c>
      <c r="P14" s="91" t="str">
        <f>IF(ISNA(VLOOKUP(L13,coureurs!$A$4:$Q$70,6,FALSE)),"",VLOOKUP(L13,coureurs!$A$4:$Q$70,6,FALSE))</f>
        <v>U17</v>
      </c>
      <c r="Q14" s="10">
        <f t="shared" si="2"/>
        <v>4.1898148148148406E-3</v>
      </c>
      <c r="R14" s="15">
        <f t="shared" si="3"/>
        <v>35</v>
      </c>
      <c r="S14" s="10">
        <f t="shared" si="6"/>
        <v>3.5879629629625986E-4</v>
      </c>
      <c r="U14" s="123" t="str">
        <f t="array" ref="U14">IFERROR(INDEX($O$8:$O$25,SMALL(IF(COUNTIF($O$8:$O$25,$O$8:$O$25)&gt;=$U$6,ROW($O$8:$O$25)-7),ROW(7:7))),"")</f>
        <v>Team Cycliste  VERTEILLACOISE</v>
      </c>
      <c r="V14" s="125"/>
      <c r="W14" s="125">
        <f>IF(U14="","",COUNTIF(U$8:U14,U14))</f>
        <v>3</v>
      </c>
    </row>
    <row r="15" spans="1:23" x14ac:dyDescent="0.25">
      <c r="A15" s="78">
        <f t="shared" si="4"/>
        <v>8</v>
      </c>
      <c r="B15" s="80">
        <f>RANK($J15,J$8:J$48,1)+COUNTIF(J$8:J15,J15)-1</f>
        <v>10</v>
      </c>
      <c r="C15" s="80">
        <v>10</v>
      </c>
      <c r="D15" s="79" t="str">
        <f>IF(ISNA(VLOOKUP(C15,coureurs!$A$4:$I$70,2,FALSE)),"",VLOOKUP(C15,coureurs!$A$4:$I$70,2,FALSE))</f>
        <v>BEAU11</v>
      </c>
      <c r="E15" s="79" t="str">
        <f>IF(ISNA(VLOOKUP(C15,coureurs!$A$4:$I$70,3,FALSE)),"",VLOOKUP(C15,coureurs!$A$4:$I$70,3,FALSE))</f>
        <v>No11</v>
      </c>
      <c r="F15" s="79" t="str">
        <f>IF(ISNA(VLOOKUP(C15,coureurs!$A$4:$I$70,9,FALSE)),"",VLOOKUP(C15,coureurs!$A$4:$I$70,9,FALSE))</f>
        <v>AVC LIBOURNE</v>
      </c>
      <c r="G15" s="77">
        <v>0.45277777777777778</v>
      </c>
      <c r="H15" s="77">
        <v>0.45716435185185184</v>
      </c>
      <c r="I15" s="80">
        <v>58</v>
      </c>
      <c r="J15" s="77">
        <f t="shared" si="0"/>
        <v>4.3865740740740566E-3</v>
      </c>
      <c r="K15" s="6">
        <v>8</v>
      </c>
      <c r="L15" s="6">
        <f t="shared" si="1"/>
        <v>4</v>
      </c>
      <c r="M15" s="14" t="str">
        <f>IF(ISNA(VLOOKUP(L15,coureurs!$A$4:$Q$70,2,FALSE)),"",VLOOKUP(L15,coureurs!$A$4:$Q$70,2,FALSE))</f>
        <v>BEAU1</v>
      </c>
      <c r="N15" s="14" t="str">
        <f>IF(ISNA(VLOOKUP(L15,coureurs!$A$4:$Q$70,3,FALSE)),"",VLOOKUP(L15,coureurs!$A$4:$Q$70,3,FALSE))</f>
        <v>No1</v>
      </c>
      <c r="O15" s="14" t="str">
        <f>IF(ISNA(VLOOKUP(L15,coureurs!$A$4:$Q$70,9,FALSE)),"",VLOOKUP(L15,coureurs!$A$4:$Q$70,9,FALSE))</f>
        <v>Team Cycliste  VERTEILLACOISE</v>
      </c>
      <c r="P15" s="91" t="str">
        <f>IF(ISNA(VLOOKUP(L14,coureurs!$A$4:$Q$70,6,FALSE)),"",VLOOKUP(L14,coureurs!$A$4:$Q$70,6,FALSE))</f>
        <v>U17</v>
      </c>
      <c r="Q15" s="10">
        <f t="shared" si="2"/>
        <v>4.2361111111111072E-3</v>
      </c>
      <c r="R15" s="15">
        <f t="shared" si="3"/>
        <v>58</v>
      </c>
      <c r="S15" s="10">
        <f t="shared" si="6"/>
        <v>4.0509259259252639E-4</v>
      </c>
      <c r="U15" s="123" t="str">
        <f t="array" ref="U15">IFERROR(INDEX($O$8:$O$25,SMALL(IF(COUNTIF($O$8:$O$25,$O$8:$O$25)&gt;=$U$6,ROW($O$8:$O$25)-7),ROW(8:8))),"")</f>
        <v>DORDOGNE SUD CYCLISME</v>
      </c>
      <c r="V15" s="125"/>
      <c r="W15" s="125">
        <f>IF(U15="","",COUNTIF(U$8:U15,U15))</f>
        <v>3</v>
      </c>
    </row>
    <row r="16" spans="1:23" x14ac:dyDescent="0.25">
      <c r="A16" s="78">
        <f t="shared" si="4"/>
        <v>9</v>
      </c>
      <c r="B16" s="80">
        <f>RANK($J16,J$8:J$48,1)+COUNTIF(J$8:J16,J16)-1</f>
        <v>13</v>
      </c>
      <c r="C16" s="80">
        <v>9</v>
      </c>
      <c r="D16" s="79" t="str">
        <f>IF(ISNA(VLOOKUP(C16,coureurs!$A$4:$I$70,2,FALSE)),"",VLOOKUP(C16,coureurs!$A$4:$I$70,2,FALSE))</f>
        <v>BEAU6</v>
      </c>
      <c r="E16" s="79" t="str">
        <f>IF(ISNA(VLOOKUP(C16,coureurs!$A$4:$I$70,3,FALSE)),"",VLOOKUP(C16,coureurs!$A$4:$I$70,3,FALSE))</f>
        <v>No6</v>
      </c>
      <c r="F16" s="79" t="str">
        <f>IF(ISNA(VLOOKUP(C16,coureurs!$A$4:$I$70,9,FALSE)),"",VLOOKUP(C16,coureurs!$A$4:$I$70,9,FALSE))</f>
        <v>DORDOGNE SUD CYCLISME</v>
      </c>
      <c r="G16" s="77">
        <v>0.45555555555555555</v>
      </c>
      <c r="H16" s="77">
        <v>0.46011574074074074</v>
      </c>
      <c r="I16" s="80">
        <v>25</v>
      </c>
      <c r="J16" s="77">
        <f t="shared" si="0"/>
        <v>4.5601851851851949E-3</v>
      </c>
      <c r="K16" s="6">
        <v>9</v>
      </c>
      <c r="L16" s="6">
        <f t="shared" si="1"/>
        <v>14</v>
      </c>
      <c r="M16" s="14" t="str">
        <f>IF(ISNA(VLOOKUP(L16,coureurs!$A$4:$Q$70,2,FALSE)),"",VLOOKUP(L16,coureurs!$A$4:$Q$70,2,FALSE))</f>
        <v>BEAU14</v>
      </c>
      <c r="N16" s="14" t="str">
        <f>IF(ISNA(VLOOKUP(L16,coureurs!$A$4:$Q$70,3,FALSE)),"",VLOOKUP(L16,coureurs!$A$4:$Q$70,3,FALSE))</f>
        <v>No14</v>
      </c>
      <c r="O16" s="14" t="str">
        <f>IF(ISNA(VLOOKUP(L16,coureurs!$A$4:$Q$70,9,FALSE)),"",VLOOKUP(L16,coureurs!$A$4:$Q$70,9,FALSE))</f>
        <v>SPRINTER CLUB  DU PERIGORD</v>
      </c>
      <c r="P16" s="91" t="str">
        <f>IF(ISNA(VLOOKUP(L15,coureurs!$A$4:$Q$70,6,FALSE)),"",VLOOKUP(L15,coureurs!$A$4:$Q$70,6,FALSE))</f>
        <v>U17</v>
      </c>
      <c r="Q16" s="10">
        <f t="shared" si="2"/>
        <v>4.3865740740740566E-3</v>
      </c>
      <c r="R16" s="15">
        <f t="shared" si="3"/>
        <v>25</v>
      </c>
      <c r="S16" s="10">
        <f t="shared" si="6"/>
        <v>5.5555555555547587E-4</v>
      </c>
      <c r="U16" s="123" t="str">
        <f t="array" ref="U16">IFERROR(INDEX($O$8:$O$25,SMALL(IF(COUNTIF($O$8:$O$25,$O$8:$O$25)&gt;=$U$6,ROW($O$8:$O$25)-7),ROW(9:9))),"")</f>
        <v>EC MEDOC ATLANTIQUE</v>
      </c>
      <c r="V16" s="125"/>
      <c r="W16" s="125">
        <f>IF(U16="","",COUNTIF(U$8:U16,U16))</f>
        <v>3</v>
      </c>
    </row>
    <row r="17" spans="1:23" x14ac:dyDescent="0.25">
      <c r="A17" s="78">
        <f t="shared" si="4"/>
        <v>10</v>
      </c>
      <c r="B17" s="80">
        <f>RANK($J17,J$8:J$48,1)+COUNTIF(J$8:J17,J17)-1</f>
        <v>16</v>
      </c>
      <c r="C17" s="80">
        <v>8</v>
      </c>
      <c r="D17" s="79" t="str">
        <f>IF(ISNA(VLOOKUP(C17,coureurs!$A$4:$I$70,2,FALSE)),"",VLOOKUP(C17,coureurs!$A$4:$I$70,2,FALSE))</f>
        <v>BEAU8</v>
      </c>
      <c r="E17" s="79" t="str">
        <f>IF(ISNA(VLOOKUP(C17,coureurs!$A$4:$I$70,3,FALSE)),"",VLOOKUP(C17,coureurs!$A$4:$I$70,3,FALSE))</f>
        <v>No8</v>
      </c>
      <c r="F17" s="79" t="str">
        <f>IF(ISNA(VLOOKUP(C17,coureurs!$A$4:$I$70,9,FALSE)),"",VLOOKUP(C17,coureurs!$A$4:$I$70,9,FALSE))</f>
        <v>DORDOGNE SUD CYCLISME</v>
      </c>
      <c r="G17" s="77">
        <v>0.45694444444444443</v>
      </c>
      <c r="H17" s="77">
        <v>0.4616898148148148</v>
      </c>
      <c r="I17" s="80">
        <v>8</v>
      </c>
      <c r="J17" s="77">
        <f t="shared" si="0"/>
        <v>4.745370370370372E-3</v>
      </c>
      <c r="K17" s="6">
        <v>10</v>
      </c>
      <c r="L17" s="6">
        <f t="shared" si="1"/>
        <v>10</v>
      </c>
      <c r="M17" s="14" t="str">
        <f>IF(ISNA(VLOOKUP(L17,coureurs!$A$4:$Q$70,2,FALSE)),"",VLOOKUP(L17,coureurs!$A$4:$Q$70,2,FALSE))</f>
        <v>BEAU11</v>
      </c>
      <c r="N17" s="14" t="str">
        <f>IF(ISNA(VLOOKUP(L17,coureurs!$A$4:$Q$70,3,FALSE)),"",VLOOKUP(L17,coureurs!$A$4:$Q$70,3,FALSE))</f>
        <v>No11</v>
      </c>
      <c r="O17" s="14" t="str">
        <f>IF(ISNA(VLOOKUP(L17,coureurs!$A$4:$Q$70,9,FALSE)),"",VLOOKUP(L17,coureurs!$A$4:$Q$70,9,FALSE))</f>
        <v>AVC LIBOURNE</v>
      </c>
      <c r="P17" s="91" t="str">
        <f>IF(ISNA(VLOOKUP(L16,coureurs!$A$4:$Q$70,6,FALSE)),"",VLOOKUP(L16,coureurs!$A$4:$Q$70,6,FALSE))</f>
        <v>U17</v>
      </c>
      <c r="Q17" s="10">
        <f t="shared" si="2"/>
        <v>4.3865740740740566E-3</v>
      </c>
      <c r="R17" s="15">
        <f t="shared" si="3"/>
        <v>8</v>
      </c>
      <c r="S17" s="10">
        <f t="shared" si="6"/>
        <v>5.5555555555547587E-4</v>
      </c>
      <c r="U17" s="123" t="str">
        <f t="array" ref="U17">IFERROR(INDEX($O$8:$O$25,SMALL(IF(COUNTIF($O$8:$O$25,$O$8:$O$25)&gt;=$U$6,ROW($O$8:$O$25)-7),ROW(10:10))),"")</f>
        <v/>
      </c>
      <c r="V17" s="125"/>
      <c r="W17" s="125" t="str">
        <f>IF(U17="","",COUNTIF(U$8:U17,U17))</f>
        <v/>
      </c>
    </row>
    <row r="18" spans="1:23" x14ac:dyDescent="0.25">
      <c r="A18" s="78">
        <f t="shared" si="4"/>
        <v>11</v>
      </c>
      <c r="B18" s="80">
        <f>RANK($J18,J$8:J$48,1)+COUNTIF(J$8:J18,J18)-1</f>
        <v>7</v>
      </c>
      <c r="C18" s="80">
        <v>7</v>
      </c>
      <c r="D18" s="79" t="str">
        <f>IF(ISNA(VLOOKUP(C18,coureurs!$A$4:$I$70,2,FALSE)),"",VLOOKUP(C18,coureurs!$A$4:$I$70,2,FALSE))</f>
        <v>BEAU7</v>
      </c>
      <c r="E18" s="79" t="str">
        <f>IF(ISNA(VLOOKUP(C18,coureurs!$A$4:$I$70,3,FALSE)),"",VLOOKUP(C18,coureurs!$A$4:$I$70,3,FALSE))</f>
        <v>No7</v>
      </c>
      <c r="F18" s="79" t="str">
        <f>IF(ISNA(VLOOKUP(C18,coureurs!$A$4:$I$70,9,FALSE)),"",VLOOKUP(C18,coureurs!$A$4:$I$70,9,FALSE))</f>
        <v>DORDOGNE SUD CYCLISME</v>
      </c>
      <c r="G18" s="77">
        <v>0.45833333333333331</v>
      </c>
      <c r="H18" s="77">
        <v>0.46252314814814816</v>
      </c>
      <c r="I18" s="80">
        <v>51</v>
      </c>
      <c r="J18" s="77">
        <f t="shared" si="0"/>
        <v>4.1898148148148406E-3</v>
      </c>
      <c r="K18" s="6">
        <v>11</v>
      </c>
      <c r="L18" s="6">
        <f t="shared" si="1"/>
        <v>12</v>
      </c>
      <c r="M18" s="14" t="str">
        <f>IF(ISNA(VLOOKUP(L18,coureurs!$A$4:$Q$70,2,FALSE)),"",VLOOKUP(L18,coureurs!$A$4:$Q$70,2,FALSE))</f>
        <v>BEAU15</v>
      </c>
      <c r="N18" s="14" t="str">
        <f>IF(ISNA(VLOOKUP(L18,coureurs!$A$4:$Q$70,3,FALSE)),"",VLOOKUP(L18,coureurs!$A$4:$Q$70,3,FALSE))</f>
        <v>No15</v>
      </c>
      <c r="O18" s="14" t="str">
        <f>IF(ISNA(VLOOKUP(L18,coureurs!$A$4:$Q$70,9,FALSE)),"",VLOOKUP(L18,coureurs!$A$4:$Q$70,9,FALSE))</f>
        <v>SPRINTER CLUB  DU PERIGORD</v>
      </c>
      <c r="P18" s="91" t="str">
        <f>IF(ISNA(VLOOKUP(L17,coureurs!$A$4:$Q$70,6,FALSE)),"",VLOOKUP(L17,coureurs!$A$4:$Q$70,6,FALSE))</f>
        <v>U17</v>
      </c>
      <c r="Q18" s="10">
        <f t="shared" si="2"/>
        <v>4.3981481481480955E-3</v>
      </c>
      <c r="R18" s="15">
        <f t="shared" si="3"/>
        <v>51</v>
      </c>
      <c r="S18" s="10">
        <f t="shared" si="6"/>
        <v>5.6712962962951474E-4</v>
      </c>
      <c r="U18" s="123" t="str">
        <f t="array" ref="U18">IFERROR(INDEX($O$8:$O$25,SMALL(IF(COUNTIF($O$8:$O$25,$O$8:$O$25)&gt;=$U$6,ROW($O$8:$O$25)-7),ROW(11:11))),"")</f>
        <v/>
      </c>
      <c r="V18" s="125"/>
      <c r="W18" s="125" t="str">
        <f>IF(U18="","",COUNTIF(U$8:U18,U18))</f>
        <v/>
      </c>
    </row>
    <row r="19" spans="1:23" x14ac:dyDescent="0.25">
      <c r="A19" s="78">
        <f t="shared" si="4"/>
        <v>12</v>
      </c>
      <c r="B19" s="80">
        <f>RANK($J19,J$8:J$48,1)+COUNTIF(J$8:J19,J19)-1</f>
        <v>2</v>
      </c>
      <c r="C19" s="80">
        <v>6</v>
      </c>
      <c r="D19" s="79" t="str">
        <f>IF(ISNA(VLOOKUP(C19,coureurs!$A$4:$I$70,2,FALSE)),"",VLOOKUP(C19,coureurs!$A$4:$I$70,2,FALSE))</f>
        <v>BEAU10</v>
      </c>
      <c r="E19" s="79" t="str">
        <f>IF(ISNA(VLOOKUP(C19,coureurs!$A$4:$I$70,3,FALSE)),"",VLOOKUP(C19,coureurs!$A$4:$I$70,3,FALSE))</f>
        <v>No10</v>
      </c>
      <c r="F19" s="79" t="str">
        <f>IF(ISNA(VLOOKUP(C19,coureurs!$A$4:$I$70,9,FALSE)),"",VLOOKUP(C19,coureurs!$A$4:$I$70,9,FALSE))</f>
        <v>VC DU SUD GIRONDE</v>
      </c>
      <c r="G19" s="77">
        <v>0.4597222222222222</v>
      </c>
      <c r="H19" s="77">
        <v>0.46370370370370373</v>
      </c>
      <c r="I19" s="80">
        <v>40</v>
      </c>
      <c r="J19" s="77">
        <f t="shared" si="0"/>
        <v>3.9814814814815302E-3</v>
      </c>
      <c r="K19" s="6">
        <v>12</v>
      </c>
      <c r="L19" s="6">
        <f t="shared" si="1"/>
        <v>17</v>
      </c>
      <c r="M19" s="14" t="str">
        <f>IF(ISNA(VLOOKUP(L19,coureurs!$A$4:$Q$70,2,FALSE)),"",VLOOKUP(L19,coureurs!$A$4:$Q$70,2,FALSE))</f>
        <v>BEAU17</v>
      </c>
      <c r="N19" s="14" t="str">
        <f>IF(ISNA(VLOOKUP(L19,coureurs!$A$4:$Q$70,3,FALSE)),"",VLOOKUP(L19,coureurs!$A$4:$Q$70,3,FALSE))</f>
        <v>No17</v>
      </c>
      <c r="O19" s="14" t="str">
        <f>IF(ISNA(VLOOKUP(L19,coureurs!$A$4:$Q$70,9,FALSE)),"",VLOOKUP(L19,coureurs!$A$4:$Q$70,9,FALSE))</f>
        <v>EC MEDOC ATLANTIQUE</v>
      </c>
      <c r="P19" s="91" t="str">
        <f>IF(ISNA(VLOOKUP(L18,coureurs!$A$4:$Q$70,6,FALSE)),"",VLOOKUP(L18,coureurs!$A$4:$Q$70,6,FALSE))</f>
        <v>U17</v>
      </c>
      <c r="Q19" s="10">
        <f t="shared" si="2"/>
        <v>4.4560185185185119E-3</v>
      </c>
      <c r="R19" s="15">
        <f t="shared" si="3"/>
        <v>40</v>
      </c>
      <c r="S19" s="10">
        <f t="shared" si="6"/>
        <v>6.2499999999993117E-4</v>
      </c>
      <c r="U19" s="123" t="str">
        <f t="array" ref="U19">IFERROR(INDEX($O$8:$O$25,SMALL(IF(COUNTIF($O$8:$O$25,$O$8:$O$25)&gt;=$U$6,ROW($O$8:$O$25)-7),ROW(12:12))),"")</f>
        <v/>
      </c>
      <c r="V19" s="125"/>
      <c r="W19" s="125" t="str">
        <f>IF(U19="","",COUNTIF(U$8:U19,U19))</f>
        <v/>
      </c>
    </row>
    <row r="20" spans="1:23" x14ac:dyDescent="0.25">
      <c r="A20" s="78">
        <f t="shared" si="4"/>
        <v>13</v>
      </c>
      <c r="B20" s="80">
        <f>RANK($J20,J$8:J$48,1)+COUNTIF(J$8:J20,J20)-1</f>
        <v>15</v>
      </c>
      <c r="C20" s="80">
        <v>5</v>
      </c>
      <c r="D20" s="79" t="str">
        <f>IF(ISNA(VLOOKUP(C20,coureurs!$A$4:$I$70,2,FALSE)),"",VLOOKUP(C20,coureurs!$A$4:$I$70,2,FALSE))</f>
        <v>BEAU2</v>
      </c>
      <c r="E20" s="79" t="str">
        <f>IF(ISNA(VLOOKUP(C20,coureurs!$A$4:$I$70,3,FALSE)),"",VLOOKUP(C20,coureurs!$A$4:$I$70,3,FALSE))</f>
        <v>No2</v>
      </c>
      <c r="F20" s="79" t="str">
        <f>IF(ISNA(VLOOKUP(C20,coureurs!$A$4:$I$70,9,FALSE)),"",VLOOKUP(C20,coureurs!$A$4:$I$70,9,FALSE))</f>
        <v>Team Cycliste  VERTEILLACOISE</v>
      </c>
      <c r="G20" s="77">
        <v>0.46111111111111108</v>
      </c>
      <c r="H20" s="77">
        <v>0.46583333333333332</v>
      </c>
      <c r="I20" s="80">
        <v>34</v>
      </c>
      <c r="J20" s="77">
        <f t="shared" si="0"/>
        <v>4.7222222222222388E-3</v>
      </c>
      <c r="K20" s="6">
        <v>13</v>
      </c>
      <c r="L20" s="6">
        <f t="shared" si="1"/>
        <v>9</v>
      </c>
      <c r="M20" s="14" t="str">
        <f>IF(ISNA(VLOOKUP(L20,coureurs!$A$4:$Q$70,2,FALSE)),"",VLOOKUP(L20,coureurs!$A$4:$Q$70,2,FALSE))</f>
        <v>BEAU6</v>
      </c>
      <c r="N20" s="14" t="str">
        <f>IF(ISNA(VLOOKUP(L20,coureurs!$A$4:$Q$70,3,FALSE)),"",VLOOKUP(L20,coureurs!$A$4:$Q$70,3,FALSE))</f>
        <v>No6</v>
      </c>
      <c r="O20" s="14" t="str">
        <f>IF(ISNA(VLOOKUP(L20,coureurs!$A$4:$Q$70,9,FALSE)),"",VLOOKUP(L20,coureurs!$A$4:$Q$70,9,FALSE))</f>
        <v>DORDOGNE SUD CYCLISME</v>
      </c>
      <c r="P20" s="91" t="str">
        <f>IF(ISNA(VLOOKUP(L19,coureurs!$A$4:$Q$70,6,FALSE)),"",VLOOKUP(L19,coureurs!$A$4:$Q$70,6,FALSE))</f>
        <v>U17</v>
      </c>
      <c r="Q20" s="10">
        <f t="shared" si="2"/>
        <v>4.5601851851851949E-3</v>
      </c>
      <c r="R20" s="15">
        <f t="shared" si="3"/>
        <v>34</v>
      </c>
      <c r="S20" s="10">
        <f t="shared" si="6"/>
        <v>7.2916666666661412E-4</v>
      </c>
      <c r="U20" s="123" t="str">
        <f t="array" ref="U20">IFERROR(INDEX($O$8:$O$25,SMALL(IF(COUNTIF($O$8:$O$25,$O$8:$O$25)&gt;=$U$6,ROW($O$8:$O$25)-7),ROW(13:13))),"")</f>
        <v/>
      </c>
      <c r="V20" s="125"/>
      <c r="W20" s="125" t="str">
        <f>IF(U20="","",COUNTIF(U$8:U20,U20))</f>
        <v/>
      </c>
    </row>
    <row r="21" spans="1:23" x14ac:dyDescent="0.25">
      <c r="A21" s="78">
        <f t="shared" si="4"/>
        <v>14</v>
      </c>
      <c r="B21" s="80">
        <f>RANK($J21,J$8:J$48,1)+COUNTIF(J$8:J21,J21)-1</f>
        <v>8</v>
      </c>
      <c r="C21" s="80">
        <v>4</v>
      </c>
      <c r="D21" s="79" t="str">
        <f>IF(ISNA(VLOOKUP(C21,coureurs!$A$4:$I$70,2,FALSE)),"",VLOOKUP(C21,coureurs!$A$4:$I$70,2,FALSE))</f>
        <v>BEAU1</v>
      </c>
      <c r="E21" s="79" t="str">
        <f>IF(ISNA(VLOOKUP(C21,coureurs!$A$4:$I$70,3,FALSE)),"",VLOOKUP(C21,coureurs!$A$4:$I$70,3,FALSE))</f>
        <v>No1</v>
      </c>
      <c r="F21" s="79" t="str">
        <f>IF(ISNA(VLOOKUP(C21,coureurs!$A$4:$I$70,9,FALSE)),"",VLOOKUP(C21,coureurs!$A$4:$I$70,9,FALSE))</f>
        <v>Team Cycliste  VERTEILLACOISE</v>
      </c>
      <c r="G21" s="77">
        <v>0.46249999999999997</v>
      </c>
      <c r="H21" s="77">
        <v>0.46673611111111107</v>
      </c>
      <c r="I21" s="80">
        <v>44</v>
      </c>
      <c r="J21" s="77">
        <f t="shared" si="0"/>
        <v>4.2361111111111072E-3</v>
      </c>
      <c r="K21" s="6">
        <v>14</v>
      </c>
      <c r="L21" s="6">
        <f t="shared" si="1"/>
        <v>16</v>
      </c>
      <c r="M21" s="14" t="str">
        <f>IF(ISNA(VLOOKUP(L21,coureurs!$A$4:$Q$70,2,FALSE)),"",VLOOKUP(L21,coureurs!$A$4:$Q$70,2,FALSE))</f>
        <v>BEAU16</v>
      </c>
      <c r="N21" s="14" t="str">
        <f>IF(ISNA(VLOOKUP(L21,coureurs!$A$4:$Q$70,3,FALSE)),"",VLOOKUP(L21,coureurs!$A$4:$Q$70,3,FALSE))</f>
        <v>No16</v>
      </c>
      <c r="O21" s="14" t="str">
        <f>IF(ISNA(VLOOKUP(L21,coureurs!$A$4:$Q$70,9,FALSE)),"",VLOOKUP(L21,coureurs!$A$4:$Q$70,9,FALSE))</f>
        <v>AVC LIBOURNE</v>
      </c>
      <c r="P21" s="91" t="str">
        <f>IF(ISNA(VLOOKUP(L20,coureurs!$A$4:$Q$70,6,FALSE)),"",VLOOKUP(L20,coureurs!$A$4:$Q$70,6,FALSE))</f>
        <v>U17</v>
      </c>
      <c r="Q21" s="10">
        <f t="shared" si="2"/>
        <v>4.5949074074074225E-3</v>
      </c>
      <c r="R21" s="15">
        <f t="shared" si="3"/>
        <v>44</v>
      </c>
      <c r="S21" s="10">
        <f t="shared" si="6"/>
        <v>7.6388888888884177E-4</v>
      </c>
      <c r="U21" s="123" t="str">
        <f t="array" ref="U21">IFERROR(INDEX($O$8:$O$25,SMALL(IF(COUNTIF($O$8:$O$25,$O$8:$O$25)&gt;=$U$6,ROW($O$8:$O$25)-7),ROW(14:14))),"")</f>
        <v/>
      </c>
      <c r="V21" s="125"/>
      <c r="W21" s="125" t="str">
        <f>IF(U21="","",COUNTIF(U$8:U21,U21))</f>
        <v/>
      </c>
    </row>
    <row r="22" spans="1:23" x14ac:dyDescent="0.25">
      <c r="A22" s="78">
        <f t="shared" si="4"/>
        <v>15</v>
      </c>
      <c r="B22" s="80">
        <f>RANK($J22,J$8:J$48,1)+COUNTIF(J$8:J22,J22)-1</f>
        <v>6</v>
      </c>
      <c r="C22" s="80">
        <v>3</v>
      </c>
      <c r="D22" s="79" t="str">
        <f>IF(ISNA(VLOOKUP(C22,coureurs!$A$4:$I$70,2,FALSE)),"",VLOOKUP(C22,coureurs!$A$4:$I$70,2,FALSE))</f>
        <v>BEAU3</v>
      </c>
      <c r="E22" s="79" t="str">
        <f>IF(ISNA(VLOOKUP(C22,coureurs!$A$4:$I$70,3,FALSE)),"",VLOOKUP(C22,coureurs!$A$4:$I$70,3,FALSE))</f>
        <v>No3</v>
      </c>
      <c r="F22" s="79" t="str">
        <f>IF(ISNA(VLOOKUP(C22,coureurs!$A$4:$I$70,9,FALSE)),"",VLOOKUP(C22,coureurs!$A$4:$I$70,9,FALSE))</f>
        <v>Team Cycliste  VERTEILLACOISE</v>
      </c>
      <c r="G22" s="77">
        <v>0.46388888888888885</v>
      </c>
      <c r="H22" s="77">
        <v>0.46806712962962965</v>
      </c>
      <c r="I22" s="80">
        <v>59</v>
      </c>
      <c r="J22" s="77">
        <f t="shared" si="0"/>
        <v>4.1782407407408018E-3</v>
      </c>
      <c r="K22" s="6">
        <v>15</v>
      </c>
      <c r="L22" s="6">
        <f t="shared" si="1"/>
        <v>5</v>
      </c>
      <c r="M22" s="14" t="str">
        <f>IF(ISNA(VLOOKUP(L22,coureurs!$A$4:$Q$70,2,FALSE)),"",VLOOKUP(L22,coureurs!$A$4:$Q$70,2,FALSE))</f>
        <v>BEAU2</v>
      </c>
      <c r="N22" s="14" t="str">
        <f>IF(ISNA(VLOOKUP(L22,coureurs!$A$4:$Q$70,3,FALSE)),"",VLOOKUP(L22,coureurs!$A$4:$Q$70,3,FALSE))</f>
        <v>No2</v>
      </c>
      <c r="O22" s="14" t="str">
        <f>IF(ISNA(VLOOKUP(L22,coureurs!$A$4:$Q$70,9,FALSE)),"",VLOOKUP(L22,coureurs!$A$4:$Q$70,9,FALSE))</f>
        <v>Team Cycliste  VERTEILLACOISE</v>
      </c>
      <c r="P22" s="91" t="str">
        <f>IF(ISNA(VLOOKUP(L21,coureurs!$A$4:$Q$70,6,FALSE)),"",VLOOKUP(L21,coureurs!$A$4:$Q$70,6,FALSE))</f>
        <v>U17</v>
      </c>
      <c r="Q22" s="10">
        <f t="shared" si="2"/>
        <v>4.7222222222222388E-3</v>
      </c>
      <c r="R22" s="15">
        <f t="shared" si="3"/>
        <v>59</v>
      </c>
      <c r="S22" s="10">
        <f t="shared" si="6"/>
        <v>8.9120370370365798E-4</v>
      </c>
      <c r="U22" s="123" t="str">
        <f t="array" ref="U22">IFERROR(INDEX($O$8:$O$25,SMALL(IF(COUNTIF($O$8:$O$25,$O$8:$O$25)&gt;=$U$6,ROW($O$8:$O$25)-7),ROW(15:15))),"")</f>
        <v/>
      </c>
      <c r="V22" s="125"/>
      <c r="W22" s="125" t="str">
        <f>IF(U22="","",COUNTIF(U$8:U22,U22))</f>
        <v/>
      </c>
    </row>
    <row r="23" spans="1:23" x14ac:dyDescent="0.25">
      <c r="A23" s="78">
        <f t="shared" si="4"/>
        <v>16</v>
      </c>
      <c r="B23" s="80">
        <f>RANK($J23,J$8:J$48,1)+COUNTIF(J$8:J23,J23)-1</f>
        <v>3</v>
      </c>
      <c r="C23" s="80">
        <v>2</v>
      </c>
      <c r="D23" s="79" t="str">
        <f>IF(ISNA(VLOOKUP(C23,coureurs!$A$4:$I$70,2,FALSE)),"",VLOOKUP(C23,coureurs!$A$4:$I$70,2,FALSE))</f>
        <v>BEAU5</v>
      </c>
      <c r="E23" s="79" t="str">
        <f>IF(ISNA(VLOOKUP(C23,coureurs!$A$4:$I$70,3,FALSE)),"",VLOOKUP(C23,coureurs!$A$4:$I$70,3,FALSE))</f>
        <v>No5</v>
      </c>
      <c r="F23" s="79" t="str">
        <f>IF(ISNA(VLOOKUP(C23,coureurs!$A$4:$I$70,9,FALSE)),"",VLOOKUP(C23,coureurs!$A$4:$I$70,9,FALSE))</f>
        <v>UC MONTPONNAISE VALLÉE DE L`ISLE</v>
      </c>
      <c r="G23" s="77">
        <v>0.46527777777777773</v>
      </c>
      <c r="H23" s="77">
        <v>0.46932870370370372</v>
      </c>
      <c r="I23" s="80">
        <v>58</v>
      </c>
      <c r="J23" s="77">
        <f t="shared" si="0"/>
        <v>4.0509259259259855E-3</v>
      </c>
      <c r="K23" s="6">
        <v>16</v>
      </c>
      <c r="L23" s="78">
        <f t="shared" si="1"/>
        <v>8</v>
      </c>
      <c r="M23" s="79" t="str">
        <f>IF(ISNA(VLOOKUP(L23,coureurs!$A$4:$Q$70,2,FALSE)),"",VLOOKUP(L23,coureurs!$A$4:$Q$70,2,FALSE))</f>
        <v>BEAU8</v>
      </c>
      <c r="N23" s="14" t="str">
        <f>IF(ISNA(VLOOKUP(L23,coureurs!$A$4:$Q$70,3,FALSE)),"",VLOOKUP(L23,coureurs!$A$4:$Q$70,3,FALSE))</f>
        <v>No8</v>
      </c>
      <c r="O23" s="14" t="str">
        <f>IF(ISNA(VLOOKUP(L23,coureurs!$A$4:$Q$70,9,FALSE)),"",VLOOKUP(L23,coureurs!$A$4:$Q$70,9,FALSE))</f>
        <v>DORDOGNE SUD CYCLISME</v>
      </c>
      <c r="P23" s="91" t="str">
        <f>IF(ISNA(VLOOKUP(L22,coureurs!$A$4:$Q$70,6,FALSE)),"",VLOOKUP(L22,coureurs!$A$4:$Q$70,6,FALSE))</f>
        <v>U17</v>
      </c>
      <c r="Q23" s="10">
        <f t="shared" si="2"/>
        <v>4.745370370370372E-3</v>
      </c>
      <c r="R23" s="15">
        <f t="shared" si="3"/>
        <v>58</v>
      </c>
      <c r="S23" s="10">
        <f t="shared" si="6"/>
        <v>9.1435185185179124E-4</v>
      </c>
      <c r="U23" s="123" t="str">
        <f t="array" ref="U23">IFERROR(INDEX($O$8:$O$25,SMALL(IF(COUNTIF($O$8:$O$25,$O$8:$O$25)&gt;=$U$6,ROW($O$8:$O$25)-7),ROW(16:16))),"")</f>
        <v/>
      </c>
      <c r="V23" s="125"/>
      <c r="W23" s="125" t="str">
        <f>IF(U23="","",COUNTIF(U$8:U23,U23))</f>
        <v/>
      </c>
    </row>
    <row r="24" spans="1:23" x14ac:dyDescent="0.25">
      <c r="A24" s="78">
        <f t="shared" si="4"/>
        <v>17</v>
      </c>
      <c r="B24" s="80">
        <f>RANK($J24,J$8:J$48,1)+COUNTIF(J$8:J24,J24)-1</f>
        <v>1</v>
      </c>
      <c r="C24" s="80">
        <v>1</v>
      </c>
      <c r="D24" s="79" t="str">
        <f>IF(ISNA(VLOOKUP(C24,coureurs!$A$4:$I$70,2,FALSE)),"",VLOOKUP(C24,coureurs!$A$4:$I$70,2,FALSE))</f>
        <v>BEAU4</v>
      </c>
      <c r="E24" s="79" t="str">
        <f>IF(ISNA(VLOOKUP(C24,coureurs!$A$4:$I$70,3,FALSE)),"",VLOOKUP(C24,coureurs!$A$4:$I$70,3,FALSE))</f>
        <v>No4</v>
      </c>
      <c r="F24" s="79" t="str">
        <f>IF(ISNA(VLOOKUP(C24,coureurs!$A$4:$I$70,9,FALSE)),"",VLOOKUP(C24,coureurs!$A$4:$I$70,9,FALSE))</f>
        <v>UC MONTPONNAISE VALLÉE DE L`ISLE</v>
      </c>
      <c r="G24" s="77">
        <v>0.46666666666666662</v>
      </c>
      <c r="H24" s="77">
        <v>0.4704976851851852</v>
      </c>
      <c r="I24" s="80">
        <v>37</v>
      </c>
      <c r="J24" s="77">
        <f t="shared" si="0"/>
        <v>3.8310185185185808E-3</v>
      </c>
      <c r="K24" s="6">
        <v>17</v>
      </c>
      <c r="L24" s="78">
        <f t="shared" si="1"/>
        <v>15</v>
      </c>
      <c r="M24" s="79" t="str">
        <f>IF(ISNA(VLOOKUP(L24,coureurs!$A$4:$Q$70,2,FALSE)),"",VLOOKUP(L24,coureurs!$A$4:$Q$70,2,FALSE))</f>
        <v>BEAU18</v>
      </c>
      <c r="N24" s="14" t="str">
        <f>IF(ISNA(VLOOKUP(L24,coureurs!$A$4:$Q$70,3,FALSE)),"",VLOOKUP(L24,coureurs!$A$4:$Q$70,3,FALSE))</f>
        <v>No18</v>
      </c>
      <c r="O24" s="14" t="str">
        <f>IF(ISNA(VLOOKUP(L24,coureurs!$A$4:$Q$70,9,FALSE)),"",VLOOKUP(L24,coureurs!$A$4:$Q$70,9,FALSE))</f>
        <v>EC MEDOC ATLANTIQUE</v>
      </c>
      <c r="P24" s="91" t="str">
        <f>IF(ISNA(VLOOKUP(L23,coureurs!$A$4:$Q$70,6,FALSE)),"",VLOOKUP(L23,coureurs!$A$4:$Q$70,6,FALSE))</f>
        <v>U17</v>
      </c>
      <c r="Q24" s="10">
        <f t="shared" si="2"/>
        <v>4.8842592592592271E-3</v>
      </c>
      <c r="R24" s="15">
        <f t="shared" si="3"/>
        <v>37</v>
      </c>
      <c r="S24" s="10">
        <f t="shared" si="6"/>
        <v>1.0532407407406463E-3</v>
      </c>
      <c r="U24" s="123" t="str">
        <f t="array" ref="U24">IFERROR(INDEX($O$8:$O$25,SMALL(IF(COUNTIF($O$8:$O$25,$O$8:$O$25)&gt;=$U$6,ROW($O$8:$O$25)-7),ROW(17:17))),"")</f>
        <v/>
      </c>
      <c r="V24" s="125"/>
      <c r="W24" s="125" t="str">
        <f>IF(U24="","",COUNTIF(U$8:U24,U24))</f>
        <v/>
      </c>
    </row>
    <row r="25" spans="1:23" x14ac:dyDescent="0.25">
      <c r="A25" s="78">
        <f t="shared" si="4"/>
        <v>18</v>
      </c>
      <c r="B25" s="80">
        <f>RANK($J25,J$8:J$48,1)+COUNTIF(J$8:J25,J25)-1</f>
        <v>4</v>
      </c>
      <c r="C25" s="80">
        <v>18</v>
      </c>
      <c r="D25" s="79" t="str">
        <f>IF(ISNA(VLOOKUP(C25,coureurs!$A$4:$I$70,2,FALSE)),"",VLOOKUP(C25,coureurs!$A$4:$I$70,2,FALSE))</f>
        <v>BEAU12</v>
      </c>
      <c r="E25" s="79" t="str">
        <f>IF(ISNA(VLOOKUP(C25,coureurs!$A$4:$I$70,3,FALSE)),"",VLOOKUP(C25,coureurs!$A$4:$I$70,3,FALSE))</f>
        <v>No12</v>
      </c>
      <c r="F25" s="79" t="str">
        <f>IF(ISNA(VLOOKUP(C25,coureurs!$A$4:$I$70,9,FALSE)),"",VLOOKUP(C25,coureurs!$A$4:$I$70,9,FALSE))</f>
        <v>UC BRIVISTE</v>
      </c>
      <c r="G25" s="77">
        <v>0.4680555555555555</v>
      </c>
      <c r="H25" s="77">
        <v>0.47217592592592594</v>
      </c>
      <c r="I25" s="80">
        <v>32</v>
      </c>
      <c r="J25" s="77">
        <f t="shared" ref="J25" si="9">H25-G25</f>
        <v>4.1203703703704408E-3</v>
      </c>
      <c r="K25" s="6">
        <v>18</v>
      </c>
      <c r="L25" s="78">
        <f t="shared" si="1"/>
        <v>11</v>
      </c>
      <c r="M25" s="79" t="str">
        <f>IF(ISNA(VLOOKUP(L25,coureurs!$A$4:$Q$70,2,FALSE)),"",VLOOKUP(L25,coureurs!$A$4:$Q$70,2,FALSE))</f>
        <v>BEAU9</v>
      </c>
      <c r="N25" s="14" t="str">
        <f>IF(ISNA(VLOOKUP(L25,coureurs!$A$4:$Q$70,3,FALSE)),"",VLOOKUP(L25,coureurs!$A$4:$Q$70,3,FALSE))</f>
        <v>No9</v>
      </c>
      <c r="O25" s="14" t="str">
        <f>IF(ISNA(VLOOKUP(L25,coureurs!$A$4:$Q$70,9,FALSE)),"",VLOOKUP(L25,coureurs!$A$4:$Q$70,9,FALSE))</f>
        <v>VELO CLUB LE TEILLEUL</v>
      </c>
      <c r="P25" s="91" t="str">
        <f>IF(ISNA(VLOOKUP(L24,coureurs!$A$4:$Q$70,6,FALSE)),"",VLOOKUP(L24,coureurs!$A$4:$Q$70,6,FALSE))</f>
        <v>U17</v>
      </c>
      <c r="Q25" s="10">
        <f t="shared" si="2"/>
        <v>3.1481481481481499E-2</v>
      </c>
      <c r="R25" s="15">
        <f t="shared" si="3"/>
        <v>32</v>
      </c>
      <c r="S25" s="10">
        <f t="shared" si="6"/>
        <v>2.7650462962962918E-2</v>
      </c>
      <c r="U25" s="123" t="str">
        <f t="array" ref="U25">IFERROR(INDEX($O$8:$O$25,SMALL(IF(COUNTIF($O$8:$O$25,$O$8:$O$25)&gt;=$U$6,ROW($O$8:$O$25)-7),ROW(18:18))),"")</f>
        <v/>
      </c>
      <c r="V25" s="125"/>
      <c r="W25" s="125" t="str">
        <f>IF(U25="","",COUNTIF(U$8:U25,U25))</f>
        <v/>
      </c>
    </row>
    <row r="26" spans="1:23" x14ac:dyDescent="0.25">
      <c r="A26" s="78">
        <f t="shared" si="4"/>
        <v>19</v>
      </c>
      <c r="B26" s="80" t="e">
        <f>RANK($J26,J$8:J$48,1)+COUNTIF(J$8:J26,J26)-1</f>
        <v>#N/A</v>
      </c>
      <c r="C26" s="80"/>
      <c r="D26" s="79" t="str">
        <f>IF(ISNA(VLOOKUP(C26,coureurs!$A$4:$I$70,2,FALSE)),"",VLOOKUP(C26,coureurs!$A$4:$I$70,2,FALSE))</f>
        <v/>
      </c>
      <c r="E26" s="79" t="str">
        <f>IF(ISNA(VLOOKUP(C26,coureurs!$A$4:$I$70,3,FALSE)),"",VLOOKUP(C26,coureurs!$A$4:$I$70,3,FALSE))</f>
        <v/>
      </c>
      <c r="F26" s="79" t="str">
        <f>IF(ISNA(VLOOKUP(C26,coureurs!$A$4:$I$70,9,FALSE)),"",VLOOKUP(C26,coureurs!$A$4:$I$70,9,FALSE))</f>
        <v/>
      </c>
      <c r="G26" s="77">
        <v>0.4694444444444445</v>
      </c>
      <c r="H26" s="77"/>
      <c r="I26" s="80"/>
      <c r="J26" s="77"/>
      <c r="K26" s="6">
        <v>19</v>
      </c>
      <c r="L26" s="78" t="e">
        <f t="shared" si="1"/>
        <v>#N/A</v>
      </c>
      <c r="M26" s="79" t="str">
        <f>IF(ISNA(VLOOKUP(L26,coureurs!$A$4:$Q$70,2,FALSE)),"",VLOOKUP(L26,coureurs!$A$4:$Q$70,2,FALSE))</f>
        <v/>
      </c>
      <c r="N26" s="14" t="str">
        <f>IF(ISNA(VLOOKUP(L26,coureurs!$A$4:$Q$70,3,FALSE)),"",VLOOKUP(L26,coureurs!$A$4:$Q$70,3,FALSE))</f>
        <v/>
      </c>
      <c r="O26" s="14" t="str">
        <f>IF(ISNA(VLOOKUP(L26,coureurs!$A$4:$Q$70,9,FALSE)),"",VLOOKUP(L26,coureurs!$A$4:$Q$70,9,FALSE))</f>
        <v/>
      </c>
      <c r="P26" s="91" t="str">
        <f>IF(ISNA(VLOOKUP(L25,coureurs!$A$4:$Q$70,6,FALSE)),"",VLOOKUP(L25,coureurs!$A$4:$Q$70,6,FALSE))</f>
        <v>U17</v>
      </c>
      <c r="Q26" s="10" t="e">
        <f t="shared" si="2"/>
        <v>#N/A</v>
      </c>
      <c r="R26" s="15">
        <f t="shared" si="3"/>
        <v>0</v>
      </c>
      <c r="S26" s="10" t="e">
        <f t="shared" si="6"/>
        <v>#N/A</v>
      </c>
      <c r="U26" s="123" t="str">
        <f t="array" ref="U26">IFERROR(INDEX($O$8:$O$25,SMALL(IF(COUNTIF($O$8:$O$25,$O$8:$O$25)&gt;=$U$6,ROW($O$8:$O$25)-7),ROW(19:19))),"")</f>
        <v/>
      </c>
      <c r="V26" s="125"/>
      <c r="W26" s="125" t="str">
        <f>IF(U26="","",COUNTIF(U$8:U26,U26))</f>
        <v/>
      </c>
    </row>
    <row r="27" spans="1:23" x14ac:dyDescent="0.25">
      <c r="A27" s="78">
        <f t="shared" si="4"/>
        <v>20</v>
      </c>
      <c r="B27" s="80" t="e">
        <f>RANK($J27,J$8:J$48,1)+COUNTIF(J$8:J27,J27)-1</f>
        <v>#N/A</v>
      </c>
      <c r="C27" s="80"/>
      <c r="D27" s="79" t="str">
        <f>IF(ISNA(VLOOKUP(C27,coureurs!$A$4:$I$70,2,FALSE)),"",VLOOKUP(C27,coureurs!$A$4:$I$70,2,FALSE))</f>
        <v/>
      </c>
      <c r="E27" s="79" t="str">
        <f>IF(ISNA(VLOOKUP(C27,coureurs!$A$4:$I$70,3,FALSE)),"",VLOOKUP(C27,coureurs!$A$4:$I$70,3,FALSE))</f>
        <v/>
      </c>
      <c r="F27" s="79" t="str">
        <f>IF(ISNA(VLOOKUP(C27,coureurs!$A$4:$I$70,9,FALSE)),"",VLOOKUP(C27,coureurs!$A$4:$I$70,9,FALSE))</f>
        <v/>
      </c>
      <c r="G27" s="77">
        <v>0.47083333333333338</v>
      </c>
      <c r="H27" s="77"/>
      <c r="I27" s="80"/>
      <c r="J27" s="77"/>
      <c r="K27" s="6">
        <v>20</v>
      </c>
      <c r="L27" s="78" t="e">
        <f t="shared" si="1"/>
        <v>#N/A</v>
      </c>
      <c r="M27" s="79" t="str">
        <f>IF(ISNA(VLOOKUP(L27,coureurs!$A$4:$Q$70,2,FALSE)),"",VLOOKUP(L27,coureurs!$A$4:$Q$70,2,FALSE))</f>
        <v/>
      </c>
      <c r="N27" s="14" t="str">
        <f>IF(ISNA(VLOOKUP(L27,coureurs!$A$4:$Q$70,3,FALSE)),"",VLOOKUP(L27,coureurs!$A$4:$Q$70,3,FALSE))</f>
        <v/>
      </c>
      <c r="O27" s="14" t="str">
        <f>IF(ISNA(VLOOKUP(L27,coureurs!$A$4:$Q$70,9,FALSE)),"",VLOOKUP(L27,coureurs!$A$4:$Q$70,9,FALSE))</f>
        <v/>
      </c>
      <c r="P27" s="91" t="str">
        <f>IF(ISNA(VLOOKUP(L26,coureurs!$A$4:$Q$70,6,FALSE)),"",VLOOKUP(L26,coureurs!$A$4:$Q$70,6,FALSE))</f>
        <v/>
      </c>
      <c r="Q27" s="10" t="e">
        <f t="shared" si="2"/>
        <v>#N/A</v>
      </c>
      <c r="R27" s="15">
        <f t="shared" si="3"/>
        <v>0</v>
      </c>
      <c r="S27" s="10" t="e">
        <f t="shared" si="6"/>
        <v>#N/A</v>
      </c>
      <c r="U27" s="123" t="str">
        <f t="array" ref="U27">IFERROR(INDEX($O$8:$O$25,SMALL(IF(COUNTIF($O$8:$O$25,$O$8:$O$25)&gt;=$U$6,ROW($O$8:$O$25)-7),ROW(20:20))),"")</f>
        <v/>
      </c>
      <c r="V27" s="125"/>
      <c r="W27" s="125" t="str">
        <f>IF(U27="","",COUNTIF(U$8:U27,U27))</f>
        <v/>
      </c>
    </row>
    <row r="28" spans="1:23" x14ac:dyDescent="0.25">
      <c r="A28" s="78">
        <f t="shared" si="4"/>
        <v>21</v>
      </c>
      <c r="B28" s="80" t="e">
        <f>RANK($J28,J$8:J$48,1)+COUNTIF(J$8:J28,J28)-1</f>
        <v>#N/A</v>
      </c>
      <c r="C28" s="80"/>
      <c r="D28" s="79" t="str">
        <f>IF(ISNA(VLOOKUP(C28,coureurs!$A$4:$I$70,2,FALSE)),"",VLOOKUP(C28,coureurs!$A$4:$I$70,2,FALSE))</f>
        <v/>
      </c>
      <c r="E28" s="79" t="str">
        <f>IF(ISNA(VLOOKUP(C28,coureurs!$A$4:$I$70,3,FALSE)),"",VLOOKUP(C28,coureurs!$A$4:$I$70,3,FALSE))</f>
        <v/>
      </c>
      <c r="F28" s="79" t="str">
        <f>IF(ISNA(VLOOKUP(C28,coureurs!$A$4:$I$70,9,FALSE)),"",VLOOKUP(C28,coureurs!$A$4:$I$70,9,FALSE))</f>
        <v/>
      </c>
      <c r="G28" s="77">
        <v>0.47222222222222227</v>
      </c>
      <c r="H28" s="77"/>
      <c r="I28" s="80"/>
      <c r="J28" s="77"/>
      <c r="K28" s="6">
        <v>21</v>
      </c>
      <c r="L28" s="78" t="e">
        <f t="shared" si="1"/>
        <v>#N/A</v>
      </c>
      <c r="M28" s="79" t="str">
        <f>IF(ISNA(VLOOKUP(L28,coureurs!$A$4:$Q$70,2,FALSE)),"",VLOOKUP(L28,coureurs!$A$4:$Q$70,2,FALSE))</f>
        <v/>
      </c>
      <c r="N28" s="14" t="str">
        <f>IF(ISNA(VLOOKUP(L28,coureurs!$A$4:$Q$70,3,FALSE)),"",VLOOKUP(L28,coureurs!$A$4:$Q$70,3,FALSE))</f>
        <v/>
      </c>
      <c r="O28" s="14" t="str">
        <f>IF(ISNA(VLOOKUP(L28,coureurs!$A$4:$Q$70,9,FALSE)),"",VLOOKUP(L28,coureurs!$A$4:$Q$70,9,FALSE))</f>
        <v/>
      </c>
      <c r="P28" s="91" t="str">
        <f>IF(ISNA(VLOOKUP(L27,coureurs!$A$4:$Q$70,6,FALSE)),"",VLOOKUP(L27,coureurs!$A$4:$Q$70,6,FALSE))</f>
        <v/>
      </c>
      <c r="Q28" s="10" t="e">
        <f t="shared" si="2"/>
        <v>#N/A</v>
      </c>
      <c r="R28" s="15">
        <f t="shared" si="3"/>
        <v>0</v>
      </c>
      <c r="S28" s="10" t="e">
        <f t="shared" si="6"/>
        <v>#N/A</v>
      </c>
      <c r="U28" s="123" t="str">
        <f t="array" ref="U28">IFERROR(INDEX($O$8:$O$25,SMALL(IF(COUNTIF($O$8:$O$25,$O$8:$O$25)&gt;=$U$6,ROW($O$8:$O$25)-7),ROW(21:21))),"")</f>
        <v/>
      </c>
      <c r="V28" s="125"/>
      <c r="W28" s="125" t="str">
        <f>IF(U28="","",COUNTIF(U$8:U28,U28))</f>
        <v/>
      </c>
    </row>
    <row r="29" spans="1:23" x14ac:dyDescent="0.25">
      <c r="A29" s="78">
        <f t="shared" si="4"/>
        <v>22</v>
      </c>
      <c r="B29" s="80" t="e">
        <f>RANK($J29,J$8:J$48,1)+COUNTIF(J$8:J29,J29)-1</f>
        <v>#N/A</v>
      </c>
      <c r="C29" s="80"/>
      <c r="D29" s="79" t="str">
        <f>IF(ISNA(VLOOKUP(C29,coureurs!$A$4:$I$70,2,FALSE)),"",VLOOKUP(C29,coureurs!$A$4:$I$70,2,FALSE))</f>
        <v/>
      </c>
      <c r="E29" s="79" t="str">
        <f>IF(ISNA(VLOOKUP(C29,coureurs!$A$4:$I$70,3,FALSE)),"",VLOOKUP(C29,coureurs!$A$4:$I$70,3,FALSE))</f>
        <v/>
      </c>
      <c r="F29" s="79" t="str">
        <f>IF(ISNA(VLOOKUP(C29,coureurs!$A$4:$I$70,9,FALSE)),"",VLOOKUP(C29,coureurs!$A$4:$I$70,9,FALSE))</f>
        <v/>
      </c>
      <c r="G29" s="77"/>
      <c r="H29" s="77"/>
      <c r="I29" s="80"/>
      <c r="J29" s="77"/>
      <c r="K29" s="6">
        <v>22</v>
      </c>
      <c r="L29" s="78" t="e">
        <f t="shared" si="1"/>
        <v>#N/A</v>
      </c>
      <c r="M29" s="79" t="str">
        <f>IF(ISNA(VLOOKUP(L29,coureurs!$A$4:$Q$70,2,FALSE)),"",VLOOKUP(L29,coureurs!$A$4:$Q$70,2,FALSE))</f>
        <v/>
      </c>
      <c r="N29" s="14" t="str">
        <f>IF(ISNA(VLOOKUP(L29,coureurs!$A$4:$Q$70,3,FALSE)),"",VLOOKUP(L29,coureurs!$A$4:$Q$70,3,FALSE))</f>
        <v/>
      </c>
      <c r="O29" s="14" t="str">
        <f>IF(ISNA(VLOOKUP(L29,coureurs!$A$4:$Q$70,9,FALSE)),"",VLOOKUP(L29,coureurs!$A$4:$Q$70,9,FALSE))</f>
        <v/>
      </c>
      <c r="P29" s="91" t="str">
        <f>IF(ISNA(VLOOKUP(L28,coureurs!$A$4:$Q$70,6,FALSE)),"",VLOOKUP(L28,coureurs!$A$4:$Q$70,6,FALSE))</f>
        <v/>
      </c>
      <c r="Q29" s="10" t="e">
        <f t="shared" si="2"/>
        <v>#N/A</v>
      </c>
      <c r="R29" s="15">
        <f t="shared" si="3"/>
        <v>0</v>
      </c>
      <c r="S29" s="10" t="e">
        <f t="shared" si="6"/>
        <v>#N/A</v>
      </c>
      <c r="U29" s="123" t="str">
        <f t="array" ref="U29">IFERROR(INDEX($O$8:$O$25,SMALL(IF(COUNTIF($O$8:$O$25,$O$8:$O$25)&gt;=$U$6,ROW($O$8:$O$25)-7),ROW(22:22))),"")</f>
        <v/>
      </c>
      <c r="V29" s="125"/>
      <c r="W29" s="125" t="str">
        <f>IF(U29="","",COUNTIF(U$8:U29,U29))</f>
        <v/>
      </c>
    </row>
    <row r="30" spans="1:23" x14ac:dyDescent="0.25">
      <c r="A30" s="78">
        <f t="shared" si="4"/>
        <v>23</v>
      </c>
      <c r="B30" s="80" t="e">
        <f>RANK($J30,J$8:J$48,1)+COUNTIF(J$8:J30,J30)-1</f>
        <v>#N/A</v>
      </c>
      <c r="C30" s="80"/>
      <c r="D30" s="79" t="str">
        <f>IF(ISNA(VLOOKUP(C30,coureurs!$A$4:$I$70,2,FALSE)),"",VLOOKUP(C30,coureurs!$A$4:$I$70,2,FALSE))</f>
        <v/>
      </c>
      <c r="E30" s="79" t="str">
        <f>IF(ISNA(VLOOKUP(C30,coureurs!$A$4:$I$70,3,FALSE)),"",VLOOKUP(C30,coureurs!$A$4:$I$70,3,FALSE))</f>
        <v/>
      </c>
      <c r="F30" s="79" t="str">
        <f>IF(ISNA(VLOOKUP(C30,coureurs!$A$4:$I$70,9,FALSE)),"",VLOOKUP(C30,coureurs!$A$4:$I$70,9,FALSE))</f>
        <v/>
      </c>
      <c r="G30" s="77"/>
      <c r="H30" s="77"/>
      <c r="I30" s="80"/>
      <c r="J30" s="77"/>
      <c r="K30" s="6">
        <v>23</v>
      </c>
      <c r="L30" s="78" t="e">
        <f t="shared" si="1"/>
        <v>#N/A</v>
      </c>
      <c r="M30" s="79" t="str">
        <f>IF(ISNA(VLOOKUP(L30,coureurs!$A$4:$Q$70,2,FALSE)),"",VLOOKUP(L30,coureurs!$A$4:$Q$70,2,FALSE))</f>
        <v/>
      </c>
      <c r="N30" s="14" t="str">
        <f>IF(ISNA(VLOOKUP(L30,coureurs!$A$4:$Q$70,3,FALSE)),"",VLOOKUP(L30,coureurs!$A$4:$Q$70,3,FALSE))</f>
        <v/>
      </c>
      <c r="O30" s="14" t="str">
        <f>IF(ISNA(VLOOKUP(L30,coureurs!$A$4:$Q$70,9,FALSE)),"",VLOOKUP(L30,coureurs!$A$4:$Q$70,9,FALSE))</f>
        <v/>
      </c>
      <c r="P30" s="91" t="str">
        <f>IF(ISNA(VLOOKUP(L29,coureurs!$A$4:$Q$70,6,FALSE)),"",VLOOKUP(L29,coureurs!$A$4:$Q$70,6,FALSE))</f>
        <v/>
      </c>
      <c r="Q30" s="10" t="e">
        <f t="shared" si="2"/>
        <v>#N/A</v>
      </c>
      <c r="R30" s="15">
        <f t="shared" si="3"/>
        <v>0</v>
      </c>
      <c r="S30" s="10" t="e">
        <f t="shared" si="6"/>
        <v>#N/A</v>
      </c>
      <c r="U30" s="123" t="str">
        <f t="array" ref="U30">IFERROR(INDEX($O$8:$O$25,SMALL(IF(COUNTIF($O$8:$O$25,$O$8:$O$25)&gt;=$U$6,ROW($O$8:$O$25)-7),ROW(23:23))),"")</f>
        <v/>
      </c>
      <c r="V30" s="125"/>
      <c r="W30" s="125" t="str">
        <f>IF(U30="","",COUNTIF(U$8:U30,U30))</f>
        <v/>
      </c>
    </row>
    <row r="31" spans="1:23" x14ac:dyDescent="0.25">
      <c r="A31" s="78">
        <f t="shared" si="4"/>
        <v>24</v>
      </c>
      <c r="B31" s="80" t="e">
        <f>RANK($J31,J$8:J$48,1)+COUNTIF(J$8:J31,J31)-1</f>
        <v>#N/A</v>
      </c>
      <c r="C31" s="80"/>
      <c r="D31" s="79" t="str">
        <f>IF(ISNA(VLOOKUP(C31,coureurs!$A$4:$I$70,2,FALSE)),"",VLOOKUP(C31,coureurs!$A$4:$I$70,2,FALSE))</f>
        <v/>
      </c>
      <c r="E31" s="79" t="str">
        <f>IF(ISNA(VLOOKUP(C31,coureurs!$A$4:$I$70,3,FALSE)),"",VLOOKUP(C31,coureurs!$A$4:$I$70,3,FALSE))</f>
        <v/>
      </c>
      <c r="F31" s="79" t="str">
        <f>IF(ISNA(VLOOKUP(C31,coureurs!$A$4:$I$70,9,FALSE)),"",VLOOKUP(C31,coureurs!$A$4:$I$70,9,FALSE))</f>
        <v/>
      </c>
      <c r="G31" s="77"/>
      <c r="H31" s="77"/>
      <c r="I31" s="80"/>
      <c r="J31" s="77"/>
      <c r="K31" s="6">
        <v>24</v>
      </c>
      <c r="L31" s="78" t="e">
        <f t="shared" si="1"/>
        <v>#N/A</v>
      </c>
      <c r="M31" s="79" t="str">
        <f>IF(ISNA(VLOOKUP(L31,coureurs!$A$4:$Q$70,2,FALSE)),"",VLOOKUP(L31,coureurs!$A$4:$Q$70,2,FALSE))</f>
        <v/>
      </c>
      <c r="N31" s="14" t="str">
        <f>IF(ISNA(VLOOKUP(L31,coureurs!$A$4:$Q$70,3,FALSE)),"",VLOOKUP(L31,coureurs!$A$4:$Q$70,3,FALSE))</f>
        <v/>
      </c>
      <c r="O31" s="14" t="str">
        <f>IF(ISNA(VLOOKUP(L31,coureurs!$A$4:$Q$70,9,FALSE)),"",VLOOKUP(L31,coureurs!$A$4:$Q$70,9,FALSE))</f>
        <v/>
      </c>
      <c r="P31" s="91" t="str">
        <f>IF(ISNA(VLOOKUP(L30,coureurs!$A$4:$Q$70,6,FALSE)),"",VLOOKUP(L30,coureurs!$A$4:$Q$70,6,FALSE))</f>
        <v/>
      </c>
      <c r="Q31" s="10" t="e">
        <f t="shared" si="2"/>
        <v>#N/A</v>
      </c>
      <c r="R31" s="15">
        <f t="shared" si="3"/>
        <v>0</v>
      </c>
      <c r="S31" s="10" t="e">
        <f t="shared" si="6"/>
        <v>#N/A</v>
      </c>
      <c r="U31" s="123" t="str">
        <f t="array" ref="U31">IFERROR(INDEX($O$8:$O$25,SMALL(IF(COUNTIF($O$8:$O$25,$O$8:$O$25)&gt;=$U$6,ROW($O$8:$O$25)-7),ROW(24:24))),"")</f>
        <v/>
      </c>
      <c r="V31" s="125"/>
      <c r="W31" s="125" t="str">
        <f>IF(U31="","",COUNTIF(U$8:U31,U31))</f>
        <v/>
      </c>
    </row>
    <row r="32" spans="1:23" x14ac:dyDescent="0.25">
      <c r="A32" s="78">
        <f t="shared" si="4"/>
        <v>25</v>
      </c>
      <c r="B32" s="80" t="e">
        <f>RANK($J32,J$8:J$48,1)+COUNTIF(J$8:J32,J32)-1</f>
        <v>#N/A</v>
      </c>
      <c r="C32" s="80"/>
      <c r="D32" s="79" t="str">
        <f>IF(ISNA(VLOOKUP(C32,coureurs!$A$4:$I$70,2,FALSE)),"",VLOOKUP(C32,coureurs!$A$4:$I$70,2,FALSE))</f>
        <v/>
      </c>
      <c r="E32" s="79" t="str">
        <f>IF(ISNA(VLOOKUP(C32,coureurs!$A$4:$I$70,3,FALSE)),"",VLOOKUP(C32,coureurs!$A$4:$I$70,3,FALSE))</f>
        <v/>
      </c>
      <c r="F32" s="79" t="str">
        <f>IF(ISNA(VLOOKUP(C32,coureurs!$A$4:$I$70,9,FALSE)),"",VLOOKUP(C32,coureurs!$A$4:$I$70,9,FALSE))</f>
        <v/>
      </c>
      <c r="G32" s="77"/>
      <c r="H32" s="77"/>
      <c r="I32" s="80"/>
      <c r="J32" s="77"/>
      <c r="K32" s="6">
        <v>25</v>
      </c>
      <c r="L32" s="78" t="e">
        <f t="shared" si="1"/>
        <v>#N/A</v>
      </c>
      <c r="M32" s="79" t="str">
        <f>IF(ISNA(VLOOKUP(L32,coureurs!$A$4:$Q$70,2,FALSE)),"",VLOOKUP(L32,coureurs!$A$4:$Q$70,2,FALSE))</f>
        <v/>
      </c>
      <c r="N32" s="14" t="str">
        <f>IF(ISNA(VLOOKUP(L32,coureurs!$A$4:$Q$70,3,FALSE)),"",VLOOKUP(L32,coureurs!$A$4:$Q$70,3,FALSE))</f>
        <v/>
      </c>
      <c r="O32" s="14" t="str">
        <f>IF(ISNA(VLOOKUP(L32,coureurs!$A$4:$Q$70,9,FALSE)),"",VLOOKUP(L32,coureurs!$A$4:$Q$70,9,FALSE))</f>
        <v/>
      </c>
      <c r="P32" s="91" t="str">
        <f>IF(ISNA(VLOOKUP(L31,coureurs!$A$4:$Q$70,6,FALSE)),"",VLOOKUP(L31,coureurs!$A$4:$Q$70,6,FALSE))</f>
        <v/>
      </c>
      <c r="Q32" s="10" t="e">
        <f t="shared" si="2"/>
        <v>#N/A</v>
      </c>
      <c r="R32" s="15">
        <f t="shared" si="3"/>
        <v>0</v>
      </c>
      <c r="S32" s="10" t="e">
        <f t="shared" si="6"/>
        <v>#N/A</v>
      </c>
      <c r="U32" s="123" t="str">
        <f t="array" ref="U32">IFERROR(INDEX($O$8:$O$25,SMALL(IF(COUNTIF($O$8:$O$25,$O$8:$O$25)&gt;=$U$6,ROW($O$8:$O$25)-7),ROW(25:25))),"")</f>
        <v/>
      </c>
      <c r="V32" s="125"/>
      <c r="W32" s="125" t="str">
        <f>IF(U32="","",COUNTIF(U$8:U32,U32))</f>
        <v/>
      </c>
    </row>
    <row r="33" spans="1:23" x14ac:dyDescent="0.25">
      <c r="A33" s="78">
        <f t="shared" si="4"/>
        <v>26</v>
      </c>
      <c r="B33" s="80" t="e">
        <f>RANK($J33,J$8:J$48,1)+COUNTIF(J$8:J33,J33)-1</f>
        <v>#N/A</v>
      </c>
      <c r="C33" s="80"/>
      <c r="D33" s="79" t="str">
        <f>IF(ISNA(VLOOKUP(C33,coureurs!$A$4:$I$70,2,FALSE)),"",VLOOKUP(C33,coureurs!$A$4:$I$70,2,FALSE))</f>
        <v/>
      </c>
      <c r="E33" s="79" t="str">
        <f>IF(ISNA(VLOOKUP(C33,coureurs!$A$4:$I$70,3,FALSE)),"",VLOOKUP(C33,coureurs!$A$4:$I$70,3,FALSE))</f>
        <v/>
      </c>
      <c r="F33" s="79" t="str">
        <f>IF(ISNA(VLOOKUP(C33,coureurs!$A$4:$I$70,9,FALSE)),"",VLOOKUP(C33,coureurs!$A$4:$I$70,9,FALSE))</f>
        <v/>
      </c>
      <c r="G33" s="77"/>
      <c r="H33" s="77"/>
      <c r="I33" s="80"/>
      <c r="J33" s="77"/>
      <c r="K33" s="6">
        <v>26</v>
      </c>
      <c r="L33" s="78" t="e">
        <f t="shared" si="1"/>
        <v>#N/A</v>
      </c>
      <c r="M33" s="79" t="str">
        <f>IF(ISNA(VLOOKUP(L33,coureurs!$A$4:$Q$70,2,FALSE)),"",VLOOKUP(L33,coureurs!$A$4:$Q$70,2,FALSE))</f>
        <v/>
      </c>
      <c r="N33" s="14" t="str">
        <f>IF(ISNA(VLOOKUP(L33,coureurs!$A$4:$Q$70,3,FALSE)),"",VLOOKUP(L33,coureurs!$A$4:$Q$70,3,FALSE))</f>
        <v/>
      </c>
      <c r="O33" s="14" t="str">
        <f>IF(ISNA(VLOOKUP(L33,coureurs!$A$4:$Q$70,9,FALSE)),"",VLOOKUP(L33,coureurs!$A$4:$Q$70,9,FALSE))</f>
        <v/>
      </c>
      <c r="P33" s="91" t="str">
        <f>IF(ISNA(VLOOKUP(L32,coureurs!$A$4:$Q$70,6,FALSE)),"",VLOOKUP(L32,coureurs!$A$4:$Q$70,6,FALSE))</f>
        <v/>
      </c>
      <c r="Q33" s="10" t="e">
        <f t="shared" si="2"/>
        <v>#N/A</v>
      </c>
      <c r="R33" s="15">
        <f t="shared" si="3"/>
        <v>0</v>
      </c>
      <c r="S33" s="10" t="e">
        <f t="shared" si="6"/>
        <v>#N/A</v>
      </c>
      <c r="U33" s="123" t="str">
        <f t="array" ref="U33">IFERROR(INDEX($O$8:$O$25,SMALL(IF(COUNTIF($O$8:$O$25,$O$8:$O$25)&gt;=$U$6,ROW($O$8:$O$25)-7),ROW(26:26))),"")</f>
        <v/>
      </c>
      <c r="V33" s="125"/>
      <c r="W33" s="125" t="str">
        <f>IF(U33="","",COUNTIF(U$8:U33,U33))</f>
        <v/>
      </c>
    </row>
    <row r="34" spans="1:23" x14ac:dyDescent="0.25">
      <c r="A34" s="78">
        <f t="shared" si="4"/>
        <v>27</v>
      </c>
      <c r="B34" s="80" t="e">
        <f>RANK($J34,J$8:J$48,1)+COUNTIF(J$8:J34,J34)-1</f>
        <v>#N/A</v>
      </c>
      <c r="C34" s="80"/>
      <c r="D34" s="79" t="str">
        <f>IF(ISNA(VLOOKUP(C34,coureurs!$A$4:$I$70,2,FALSE)),"",VLOOKUP(C34,coureurs!$A$4:$I$70,2,FALSE))</f>
        <v/>
      </c>
      <c r="E34" s="79" t="str">
        <f>IF(ISNA(VLOOKUP(C34,coureurs!$A$4:$I$70,3,FALSE)),"",VLOOKUP(C34,coureurs!$A$4:$I$70,3,FALSE))</f>
        <v/>
      </c>
      <c r="F34" s="79" t="str">
        <f>IF(ISNA(VLOOKUP(C34,coureurs!$A$4:$I$70,9,FALSE)),"",VLOOKUP(C34,coureurs!$A$4:$I$70,9,FALSE))</f>
        <v/>
      </c>
      <c r="G34" s="77"/>
      <c r="H34" s="77"/>
      <c r="I34" s="80"/>
      <c r="J34" s="77"/>
      <c r="K34" s="6">
        <v>27</v>
      </c>
      <c r="L34" s="78" t="e">
        <f t="shared" si="1"/>
        <v>#N/A</v>
      </c>
      <c r="M34" s="79" t="str">
        <f>IF(ISNA(VLOOKUP(L34,coureurs!$A$4:$Q$70,2,FALSE)),"",VLOOKUP(L34,coureurs!$A$4:$Q$70,2,FALSE))</f>
        <v/>
      </c>
      <c r="N34" s="14" t="str">
        <f>IF(ISNA(VLOOKUP(L34,coureurs!$A$4:$Q$70,3,FALSE)),"",VLOOKUP(L34,coureurs!$A$4:$Q$70,3,FALSE))</f>
        <v/>
      </c>
      <c r="O34" s="14" t="str">
        <f>IF(ISNA(VLOOKUP(L34,coureurs!$A$4:$Q$70,9,FALSE)),"",VLOOKUP(L34,coureurs!$A$4:$Q$70,9,FALSE))</f>
        <v/>
      </c>
      <c r="P34" s="91" t="str">
        <f>IF(ISNA(VLOOKUP(L33,coureurs!$A$4:$Q$70,6,FALSE)),"",VLOOKUP(L33,coureurs!$A$4:$Q$70,6,FALSE))</f>
        <v/>
      </c>
      <c r="Q34" s="10" t="e">
        <f t="shared" si="2"/>
        <v>#N/A</v>
      </c>
      <c r="R34" s="15">
        <f t="shared" si="3"/>
        <v>0</v>
      </c>
      <c r="S34" s="10" t="e">
        <f t="shared" si="6"/>
        <v>#N/A</v>
      </c>
      <c r="U34" s="123" t="str">
        <f t="array" ref="U34">IFERROR(INDEX($O$8:$O$25,SMALL(IF(COUNTIF($O$8:$O$25,$O$8:$O$25)&gt;=$U$6,ROW($O$8:$O$25)-7),ROW(27:27))),"")</f>
        <v/>
      </c>
      <c r="V34" s="125"/>
      <c r="W34" s="125" t="str">
        <f>IF(U34="","",COUNTIF(U$8:U34,U34))</f>
        <v/>
      </c>
    </row>
    <row r="35" spans="1:23" x14ac:dyDescent="0.25">
      <c r="A35" s="78">
        <f t="shared" si="4"/>
        <v>28</v>
      </c>
      <c r="B35" s="80" t="e">
        <f>RANK($J35,J$8:J$48,1)+COUNTIF(J$8:J35,J35)-1</f>
        <v>#N/A</v>
      </c>
      <c r="C35" s="80"/>
      <c r="D35" s="79" t="str">
        <f>IF(ISNA(VLOOKUP(C35,coureurs!$A$4:$I$70,2,FALSE)),"",VLOOKUP(C35,coureurs!$A$4:$I$70,2,FALSE))</f>
        <v/>
      </c>
      <c r="E35" s="79" t="str">
        <f>IF(ISNA(VLOOKUP(C35,coureurs!$A$4:$I$70,3,FALSE)),"",VLOOKUP(C35,coureurs!$A$4:$I$70,3,FALSE))</f>
        <v/>
      </c>
      <c r="F35" s="79" t="str">
        <f>IF(ISNA(VLOOKUP(C35,coureurs!$A$4:$I$70,9,FALSE)),"",VLOOKUP(C35,coureurs!$A$4:$I$70,9,FALSE))</f>
        <v/>
      </c>
      <c r="G35" s="77"/>
      <c r="H35" s="86"/>
      <c r="I35" s="80"/>
      <c r="J35" s="77"/>
      <c r="K35" s="6">
        <v>28</v>
      </c>
      <c r="L35" s="78" t="e">
        <f t="shared" si="1"/>
        <v>#N/A</v>
      </c>
      <c r="M35" s="79" t="str">
        <f>IF(ISNA(VLOOKUP(L35,coureurs!$A$4:$Q$70,2,FALSE)),"",VLOOKUP(L35,coureurs!$A$4:$Q$70,2,FALSE))</f>
        <v/>
      </c>
      <c r="N35" s="14" t="str">
        <f>IF(ISNA(VLOOKUP(L35,coureurs!$A$4:$Q$70,3,FALSE)),"",VLOOKUP(L35,coureurs!$A$4:$Q$70,3,FALSE))</f>
        <v/>
      </c>
      <c r="O35" s="14" t="str">
        <f>IF(ISNA(VLOOKUP(L35,coureurs!$A$4:$Q$70,9,FALSE)),"",VLOOKUP(L35,coureurs!$A$4:$Q$70,9,FALSE))</f>
        <v/>
      </c>
      <c r="P35" s="91" t="str">
        <f>IF(ISNA(VLOOKUP(L34,coureurs!$A$4:$Q$70,6,FALSE)),"",VLOOKUP(L34,coureurs!$A$4:$Q$70,6,FALSE))</f>
        <v/>
      </c>
      <c r="Q35" s="10" t="e">
        <f t="shared" si="2"/>
        <v>#N/A</v>
      </c>
      <c r="R35" s="15">
        <f t="shared" si="3"/>
        <v>0</v>
      </c>
      <c r="S35" s="10" t="e">
        <f t="shared" si="6"/>
        <v>#N/A</v>
      </c>
      <c r="U35" s="123" t="str">
        <f t="array" ref="U35">IFERROR(INDEX($O$8:$O$25,SMALL(IF(COUNTIF($O$8:$O$25,$O$8:$O$25)&gt;=$U$6,ROW($O$8:$O$25)-7),ROW(28:28))),"")</f>
        <v/>
      </c>
      <c r="V35" s="125"/>
      <c r="W35" s="125" t="str">
        <f>IF(U35="","",COUNTIF(U$8:U35,U35))</f>
        <v/>
      </c>
    </row>
    <row r="36" spans="1:23" x14ac:dyDescent="0.25">
      <c r="A36" s="78">
        <f t="shared" si="4"/>
        <v>29</v>
      </c>
      <c r="B36" s="80" t="e">
        <f>RANK($J36,J$8:J$48,1)+COUNTIF(J$8:J36,J36)-1</f>
        <v>#N/A</v>
      </c>
      <c r="C36" s="80"/>
      <c r="D36" s="79" t="str">
        <f>IF(ISNA(VLOOKUP(C36,coureurs!$A$4:$I$70,2,FALSE)),"",VLOOKUP(C36,coureurs!$A$4:$I$70,2,FALSE))</f>
        <v/>
      </c>
      <c r="E36" s="79" t="str">
        <f>IF(ISNA(VLOOKUP(C36,coureurs!$A$4:$I$70,3,FALSE)),"",VLOOKUP(C36,coureurs!$A$4:$I$70,3,FALSE))</f>
        <v/>
      </c>
      <c r="F36" s="79" t="str">
        <f>IF(ISNA(VLOOKUP(C36,coureurs!$A$4:$I$70,9,FALSE)),"",VLOOKUP(C36,coureurs!$A$4:$I$70,9,FALSE))</f>
        <v/>
      </c>
      <c r="G36" s="77"/>
      <c r="H36" s="86"/>
      <c r="I36" s="80"/>
      <c r="J36" s="77"/>
      <c r="K36" s="6">
        <v>29</v>
      </c>
      <c r="L36" s="78" t="e">
        <f t="shared" si="1"/>
        <v>#N/A</v>
      </c>
      <c r="M36" s="79" t="str">
        <f>IF(ISNA(VLOOKUP(L36,coureurs!$A$4:$Q$70,2,FALSE)),"",VLOOKUP(L36,coureurs!$A$4:$Q$70,2,FALSE))</f>
        <v/>
      </c>
      <c r="N36" s="14" t="str">
        <f>IF(ISNA(VLOOKUP(L36,coureurs!$A$4:$Q$70,3,FALSE)),"",VLOOKUP(L36,coureurs!$A$4:$Q$70,3,FALSE))</f>
        <v/>
      </c>
      <c r="O36" s="14" t="str">
        <f>IF(ISNA(VLOOKUP(L36,coureurs!$A$4:$Q$70,9,FALSE)),"",VLOOKUP(L36,coureurs!$A$4:$Q$70,9,FALSE))</f>
        <v/>
      </c>
      <c r="P36" s="91" t="str">
        <f>IF(ISNA(VLOOKUP(L35,coureurs!$A$4:$Q$70,6,FALSE)),"",VLOOKUP(L35,coureurs!$A$4:$Q$70,6,FALSE))</f>
        <v/>
      </c>
      <c r="Q36" s="10" t="e">
        <f t="shared" si="2"/>
        <v>#N/A</v>
      </c>
      <c r="R36" s="15">
        <f t="shared" si="3"/>
        <v>0</v>
      </c>
      <c r="S36" s="10" t="e">
        <f t="shared" si="6"/>
        <v>#N/A</v>
      </c>
      <c r="U36" s="123" t="str">
        <f t="array" ref="U36">IFERROR(INDEX($O$8:$O$25,SMALL(IF(COUNTIF($O$8:$O$25,$O$8:$O$25)&gt;=$U$6,ROW($O$8:$O$25)-7),ROW(29:29))),"")</f>
        <v/>
      </c>
      <c r="V36" s="125"/>
      <c r="W36" s="125" t="str">
        <f>IF(U36="","",COUNTIF(U$8:U36,U36))</f>
        <v/>
      </c>
    </row>
    <row r="37" spans="1:23" x14ac:dyDescent="0.25">
      <c r="A37" s="78">
        <f t="shared" si="4"/>
        <v>30</v>
      </c>
      <c r="B37" s="80" t="e">
        <f>RANK($J37,J$8:J$48,1)+COUNTIF(J$8:J37,J37)-1</f>
        <v>#N/A</v>
      </c>
      <c r="C37" s="80"/>
      <c r="D37" s="79" t="str">
        <f>IF(ISNA(VLOOKUP(C37,coureurs!$A$4:$I$70,2,FALSE)),"",VLOOKUP(C37,coureurs!$A$4:$I$70,2,FALSE))</f>
        <v/>
      </c>
      <c r="E37" s="79" t="str">
        <f>IF(ISNA(VLOOKUP(C37,coureurs!$A$4:$I$70,3,FALSE)),"",VLOOKUP(C37,coureurs!$A$4:$I$70,3,FALSE))</f>
        <v/>
      </c>
      <c r="F37" s="79" t="str">
        <f>IF(ISNA(VLOOKUP(C37,coureurs!$A$4:$I$70,9,FALSE)),"",VLOOKUP(C37,coureurs!$A$4:$I$70,9,FALSE))</f>
        <v/>
      </c>
      <c r="G37" s="77"/>
      <c r="H37" s="86"/>
      <c r="I37" s="80"/>
      <c r="J37" s="77"/>
      <c r="K37" s="6">
        <v>30</v>
      </c>
      <c r="L37" s="78" t="e">
        <f t="shared" si="1"/>
        <v>#N/A</v>
      </c>
      <c r="M37" s="79" t="str">
        <f>IF(ISNA(VLOOKUP(L37,coureurs!$A$4:$Q$70,2,FALSE)),"",VLOOKUP(L37,coureurs!$A$4:$Q$70,2,FALSE))</f>
        <v/>
      </c>
      <c r="N37" s="14" t="str">
        <f>IF(ISNA(VLOOKUP(L37,coureurs!$A$4:$Q$70,3,FALSE)),"",VLOOKUP(L37,coureurs!$A$4:$Q$70,3,FALSE))</f>
        <v/>
      </c>
      <c r="O37" s="14" t="str">
        <f>IF(ISNA(VLOOKUP(L37,coureurs!$A$4:$Q$70,9,FALSE)),"",VLOOKUP(L37,coureurs!$A$4:$Q$70,9,FALSE))</f>
        <v/>
      </c>
      <c r="P37" s="91" t="str">
        <f>IF(ISNA(VLOOKUP(L36,coureurs!$A$4:$Q$70,6,FALSE)),"",VLOOKUP(L36,coureurs!$A$4:$Q$70,6,FALSE))</f>
        <v/>
      </c>
      <c r="Q37" s="10" t="e">
        <f t="shared" si="2"/>
        <v>#N/A</v>
      </c>
      <c r="R37" s="15">
        <f t="shared" si="3"/>
        <v>0</v>
      </c>
      <c r="S37" s="10" t="e">
        <f t="shared" si="6"/>
        <v>#N/A</v>
      </c>
      <c r="U37" s="123" t="str">
        <f t="array" ref="U37">IFERROR(INDEX($O$8:$O$25,SMALL(IF(COUNTIF($O$8:$O$25,$O$8:$O$25)&gt;=$U$6,ROW($O$8:$O$25)-7),ROW(30:30))),"")</f>
        <v/>
      </c>
      <c r="V37" s="125"/>
      <c r="W37" s="125" t="str">
        <f>IF(U37="","",COUNTIF(U$8:U37,U37))</f>
        <v/>
      </c>
    </row>
    <row r="38" spans="1:23" x14ac:dyDescent="0.25">
      <c r="A38" s="78">
        <f t="shared" si="4"/>
        <v>31</v>
      </c>
      <c r="B38" s="80" t="e">
        <f>RANK($J38,J$8:J$48,1)+COUNTIF(J$8:J38,J38)-1</f>
        <v>#N/A</v>
      </c>
      <c r="C38" s="80"/>
      <c r="D38" s="79" t="str">
        <f>IF(ISNA(VLOOKUP(C38,coureurs!$A$4:$I$70,2,FALSE)),"",VLOOKUP(C38,coureurs!$A$4:$I$70,2,FALSE))</f>
        <v/>
      </c>
      <c r="E38" s="79" t="str">
        <f>IF(ISNA(VLOOKUP(C38,coureurs!$A$4:$I$70,3,FALSE)),"",VLOOKUP(C38,coureurs!$A$4:$I$70,3,FALSE))</f>
        <v/>
      </c>
      <c r="F38" s="79" t="str">
        <f>IF(ISNA(VLOOKUP(C38,coureurs!$A$4:$I$70,9,FALSE)),"",VLOOKUP(C38,coureurs!$A$4:$I$70,9,FALSE))</f>
        <v/>
      </c>
      <c r="G38" s="77"/>
      <c r="H38" s="86"/>
      <c r="I38" s="80"/>
      <c r="J38" s="77"/>
      <c r="K38" s="6">
        <v>31</v>
      </c>
      <c r="L38" s="78" t="e">
        <f t="shared" si="1"/>
        <v>#N/A</v>
      </c>
      <c r="M38" s="79" t="str">
        <f>IF(ISNA(VLOOKUP(L38,coureurs!$A$4:$Q$70,2,FALSE)),"",VLOOKUP(L38,coureurs!$A$4:$Q$70,2,FALSE))</f>
        <v/>
      </c>
      <c r="N38" s="14" t="str">
        <f>IF(ISNA(VLOOKUP(L38,coureurs!$A$4:$Q$70,3,FALSE)),"",VLOOKUP(L38,coureurs!$A$4:$Q$70,3,FALSE))</f>
        <v/>
      </c>
      <c r="O38" s="14" t="str">
        <f>IF(ISNA(VLOOKUP(L38,coureurs!$A$4:$Q$70,9,FALSE)),"",VLOOKUP(L38,coureurs!$A$4:$Q$70,9,FALSE))</f>
        <v/>
      </c>
      <c r="P38" s="91" t="str">
        <f>IF(ISNA(VLOOKUP(L37,coureurs!$A$4:$Q$70,6,FALSE)),"",VLOOKUP(L37,coureurs!$A$4:$Q$70,6,FALSE))</f>
        <v/>
      </c>
      <c r="Q38" s="10" t="e">
        <f t="shared" si="2"/>
        <v>#N/A</v>
      </c>
      <c r="R38" s="15">
        <f t="shared" si="3"/>
        <v>0</v>
      </c>
      <c r="S38" s="10" t="e">
        <f t="shared" si="6"/>
        <v>#N/A</v>
      </c>
      <c r="U38" s="123" t="str">
        <f t="array" ref="U38">IFERROR(INDEX($O$8:$O$25,SMALL(IF(COUNTIF($O$8:$O$25,$O$8:$O$25)&gt;=$U$6,ROW($O$8:$O$25)-7),ROW(31:31))),"")</f>
        <v/>
      </c>
      <c r="V38" s="125"/>
      <c r="W38" s="125" t="str">
        <f>IF(U38="","",COUNTIF(U$8:U38,U38))</f>
        <v/>
      </c>
    </row>
    <row r="39" spans="1:23" x14ac:dyDescent="0.25">
      <c r="A39" s="78">
        <f>A38+1</f>
        <v>32</v>
      </c>
      <c r="B39" s="80" t="e">
        <f>RANK($J39,J$8:J$48,1)+COUNTIF(J$8:J39,J39)-1</f>
        <v>#N/A</v>
      </c>
      <c r="C39" s="80"/>
      <c r="D39" s="79" t="str">
        <f>IF(ISNA(VLOOKUP(C39,coureurs!$A$4:$I$70,2,FALSE)),"",VLOOKUP(C39,coureurs!$A$4:$I$70,2,FALSE))</f>
        <v/>
      </c>
      <c r="E39" s="79" t="str">
        <f>IF(ISNA(VLOOKUP(C39,coureurs!$A$4:$I$70,3,FALSE)),"",VLOOKUP(C39,coureurs!$A$4:$I$70,3,FALSE))</f>
        <v/>
      </c>
      <c r="F39" s="79" t="str">
        <f>IF(ISNA(VLOOKUP(C39,coureurs!$A$4:$I$70,9,FALSE)),"",VLOOKUP(C39,coureurs!$A$4:$I$70,9,FALSE))</f>
        <v/>
      </c>
      <c r="G39" s="77"/>
      <c r="H39" s="86"/>
      <c r="I39" s="80"/>
      <c r="J39" s="77"/>
      <c r="K39" s="6">
        <v>32</v>
      </c>
      <c r="L39" s="78" t="e">
        <f t="shared" si="1"/>
        <v>#N/A</v>
      </c>
      <c r="M39" s="79" t="str">
        <f>IF(ISNA(VLOOKUP(L39,coureurs!$A$4:$Q$70,2,FALSE)),"",VLOOKUP(L39,coureurs!$A$4:$Q$70,2,FALSE))</f>
        <v/>
      </c>
      <c r="N39" s="14" t="str">
        <f>IF(ISNA(VLOOKUP(L39,coureurs!$A$4:$Q$70,3,FALSE)),"",VLOOKUP(L39,coureurs!$A$4:$Q$70,3,FALSE))</f>
        <v/>
      </c>
      <c r="O39" s="14" t="str">
        <f>IF(ISNA(VLOOKUP(L39,coureurs!$A$4:$Q$70,9,FALSE)),"",VLOOKUP(L39,coureurs!$A$4:$Q$70,9,FALSE))</f>
        <v/>
      </c>
      <c r="P39" s="91" t="str">
        <f>IF(ISNA(VLOOKUP(L38,coureurs!$A$4:$Q$70,6,FALSE)),"",VLOOKUP(L38,coureurs!$A$4:$Q$70,6,FALSE))</f>
        <v/>
      </c>
      <c r="Q39" s="10" t="e">
        <f t="shared" si="2"/>
        <v>#N/A</v>
      </c>
      <c r="R39" s="15">
        <f t="shared" si="3"/>
        <v>0</v>
      </c>
      <c r="S39" s="10" t="e">
        <f t="shared" si="6"/>
        <v>#N/A</v>
      </c>
      <c r="U39" s="123" t="str">
        <f t="array" ref="U39">IFERROR(INDEX($O$8:$O$25,SMALL(IF(COUNTIF($O$8:$O$25,$O$8:$O$25)&gt;=$U$6,ROW($O$8:$O$25)-7),ROW(32:32))),"")</f>
        <v/>
      </c>
      <c r="V39" s="125"/>
      <c r="W39" s="125" t="str">
        <f>IF(U39="","",COUNTIF(U$8:U39,U39))</f>
        <v/>
      </c>
    </row>
    <row r="40" spans="1:23" x14ac:dyDescent="0.25">
      <c r="A40" s="78">
        <f t="shared" ref="A40:A42" si="10">A39+1</f>
        <v>33</v>
      </c>
      <c r="B40" s="80" t="e">
        <f>RANK($J40,J$8:J$48,1)+COUNTIF(J$8:J40,J40)-1</f>
        <v>#N/A</v>
      </c>
      <c r="C40" s="80"/>
      <c r="D40" s="79" t="str">
        <f>IF(ISNA(VLOOKUP(C40,coureurs!$A$4:$I$70,2,FALSE)),"",VLOOKUP(C40,coureurs!$A$4:$I$70,2,FALSE))</f>
        <v/>
      </c>
      <c r="E40" s="79" t="str">
        <f>IF(ISNA(VLOOKUP(C40,coureurs!$A$4:$I$70,3,FALSE)),"",VLOOKUP(C40,coureurs!$A$4:$I$70,3,FALSE))</f>
        <v/>
      </c>
      <c r="F40" s="79" t="str">
        <f>IF(ISNA(VLOOKUP(C40,coureurs!$A$4:$I$70,9,FALSE)),"",VLOOKUP(C40,coureurs!$A$4:$I$70,9,FALSE))</f>
        <v/>
      </c>
      <c r="G40" s="77"/>
      <c r="H40" s="86"/>
      <c r="I40" s="80"/>
      <c r="J40" s="77"/>
      <c r="K40" s="6">
        <v>33</v>
      </c>
      <c r="L40" s="78" t="e">
        <f t="shared" si="1"/>
        <v>#N/A</v>
      </c>
      <c r="M40" s="79" t="str">
        <f>IF(ISNA(VLOOKUP(L40,coureurs!$A$4:$Q$70,2,FALSE)),"",VLOOKUP(L40,coureurs!$A$4:$Q$70,2,FALSE))</f>
        <v/>
      </c>
      <c r="N40" s="14" t="str">
        <f>IF(ISNA(VLOOKUP(L40,coureurs!$A$4:$Q$70,3,FALSE)),"",VLOOKUP(L40,coureurs!$A$4:$Q$70,3,FALSE))</f>
        <v/>
      </c>
      <c r="O40" s="14" t="str">
        <f>IF(ISNA(VLOOKUP(L40,coureurs!$A$4:$Q$70,9,FALSE)),"",VLOOKUP(L40,coureurs!$A$4:$Q$70,9,FALSE))</f>
        <v/>
      </c>
      <c r="P40" s="91" t="str">
        <f>IF(ISNA(VLOOKUP(L39,coureurs!$A$4:$Q$70,6,FALSE)),"",VLOOKUP(L39,coureurs!$A$4:$Q$70,6,FALSE))</f>
        <v/>
      </c>
      <c r="Q40" s="10" t="e">
        <f t="shared" si="2"/>
        <v>#N/A</v>
      </c>
      <c r="R40" s="15">
        <f t="shared" si="3"/>
        <v>0</v>
      </c>
      <c r="S40" s="10" t="e">
        <f t="shared" si="6"/>
        <v>#N/A</v>
      </c>
      <c r="U40" s="123" t="str">
        <f t="array" ref="U40">IFERROR(INDEX($O$8:$O$25,SMALL(IF(COUNTIF($O$8:$O$25,$O$8:$O$25)&gt;=$U$6,ROW($O$8:$O$25)-7),ROW(33:33))),"")</f>
        <v/>
      </c>
      <c r="V40" s="125"/>
      <c r="W40" s="125" t="str">
        <f>IF(U40="","",COUNTIF(U$8:U40,U40))</f>
        <v/>
      </c>
    </row>
    <row r="41" spans="1:23" x14ac:dyDescent="0.25">
      <c r="A41" s="78">
        <f t="shared" si="10"/>
        <v>34</v>
      </c>
      <c r="B41" s="80" t="e">
        <f>RANK($J41,J$8:J$48,1)+COUNTIF(J$8:J41,J41)-1</f>
        <v>#N/A</v>
      </c>
      <c r="C41" s="80"/>
      <c r="D41" s="79" t="str">
        <f>IF(ISNA(VLOOKUP(C41,coureurs!$A$4:$I$70,2,FALSE)),"",VLOOKUP(C41,coureurs!$A$4:$I$70,2,FALSE))</f>
        <v/>
      </c>
      <c r="E41" s="79" t="str">
        <f>IF(ISNA(VLOOKUP(C41,coureurs!$A$4:$I$70,3,FALSE)),"",VLOOKUP(C41,coureurs!$A$4:$I$70,3,FALSE))</f>
        <v/>
      </c>
      <c r="F41" s="79" t="str">
        <f>IF(ISNA(VLOOKUP(C41,coureurs!$A$4:$I$70,9,FALSE)),"",VLOOKUP(C41,coureurs!$A$4:$I$70,9,FALSE))</f>
        <v/>
      </c>
      <c r="G41" s="77"/>
      <c r="H41" s="86"/>
      <c r="I41" s="80"/>
      <c r="J41" s="77"/>
      <c r="K41" s="6">
        <v>34</v>
      </c>
      <c r="L41" s="78" t="e">
        <f t="shared" si="1"/>
        <v>#N/A</v>
      </c>
      <c r="M41" s="79" t="str">
        <f>IF(ISNA(VLOOKUP(L41,coureurs!$A$4:$Q$70,2,FALSE)),"",VLOOKUP(L41,coureurs!$A$4:$Q$70,2,FALSE))</f>
        <v/>
      </c>
      <c r="N41" s="14" t="str">
        <f>IF(ISNA(VLOOKUP(L41,coureurs!$A$4:$Q$70,3,FALSE)),"",VLOOKUP(L41,coureurs!$A$4:$Q$70,3,FALSE))</f>
        <v/>
      </c>
      <c r="O41" s="14" t="str">
        <f>IF(ISNA(VLOOKUP(L41,coureurs!$A$4:$Q$70,9,FALSE)),"",VLOOKUP(L41,coureurs!$A$4:$Q$70,9,FALSE))</f>
        <v/>
      </c>
      <c r="P41" s="91" t="str">
        <f>IF(ISNA(VLOOKUP(L40,coureurs!$A$4:$Q$70,6,FALSE)),"",VLOOKUP(L40,coureurs!$A$4:$Q$70,6,FALSE))</f>
        <v/>
      </c>
      <c r="Q41" s="10" t="e">
        <f t="shared" si="2"/>
        <v>#N/A</v>
      </c>
      <c r="R41" s="15">
        <f t="shared" si="3"/>
        <v>0</v>
      </c>
      <c r="S41" s="10" t="e">
        <f t="shared" si="6"/>
        <v>#N/A</v>
      </c>
      <c r="U41" s="123" t="str">
        <f t="array" ref="U41">IFERROR(INDEX($O$8:$O$25,SMALL(IF(COUNTIF($O$8:$O$25,$O$8:$O$25)&gt;=$U$6,ROW($O$8:$O$25)-7),ROW(34:34))),"")</f>
        <v/>
      </c>
      <c r="V41" s="125"/>
      <c r="W41" s="125" t="str">
        <f>IF(U41="","",COUNTIF(U$8:U41,U41))</f>
        <v/>
      </c>
    </row>
    <row r="42" spans="1:23" x14ac:dyDescent="0.25">
      <c r="A42" s="78">
        <f t="shared" si="10"/>
        <v>35</v>
      </c>
      <c r="B42" s="80" t="e">
        <f>RANK($J42,J$8:J$48,1)+COUNTIF(J$8:J42,J42)-1</f>
        <v>#N/A</v>
      </c>
      <c r="C42" s="80"/>
      <c r="D42" s="79" t="str">
        <f>IF(ISNA(VLOOKUP(C42,coureurs!$A$4:$I$70,2,FALSE)),"",VLOOKUP(C42,coureurs!$A$4:$I$70,2,FALSE))</f>
        <v/>
      </c>
      <c r="E42" s="79" t="str">
        <f>IF(ISNA(VLOOKUP(C42,coureurs!$A$4:$I$70,3,FALSE)),"",VLOOKUP(C42,coureurs!$A$4:$I$70,3,FALSE))</f>
        <v/>
      </c>
      <c r="F42" s="79" t="str">
        <f>IF(ISNA(VLOOKUP(C42,coureurs!$A$4:$I$70,9,FALSE)),"",VLOOKUP(C42,coureurs!$A$4:$I$70,9,FALSE))</f>
        <v/>
      </c>
      <c r="G42" s="77"/>
      <c r="H42" s="86"/>
      <c r="I42" s="80"/>
      <c r="J42" s="77"/>
      <c r="K42" s="6">
        <v>35</v>
      </c>
      <c r="L42" s="78" t="e">
        <f t="shared" si="1"/>
        <v>#N/A</v>
      </c>
      <c r="M42" s="79" t="str">
        <f>IF(ISNA(VLOOKUP(L42,coureurs!$A$4:$Q$70,2,FALSE)),"",VLOOKUP(L42,coureurs!$A$4:$Q$70,2,FALSE))</f>
        <v/>
      </c>
      <c r="N42" s="14" t="str">
        <f>IF(ISNA(VLOOKUP(L42,coureurs!$A$4:$Q$70,3,FALSE)),"",VLOOKUP(L42,coureurs!$A$4:$Q$70,3,FALSE))</f>
        <v/>
      </c>
      <c r="O42" s="14" t="str">
        <f>IF(ISNA(VLOOKUP(L42,coureurs!$A$4:$Q$70,9,FALSE)),"",VLOOKUP(L42,coureurs!$A$4:$Q$70,9,FALSE))</f>
        <v/>
      </c>
      <c r="P42" s="91" t="str">
        <f>IF(ISNA(VLOOKUP(L41,coureurs!$A$4:$Q$70,6,FALSE)),"",VLOOKUP(L41,coureurs!$A$4:$Q$70,6,FALSE))</f>
        <v/>
      </c>
      <c r="Q42" s="10" t="e">
        <f t="shared" si="2"/>
        <v>#N/A</v>
      </c>
      <c r="R42" s="15">
        <f t="shared" si="3"/>
        <v>0</v>
      </c>
      <c r="S42" s="10" t="e">
        <f t="shared" si="6"/>
        <v>#N/A</v>
      </c>
      <c r="U42" s="123" t="str">
        <f t="array" ref="U42">IFERROR(INDEX($O$8:$O$25,SMALL(IF(COUNTIF($O$8:$O$25,$O$8:$O$25)&gt;=$U$6,ROW($O$8:$O$25)-7),ROW(35:35))),"")</f>
        <v/>
      </c>
      <c r="V42" s="125"/>
      <c r="W42" s="125" t="str">
        <f>IF(U42="","",COUNTIF(U$8:U42,U42))</f>
        <v/>
      </c>
    </row>
    <row r="43" spans="1:23" x14ac:dyDescent="0.25">
      <c r="A43" s="78">
        <v>36</v>
      </c>
      <c r="B43" s="78"/>
      <c r="C43" s="78"/>
      <c r="D43" s="79" t="str">
        <f>IF(ISNA(VLOOKUP(C43,coureurs!$A$4:$I$70,2,FALSE)),"",VLOOKUP(C43,coureurs!$A$4:$I$70,2,FALSE))</f>
        <v/>
      </c>
      <c r="E43" s="79" t="str">
        <f>IF(ISNA(VLOOKUP(C43,coureurs!$A$4:$I$70,3,FALSE)),"",VLOOKUP(C43,coureurs!$A$4:$I$70,3,FALSE))</f>
        <v/>
      </c>
      <c r="F43" s="79" t="str">
        <f>IF(ISNA(VLOOKUP(C43,coureurs!$A$4:$I$70,9,FALSE)),"",VLOOKUP(C43,coureurs!$A$4:$I$70,9,FALSE))</f>
        <v/>
      </c>
      <c r="G43" s="78"/>
      <c r="H43" s="78"/>
      <c r="I43" s="80"/>
      <c r="J43" s="78"/>
      <c r="K43" s="78">
        <v>36</v>
      </c>
      <c r="L43" s="78" t="e">
        <f t="shared" si="1"/>
        <v>#N/A</v>
      </c>
      <c r="M43" s="79" t="str">
        <f>IF(ISNA(VLOOKUP(L43,coureurs!$A$4:$Q$70,2,FALSE)),"",VLOOKUP(L43,coureurs!$A$4:$Q$70,2,FALSE))</f>
        <v/>
      </c>
      <c r="N43" s="14" t="str">
        <f>IF(ISNA(VLOOKUP(L43,coureurs!$A$4:$Q$70,3,FALSE)),"",VLOOKUP(L43,coureurs!$A$4:$Q$70,3,FALSE))</f>
        <v/>
      </c>
      <c r="O43" s="14" t="str">
        <f>IF(ISNA(VLOOKUP(L43,coureurs!$A$4:$Q$70,9,FALSE)),"",VLOOKUP(L43,coureurs!$A$4:$Q$70,9,FALSE))</f>
        <v/>
      </c>
      <c r="P43" s="91" t="str">
        <f>IF(ISNA(VLOOKUP(L42,coureurs!$A$4:$Q$70,6,FALSE)),"",VLOOKUP(L42,coureurs!$A$4:$Q$70,6,FALSE))</f>
        <v/>
      </c>
      <c r="Q43" s="10" t="e">
        <f t="shared" si="2"/>
        <v>#N/A</v>
      </c>
      <c r="R43" s="15">
        <f t="shared" si="3"/>
        <v>0</v>
      </c>
      <c r="S43" s="10" t="e">
        <f t="shared" si="6"/>
        <v>#N/A</v>
      </c>
      <c r="U43" s="123" t="str">
        <f t="array" ref="U43">IFERROR(INDEX($O$8:$O$25,SMALL(IF(COUNTIF($O$8:$O$25,$O$8:$O$25)&gt;=$U$6,ROW($O$8:$O$25)-7),ROW(36:36))),"")</f>
        <v/>
      </c>
      <c r="V43" s="125"/>
      <c r="W43" s="125" t="str">
        <f>IF(U43="","",COUNTIF(U$8:U43,U43))</f>
        <v/>
      </c>
    </row>
    <row r="44" spans="1:23" x14ac:dyDescent="0.25">
      <c r="A44" s="78">
        <v>37</v>
      </c>
      <c r="B44" s="78"/>
      <c r="C44" s="78"/>
      <c r="D44" s="79" t="str">
        <f>IF(ISNA(VLOOKUP(C44,coureurs!$A$4:$I$70,2,FALSE)),"",VLOOKUP(C44,coureurs!$A$4:$I$70,2,FALSE))</f>
        <v/>
      </c>
      <c r="E44" s="79" t="str">
        <f>IF(ISNA(VLOOKUP(C44,coureurs!$A$4:$I$70,3,FALSE)),"",VLOOKUP(C44,coureurs!$A$4:$I$70,3,FALSE))</f>
        <v/>
      </c>
      <c r="F44" s="79" t="str">
        <f>IF(ISNA(VLOOKUP(C44,coureurs!$A$4:$I$70,9,FALSE)),"",VLOOKUP(C44,coureurs!$A$4:$I$70,9,FALSE))</f>
        <v/>
      </c>
      <c r="G44" s="78"/>
      <c r="H44" s="78"/>
      <c r="I44" s="80"/>
      <c r="J44" s="78"/>
      <c r="K44" s="78">
        <v>37</v>
      </c>
      <c r="L44" s="78" t="e">
        <f t="shared" si="1"/>
        <v>#N/A</v>
      </c>
      <c r="M44" s="79" t="str">
        <f>IF(ISNA(VLOOKUP(L44,coureurs!$A$4:$Q$70,2,FALSE)),"",VLOOKUP(L44,coureurs!$A$4:$Q$70,2,FALSE))</f>
        <v/>
      </c>
      <c r="N44" s="14" t="str">
        <f>IF(ISNA(VLOOKUP(L44,coureurs!$A$4:$Q$70,3,FALSE)),"",VLOOKUP(L44,coureurs!$A$4:$Q$70,3,FALSE))</f>
        <v/>
      </c>
      <c r="O44" s="14" t="str">
        <f>IF(ISNA(VLOOKUP(L44,coureurs!$A$4:$Q$70,9,FALSE)),"",VLOOKUP(L44,coureurs!$A$4:$Q$70,9,FALSE))</f>
        <v/>
      </c>
      <c r="P44" s="91" t="str">
        <f>IF(ISNA(VLOOKUP(L43,coureurs!$A$4:$Q$70,6,FALSE)),"",VLOOKUP(L43,coureurs!$A$4:$Q$70,6,FALSE))</f>
        <v/>
      </c>
      <c r="Q44" s="10" t="e">
        <f t="shared" si="2"/>
        <v>#N/A</v>
      </c>
      <c r="R44" s="15">
        <f t="shared" si="3"/>
        <v>0</v>
      </c>
      <c r="S44" s="10" t="e">
        <f t="shared" si="6"/>
        <v>#N/A</v>
      </c>
      <c r="U44" s="123" t="str">
        <f t="array" ref="U44">IFERROR(INDEX($O$8:$O$25,SMALL(IF(COUNTIF($O$8:$O$25,$O$8:$O$25)&gt;=$U$6,ROW($O$8:$O$25)-7),ROW(37:37))),"")</f>
        <v/>
      </c>
      <c r="V44" s="125"/>
      <c r="W44" s="125" t="str">
        <f>IF(U44="","",COUNTIF(U$8:U44,U44))</f>
        <v/>
      </c>
    </row>
    <row r="45" spans="1:23" x14ac:dyDescent="0.25">
      <c r="A45" s="78">
        <v>38</v>
      </c>
      <c r="B45" s="78"/>
      <c r="C45" s="78"/>
      <c r="D45" s="79" t="str">
        <f>IF(ISNA(VLOOKUP(C45,coureurs!$A$4:$I$70,2,FALSE)),"",VLOOKUP(C45,coureurs!$A$4:$I$70,2,FALSE))</f>
        <v/>
      </c>
      <c r="E45" s="79" t="str">
        <f>IF(ISNA(VLOOKUP(C45,coureurs!$A$4:$I$70,3,FALSE)),"",VLOOKUP(C45,coureurs!$A$4:$I$70,3,FALSE))</f>
        <v/>
      </c>
      <c r="F45" s="79" t="str">
        <f>IF(ISNA(VLOOKUP(C45,coureurs!$A$4:$I$70,9,FALSE)),"",VLOOKUP(C45,coureurs!$A$4:$I$70,9,FALSE))</f>
        <v/>
      </c>
      <c r="G45" s="78"/>
      <c r="H45" s="78"/>
      <c r="I45" s="80"/>
      <c r="J45" s="78"/>
      <c r="K45" s="78">
        <v>38</v>
      </c>
      <c r="L45" s="78" t="e">
        <f t="shared" si="1"/>
        <v>#N/A</v>
      </c>
      <c r="M45" s="79" t="str">
        <f>IF(ISNA(VLOOKUP(L45,coureurs!$A$4:$Q$70,2,FALSE)),"",VLOOKUP(L45,coureurs!$A$4:$Q$70,2,FALSE))</f>
        <v/>
      </c>
      <c r="N45" s="14" t="str">
        <f>IF(ISNA(VLOOKUP(L45,coureurs!$A$4:$Q$70,3,FALSE)),"",VLOOKUP(L45,coureurs!$A$4:$Q$70,3,FALSE))</f>
        <v/>
      </c>
      <c r="O45" s="14" t="str">
        <f>IF(ISNA(VLOOKUP(L45,coureurs!$A$4:$Q$70,9,FALSE)),"",VLOOKUP(L45,coureurs!$A$4:$Q$70,9,FALSE))</f>
        <v/>
      </c>
      <c r="P45" s="91" t="str">
        <f>IF(ISNA(VLOOKUP(L44,coureurs!$A$4:$Q$70,6,FALSE)),"",VLOOKUP(L44,coureurs!$A$4:$Q$70,6,FALSE))</f>
        <v/>
      </c>
      <c r="Q45" s="10" t="e">
        <f t="shared" si="2"/>
        <v>#N/A</v>
      </c>
      <c r="R45" s="15">
        <f t="shared" si="3"/>
        <v>0</v>
      </c>
      <c r="S45" s="10" t="e">
        <f t="shared" si="6"/>
        <v>#N/A</v>
      </c>
      <c r="U45" s="123" t="str">
        <f t="array" ref="U45">IFERROR(INDEX($O$8:$O$25,SMALL(IF(COUNTIF($O$8:$O$25,$O$8:$O$25)&gt;=$U$6,ROW($O$8:$O$25)-7),ROW(38:38))),"")</f>
        <v/>
      </c>
      <c r="V45" s="125"/>
      <c r="W45" s="125" t="str">
        <f>IF(U45="","",COUNTIF(U$8:U45,U45))</f>
        <v/>
      </c>
    </row>
    <row r="46" spans="1:23" x14ac:dyDescent="0.25">
      <c r="A46" s="78">
        <v>39</v>
      </c>
      <c r="B46" s="78"/>
      <c r="C46" s="78"/>
      <c r="D46" s="79" t="str">
        <f>IF(ISNA(VLOOKUP(C46,coureurs!$A$4:$I$70,2,FALSE)),"",VLOOKUP(C46,coureurs!$A$4:$I$70,2,FALSE))</f>
        <v/>
      </c>
      <c r="E46" s="79" t="str">
        <f>IF(ISNA(VLOOKUP(C46,coureurs!$A$4:$I$70,3,FALSE)),"",VLOOKUP(C46,coureurs!$A$4:$I$70,3,FALSE))</f>
        <v/>
      </c>
      <c r="F46" s="79" t="str">
        <f>IF(ISNA(VLOOKUP(C46,coureurs!$A$4:$I$70,9,FALSE)),"",VLOOKUP(C46,coureurs!$A$4:$I$70,9,FALSE))</f>
        <v/>
      </c>
      <c r="G46" s="78"/>
      <c r="H46" s="78"/>
      <c r="I46" s="80"/>
      <c r="J46" s="78"/>
      <c r="K46" s="78">
        <v>39</v>
      </c>
      <c r="L46" s="78" t="e">
        <f t="shared" si="1"/>
        <v>#N/A</v>
      </c>
      <c r="M46" s="79" t="str">
        <f>IF(ISNA(VLOOKUP(L46,coureurs!$A$4:$Q$70,2,FALSE)),"",VLOOKUP(L46,coureurs!$A$4:$Q$70,2,FALSE))</f>
        <v/>
      </c>
      <c r="N46" s="14" t="str">
        <f>IF(ISNA(VLOOKUP(L46,coureurs!$A$4:$Q$70,3,FALSE)),"",VLOOKUP(L46,coureurs!$A$4:$Q$70,3,FALSE))</f>
        <v/>
      </c>
      <c r="O46" s="14" t="str">
        <f>IF(ISNA(VLOOKUP(L46,coureurs!$A$4:$Q$70,9,FALSE)),"",VLOOKUP(L46,coureurs!$A$4:$Q$70,9,FALSE))</f>
        <v/>
      </c>
      <c r="P46" s="91" t="str">
        <f>IF(ISNA(VLOOKUP(L45,coureurs!$A$4:$Q$70,6,FALSE)),"",VLOOKUP(L45,coureurs!$A$4:$Q$70,6,FALSE))</f>
        <v/>
      </c>
      <c r="Q46" s="10" t="e">
        <f t="shared" si="2"/>
        <v>#N/A</v>
      </c>
      <c r="R46" s="15">
        <f t="shared" si="3"/>
        <v>0</v>
      </c>
      <c r="S46" s="10" t="e">
        <f t="shared" si="6"/>
        <v>#N/A</v>
      </c>
      <c r="U46" s="123" t="str">
        <f t="array" ref="U46">IFERROR(INDEX($O$8:$O$25,SMALL(IF(COUNTIF($O$8:$O$25,$O$8:$O$25)&gt;=$U$6,ROW($O$8:$O$25)-7),ROW(39:39))),"")</f>
        <v/>
      </c>
      <c r="V46" s="125"/>
      <c r="W46" s="125" t="str">
        <f>IF(U46="","",COUNTIF(U$8:U46,U46))</f>
        <v/>
      </c>
    </row>
    <row r="47" spans="1:23" x14ac:dyDescent="0.25">
      <c r="A47" s="78">
        <v>40</v>
      </c>
      <c r="B47" s="78"/>
      <c r="C47" s="78"/>
      <c r="D47" s="79" t="str">
        <f>IF(ISNA(VLOOKUP(C47,coureurs!$A$4:$I$70,2,FALSE)),"",VLOOKUP(C47,coureurs!$A$4:$I$70,2,FALSE))</f>
        <v/>
      </c>
      <c r="E47" s="79" t="str">
        <f>IF(ISNA(VLOOKUP(C47,coureurs!$A$4:$I$70,3,FALSE)),"",VLOOKUP(C47,coureurs!$A$4:$I$70,3,FALSE))</f>
        <v/>
      </c>
      <c r="F47" s="79" t="str">
        <f>IF(ISNA(VLOOKUP(C47,coureurs!$A$4:$I$70,9,FALSE)),"",VLOOKUP(C47,coureurs!$A$4:$I$70,9,FALSE))</f>
        <v/>
      </c>
      <c r="G47" s="78"/>
      <c r="H47" s="78"/>
      <c r="I47" s="80"/>
      <c r="J47" s="78"/>
      <c r="K47" s="78">
        <v>40</v>
      </c>
      <c r="L47" s="78" t="e">
        <f t="shared" si="1"/>
        <v>#N/A</v>
      </c>
      <c r="M47" s="79" t="str">
        <f>IF(ISNA(VLOOKUP(L47,coureurs!$A$4:$Q$70,2,FALSE)),"",VLOOKUP(L47,coureurs!$A$4:$Q$70,2,FALSE))</f>
        <v/>
      </c>
      <c r="N47" s="14" t="str">
        <f>IF(ISNA(VLOOKUP(L47,coureurs!$A$4:$Q$70,3,FALSE)),"",VLOOKUP(L47,coureurs!$A$4:$Q$70,3,FALSE))</f>
        <v/>
      </c>
      <c r="O47" s="14" t="str">
        <f>IF(ISNA(VLOOKUP(L47,coureurs!$A$4:$Q$70,9,FALSE)),"",VLOOKUP(L47,coureurs!$A$4:$Q$70,9,FALSE))</f>
        <v/>
      </c>
      <c r="P47" s="91" t="str">
        <f>IF(ISNA(VLOOKUP(L46,coureurs!$A$4:$Q$70,6,FALSE)),"",VLOOKUP(L46,coureurs!$A$4:$Q$70,6,FALSE))</f>
        <v/>
      </c>
      <c r="Q47" s="10" t="e">
        <f t="shared" si="2"/>
        <v>#N/A</v>
      </c>
      <c r="R47" s="15">
        <f t="shared" si="3"/>
        <v>0</v>
      </c>
      <c r="S47" s="10" t="e">
        <f t="shared" si="6"/>
        <v>#N/A</v>
      </c>
      <c r="U47" s="123" t="str">
        <f t="array" ref="U47">IFERROR(INDEX($O$8:$O$25,SMALL(IF(COUNTIF($O$8:$O$25,$O$8:$O$25)&gt;=$U$6,ROW($O$8:$O$25)-7),ROW(40:40))),"")</f>
        <v/>
      </c>
      <c r="V47" s="125"/>
      <c r="W47" s="125" t="str">
        <f>IF(U47="","",COUNTIF(U$8:U47,U47))</f>
        <v/>
      </c>
    </row>
    <row r="48" spans="1:23" x14ac:dyDescent="0.25">
      <c r="A48" s="78">
        <v>41</v>
      </c>
      <c r="B48" s="78"/>
      <c r="C48" s="78"/>
      <c r="D48" s="79" t="str">
        <f>IF(ISNA(VLOOKUP(C48,coureurs!$A$4:$I$70,2,FALSE)),"",VLOOKUP(C48,coureurs!$A$4:$I$70,2,FALSE))</f>
        <v/>
      </c>
      <c r="E48" s="79" t="str">
        <f>IF(ISNA(VLOOKUP(C48,coureurs!$A$4:$I$70,3,FALSE)),"",VLOOKUP(C48,coureurs!$A$4:$I$70,3,FALSE))</f>
        <v/>
      </c>
      <c r="F48" s="79" t="str">
        <f>IF(ISNA(VLOOKUP(C48,coureurs!$A$4:$I$70,9,FALSE)),"",VLOOKUP(C48,coureurs!$A$4:$I$70,9,FALSE))</f>
        <v/>
      </c>
      <c r="G48" s="78"/>
      <c r="H48" s="78"/>
      <c r="I48" s="80"/>
      <c r="J48" s="78"/>
      <c r="K48" s="78">
        <v>41</v>
      </c>
      <c r="L48" s="78" t="e">
        <f t="shared" si="1"/>
        <v>#N/A</v>
      </c>
      <c r="M48" s="79" t="str">
        <f>IF(ISNA(VLOOKUP(L48,coureurs!$A$4:$Q$70,2,FALSE)),"",VLOOKUP(L48,coureurs!$A$4:$Q$70,2,FALSE))</f>
        <v/>
      </c>
      <c r="N48" s="14" t="str">
        <f>IF(ISNA(VLOOKUP(L48,coureurs!$A$4:$Q$70,3,FALSE)),"",VLOOKUP(L48,coureurs!$A$4:$Q$70,3,FALSE))</f>
        <v/>
      </c>
      <c r="O48" s="14" t="str">
        <f>IF(ISNA(VLOOKUP(L48,coureurs!$A$4:$Q$70,9,FALSE)),"",VLOOKUP(L48,coureurs!$A$4:$Q$70,9,FALSE))</f>
        <v/>
      </c>
      <c r="P48" s="91" t="str">
        <f>IF(ISNA(VLOOKUP(L47,coureurs!$A$4:$Q$70,6,FALSE)),"",VLOOKUP(L47,coureurs!$A$4:$Q$70,6,FALSE))</f>
        <v/>
      </c>
      <c r="Q48" s="10" t="e">
        <f t="shared" si="2"/>
        <v>#N/A</v>
      </c>
      <c r="R48" s="15">
        <f t="shared" si="3"/>
        <v>0</v>
      </c>
      <c r="S48" s="10" t="e">
        <f t="shared" si="6"/>
        <v>#N/A</v>
      </c>
      <c r="U48" s="123" t="str">
        <f t="array" ref="U48">IFERROR(INDEX($O$8:$O$25,SMALL(IF(COUNTIF($O$8:$O$25,$O$8:$O$25)&gt;=$U$6,ROW($O$8:$O$25)-7),ROW(41:41))),"")</f>
        <v/>
      </c>
      <c r="V48" s="125"/>
      <c r="W48" s="125" t="str">
        <f>IF(U48="","",COUNTIF(U$8:U48,U48))</f>
        <v/>
      </c>
    </row>
    <row r="49" spans="1:23" x14ac:dyDescent="0.25">
      <c r="A49" s="78">
        <v>42</v>
      </c>
      <c r="B49" s="78"/>
      <c r="C49" s="78"/>
      <c r="D49" s="79" t="str">
        <f>IF(ISNA(VLOOKUP(C49,coureurs!$A$4:$I$70,2,FALSE)),"",VLOOKUP(C49,coureurs!$A$4:$I$70,2,FALSE))</f>
        <v/>
      </c>
      <c r="E49" s="79" t="str">
        <f>IF(ISNA(VLOOKUP(C49,coureurs!$A$4:$I$70,3,FALSE)),"",VLOOKUP(C49,coureurs!$A$4:$I$70,3,FALSE))</f>
        <v/>
      </c>
      <c r="F49" s="79" t="str">
        <f>IF(ISNA(VLOOKUP(C49,coureurs!$A$4:$I$70,9,FALSE)),"",VLOOKUP(C49,coureurs!$A$4:$I$70,9,FALSE))</f>
        <v/>
      </c>
      <c r="G49" s="78"/>
      <c r="H49" s="78"/>
      <c r="I49" s="80"/>
      <c r="J49" s="78"/>
      <c r="K49" s="78">
        <v>42</v>
      </c>
      <c r="L49" s="78" t="e">
        <f t="shared" si="1"/>
        <v>#N/A</v>
      </c>
      <c r="M49" s="79" t="str">
        <f>IF(ISNA(VLOOKUP(L49,coureurs!$A$4:$Q$70,2,FALSE)),"",VLOOKUP(L49,coureurs!$A$4:$Q$70,2,FALSE))</f>
        <v/>
      </c>
      <c r="N49" s="14" t="str">
        <f>IF(ISNA(VLOOKUP(L49,coureurs!$A$4:$Q$70,3,FALSE)),"",VLOOKUP(L49,coureurs!$A$4:$Q$70,3,FALSE))</f>
        <v/>
      </c>
      <c r="O49" s="14" t="str">
        <f>IF(ISNA(VLOOKUP(L49,coureurs!$A$4:$Q$70,9,FALSE)),"",VLOOKUP(L49,coureurs!$A$4:$Q$70,9,FALSE))</f>
        <v/>
      </c>
      <c r="P49" s="91" t="str">
        <f>IF(ISNA(VLOOKUP(L48,coureurs!$A$4:$Q$70,6,FALSE)),"",VLOOKUP(L48,coureurs!$A$4:$Q$70,6,FALSE))</f>
        <v/>
      </c>
      <c r="Q49" s="10" t="e">
        <f t="shared" si="2"/>
        <v>#N/A</v>
      </c>
      <c r="R49" s="15">
        <f t="shared" si="3"/>
        <v>0</v>
      </c>
      <c r="S49" s="10" t="e">
        <f t="shared" si="6"/>
        <v>#N/A</v>
      </c>
      <c r="U49" s="123" t="str">
        <f t="array" ref="U49">IFERROR(INDEX($O$8:$O$25,SMALL(IF(COUNTIF($O$8:$O$25,$O$8:$O$25)&gt;=$U$6,ROW($O$8:$O$25)-7),ROW(42:42))),"")</f>
        <v/>
      </c>
      <c r="V49" s="125"/>
      <c r="W49" s="125" t="str">
        <f>IF(U49="","",COUNTIF(U$8:U49,U49))</f>
        <v/>
      </c>
    </row>
    <row r="50" spans="1:23" x14ac:dyDescent="0.25">
      <c r="A50" s="78">
        <v>43</v>
      </c>
      <c r="B50" s="78"/>
      <c r="C50" s="78"/>
      <c r="D50" s="79" t="str">
        <f>IF(ISNA(VLOOKUP(C50,coureurs!$A$4:$I$70,2,FALSE)),"",VLOOKUP(C50,coureurs!$A$4:$I$70,2,FALSE))</f>
        <v/>
      </c>
      <c r="E50" s="79" t="str">
        <f>IF(ISNA(VLOOKUP(C50,coureurs!$A$4:$I$70,3,FALSE)),"",VLOOKUP(C50,coureurs!$A$4:$I$70,3,FALSE))</f>
        <v/>
      </c>
      <c r="F50" s="79" t="str">
        <f>IF(ISNA(VLOOKUP(C50,coureurs!$A$4:$I$70,9,FALSE)),"",VLOOKUP(C50,coureurs!$A$4:$I$70,9,FALSE))</f>
        <v/>
      </c>
      <c r="G50" s="78"/>
      <c r="H50" s="78"/>
      <c r="I50" s="80"/>
      <c r="J50" s="78"/>
      <c r="K50" s="78">
        <v>43</v>
      </c>
      <c r="L50" s="78" t="e">
        <f t="shared" si="1"/>
        <v>#N/A</v>
      </c>
      <c r="M50" s="79" t="str">
        <f>IF(ISNA(VLOOKUP(L50,coureurs!$A$4:$Q$70,2,FALSE)),"",VLOOKUP(L50,coureurs!$A$4:$Q$70,2,FALSE))</f>
        <v/>
      </c>
      <c r="N50" s="14" t="str">
        <f>IF(ISNA(VLOOKUP(L50,coureurs!$A$4:$Q$70,3,FALSE)),"",VLOOKUP(L50,coureurs!$A$4:$Q$70,3,FALSE))</f>
        <v/>
      </c>
      <c r="O50" s="14" t="str">
        <f>IF(ISNA(VLOOKUP(L50,coureurs!$A$4:$Q$70,9,FALSE)),"",VLOOKUP(L50,coureurs!$A$4:$Q$70,9,FALSE))</f>
        <v/>
      </c>
      <c r="P50" s="91" t="str">
        <f>IF(ISNA(VLOOKUP(L49,coureurs!$A$4:$Q$70,6,FALSE)),"",VLOOKUP(L49,coureurs!$A$4:$Q$70,6,FALSE))</f>
        <v/>
      </c>
      <c r="Q50" s="10" t="e">
        <f t="shared" si="2"/>
        <v>#N/A</v>
      </c>
      <c r="R50" s="15">
        <f t="shared" si="3"/>
        <v>0</v>
      </c>
      <c r="S50" s="10" t="e">
        <f t="shared" si="6"/>
        <v>#N/A</v>
      </c>
      <c r="U50" s="123" t="str">
        <f t="array" ref="U50">IFERROR(INDEX($O$8:$O$25,SMALL(IF(COUNTIF($O$8:$O$25,$O$8:$O$25)&gt;=$U$6,ROW($O$8:$O$25)-7),ROW(43:43))),"")</f>
        <v/>
      </c>
      <c r="V50" s="125"/>
      <c r="W50" s="125" t="str">
        <f>IF(U50="","",COUNTIF(U$8:U50,U50))</f>
        <v/>
      </c>
    </row>
    <row r="51" spans="1:23" x14ac:dyDescent="0.25">
      <c r="A51" s="78">
        <v>44</v>
      </c>
      <c r="B51" s="78"/>
      <c r="C51" s="78"/>
      <c r="D51" s="79" t="str">
        <f>IF(ISNA(VLOOKUP(C51,coureurs!$A$4:$I$70,2,FALSE)),"",VLOOKUP(C51,coureurs!$A$4:$I$70,2,FALSE))</f>
        <v/>
      </c>
      <c r="E51" s="79" t="str">
        <f>IF(ISNA(VLOOKUP(C51,coureurs!$A$4:$I$70,3,FALSE)),"",VLOOKUP(C51,coureurs!$A$4:$I$70,3,FALSE))</f>
        <v/>
      </c>
      <c r="F51" s="79" t="str">
        <f>IF(ISNA(VLOOKUP(C51,coureurs!$A$4:$I$70,9,FALSE)),"",VLOOKUP(C51,coureurs!$A$4:$I$70,9,FALSE))</f>
        <v/>
      </c>
      <c r="G51" s="78"/>
      <c r="H51" s="78"/>
      <c r="I51" s="80"/>
      <c r="J51" s="78"/>
      <c r="K51" s="78">
        <v>44</v>
      </c>
      <c r="L51" s="78" t="e">
        <f t="shared" si="1"/>
        <v>#N/A</v>
      </c>
      <c r="M51" s="79" t="str">
        <f>IF(ISNA(VLOOKUP(L51,coureurs!$A$4:$Q$70,2,FALSE)),"",VLOOKUP(L51,coureurs!$A$4:$Q$70,2,FALSE))</f>
        <v/>
      </c>
      <c r="N51" s="14" t="str">
        <f>IF(ISNA(VLOOKUP(L51,coureurs!$A$4:$Q$70,3,FALSE)),"",VLOOKUP(L51,coureurs!$A$4:$Q$70,3,FALSE))</f>
        <v/>
      </c>
      <c r="O51" s="14" t="str">
        <f>IF(ISNA(VLOOKUP(L51,coureurs!$A$4:$Q$70,9,FALSE)),"",VLOOKUP(L51,coureurs!$A$4:$Q$70,9,FALSE))</f>
        <v/>
      </c>
      <c r="P51" s="91" t="str">
        <f>IF(ISNA(VLOOKUP(L50,coureurs!$A$4:$Q$70,6,FALSE)),"",VLOOKUP(L50,coureurs!$A$4:$Q$70,6,FALSE))</f>
        <v/>
      </c>
      <c r="Q51" s="10" t="e">
        <f t="shared" si="2"/>
        <v>#N/A</v>
      </c>
      <c r="R51" s="15">
        <f t="shared" si="3"/>
        <v>0</v>
      </c>
      <c r="S51" s="10" t="e">
        <f t="shared" si="6"/>
        <v>#N/A</v>
      </c>
      <c r="U51" s="123" t="str">
        <f t="array" ref="U51">IFERROR(INDEX($O$8:$O$25,SMALL(IF(COUNTIF($O$8:$O$25,$O$8:$O$25)&gt;=$U$6,ROW($O$8:$O$25)-7),ROW(44:44))),"")</f>
        <v/>
      </c>
      <c r="V51" s="125"/>
      <c r="W51" s="125" t="str">
        <f>IF(U51="","",COUNTIF(U$8:U51,U51))</f>
        <v/>
      </c>
    </row>
    <row r="52" spans="1:23" x14ac:dyDescent="0.25">
      <c r="A52" s="78">
        <v>45</v>
      </c>
      <c r="B52" s="78"/>
      <c r="C52" s="78"/>
      <c r="D52" s="79" t="str">
        <f>IF(ISNA(VLOOKUP(C52,coureurs!$A$4:$I$70,2,FALSE)),"",VLOOKUP(C52,coureurs!$A$4:$I$70,2,FALSE))</f>
        <v/>
      </c>
      <c r="E52" s="79" t="str">
        <f>IF(ISNA(VLOOKUP(C52,coureurs!$A$4:$I$70,3,FALSE)),"",VLOOKUP(C52,coureurs!$A$4:$I$70,3,FALSE))</f>
        <v/>
      </c>
      <c r="F52" s="79" t="str">
        <f>IF(ISNA(VLOOKUP(C52,coureurs!$A$4:$I$70,9,FALSE)),"",VLOOKUP(C52,coureurs!$A$4:$I$70,9,FALSE))</f>
        <v/>
      </c>
      <c r="G52" s="78"/>
      <c r="H52" s="78"/>
      <c r="I52" s="80"/>
      <c r="J52" s="78"/>
      <c r="K52" s="78">
        <v>45</v>
      </c>
      <c r="L52" s="78" t="e">
        <f t="shared" si="1"/>
        <v>#N/A</v>
      </c>
      <c r="M52" s="79" t="str">
        <f>IF(ISNA(VLOOKUP(L52,coureurs!$A$4:$Q$70,2,FALSE)),"",VLOOKUP(L52,coureurs!$A$4:$Q$70,2,FALSE))</f>
        <v/>
      </c>
      <c r="N52" s="14" t="str">
        <f>IF(ISNA(VLOOKUP(L52,coureurs!$A$4:$Q$70,3,FALSE)),"",VLOOKUP(L52,coureurs!$A$4:$Q$70,3,FALSE))</f>
        <v/>
      </c>
      <c r="O52" s="14" t="str">
        <f>IF(ISNA(VLOOKUP(L52,coureurs!$A$4:$Q$70,9,FALSE)),"",VLOOKUP(L52,coureurs!$A$4:$Q$70,9,FALSE))</f>
        <v/>
      </c>
      <c r="P52" s="91" t="str">
        <f>IF(ISNA(VLOOKUP(L51,coureurs!$A$4:$Q$70,6,FALSE)),"",VLOOKUP(L51,coureurs!$A$4:$Q$70,6,FALSE))</f>
        <v/>
      </c>
      <c r="Q52" s="10" t="e">
        <f t="shared" si="2"/>
        <v>#N/A</v>
      </c>
      <c r="R52" s="15">
        <f t="shared" si="3"/>
        <v>0</v>
      </c>
      <c r="S52" s="10" t="e">
        <f t="shared" si="6"/>
        <v>#N/A</v>
      </c>
      <c r="U52" s="123" t="str">
        <f t="array" ref="U52">IFERROR(INDEX($O$8:$O$25,SMALL(IF(COUNTIF($O$8:$O$25,$O$8:$O$25)&gt;=$U$6,ROW($O$8:$O$25)-7),ROW(45:45))),"")</f>
        <v/>
      </c>
      <c r="V52" s="125"/>
      <c r="W52" s="125" t="str">
        <f>IF(U52="","",COUNTIF(U$8:U52,U52))</f>
        <v/>
      </c>
    </row>
    <row r="53" spans="1:23" x14ac:dyDescent="0.25">
      <c r="A53" s="78">
        <v>46</v>
      </c>
      <c r="B53" s="78"/>
      <c r="C53" s="78"/>
      <c r="D53" s="79" t="str">
        <f>IF(ISNA(VLOOKUP(C53,coureurs!$A$4:$I$70,2,FALSE)),"",VLOOKUP(C53,coureurs!$A$4:$I$70,2,FALSE))</f>
        <v/>
      </c>
      <c r="E53" s="79" t="str">
        <f>IF(ISNA(VLOOKUP(C53,coureurs!$A$4:$I$70,3,FALSE)),"",VLOOKUP(C53,coureurs!$A$4:$I$70,3,FALSE))</f>
        <v/>
      </c>
      <c r="F53" s="79" t="str">
        <f>IF(ISNA(VLOOKUP(C53,coureurs!$A$4:$I$70,9,FALSE)),"",VLOOKUP(C53,coureurs!$A$4:$I$70,9,FALSE))</f>
        <v/>
      </c>
      <c r="G53" s="78"/>
      <c r="H53" s="78"/>
      <c r="I53" s="80"/>
      <c r="J53" s="78"/>
      <c r="K53" s="78">
        <v>46</v>
      </c>
      <c r="L53" s="78" t="e">
        <f t="shared" si="1"/>
        <v>#N/A</v>
      </c>
      <c r="M53" s="79" t="str">
        <f>IF(ISNA(VLOOKUP(L53,coureurs!$A$4:$Q$70,2,FALSE)),"",VLOOKUP(L53,coureurs!$A$4:$Q$70,2,FALSE))</f>
        <v/>
      </c>
      <c r="N53" s="14" t="str">
        <f>IF(ISNA(VLOOKUP(L53,coureurs!$A$4:$Q$70,3,FALSE)),"",VLOOKUP(L53,coureurs!$A$4:$Q$70,3,FALSE))</f>
        <v/>
      </c>
      <c r="O53" s="14" t="str">
        <f>IF(ISNA(VLOOKUP(L53,coureurs!$A$4:$Q$70,9,FALSE)),"",VLOOKUP(L53,coureurs!$A$4:$Q$70,9,FALSE))</f>
        <v/>
      </c>
      <c r="P53" s="91" t="str">
        <f>IF(ISNA(VLOOKUP(L52,coureurs!$A$4:$Q$70,6,FALSE)),"",VLOOKUP(L52,coureurs!$A$4:$Q$70,6,FALSE))</f>
        <v/>
      </c>
      <c r="Q53" s="10" t="e">
        <f t="shared" si="2"/>
        <v>#N/A</v>
      </c>
      <c r="R53" s="15">
        <f t="shared" si="3"/>
        <v>0</v>
      </c>
      <c r="S53" s="10" t="e">
        <f t="shared" si="6"/>
        <v>#N/A</v>
      </c>
      <c r="U53" s="123" t="str">
        <f t="array" ref="U53">IFERROR(INDEX($O$8:$O$25,SMALL(IF(COUNTIF($O$8:$O$25,$O$8:$O$25)&gt;=$U$6,ROW($O$8:$O$25)-7),ROW(46:46))),"")</f>
        <v/>
      </c>
      <c r="V53" s="125"/>
      <c r="W53" s="125" t="str">
        <f>IF(U53="","",COUNTIF(U$8:U53,U53))</f>
        <v/>
      </c>
    </row>
    <row r="54" spans="1:23" x14ac:dyDescent="0.25">
      <c r="A54" s="78">
        <v>47</v>
      </c>
      <c r="B54" s="78"/>
      <c r="C54" s="78"/>
      <c r="D54" s="79" t="str">
        <f>IF(ISNA(VLOOKUP(C54,coureurs!$A$4:$I$70,2,FALSE)),"",VLOOKUP(C54,coureurs!$A$4:$I$70,2,FALSE))</f>
        <v/>
      </c>
      <c r="E54" s="79" t="str">
        <f>IF(ISNA(VLOOKUP(C54,coureurs!$A$4:$I$70,3,FALSE)),"",VLOOKUP(C54,coureurs!$A$4:$I$70,3,FALSE))</f>
        <v/>
      </c>
      <c r="F54" s="79" t="str">
        <f>IF(ISNA(VLOOKUP(C54,coureurs!$A$4:$I$70,9,FALSE)),"",VLOOKUP(C54,coureurs!$A$4:$I$70,9,FALSE))</f>
        <v/>
      </c>
      <c r="G54" s="78"/>
      <c r="H54" s="78"/>
      <c r="I54" s="80"/>
      <c r="J54" s="78"/>
      <c r="K54" s="78">
        <v>47</v>
      </c>
      <c r="L54" s="78" t="e">
        <f t="shared" si="1"/>
        <v>#N/A</v>
      </c>
      <c r="M54" s="79" t="str">
        <f>IF(ISNA(VLOOKUP(L54,coureurs!$A$4:$Q$70,2,FALSE)),"",VLOOKUP(L54,coureurs!$A$4:$Q$70,2,FALSE))</f>
        <v/>
      </c>
      <c r="N54" s="14" t="str">
        <f>IF(ISNA(VLOOKUP(L54,coureurs!$A$4:$Q$70,3,FALSE)),"",VLOOKUP(L54,coureurs!$A$4:$Q$70,3,FALSE))</f>
        <v/>
      </c>
      <c r="O54" s="14" t="str">
        <f>IF(ISNA(VLOOKUP(L54,coureurs!$A$4:$Q$70,9,FALSE)),"",VLOOKUP(L54,coureurs!$A$4:$Q$70,9,FALSE))</f>
        <v/>
      </c>
      <c r="P54" s="91" t="str">
        <f>IF(ISNA(VLOOKUP(L53,coureurs!$A$4:$Q$70,6,FALSE)),"",VLOOKUP(L53,coureurs!$A$4:$Q$70,6,FALSE))</f>
        <v/>
      </c>
      <c r="Q54" s="10" t="e">
        <f t="shared" si="2"/>
        <v>#N/A</v>
      </c>
      <c r="R54" s="15">
        <f t="shared" si="3"/>
        <v>0</v>
      </c>
      <c r="S54" s="10" t="e">
        <f t="shared" si="6"/>
        <v>#N/A</v>
      </c>
      <c r="U54" s="123" t="str">
        <f t="array" ref="U54">IFERROR(INDEX($O$8:$O$25,SMALL(IF(COUNTIF($O$8:$O$25,$O$8:$O$25)&gt;=$U$6,ROW($O$8:$O$25)-7),ROW(47:47))),"")</f>
        <v/>
      </c>
      <c r="V54" s="125"/>
      <c r="W54" s="125" t="str">
        <f>IF(U54="","",COUNTIF(U$8:U54,U54))</f>
        <v/>
      </c>
    </row>
    <row r="55" spans="1:23" x14ac:dyDescent="0.25">
      <c r="A55" s="81">
        <v>48</v>
      </c>
      <c r="B55" s="81"/>
      <c r="C55" s="81"/>
      <c r="D55" s="79" t="str">
        <f>IF(ISNA(VLOOKUP(C55,coureurs!$A$4:$I$70,2,FALSE)),"",VLOOKUP(C55,coureurs!$A$4:$I$70,2,FALSE))</f>
        <v/>
      </c>
      <c r="E55" s="79" t="str">
        <f>IF(ISNA(VLOOKUP(C55,coureurs!$A$4:$I$70,3,FALSE)),"",VLOOKUP(C55,coureurs!$A$4:$I$70,3,FALSE))</f>
        <v/>
      </c>
      <c r="F55" s="79" t="str">
        <f>IF(ISNA(VLOOKUP(C55,coureurs!$A$4:$I$70,9,FALSE)),"",VLOOKUP(C55,coureurs!$A$4:$I$70,9,FALSE))</f>
        <v/>
      </c>
      <c r="G55" s="81"/>
      <c r="H55" s="81"/>
      <c r="I55" s="82"/>
      <c r="J55" s="81"/>
      <c r="K55" s="81">
        <v>48</v>
      </c>
      <c r="L55" s="81" t="e">
        <f t="shared" si="1"/>
        <v>#N/A</v>
      </c>
      <c r="M55" s="83" t="str">
        <f>IF(ISNA(VLOOKUP(L55,coureurs!$A$4:$Q$70,2,FALSE)),"",VLOOKUP(L55,coureurs!$A$4:$Q$70,2,FALSE))</f>
        <v/>
      </c>
      <c r="N55" s="14" t="str">
        <f>IF(ISNA(VLOOKUP(L55,coureurs!$A$4:$Q$70,3,FALSE)),"",VLOOKUP(L55,coureurs!$A$4:$Q$70,3,FALSE))</f>
        <v/>
      </c>
      <c r="O55" s="14" t="str">
        <f>IF(ISNA(VLOOKUP(L55,coureurs!$A$4:$Q$70,9,FALSE)),"",VLOOKUP(L55,coureurs!$A$4:$Q$70,9,FALSE))</f>
        <v/>
      </c>
      <c r="P55" s="91" t="str">
        <f>IF(ISNA(VLOOKUP(L54,coureurs!$A$4:$Q$70,6,FALSE)),"",VLOOKUP(L54,coureurs!$A$4:$Q$70,6,FALSE))</f>
        <v/>
      </c>
      <c r="Q55" s="11" t="e">
        <f t="shared" si="2"/>
        <v>#N/A</v>
      </c>
      <c r="R55" s="16">
        <f t="shared" si="3"/>
        <v>0</v>
      </c>
      <c r="S55" s="11" t="e">
        <f t="shared" si="6"/>
        <v>#N/A</v>
      </c>
      <c r="U55" s="123" t="str">
        <f t="array" ref="U55">IFERROR(INDEX($O$8:$O$25,SMALL(IF(COUNTIF($O$8:$O$25,$O$8:$O$25)&gt;=$U$6,ROW($O$8:$O$25)-7),ROW(48:48))),"")</f>
        <v/>
      </c>
      <c r="V55" s="125"/>
      <c r="W55" s="125" t="str">
        <f>IF(U55="","",COUNTIF(U$8:U55,U55))</f>
        <v/>
      </c>
    </row>
    <row r="56" spans="1:23" x14ac:dyDescent="0.25">
      <c r="U56" s="127"/>
      <c r="V56" s="126"/>
      <c r="W56" s="127"/>
    </row>
  </sheetData>
  <mergeCells count="5">
    <mergeCell ref="D2:G2"/>
    <mergeCell ref="M2:Q2"/>
    <mergeCell ref="D4:F4"/>
    <mergeCell ref="M4:O4"/>
    <mergeCell ref="K4:L4"/>
  </mergeCells>
  <printOptions horizontalCentered="1"/>
  <pageMargins left="0.19685039370078741" right="0" top="0.15748031496062992" bottom="0.15748031496062992" header="0.11811023622047245" footer="0.11811023622047245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6"/>
  <sheetViews>
    <sheetView workbookViewId="0">
      <selection activeCell="F7" sqref="F7"/>
    </sheetView>
  </sheetViews>
  <sheetFormatPr baseColWidth="10" defaultColWidth="11.42578125" defaultRowHeight="15" x14ac:dyDescent="0.25"/>
  <cols>
    <col min="1" max="1" width="5.7109375" style="1" customWidth="1"/>
    <col min="2" max="2" width="4.7109375" style="1" hidden="1" customWidth="1"/>
    <col min="3" max="3" width="5.7109375" style="1" customWidth="1"/>
    <col min="4" max="4" width="19.140625" style="12" customWidth="1"/>
    <col min="5" max="5" width="15.7109375" style="1" customWidth="1"/>
    <col min="6" max="6" width="43.28515625" style="1" customWidth="1"/>
    <col min="7" max="7" width="8.7109375" style="1" customWidth="1"/>
    <col min="8" max="16384" width="11.42578125" style="1"/>
  </cols>
  <sheetData>
    <row r="2" spans="1:7" ht="24" x14ac:dyDescent="0.25">
      <c r="D2" s="134" t="s">
        <v>152</v>
      </c>
      <c r="E2" s="134"/>
      <c r="F2" s="134"/>
    </row>
    <row r="4" spans="1:7" ht="26.25" x14ac:dyDescent="0.25">
      <c r="A4" s="133" t="s">
        <v>80</v>
      </c>
      <c r="B4" s="133"/>
      <c r="C4" s="133"/>
      <c r="D4" s="133"/>
      <c r="E4" s="133"/>
      <c r="F4" s="133"/>
      <c r="G4" s="133"/>
    </row>
    <row r="6" spans="1:7" ht="30" x14ac:dyDescent="0.25">
      <c r="A6" s="25" t="s">
        <v>33</v>
      </c>
      <c r="B6" s="30" t="s">
        <v>34</v>
      </c>
      <c r="C6" s="26" t="s">
        <v>1</v>
      </c>
      <c r="D6" s="17" t="s">
        <v>2</v>
      </c>
      <c r="E6" s="17" t="s">
        <v>3</v>
      </c>
      <c r="F6" s="17" t="s">
        <v>4</v>
      </c>
      <c r="G6" s="27" t="s">
        <v>30</v>
      </c>
    </row>
    <row r="7" spans="1:7" ht="15.75" x14ac:dyDescent="0.25">
      <c r="A7" s="48">
        <v>1</v>
      </c>
      <c r="B7" s="49" t="e">
        <f>RANK(#REF!,#REF!,1)+COUNTIF(#REF!,#REF!)-1</f>
        <v>#REF!</v>
      </c>
      <c r="C7" s="49">
        <v>17</v>
      </c>
      <c r="D7" s="84" t="str">
        <f>VLOOKUP(C7,coureurs!$A$4:$B$70,2,FALSE)</f>
        <v>BEAU17</v>
      </c>
      <c r="E7" s="84" t="str">
        <f>VLOOKUP($C7,coureurs!$A$4:$Q$70,3,FALSE)</f>
        <v>No17</v>
      </c>
      <c r="F7" s="84" t="str">
        <f>VLOOKUP($C7,coureurs!$A$4:$Q$70,9,FALSE)</f>
        <v>EC MEDOC ATLANTIQUE</v>
      </c>
      <c r="G7" s="7">
        <v>0.44444444444444442</v>
      </c>
    </row>
    <row r="8" spans="1:7" ht="15.75" x14ac:dyDescent="0.25">
      <c r="A8" s="50">
        <f>A7+1</f>
        <v>2</v>
      </c>
      <c r="B8" s="51" t="e">
        <f>RANK(#REF!,#REF!,1)+COUNTIF(#REF!,#REF!)-1</f>
        <v>#REF!</v>
      </c>
      <c r="C8" s="51">
        <v>16</v>
      </c>
      <c r="D8" s="73" t="str">
        <f>IF(ISNA(VLOOKUP(C8,coureurs!$A$4:$B$70,2,FALSE)),"",VLOOKUP(C8,coureurs!$A$4:$B$70,2,FALSE))</f>
        <v>BEAU16</v>
      </c>
      <c r="E8" s="73" t="str">
        <f>VLOOKUP($C8,coureurs!$A$4:$Q$70,3,FALSE)</f>
        <v>No16</v>
      </c>
      <c r="F8" s="73" t="str">
        <f>VLOOKUP($C8,coureurs!$A$4:$Q$70,9,FALSE)</f>
        <v>AVC LIBOURNE</v>
      </c>
      <c r="G8" s="8">
        <v>0.4458333333333333</v>
      </c>
    </row>
    <row r="9" spans="1:7" ht="15.75" x14ac:dyDescent="0.25">
      <c r="A9" s="50">
        <f t="shared" ref="A9:A36" si="0">A8+1</f>
        <v>3</v>
      </c>
      <c r="B9" s="51" t="e">
        <f>RANK(#REF!,#REF!,1)+COUNTIF(#REF!,#REF!)-1</f>
        <v>#REF!</v>
      </c>
      <c r="C9" s="51">
        <v>15</v>
      </c>
      <c r="D9" s="73" t="str">
        <f>IF(ISNA(VLOOKUP(C9,coureurs!$A$4:$B$70,2,FALSE)),"",VLOOKUP(C9,coureurs!$A$4:$B$70,2,FALSE))</f>
        <v>BEAU18</v>
      </c>
      <c r="E9" s="73" t="str">
        <f>VLOOKUP($C9,coureurs!$A$4:$Q$70,3,FALSE)</f>
        <v>No18</v>
      </c>
      <c r="F9" s="73" t="str">
        <f>VLOOKUP($C9,coureurs!$A$4:$Q$70,9,FALSE)</f>
        <v>EC MEDOC ATLANTIQUE</v>
      </c>
      <c r="G9" s="8">
        <v>0.44722222222222219</v>
      </c>
    </row>
    <row r="10" spans="1:7" ht="15.75" x14ac:dyDescent="0.25">
      <c r="A10" s="50">
        <f t="shared" si="0"/>
        <v>4</v>
      </c>
      <c r="B10" s="51" t="e">
        <f>RANK(#REF!,#REF!,1)+COUNTIF(#REF!,#REF!)-1</f>
        <v>#REF!</v>
      </c>
      <c r="C10" s="51">
        <v>14</v>
      </c>
      <c r="D10" s="73" t="str">
        <f>IF(ISNA(VLOOKUP(C10,coureurs!$A$4:$B$70,2,FALSE)),"",VLOOKUP(C10,coureurs!$A$4:$B$70,2,FALSE))</f>
        <v>BEAU14</v>
      </c>
      <c r="E10" s="73" t="str">
        <f>VLOOKUP($C10,coureurs!$A$4:$Q$70,3,FALSE)</f>
        <v>No14</v>
      </c>
      <c r="F10" s="73" t="str">
        <f>VLOOKUP($C10,coureurs!$A$4:$Q$70,9,FALSE)</f>
        <v>SPRINTER CLUB  DU PERIGORD</v>
      </c>
      <c r="G10" s="8">
        <v>0.44861111111111113</v>
      </c>
    </row>
    <row r="11" spans="1:7" ht="15.75" x14ac:dyDescent="0.25">
      <c r="A11" s="50">
        <f t="shared" si="0"/>
        <v>5</v>
      </c>
      <c r="B11" s="51" t="e">
        <f>RANK(#REF!,#REF!,1)+COUNTIF(#REF!,#REF!)-1</f>
        <v>#REF!</v>
      </c>
      <c r="C11" s="51">
        <v>13</v>
      </c>
      <c r="D11" s="73" t="str">
        <f>IF(ISNA(VLOOKUP(C11,coureurs!$A$4:$B$70,2,FALSE)),"",VLOOKUP(C11,coureurs!$A$4:$B$70,2,FALSE))</f>
        <v>BEAU13</v>
      </c>
      <c r="E11" s="73" t="str">
        <f>VLOOKUP($C11,coureurs!$A$4:$Q$70,3,FALSE)</f>
        <v>No13</v>
      </c>
      <c r="F11" s="73" t="str">
        <f>VLOOKUP($C11,coureurs!$A$4:$Q$70,9,FALSE)</f>
        <v>EC MEDOC ATLANTIQUE</v>
      </c>
      <c r="G11" s="8">
        <v>0.45</v>
      </c>
    </row>
    <row r="12" spans="1:7" ht="15.75" x14ac:dyDescent="0.25">
      <c r="A12" s="50">
        <f t="shared" si="0"/>
        <v>6</v>
      </c>
      <c r="B12" s="51" t="e">
        <f>RANK(#REF!,#REF!,1)+COUNTIF(#REF!,#REF!)-1</f>
        <v>#REF!</v>
      </c>
      <c r="C12" s="51">
        <v>12</v>
      </c>
      <c r="D12" s="52" t="str">
        <f>IF(ISNA(VLOOKUP(C12,coureurs!$A$4:$B$70,2,FALSE)),"",VLOOKUP(C12,coureurs!$A$4:$B$70,2,FALSE))</f>
        <v>BEAU15</v>
      </c>
      <c r="E12" s="52" t="str">
        <f>VLOOKUP($C12,coureurs!$A$4:$Q$70,3,FALSE)</f>
        <v>No15</v>
      </c>
      <c r="F12" s="52" t="str">
        <f>VLOOKUP($C12,coureurs!$A$4:$Q$70,9,FALSE)</f>
        <v>SPRINTER CLUB  DU PERIGORD</v>
      </c>
      <c r="G12" s="8">
        <v>0.4513888888888889</v>
      </c>
    </row>
    <row r="13" spans="1:7" ht="15.75" x14ac:dyDescent="0.25">
      <c r="A13" s="50">
        <f t="shared" si="0"/>
        <v>7</v>
      </c>
      <c r="B13" s="51" t="e">
        <f>RANK(#REF!,#REF!,1)+COUNTIF(#REF!,#REF!)-1</f>
        <v>#REF!</v>
      </c>
      <c r="C13" s="51">
        <v>11</v>
      </c>
      <c r="D13" s="52" t="str">
        <f>IF(ISNA(VLOOKUP(C13,coureurs!$A$4:$B$70,2,FALSE)),"",VLOOKUP(C13,coureurs!$A$4:$B$70,2,FALSE))</f>
        <v>BEAU9</v>
      </c>
      <c r="E13" s="52" t="str">
        <f>VLOOKUP($C13,coureurs!$A$4:$Q$70,3,FALSE)</f>
        <v>No9</v>
      </c>
      <c r="F13" s="52" t="str">
        <f>VLOOKUP($C13,coureurs!$A$4:$Q$70,9,FALSE)</f>
        <v>VELO CLUB LE TEILLEUL</v>
      </c>
      <c r="G13" s="8">
        <v>0.45277777777777778</v>
      </c>
    </row>
    <row r="14" spans="1:7" ht="15.75" x14ac:dyDescent="0.25">
      <c r="A14" s="50">
        <f t="shared" si="0"/>
        <v>8</v>
      </c>
      <c r="B14" s="51" t="e">
        <f>RANK(#REF!,#REF!,1)+COUNTIF(#REF!,#REF!)-1</f>
        <v>#REF!</v>
      </c>
      <c r="C14" s="51">
        <v>10</v>
      </c>
      <c r="D14" s="52" t="str">
        <f>IF(ISNA(VLOOKUP(C14,coureurs!$A$4:$B$70,2,FALSE)),"",VLOOKUP(C14,coureurs!$A$4:$B$70,2,FALSE))</f>
        <v>BEAU11</v>
      </c>
      <c r="E14" s="52" t="str">
        <f>VLOOKUP($C14,coureurs!$A$4:$Q$70,3,FALSE)</f>
        <v>No11</v>
      </c>
      <c r="F14" s="52" t="str">
        <f>VLOOKUP($C14,coureurs!$A$4:$Q$70,9,FALSE)</f>
        <v>AVC LIBOURNE</v>
      </c>
      <c r="G14" s="8">
        <v>0.45416666666666666</v>
      </c>
    </row>
    <row r="15" spans="1:7" ht="15.75" x14ac:dyDescent="0.25">
      <c r="A15" s="50">
        <f t="shared" si="0"/>
        <v>9</v>
      </c>
      <c r="B15" s="51" t="e">
        <f>RANK(#REF!,#REF!,1)+COUNTIF(#REF!,#REF!)-1</f>
        <v>#REF!</v>
      </c>
      <c r="C15" s="51">
        <v>9</v>
      </c>
      <c r="D15" s="52" t="str">
        <f>IF(ISNA(VLOOKUP(C15,coureurs!$A$4:$B$70,2,FALSE)),"",VLOOKUP(C15,coureurs!$A$4:$B$70,2,FALSE))</f>
        <v>BEAU6</v>
      </c>
      <c r="E15" s="52" t="str">
        <f>VLOOKUP($C15,coureurs!$A$4:$Q$70,3,FALSE)</f>
        <v>No6</v>
      </c>
      <c r="F15" s="52" t="str">
        <f>VLOOKUP($C15,coureurs!$A$4:$Q$70,9,FALSE)</f>
        <v>DORDOGNE SUD CYCLISME</v>
      </c>
      <c r="G15" s="8">
        <v>0.45555555555555555</v>
      </c>
    </row>
    <row r="16" spans="1:7" ht="15.75" x14ac:dyDescent="0.25">
      <c r="A16" s="50">
        <f t="shared" si="0"/>
        <v>10</v>
      </c>
      <c r="B16" s="51" t="e">
        <f>RANK(#REF!,#REF!,1)+COUNTIF(#REF!,#REF!)-1</f>
        <v>#REF!</v>
      </c>
      <c r="C16" s="51">
        <v>8</v>
      </c>
      <c r="D16" s="52" t="str">
        <f>IF(ISNA(VLOOKUP(C16,coureurs!$A$4:$B$70,2,FALSE)),"",VLOOKUP(C16,coureurs!$A$4:$B$70,2,FALSE))</f>
        <v>BEAU8</v>
      </c>
      <c r="E16" s="52" t="str">
        <f>VLOOKUP($C16,coureurs!$A$4:$Q$70,3,FALSE)</f>
        <v>No8</v>
      </c>
      <c r="F16" s="52" t="str">
        <f>VLOOKUP($C16,coureurs!$A$4:$Q$70,9,FALSE)</f>
        <v>DORDOGNE SUD CYCLISME</v>
      </c>
      <c r="G16" s="8">
        <v>0.45694444444444443</v>
      </c>
    </row>
    <row r="17" spans="1:7" ht="15.75" x14ac:dyDescent="0.25">
      <c r="A17" s="50">
        <f t="shared" si="0"/>
        <v>11</v>
      </c>
      <c r="B17" s="51" t="e">
        <f>RANK(#REF!,#REF!,1)+COUNTIF(#REF!,#REF!)-1</f>
        <v>#REF!</v>
      </c>
      <c r="C17" s="51">
        <v>7</v>
      </c>
      <c r="D17" s="52" t="str">
        <f>IF(ISNA(VLOOKUP(C17,coureurs!$A$4:$B$70,2,FALSE)),"",VLOOKUP(C17,coureurs!$A$4:$B$70,2,FALSE))</f>
        <v>BEAU7</v>
      </c>
      <c r="E17" s="52" t="str">
        <f>VLOOKUP($C17,coureurs!$A$4:$Q$70,3,FALSE)</f>
        <v>No7</v>
      </c>
      <c r="F17" s="52" t="str">
        <f>VLOOKUP($C17,coureurs!$A$4:$Q$70,9,FALSE)</f>
        <v>DORDOGNE SUD CYCLISME</v>
      </c>
      <c r="G17" s="8">
        <v>0.45833333333333331</v>
      </c>
    </row>
    <row r="18" spans="1:7" ht="15.75" x14ac:dyDescent="0.25">
      <c r="A18" s="50">
        <f t="shared" si="0"/>
        <v>12</v>
      </c>
      <c r="B18" s="51" t="e">
        <f>RANK(#REF!,#REF!,1)+COUNTIF(#REF!,#REF!)-1</f>
        <v>#REF!</v>
      </c>
      <c r="C18" s="51">
        <v>6</v>
      </c>
      <c r="D18" s="52" t="str">
        <f>IF(ISNA(VLOOKUP(C18,coureurs!$A$4:$B$70,2,FALSE)),"",VLOOKUP(C18,coureurs!$A$4:$B$70,2,FALSE))</f>
        <v>BEAU10</v>
      </c>
      <c r="E18" s="52" t="str">
        <f>VLOOKUP($C18,coureurs!$A$4:$Q$70,3,FALSE)</f>
        <v>No10</v>
      </c>
      <c r="F18" s="52" t="str">
        <f>VLOOKUP($C18,coureurs!$A$4:$Q$70,9,FALSE)</f>
        <v>VC DU SUD GIRONDE</v>
      </c>
      <c r="G18" s="8">
        <v>0.4597222222222222</v>
      </c>
    </row>
    <row r="19" spans="1:7" ht="15.75" x14ac:dyDescent="0.25">
      <c r="A19" s="50">
        <f t="shared" si="0"/>
        <v>13</v>
      </c>
      <c r="B19" s="51" t="e">
        <f>RANK(#REF!,#REF!,1)+COUNTIF(#REF!,#REF!)-1</f>
        <v>#REF!</v>
      </c>
      <c r="C19" s="51">
        <v>5</v>
      </c>
      <c r="D19" s="52" t="str">
        <f>IF(ISNA(VLOOKUP(C19,coureurs!$A$4:$B$70,2,FALSE)),"",VLOOKUP(C19,coureurs!$A$4:$B$70,2,FALSE))</f>
        <v>BEAU2</v>
      </c>
      <c r="E19" s="52" t="str">
        <f>VLOOKUP($C19,coureurs!$A$4:$Q$70,3,FALSE)</f>
        <v>No2</v>
      </c>
      <c r="F19" s="52" t="str">
        <f>VLOOKUP($C19,coureurs!$A$4:$Q$70,9,FALSE)</f>
        <v>Team Cycliste  VERTEILLACOISE</v>
      </c>
      <c r="G19" s="8">
        <v>0.46111111111111108</v>
      </c>
    </row>
    <row r="20" spans="1:7" ht="15.75" x14ac:dyDescent="0.25">
      <c r="A20" s="50">
        <f t="shared" si="0"/>
        <v>14</v>
      </c>
      <c r="B20" s="51" t="e">
        <f>RANK(#REF!,#REF!,1)+COUNTIF(#REF!,#REF!)-1</f>
        <v>#REF!</v>
      </c>
      <c r="C20" s="51">
        <v>4</v>
      </c>
      <c r="D20" s="73" t="str">
        <f>IF(ISNA(VLOOKUP(C20,coureurs!$A$4:$B$70,2,FALSE)),"",VLOOKUP(C20,coureurs!$A$4:$B$70,2,FALSE))</f>
        <v>BEAU1</v>
      </c>
      <c r="E20" s="73" t="str">
        <f>VLOOKUP($C20,coureurs!$A$4:$Q$70,3,FALSE)</f>
        <v>No1</v>
      </c>
      <c r="F20" s="73" t="str">
        <f>VLOOKUP($C20,coureurs!$A$4:$Q$70,9,FALSE)</f>
        <v>Team Cycliste  VERTEILLACOISE</v>
      </c>
      <c r="G20" s="8">
        <v>0.46249999999999997</v>
      </c>
    </row>
    <row r="21" spans="1:7" ht="15.75" x14ac:dyDescent="0.25">
      <c r="A21" s="50">
        <f t="shared" si="0"/>
        <v>15</v>
      </c>
      <c r="B21" s="51" t="e">
        <f>RANK(#REF!,#REF!,1)+COUNTIF(#REF!,#REF!)-1</f>
        <v>#REF!</v>
      </c>
      <c r="C21" s="51">
        <v>3</v>
      </c>
      <c r="D21" s="73" t="str">
        <f>IF(ISNA(VLOOKUP(C21,coureurs!$A$4:$B$70,2,FALSE)),"",VLOOKUP(C21,coureurs!$A$4:$B$70,2,FALSE))</f>
        <v>BEAU3</v>
      </c>
      <c r="E21" s="73" t="str">
        <f>VLOOKUP($C21,coureurs!$A$4:$Q$70,3,FALSE)</f>
        <v>No3</v>
      </c>
      <c r="F21" s="73" t="str">
        <f>VLOOKUP($C21,coureurs!$A$4:$Q$70,9,FALSE)</f>
        <v>Team Cycliste  VERTEILLACOISE</v>
      </c>
      <c r="G21" s="8">
        <v>0.46388888888888885</v>
      </c>
    </row>
    <row r="22" spans="1:7" ht="15.75" x14ac:dyDescent="0.25">
      <c r="A22" s="50">
        <f t="shared" si="0"/>
        <v>16</v>
      </c>
      <c r="B22" s="51" t="e">
        <f>RANK(#REF!,#REF!,1)+COUNTIF(#REF!,#REF!)-1</f>
        <v>#REF!</v>
      </c>
      <c r="C22" s="51">
        <v>2</v>
      </c>
      <c r="D22" s="73" t="str">
        <f>IF(ISNA(VLOOKUP(C22,coureurs!$A$4:$B$70,2,FALSE)),"",VLOOKUP(C22,coureurs!$A$4:$B$70,2,FALSE))</f>
        <v>BEAU5</v>
      </c>
      <c r="E22" s="73" t="str">
        <f>VLOOKUP($C22,coureurs!$A$4:$Q$70,3,FALSE)</f>
        <v>No5</v>
      </c>
      <c r="F22" s="73" t="str">
        <f>VLOOKUP($C22,coureurs!$A$4:$Q$70,9,FALSE)</f>
        <v>UC MONTPONNAISE VALLÉE DE L`ISLE</v>
      </c>
      <c r="G22" s="8">
        <v>0.46527777777777773</v>
      </c>
    </row>
    <row r="23" spans="1:7" ht="15.75" x14ac:dyDescent="0.25">
      <c r="A23" s="50">
        <f t="shared" si="0"/>
        <v>17</v>
      </c>
      <c r="B23" s="51" t="e">
        <f>RANK(#REF!,#REF!,1)+COUNTIF(#REF!,#REF!)-1</f>
        <v>#REF!</v>
      </c>
      <c r="C23" s="51">
        <v>1</v>
      </c>
      <c r="D23" s="73" t="str">
        <f>IF(ISNA(VLOOKUP(C23,coureurs!$A$4:$B$70,2,FALSE)),"",VLOOKUP(C23,coureurs!$A$4:$B$70,2,FALSE))</f>
        <v>BEAU4</v>
      </c>
      <c r="E23" s="73" t="str">
        <f>VLOOKUP($C23,coureurs!$A$4:$Q$70,3,FALSE)</f>
        <v>No4</v>
      </c>
      <c r="F23" s="73" t="str">
        <f>VLOOKUP($C23,coureurs!$A$4:$Q$70,9,FALSE)</f>
        <v>UC MONTPONNAISE VALLÉE DE L`ISLE</v>
      </c>
      <c r="G23" s="8">
        <v>0.46666666666666662</v>
      </c>
    </row>
    <row r="24" spans="1:7" ht="15.75" x14ac:dyDescent="0.25">
      <c r="A24" s="50">
        <f t="shared" si="0"/>
        <v>18</v>
      </c>
      <c r="B24" s="51" t="e">
        <f>RANK(#REF!,#REF!,1)+COUNTIF(#REF!,#REF!)-1</f>
        <v>#REF!</v>
      </c>
      <c r="C24" s="54"/>
      <c r="D24" s="55" t="str">
        <f>IF(ISNA(VLOOKUP(C24,coureurs!$A$4:$B$70,2,FALSE)),"",VLOOKUP(C24,coureurs!$A$4:$B$70,2,FALSE))</f>
        <v/>
      </c>
      <c r="E24" s="55" t="e">
        <f>VLOOKUP($C24,coureurs!$A$4:$Q$70,3,FALSE)</f>
        <v>#N/A</v>
      </c>
      <c r="F24" s="55" t="e">
        <f>VLOOKUP($C24,coureurs!$A$4:$Q$70,9,FALSE)</f>
        <v>#N/A</v>
      </c>
      <c r="G24" s="8">
        <v>0.4680555555555555</v>
      </c>
    </row>
    <row r="25" spans="1:7" ht="15.75" x14ac:dyDescent="0.25">
      <c r="A25" s="50">
        <f t="shared" si="0"/>
        <v>19</v>
      </c>
      <c r="B25" s="51" t="e">
        <f>RANK(#REF!,#REF!,1)+COUNTIF(#REF!,#REF!)-1</f>
        <v>#REF!</v>
      </c>
      <c r="C25" s="54"/>
      <c r="D25" s="55" t="str">
        <f>IF(ISNA(VLOOKUP(C25,coureurs!$A$4:$B$70,2,FALSE)),"",VLOOKUP(C25,coureurs!$A$4:$B$70,2,FALSE))</f>
        <v/>
      </c>
      <c r="E25" s="55" t="e">
        <f>VLOOKUP($C25,coureurs!$A$4:$Q$70,3,FALSE)</f>
        <v>#N/A</v>
      </c>
      <c r="F25" s="55" t="e">
        <f>VLOOKUP($C25,coureurs!$A$4:$Q$70,9,FALSE)</f>
        <v>#N/A</v>
      </c>
      <c r="G25" s="8">
        <v>0.4694444444444445</v>
      </c>
    </row>
    <row r="26" spans="1:7" ht="15.75" x14ac:dyDescent="0.25">
      <c r="A26" s="50">
        <f t="shared" si="0"/>
        <v>20</v>
      </c>
      <c r="B26" s="51" t="e">
        <f>RANK(#REF!,#REF!,1)+COUNTIF(#REF!,#REF!)-1</f>
        <v>#REF!</v>
      </c>
      <c r="C26" s="54"/>
      <c r="D26" s="55" t="str">
        <f>IF(ISNA(VLOOKUP(C26,coureurs!$A$4:$B$70,2,FALSE)),"",VLOOKUP(C26,coureurs!$A$4:$B$70,2,FALSE))</f>
        <v/>
      </c>
      <c r="E26" s="55" t="e">
        <f>VLOOKUP($C26,coureurs!$A$4:$Q$70,3,FALSE)</f>
        <v>#N/A</v>
      </c>
      <c r="F26" s="55" t="e">
        <f>VLOOKUP($C26,coureurs!$A$4:$Q$70,9,FALSE)</f>
        <v>#N/A</v>
      </c>
      <c r="G26" s="8">
        <v>0.47083333333333338</v>
      </c>
    </row>
    <row r="27" spans="1:7" ht="15.75" x14ac:dyDescent="0.25">
      <c r="A27" s="50">
        <f t="shared" si="0"/>
        <v>21</v>
      </c>
      <c r="B27" s="51" t="e">
        <f>RANK(#REF!,#REF!,1)+COUNTIF(#REF!,#REF!)-1</f>
        <v>#REF!</v>
      </c>
      <c r="C27" s="54"/>
      <c r="D27" s="55" t="str">
        <f>IF(ISNA(VLOOKUP(C27,coureurs!$A$4:$B$70,2,FALSE)),"",VLOOKUP(C27,coureurs!$A$4:$B$70,2,FALSE))</f>
        <v/>
      </c>
      <c r="E27" s="55" t="e">
        <f>VLOOKUP($C27,coureurs!$A$4:$Q$70,3,FALSE)</f>
        <v>#N/A</v>
      </c>
      <c r="F27" s="55" t="e">
        <f>VLOOKUP($C27,coureurs!$A$4:$Q$70,9,FALSE)</f>
        <v>#N/A</v>
      </c>
      <c r="G27" s="8">
        <v>0.47222222222222227</v>
      </c>
    </row>
    <row r="28" spans="1:7" ht="15.75" x14ac:dyDescent="0.25">
      <c r="A28" s="50">
        <f t="shared" si="0"/>
        <v>22</v>
      </c>
      <c r="B28" s="51" t="e">
        <f>RANK(#REF!,#REF!,1)+COUNTIF(#REF!,#REF!)-1</f>
        <v>#REF!</v>
      </c>
      <c r="C28" s="54"/>
      <c r="D28" s="55" t="str">
        <f>IF(ISNA(VLOOKUP(C28,coureurs!$A$4:$B$70,2,FALSE)),"",VLOOKUP(C28,coureurs!$A$4:$B$70,2,FALSE))</f>
        <v/>
      </c>
      <c r="E28" s="55" t="e">
        <f>VLOOKUP($C28,coureurs!$A$4:$Q$70,3,FALSE)</f>
        <v>#N/A</v>
      </c>
      <c r="F28" s="55" t="e">
        <f>VLOOKUP($C28,coureurs!$A$4:$Q$70,9,FALSE)</f>
        <v>#N/A</v>
      </c>
      <c r="G28" s="53"/>
    </row>
    <row r="29" spans="1:7" ht="15.75" x14ac:dyDescent="0.25">
      <c r="A29" s="50">
        <f t="shared" si="0"/>
        <v>23</v>
      </c>
      <c r="B29" s="51" t="e">
        <f>RANK(#REF!,#REF!,1)+COUNTIF(#REF!,#REF!)-1</f>
        <v>#REF!</v>
      </c>
      <c r="C29" s="54"/>
      <c r="D29" s="55" t="str">
        <f>IF(ISNA(VLOOKUP(C29,coureurs!$A$4:$B$70,2,FALSE)),"",VLOOKUP(C29,coureurs!$A$4:$B$70,2,FALSE))</f>
        <v/>
      </c>
      <c r="E29" s="55" t="e">
        <f>VLOOKUP($C29,coureurs!$A$4:$Q$70,3,FALSE)</f>
        <v>#N/A</v>
      </c>
      <c r="F29" s="55" t="e">
        <f>VLOOKUP($C29,coureurs!$A$4:$Q$70,9,FALSE)</f>
        <v>#N/A</v>
      </c>
      <c r="G29" s="53"/>
    </row>
    <row r="30" spans="1:7" ht="15.75" x14ac:dyDescent="0.25">
      <c r="A30" s="50">
        <f t="shared" si="0"/>
        <v>24</v>
      </c>
      <c r="B30" s="51" t="e">
        <f>RANK(#REF!,#REF!,1)+COUNTIF(#REF!,#REF!)-1</f>
        <v>#REF!</v>
      </c>
      <c r="C30" s="54"/>
      <c r="D30" s="55" t="str">
        <f>IF(ISNA(VLOOKUP(C30,coureurs!$A$4:$B$70,2,FALSE)),"",VLOOKUP(C30,coureurs!$A$4:$B$70,2,FALSE))</f>
        <v/>
      </c>
      <c r="E30" s="55" t="e">
        <f>VLOOKUP($C30,coureurs!$A$4:$Q$70,3,FALSE)</f>
        <v>#N/A</v>
      </c>
      <c r="F30" s="55" t="e">
        <f>VLOOKUP($C30,coureurs!$A$4:$Q$70,9,FALSE)</f>
        <v>#N/A</v>
      </c>
      <c r="G30" s="53"/>
    </row>
    <row r="31" spans="1:7" ht="15.75" x14ac:dyDescent="0.25">
      <c r="A31" s="50">
        <f t="shared" si="0"/>
        <v>25</v>
      </c>
      <c r="B31" s="51" t="e">
        <f>RANK(#REF!,#REF!,1)+COUNTIF(#REF!,#REF!)-1</f>
        <v>#REF!</v>
      </c>
      <c r="C31" s="54"/>
      <c r="D31" s="55" t="str">
        <f>IF(ISNA(VLOOKUP(C31,coureurs!$A$4:$B$70,2,FALSE)),"",VLOOKUP(C31,coureurs!$A$4:$B$70,2,FALSE))</f>
        <v/>
      </c>
      <c r="E31" s="55" t="e">
        <f>VLOOKUP($C31,coureurs!$A$4:$Q$70,3,FALSE)</f>
        <v>#N/A</v>
      </c>
      <c r="F31" s="55" t="e">
        <f>VLOOKUP($C31,coureurs!$A$4:$Q$70,9,FALSE)</f>
        <v>#N/A</v>
      </c>
      <c r="G31" s="53"/>
    </row>
    <row r="32" spans="1:7" ht="15.75" x14ac:dyDescent="0.25">
      <c r="A32" s="50">
        <f t="shared" si="0"/>
        <v>26</v>
      </c>
      <c r="B32" s="51" t="e">
        <f>RANK(#REF!,#REF!,1)+COUNTIF(#REF!,#REF!)-1</f>
        <v>#REF!</v>
      </c>
      <c r="C32" s="54"/>
      <c r="D32" s="55" t="str">
        <f>IF(ISNA(VLOOKUP(C32,coureurs!$A$4:$B$70,2,FALSE)),"",VLOOKUP(C32,coureurs!$A$4:$B$70,2,FALSE))</f>
        <v/>
      </c>
      <c r="E32" s="55" t="e">
        <f>VLOOKUP($C32,coureurs!$A$4:$Q$70,3,FALSE)</f>
        <v>#N/A</v>
      </c>
      <c r="F32" s="55" t="e">
        <f>VLOOKUP($C32,coureurs!$A$4:$Q$70,9,FALSE)</f>
        <v>#N/A</v>
      </c>
      <c r="G32" s="53"/>
    </row>
    <row r="33" spans="1:7" ht="15.75" x14ac:dyDescent="0.25">
      <c r="A33" s="50">
        <f t="shared" si="0"/>
        <v>27</v>
      </c>
      <c r="B33" s="51" t="e">
        <f>RANK(#REF!,#REF!,1)+COUNTIF(#REF!,#REF!)-1</f>
        <v>#REF!</v>
      </c>
      <c r="C33" s="54"/>
      <c r="D33" s="55" t="str">
        <f>IF(ISNA(VLOOKUP(C33,coureurs!$A$4:$B$70,2,FALSE)),"",VLOOKUP(C33,coureurs!$A$4:$B$70,2,FALSE))</f>
        <v/>
      </c>
      <c r="E33" s="55" t="e">
        <f>VLOOKUP($C33,coureurs!$A$4:$Q$70,3,FALSE)</f>
        <v>#N/A</v>
      </c>
      <c r="F33" s="55" t="e">
        <f>VLOOKUP($C33,coureurs!$A$4:$Q$70,9,FALSE)</f>
        <v>#N/A</v>
      </c>
      <c r="G33" s="53"/>
    </row>
    <row r="34" spans="1:7" ht="15.75" x14ac:dyDescent="0.25">
      <c r="A34" s="50">
        <f t="shared" si="0"/>
        <v>28</v>
      </c>
      <c r="B34" s="51" t="e">
        <f>RANK(#REF!,#REF!,1)+COUNTIF(#REF!,#REF!)-1</f>
        <v>#REF!</v>
      </c>
      <c r="C34" s="51"/>
      <c r="D34" s="52" t="str">
        <f>IF(ISNA(VLOOKUP(C34,coureurs!$A$4:$B$70,2,FALSE)),"",VLOOKUP(C34,coureurs!$A$4:$B$70,2,FALSE))</f>
        <v/>
      </c>
      <c r="E34" s="52" t="str">
        <f>IF(ISNA(VLOOKUP(D34,coureurs!$A$4:$B$70,2,FALSE)),"",VLOOKUP(D34,coureurs!$A$4:$B$70,2,FALSE))</f>
        <v/>
      </c>
      <c r="F34" s="52" t="str">
        <f>IF(ISNA(VLOOKUP(E34,coureurs!$A$4:$B$70,2,FALSE)),"",VLOOKUP(E34,coureurs!$A$4:$B$70,2,FALSE))</f>
        <v/>
      </c>
      <c r="G34" s="53"/>
    </row>
    <row r="35" spans="1:7" ht="15.75" x14ac:dyDescent="0.25">
      <c r="A35" s="50">
        <f t="shared" si="0"/>
        <v>29</v>
      </c>
      <c r="B35" s="51" t="e">
        <f>RANK(#REF!,#REF!,1)+COUNTIF(#REF!,#REF!)-1</f>
        <v>#REF!</v>
      </c>
      <c r="C35" s="51"/>
      <c r="D35" s="52" t="str">
        <f>IF(ISNA(VLOOKUP(C35,coureurs!$A$4:$B$70,2,FALSE)),"",VLOOKUP(C35,coureurs!$A$4:$B$70,2,FALSE))</f>
        <v/>
      </c>
      <c r="E35" s="52" t="str">
        <f>IF(ISNA(VLOOKUP(D35,coureurs!$A$4:$B$70,2,FALSE)),"",VLOOKUP(D35,coureurs!$A$4:$B$70,2,FALSE))</f>
        <v/>
      </c>
      <c r="F35" s="52" t="str">
        <f>IF(ISNA(VLOOKUP(E35,coureurs!$A$4:$B$70,2,FALSE)),"",VLOOKUP(E35,coureurs!$A$4:$B$70,2,FALSE))</f>
        <v/>
      </c>
      <c r="G35" s="53"/>
    </row>
    <row r="36" spans="1:7" ht="15.75" x14ac:dyDescent="0.25">
      <c r="A36" s="56">
        <f t="shared" si="0"/>
        <v>30</v>
      </c>
      <c r="B36" s="57" t="e">
        <f>RANK(#REF!,#REF!,1)+COUNTIF(#REF!,#REF!)-1</f>
        <v>#REF!</v>
      </c>
      <c r="C36" s="57"/>
      <c r="D36" s="58" t="str">
        <f>IF(ISNA(VLOOKUP(C36,coureurs!$A$4:$B$70,2,FALSE)),"",VLOOKUP(C36,coureurs!$A$4:$B$70,2,FALSE))</f>
        <v/>
      </c>
      <c r="E36" s="58" t="str">
        <f>IF(ISNA(VLOOKUP(D36,coureurs!$A$4:$B$70,2,FALSE)),"",VLOOKUP(D36,coureurs!$A$4:$B$70,2,FALSE))</f>
        <v/>
      </c>
      <c r="F36" s="58" t="str">
        <f>IF(ISNA(VLOOKUP(E36,coureurs!$A$4:$B$70,2,FALSE)),"",VLOOKUP(E36,coureurs!$A$4:$B$70,2,FALSE))</f>
        <v/>
      </c>
      <c r="G36" s="59"/>
    </row>
  </sheetData>
  <mergeCells count="2">
    <mergeCell ref="A4:G4"/>
    <mergeCell ref="D2:F2"/>
  </mergeCells>
  <printOptions horizontalCentered="1"/>
  <pageMargins left="0.19685039370078741" right="0" top="0.15748031496062992" bottom="0.15748031496062992" header="0.11811023622047245" footer="0.11811023622047245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71"/>
  <sheetViews>
    <sheetView tabSelected="1" workbookViewId="0">
      <selection activeCell="J3" sqref="J3"/>
    </sheetView>
  </sheetViews>
  <sheetFormatPr baseColWidth="10" defaultColWidth="11.5703125" defaultRowHeight="15" x14ac:dyDescent="0.25"/>
  <cols>
    <col min="1" max="4" width="11.5703125" style="110"/>
    <col min="5" max="5" width="19.7109375" style="110" customWidth="1"/>
    <col min="6" max="16384" width="11.5703125" style="110"/>
  </cols>
  <sheetData>
    <row r="3" spans="2:14" x14ac:dyDescent="0.25">
      <c r="C3" s="120" t="str">
        <f t="array" ref="C3">IFERROR(INDEX(CLM!$U$8:$U$55,SMALL(IF(CLM!$W$8:$W$55=1,ROW($O$8:$O$55)-7),F3)),"")</f>
        <v>EC MEDOC ATLANTIQUE</v>
      </c>
      <c r="D3" s="121"/>
      <c r="E3" s="122"/>
      <c r="F3" s="110">
        <v>1</v>
      </c>
      <c r="N3" s="124"/>
    </row>
    <row r="4" spans="2:14" x14ac:dyDescent="0.25">
      <c r="C4" s="18" t="s">
        <v>1</v>
      </c>
      <c r="D4" s="18" t="s">
        <v>89</v>
      </c>
      <c r="E4" s="18" t="s">
        <v>0</v>
      </c>
      <c r="N4" s="124"/>
    </row>
    <row r="5" spans="2:14" x14ac:dyDescent="0.25">
      <c r="B5" s="110">
        <v>1</v>
      </c>
      <c r="C5" s="106">
        <f t="array" ref="C5">IFERROR(INDEX(CLM!$L$8:$L$55,SMALL(IF(CLM!$O$8:$O$55=C$3,ROW($O$8:$O$55)-7),B5)),"")</f>
        <v>13</v>
      </c>
      <c r="D5" s="8">
        <f t="array" ref="D5">IFERROR(INDEX(CLM!$Q$8:$Q$55,SMALL(IF(CLM!$O$8:$O$55=C$3,ROW($O$8:$O$55)-7),B5)),"")</f>
        <v>4.1782407407407463E-3</v>
      </c>
      <c r="E5" s="106">
        <f t="array" ref="E5">IFERROR(INDEX(CLM!$K$8:$K$55,SMALL(IF(CLM!$O$8:$O$55=C$3,ROW($O$8:$O$55)-7),B5)),"")</f>
        <v>5</v>
      </c>
      <c r="N5" s="124"/>
    </row>
    <row r="6" spans="2:14" x14ac:dyDescent="0.25">
      <c r="B6" s="110">
        <v>2</v>
      </c>
      <c r="C6" s="108">
        <f t="array" ref="C6">IFERROR(INDEX(CLM!$L$8:$L$55,SMALL(IF(CLM!$O$8:$O$55=C$3,ROW($O$8:$O$55)-7),B6)),"")</f>
        <v>17</v>
      </c>
      <c r="D6" s="8">
        <f t="array" ref="D6">IFERROR(INDEX(CLM!$Q$8:$Q$55,SMALL(IF(CLM!$O$8:$O$55=C$3,ROW($O$8:$O$55)-7),B6)),"")</f>
        <v>4.4560185185185119E-3</v>
      </c>
      <c r="E6" s="108">
        <f t="array" ref="E6">IFERROR(INDEX(CLM!$K$8:$K$55,SMALL(IF(CLM!$O$8:$O$55=C$3,ROW($O$8:$O$55)-7),B6)),"")</f>
        <v>12</v>
      </c>
      <c r="N6" s="124"/>
    </row>
    <row r="7" spans="2:14" x14ac:dyDescent="0.25">
      <c r="B7" s="110">
        <v>3</v>
      </c>
      <c r="C7" s="108">
        <f t="array" ref="C7">IFERROR(INDEX(CLM!$L$8:$L$55,SMALL(IF(CLM!$O$8:$O$55=C$3,ROW($O$8:$O$55)-7),B7)),"")</f>
        <v>15</v>
      </c>
      <c r="D7" s="8">
        <f t="array" ref="D7">IFERROR(INDEX(CLM!$Q$8:$Q$55,SMALL(IF(CLM!$O$8:$O$55=C$3,ROW($O$8:$O$55)-7),B7)),"")</f>
        <v>4.8842592592592271E-3</v>
      </c>
      <c r="E7" s="108">
        <f t="array" ref="E7">IFERROR(INDEX(CLM!$K$8:$K$55,SMALL(IF(CLM!$O$8:$O$55=C$3,ROW($O$8:$O$55)-7),B7)),"")</f>
        <v>17</v>
      </c>
      <c r="N7" s="124"/>
    </row>
    <row r="8" spans="2:14" x14ac:dyDescent="0.25">
      <c r="E8" s="111" t="s">
        <v>107</v>
      </c>
      <c r="F8" s="112">
        <f>SUM(D5:D7)</f>
        <v>1.3518518518518485E-2</v>
      </c>
      <c r="G8" s="107">
        <f>SUM(E5:E7)</f>
        <v>34</v>
      </c>
      <c r="N8" s="124"/>
    </row>
    <row r="9" spans="2:14" x14ac:dyDescent="0.25">
      <c r="N9" s="124"/>
    </row>
    <row r="10" spans="2:14" x14ac:dyDescent="0.25">
      <c r="C10" s="120" t="str">
        <f t="array" ref="C10">IFERROR(INDEX(CLM!$U$8:$U$55,SMALL(IF(CLM!$W$8:$W$55=1,ROW($O$8:$O$55)-7),F10)),"")</f>
        <v>Team Cycliste  VERTEILLACOISE</v>
      </c>
      <c r="D10" s="121"/>
      <c r="E10" s="122"/>
      <c r="F10" s="110">
        <v>2</v>
      </c>
      <c r="N10" s="124"/>
    </row>
    <row r="11" spans="2:14" x14ac:dyDescent="0.25">
      <c r="C11" s="18" t="s">
        <v>1</v>
      </c>
      <c r="D11" s="18" t="s">
        <v>89</v>
      </c>
      <c r="E11" s="18" t="s">
        <v>0</v>
      </c>
      <c r="N11" s="124"/>
    </row>
    <row r="12" spans="2:14" x14ac:dyDescent="0.25">
      <c r="B12" s="110">
        <v>1</v>
      </c>
      <c r="C12" s="108">
        <f t="array" ref="C12">IFERROR(INDEX(CLM!$L$8:$L$55,SMALL(IF(CLM!$O$8:$O$55=C$10,ROW($O$8:$O$55)-7),B12)),"")</f>
        <v>3</v>
      </c>
      <c r="D12" s="8">
        <f t="array" ref="D12">IFERROR(INDEX(CLM!$Q$8:$Q$55,SMALL(IF(CLM!$O$8:$O$55=C$10,ROW($O$8:$O$55)-7),B12)),"")</f>
        <v>4.1782407407408018E-3</v>
      </c>
      <c r="E12" s="108">
        <f t="array" ref="E12">IFERROR(INDEX(CLM!$K$8:$K$55,SMALL(IF(CLM!$O$8:$O$55=C$10,ROW($O$8:$O$55)-7),B12)),"")</f>
        <v>6</v>
      </c>
      <c r="N12" s="124"/>
    </row>
    <row r="13" spans="2:14" x14ac:dyDescent="0.25">
      <c r="B13" s="110">
        <v>2</v>
      </c>
      <c r="C13" s="108">
        <f t="array" ref="C13">IFERROR(INDEX(CLM!$L$8:$L$55,SMALL(IF(CLM!$O$8:$O$55=C$10,ROW($O$8:$O$55)-7),B13)),"")</f>
        <v>4</v>
      </c>
      <c r="D13" s="8">
        <f t="array" ref="D13">IFERROR(INDEX(CLM!$Q$8:$Q$55,SMALL(IF(CLM!$O$8:$O$55=C$10,ROW($O$8:$O$55)-7),B13)),"")</f>
        <v>4.2361111111111072E-3</v>
      </c>
      <c r="E13" s="108">
        <f t="array" ref="E13">IFERROR(INDEX(CLM!$K$8:$K$55,SMALL(IF(CLM!$O$8:$O$55=C$10,ROW($O$8:$O$55)-7),B13)),"")</f>
        <v>8</v>
      </c>
      <c r="N13" s="124"/>
    </row>
    <row r="14" spans="2:14" x14ac:dyDescent="0.25">
      <c r="B14" s="110">
        <v>3</v>
      </c>
      <c r="C14" s="108">
        <f t="array" ref="C14">IFERROR(INDEX(CLM!$L$8:$L$55,SMALL(IF(CLM!$O$8:$O$55=C$10,ROW($O$8:$O$55)-7),B14)),"")</f>
        <v>5</v>
      </c>
      <c r="D14" s="8">
        <f t="array" ref="D14">IFERROR(INDEX(CLM!$Q$8:$Q$55,SMALL(IF(CLM!$O$8:$O$55=C$10,ROW($O$8:$O$55)-7),B14)),"")</f>
        <v>4.7222222222222388E-3</v>
      </c>
      <c r="E14" s="108">
        <f t="array" ref="E14">IFERROR(INDEX(CLM!$K$8:$K$55,SMALL(IF(CLM!$O$8:$O$55=C$10,ROW($O$8:$O$55)-7),B14)),"")</f>
        <v>15</v>
      </c>
    </row>
    <row r="15" spans="2:14" x14ac:dyDescent="0.25">
      <c r="E15" s="111" t="s">
        <v>107</v>
      </c>
      <c r="F15" s="112">
        <f>SUM(D12:D14)</f>
        <v>1.3136574074074148E-2</v>
      </c>
      <c r="G15" s="109">
        <f>SUM(E12:E14)</f>
        <v>29</v>
      </c>
    </row>
    <row r="17" spans="2:7" x14ac:dyDescent="0.25">
      <c r="C17" s="120" t="str">
        <f t="array" ref="C17">IFERROR(INDEX(CLM!$U$8:$U$55,SMALL(IF(CLM!$W$8:$W$55=1,ROW($O$8:$O$55)-7),F17)),"")</f>
        <v>DORDOGNE SUD CYCLISME</v>
      </c>
      <c r="D17" s="121"/>
      <c r="E17" s="122"/>
      <c r="F17" s="110">
        <v>3</v>
      </c>
    </row>
    <row r="18" spans="2:7" x14ac:dyDescent="0.25">
      <c r="C18" s="18" t="s">
        <v>1</v>
      </c>
      <c r="D18" s="18" t="s">
        <v>89</v>
      </c>
      <c r="E18" s="18" t="s">
        <v>0</v>
      </c>
    </row>
    <row r="19" spans="2:7" x14ac:dyDescent="0.25">
      <c r="B19" s="110">
        <v>1</v>
      </c>
      <c r="C19" s="108">
        <f t="array" ref="C19">IFERROR(INDEX(CLM!$L$8:$L$55,SMALL(IF(CLM!$O$8:$O$55=C$17,ROW($O$8:$O$55)-7),B19)),"")</f>
        <v>7</v>
      </c>
      <c r="D19" s="8">
        <f t="array" ref="D19">IFERROR(INDEX(CLM!$Q$8:$Q$55,SMALL(IF(CLM!$O$8:$O$55=C$17,ROW($O$8:$O$55)-7),B19)),"")</f>
        <v>4.1898148148148406E-3</v>
      </c>
      <c r="E19" s="108">
        <f t="array" ref="E19">IFERROR(INDEX(CLM!$K$8:$K$55,SMALL(IF(CLM!$O$8:$O$55=C$17,ROW($O$8:$O$55)-7),B19)),"")</f>
        <v>7</v>
      </c>
    </row>
    <row r="20" spans="2:7" x14ac:dyDescent="0.25">
      <c r="B20" s="110">
        <v>2</v>
      </c>
      <c r="C20" s="108">
        <f t="array" ref="C20">IFERROR(INDEX(CLM!$L$8:$L$55,SMALL(IF(CLM!$O$8:$O$55=C$17,ROW($O$8:$O$55)-7),B20)),"")</f>
        <v>9</v>
      </c>
      <c r="D20" s="8">
        <f t="array" ref="D20">IFERROR(INDEX(CLM!$Q$8:$Q$55,SMALL(IF(CLM!$O$8:$O$55=C$17,ROW($O$8:$O$55)-7),B20)),"")</f>
        <v>4.5601851851851949E-3</v>
      </c>
      <c r="E20" s="108">
        <f t="array" ref="E20">IFERROR(INDEX(CLM!$K$8:$K$55,SMALL(IF(CLM!$O$8:$O$55=C$17,ROW($O$8:$O$55)-7),B20)),"")</f>
        <v>13</v>
      </c>
    </row>
    <row r="21" spans="2:7" x14ac:dyDescent="0.25">
      <c r="B21" s="110">
        <v>3</v>
      </c>
      <c r="C21" s="108">
        <f t="array" ref="C21">IFERROR(INDEX(CLM!$L$8:$L$55,SMALL(IF(CLM!$O$8:$O$55=C$17,ROW($O$8:$O$55)-7),B21)),"")</f>
        <v>8</v>
      </c>
      <c r="D21" s="8">
        <f t="array" ref="D21">IFERROR(INDEX(CLM!$Q$8:$Q$55,SMALL(IF(CLM!$O$8:$O$55=C$17,ROW($O$8:$O$55)-7),B21)),"")</f>
        <v>4.745370370370372E-3</v>
      </c>
      <c r="E21" s="108">
        <f t="array" ref="E21">IFERROR(INDEX(CLM!$K$8:$K$55,SMALL(IF(CLM!$O$8:$O$55=C$17,ROW($O$8:$O$55)-7),B21)),"")</f>
        <v>16</v>
      </c>
    </row>
    <row r="22" spans="2:7" x14ac:dyDescent="0.25">
      <c r="E22" s="111" t="s">
        <v>107</v>
      </c>
      <c r="F22" s="112">
        <f>SUM(D19:D21)</f>
        <v>1.3495370370370408E-2</v>
      </c>
      <c r="G22" s="109">
        <f>SUM(E19:E21)</f>
        <v>36</v>
      </c>
    </row>
    <row r="24" spans="2:7" x14ac:dyDescent="0.25">
      <c r="C24" s="120" t="str">
        <f t="array" ref="C24">IFERROR(INDEX(CLM!$U$8:$U$55,SMALL(IF(CLM!$W$8:$W$55=1,ROW($O$8:$O$55)-7),F24)),"")</f>
        <v/>
      </c>
      <c r="D24" s="121"/>
      <c r="E24" s="122"/>
      <c r="F24" s="110">
        <v>4</v>
      </c>
    </row>
    <row r="25" spans="2:7" x14ac:dyDescent="0.25">
      <c r="C25" s="18" t="s">
        <v>1</v>
      </c>
      <c r="D25" s="18" t="s">
        <v>89</v>
      </c>
      <c r="E25" s="18" t="s">
        <v>0</v>
      </c>
    </row>
    <row r="26" spans="2:7" x14ac:dyDescent="0.25">
      <c r="B26" s="110">
        <v>1</v>
      </c>
      <c r="C26" s="108" t="str">
        <f t="array" ref="C26">IFERROR(INDEX(CLM!$L$8:$L$55,SMALL(IF(CLM!$O$8:$O$55=C$24,ROW($O$8:$O$55)-7),B26)),"")</f>
        <v/>
      </c>
      <c r="D26" s="8" t="str">
        <f t="array" ref="D26">IFERROR(INDEX(CLM!$Q$8:$Q$55,SMALL(IF(CLM!$O$8:$O$55=C$24,ROW($O$8:$O$55)-7),B26)),"")</f>
        <v/>
      </c>
      <c r="E26" s="108">
        <f t="array" ref="E26">IFERROR(INDEX(CLM!$K$8:$K$55,SMALL(IF(CLM!$O$8:$O$55=C$24,ROW($O$8:$O$55)-7),B26)),"")</f>
        <v>19</v>
      </c>
    </row>
    <row r="27" spans="2:7" x14ac:dyDescent="0.25">
      <c r="B27" s="110">
        <v>2</v>
      </c>
      <c r="C27" s="108" t="str">
        <f t="array" ref="C27">IFERROR(INDEX(CLM!$L$8:$L$55,SMALL(IF(CLM!$O$8:$O$55=C$24,ROW($O$8:$O$55)-7),B27)),"")</f>
        <v/>
      </c>
      <c r="D27" s="8" t="str">
        <f t="array" ref="D27">IFERROR(INDEX(CLM!$Q$8:$Q$55,SMALL(IF(CLM!$O$8:$O$55=C$24,ROW($O$8:$O$55)-7),B27)),"")</f>
        <v/>
      </c>
      <c r="E27" s="108">
        <f t="array" ref="E27">IFERROR(INDEX(CLM!$K$8:$K$55,SMALL(IF(CLM!$O$8:$O$55=C$24,ROW($O$8:$O$55)-7),B27)),"")</f>
        <v>20</v>
      </c>
    </row>
    <row r="28" spans="2:7" x14ac:dyDescent="0.25">
      <c r="B28" s="110">
        <v>3</v>
      </c>
      <c r="C28" s="108" t="str">
        <f t="array" ref="C28">IFERROR(INDEX(CLM!$L$8:$L$55,SMALL(IF(CLM!$O$8:$O$55=C$24,ROW($O$8:$O$55)-7),B28)),"")</f>
        <v/>
      </c>
      <c r="D28" s="8" t="str">
        <f t="array" ref="D28">IFERROR(INDEX(CLM!$Q$8:$Q$55,SMALL(IF(CLM!$O$8:$O$55=C$24,ROW($O$8:$O$55)-7),B28)),"")</f>
        <v/>
      </c>
      <c r="E28" s="108">
        <f t="array" ref="E28">IFERROR(INDEX(CLM!$K$8:$K$55,SMALL(IF(CLM!$O$8:$O$55=C$24,ROW($O$8:$O$55)-7),B28)),"")</f>
        <v>21</v>
      </c>
    </row>
    <row r="29" spans="2:7" x14ac:dyDescent="0.25">
      <c r="E29" s="111" t="s">
        <v>107</v>
      </c>
      <c r="F29" s="112">
        <f>SUM(D26:D28)</f>
        <v>0</v>
      </c>
      <c r="G29" s="109">
        <f>SUM(E26:E28)</f>
        <v>60</v>
      </c>
    </row>
    <row r="31" spans="2:7" x14ac:dyDescent="0.25">
      <c r="C31" s="120" t="str">
        <f t="array" ref="C31">IFERROR(INDEX(CLM!$U$8:$U$55,SMALL(IF(CLM!$W$8:$W$55=1,ROW($O$8:$O$55)-7),F31)),"")</f>
        <v/>
      </c>
      <c r="D31" s="121"/>
      <c r="E31" s="122"/>
      <c r="F31" s="110">
        <v>5</v>
      </c>
    </row>
    <row r="32" spans="2:7" x14ac:dyDescent="0.25">
      <c r="C32" s="18" t="s">
        <v>1</v>
      </c>
      <c r="D32" s="18" t="s">
        <v>89</v>
      </c>
      <c r="E32" s="18" t="s">
        <v>0</v>
      </c>
    </row>
    <row r="33" spans="2:7" x14ac:dyDescent="0.25">
      <c r="B33" s="110">
        <v>1</v>
      </c>
      <c r="C33" s="108" t="str">
        <f t="array" ref="C33">IFERROR(INDEX(CLM!$L$8:$L$55,SMALL(IF(CLM!$O$8:$O$55=C$31,ROW($O$8:$O$55)-7),B33)),"")</f>
        <v/>
      </c>
      <c r="D33" s="8" t="str">
        <f t="array" ref="D33">IFERROR(INDEX(CLM!$Q$8:$Q$55,SMALL(IF(CLM!$O$8:$O$55=C$31,ROW($O$8:$O$55)-7),B33)),"")</f>
        <v/>
      </c>
      <c r="E33" s="108">
        <f t="array" ref="E33">IFERROR(INDEX(CLM!$K$8:$K$55,SMALL(IF(CLM!$O$8:$O$55=C$31,ROW($O$8:$O$55)-7),B33)),"")</f>
        <v>19</v>
      </c>
    </row>
    <row r="34" spans="2:7" x14ac:dyDescent="0.25">
      <c r="B34" s="110">
        <v>2</v>
      </c>
      <c r="C34" s="108" t="str">
        <f t="array" ref="C34">IFERROR(INDEX(CLM!$L$8:$L$55,SMALL(IF(CLM!$O$8:$O$55=C$31,ROW($O$8:$O$55)-7),B34)),"")</f>
        <v/>
      </c>
      <c r="D34" s="8" t="str">
        <f t="array" ref="D34">IFERROR(INDEX(CLM!$Q$8:$Q$55,SMALL(IF(CLM!$O$8:$O$55=C$31,ROW($O$8:$O$55)-7),B34)),"")</f>
        <v/>
      </c>
      <c r="E34" s="108">
        <f t="array" ref="E34">IFERROR(INDEX(CLM!$K$8:$K$55,SMALL(IF(CLM!$O$8:$O$55=C$31,ROW($O$8:$O$55)-7),B34)),"")</f>
        <v>20</v>
      </c>
    </row>
    <row r="35" spans="2:7" x14ac:dyDescent="0.25">
      <c r="B35" s="110">
        <v>3</v>
      </c>
      <c r="C35" s="108" t="str">
        <f t="array" ref="C35">IFERROR(INDEX(CLM!$L$8:$L$55,SMALL(IF(CLM!$O$8:$O$55=C$31,ROW($O$8:$O$55)-7),B35)),"")</f>
        <v/>
      </c>
      <c r="D35" s="8" t="str">
        <f t="array" ref="D35">IFERROR(INDEX(CLM!$Q$8:$Q$55,SMALL(IF(CLM!$O$8:$O$55=C$31,ROW($O$8:$O$55)-7),B35)),"")</f>
        <v/>
      </c>
      <c r="E35" s="108">
        <f t="array" ref="E35">IFERROR(INDEX(CLM!$K$8:$K$55,SMALL(IF(CLM!$O$8:$O$55=C$31,ROW($O$8:$O$55)-7),B35)),"")</f>
        <v>21</v>
      </c>
    </row>
    <row r="36" spans="2:7" x14ac:dyDescent="0.25">
      <c r="E36" s="111" t="s">
        <v>107</v>
      </c>
      <c r="F36" s="112">
        <f>SUM(D33:D35)</f>
        <v>0</v>
      </c>
      <c r="G36" s="109">
        <f>SUM(E33:E35)</f>
        <v>60</v>
      </c>
    </row>
    <row r="38" spans="2:7" x14ac:dyDescent="0.25">
      <c r="C38" s="120" t="str">
        <f t="array" ref="C38">IFERROR(INDEX(CLM!$U$8:$U$55,SMALL(IF(CLM!$W$8:$W$55=1,ROW($O$8:$O$55)-7),F38)),"")</f>
        <v/>
      </c>
      <c r="D38" s="121"/>
      <c r="E38" s="122"/>
      <c r="F38" s="110">
        <v>6</v>
      </c>
    </row>
    <row r="39" spans="2:7" x14ac:dyDescent="0.25">
      <c r="C39" s="18" t="s">
        <v>1</v>
      </c>
      <c r="D39" s="18" t="s">
        <v>89</v>
      </c>
      <c r="E39" s="18" t="s">
        <v>0</v>
      </c>
    </row>
    <row r="40" spans="2:7" x14ac:dyDescent="0.25">
      <c r="B40" s="110">
        <v>1</v>
      </c>
      <c r="C40" s="108" t="str">
        <f t="array" ref="C40">IFERROR(INDEX(CLM!$L$8:$L$55,SMALL(IF(CLM!$O$8:$O$55=C$38,ROW($O$8:$O$55)-7),B40)),"")</f>
        <v/>
      </c>
      <c r="D40" s="8" t="str">
        <f t="array" ref="D40">IFERROR(INDEX(CLM!$Q$8:$Q$55,SMALL(IF(CLM!$O$8:$O$55=C$38,ROW($O$8:$O$55)-7),B40)),"")</f>
        <v/>
      </c>
      <c r="E40" s="108">
        <f t="array" ref="E40">IFERROR(INDEX(CLM!$K$8:$K$55,SMALL(IF(CLM!$O$8:$O$55=C$38,ROW($O$8:$O$55)-7),B40)),"")</f>
        <v>19</v>
      </c>
    </row>
    <row r="41" spans="2:7" x14ac:dyDescent="0.25">
      <c r="B41" s="110">
        <v>2</v>
      </c>
      <c r="C41" s="108" t="str">
        <f t="array" ref="C41">IFERROR(INDEX(CLM!$L$8:$L$55,SMALL(IF(CLM!$O$8:$O$55=C$38,ROW($O$8:$O$55)-7),B41)),"")</f>
        <v/>
      </c>
      <c r="D41" s="8" t="str">
        <f t="array" ref="D41">IFERROR(INDEX(CLM!$Q$8:$Q$55,SMALL(IF(CLM!$O$8:$O$55=C$38,ROW($O$8:$O$55)-7),B41)),"")</f>
        <v/>
      </c>
      <c r="E41" s="108">
        <f t="array" ref="E41">IFERROR(INDEX(CLM!$K$8:$K$55,SMALL(IF(CLM!$O$8:$O$55=C$38,ROW($O$8:$O$55)-7),B41)),"")</f>
        <v>20</v>
      </c>
    </row>
    <row r="42" spans="2:7" x14ac:dyDescent="0.25">
      <c r="B42" s="110">
        <v>3</v>
      </c>
      <c r="C42" s="108" t="str">
        <f t="array" ref="C42">IFERROR(INDEX(CLM!$L$8:$L$55,SMALL(IF(CLM!$O$8:$O$55=C$38,ROW($O$8:$O$55)-7),B42)),"")</f>
        <v/>
      </c>
      <c r="D42" s="8" t="str">
        <f t="array" ref="D42">IFERROR(INDEX(CLM!$Q$8:$Q$55,SMALL(IF(CLM!$O$8:$O$55=C$38,ROW($O$8:$O$55)-7),B42)),"")</f>
        <v/>
      </c>
      <c r="E42" s="108">
        <f t="array" ref="E42">IFERROR(INDEX(CLM!$K$8:$K$55,SMALL(IF(CLM!$O$8:$O$55=C$38,ROW($O$8:$O$55)-7),B42)),"")</f>
        <v>21</v>
      </c>
    </row>
    <row r="43" spans="2:7" x14ac:dyDescent="0.25">
      <c r="E43" s="111" t="s">
        <v>107</v>
      </c>
      <c r="F43" s="112">
        <f>SUM(D40:D42)</f>
        <v>0</v>
      </c>
      <c r="G43" s="109">
        <f>SUM(E40:E42)</f>
        <v>60</v>
      </c>
    </row>
    <row r="45" spans="2:7" x14ac:dyDescent="0.25">
      <c r="C45" s="120" t="str">
        <f t="array" ref="C45">IFERROR(INDEX(CLM!$U$8:$U$55,SMALL(IF(CLM!$W$8:$W$55=1,ROW($O$8:$O$55)-7),F45)),"")</f>
        <v/>
      </c>
      <c r="D45" s="121"/>
      <c r="E45" s="122"/>
      <c r="F45" s="110">
        <v>7</v>
      </c>
    </row>
    <row r="46" spans="2:7" x14ac:dyDescent="0.25">
      <c r="C46" s="18" t="s">
        <v>1</v>
      </c>
      <c r="D46" s="18" t="s">
        <v>89</v>
      </c>
      <c r="E46" s="18" t="s">
        <v>0</v>
      </c>
    </row>
    <row r="47" spans="2:7" x14ac:dyDescent="0.25">
      <c r="B47" s="110">
        <v>1</v>
      </c>
      <c r="C47" s="108" t="str">
        <f t="array" ref="C47">IFERROR(INDEX(CLM!$L$8:$L$55,SMALL(IF(CLM!$O$8:$O$55=C$45,ROW($O$8:$O$55)-7),B47)),"")</f>
        <v/>
      </c>
      <c r="D47" s="8" t="str">
        <f t="array" ref="D47">IFERROR(INDEX(CLM!$Q$8:$Q$55,SMALL(IF(CLM!$O$8:$O$55=C$45,ROW($O$8:$O$55)-7),B47)),"")</f>
        <v/>
      </c>
      <c r="E47" s="108">
        <f t="array" ref="E47">IFERROR(INDEX(CLM!$K$8:$K$55,SMALL(IF(CLM!$O$8:$O$55=C$45,ROW($O$8:$O$55)-7),B47)),"")</f>
        <v>19</v>
      </c>
    </row>
    <row r="48" spans="2:7" x14ac:dyDescent="0.25">
      <c r="B48" s="110">
        <v>2</v>
      </c>
      <c r="C48" s="108" t="str">
        <f t="array" ref="C48">IFERROR(INDEX(CLM!$L$8:$L$55,SMALL(IF(CLM!$O$8:$O$55=C$45,ROW($O$8:$O$55)-7),B48)),"")</f>
        <v/>
      </c>
      <c r="D48" s="8" t="str">
        <f t="array" ref="D48">IFERROR(INDEX(CLM!$Q$8:$Q$55,SMALL(IF(CLM!$O$8:$O$55=C$45,ROW($O$8:$O$55)-7),B48)),"")</f>
        <v/>
      </c>
      <c r="E48" s="108">
        <f t="array" ref="E48">IFERROR(INDEX(CLM!$K$8:$K$55,SMALL(IF(CLM!$O$8:$O$55=C$45,ROW($O$8:$O$55)-7),B48)),"")</f>
        <v>20</v>
      </c>
    </row>
    <row r="49" spans="2:7" x14ac:dyDescent="0.25">
      <c r="B49" s="110">
        <v>3</v>
      </c>
      <c r="C49" s="108" t="str">
        <f t="array" ref="C49">IFERROR(INDEX(CLM!$L$8:$L$55,SMALL(IF(CLM!$O$8:$O$55=C$45,ROW($O$8:$O$55)-7),B49)),"")</f>
        <v/>
      </c>
      <c r="D49" s="8" t="str">
        <f t="array" ref="D49">IFERROR(INDEX(CLM!$Q$8:$Q$55,SMALL(IF(CLM!$O$8:$O$55=C$45,ROW($O$8:$O$55)-7),B49)),"")</f>
        <v/>
      </c>
      <c r="E49" s="108">
        <f t="array" ref="E49">IFERROR(INDEX(CLM!$K$8:$K$55,SMALL(IF(CLM!$O$8:$O$55=C$45,ROW($O$8:$O$55)-7),B49)),"")</f>
        <v>21</v>
      </c>
    </row>
    <row r="50" spans="2:7" x14ac:dyDescent="0.25">
      <c r="E50" s="111" t="s">
        <v>107</v>
      </c>
      <c r="F50" s="112">
        <f>SUM(D47:D49)</f>
        <v>0</v>
      </c>
      <c r="G50" s="109">
        <f>SUM(E47:E49)</f>
        <v>60</v>
      </c>
    </row>
    <row r="52" spans="2:7" x14ac:dyDescent="0.25">
      <c r="C52" s="120" t="str">
        <f t="array" ref="C52">IFERROR(INDEX(CLM!$U$8:$U$55,SMALL(IF(CLM!$W$8:$W$55=1,ROW($O$8:$O$55)-7),F52)),"")</f>
        <v/>
      </c>
      <c r="D52" s="121"/>
      <c r="E52" s="122"/>
      <c r="F52" s="110">
        <v>8</v>
      </c>
    </row>
    <row r="53" spans="2:7" x14ac:dyDescent="0.25">
      <c r="C53" s="18" t="s">
        <v>1</v>
      </c>
      <c r="D53" s="18" t="s">
        <v>89</v>
      </c>
      <c r="E53" s="18" t="s">
        <v>0</v>
      </c>
    </row>
    <row r="54" spans="2:7" x14ac:dyDescent="0.25">
      <c r="B54" s="110">
        <v>1</v>
      </c>
      <c r="C54" s="108" t="str">
        <f t="array" ref="C54">IFERROR(INDEX(CLM!$L$8:$L$55,SMALL(IF(CLM!$O$8:$O$55=C$52,ROW($O$8:$O$55)-7),B54)),"")</f>
        <v/>
      </c>
      <c r="D54" s="8" t="str">
        <f t="array" ref="D54">IFERROR(INDEX(CLM!$Q$8:$Q$55,SMALL(IF(CLM!$O$8:$O$55=C$52,ROW($O$8:$O$55)-7),B54)),"")</f>
        <v/>
      </c>
      <c r="E54" s="108">
        <f t="array" ref="E54">IFERROR(INDEX(CLM!$K$8:$K$55,SMALL(IF(CLM!$O$8:$O$55=C$52,ROW($O$8:$O$55)-7),B54)),"")</f>
        <v>19</v>
      </c>
    </row>
    <row r="55" spans="2:7" x14ac:dyDescent="0.25">
      <c r="B55" s="110">
        <v>2</v>
      </c>
      <c r="C55" s="108" t="str">
        <f t="array" ref="C55">IFERROR(INDEX(CLM!$L$8:$L$55,SMALL(IF(CLM!$O$8:$O$55=C$52,ROW($O$8:$O$55)-7),B55)),"")</f>
        <v/>
      </c>
      <c r="D55" s="8" t="str">
        <f t="array" ref="D55">IFERROR(INDEX(CLM!$Q$8:$Q$55,SMALL(IF(CLM!$O$8:$O$55=C$52,ROW($O$8:$O$55)-7),B55)),"")</f>
        <v/>
      </c>
      <c r="E55" s="108">
        <f t="array" ref="E55">IFERROR(INDEX(CLM!$K$8:$K$55,SMALL(IF(CLM!$O$8:$O$55=C$52,ROW($O$8:$O$55)-7),B55)),"")</f>
        <v>20</v>
      </c>
    </row>
    <row r="56" spans="2:7" x14ac:dyDescent="0.25">
      <c r="B56" s="110">
        <v>3</v>
      </c>
      <c r="C56" s="108" t="str">
        <f t="array" ref="C56">IFERROR(INDEX(CLM!$L$8:$L$55,SMALL(IF(CLM!$O$8:$O$55=C$52,ROW($O$8:$O$55)-7),B56)),"")</f>
        <v/>
      </c>
      <c r="D56" s="8" t="str">
        <f t="array" ref="D56">IFERROR(INDEX(CLM!$Q$8:$Q$55,SMALL(IF(CLM!$O$8:$O$55=C$52,ROW($O$8:$O$55)-7),B56)),"")</f>
        <v/>
      </c>
      <c r="E56" s="108">
        <f t="array" ref="E56">IFERROR(INDEX(CLM!$K$8:$K$55,SMALL(IF(CLM!$O$8:$O$55=C$52,ROW($O$8:$O$55)-7),B56)),"")</f>
        <v>21</v>
      </c>
    </row>
    <row r="57" spans="2:7" x14ac:dyDescent="0.25">
      <c r="E57" s="111" t="s">
        <v>107</v>
      </c>
      <c r="F57" s="112">
        <f>SUM(D54:D56)</f>
        <v>0</v>
      </c>
      <c r="G57" s="109">
        <f>SUM(E54:E56)</f>
        <v>60</v>
      </c>
    </row>
    <row r="59" spans="2:7" x14ac:dyDescent="0.25">
      <c r="C59" s="120" t="str">
        <f t="array" ref="C59">IFERROR(INDEX(CLM!$U$8:$U$55,SMALL(IF(CLM!$W$8:$W$55=1,ROW($O$8:$O$55)-7),F59)),"")</f>
        <v/>
      </c>
      <c r="D59" s="121"/>
      <c r="E59" s="122"/>
      <c r="F59" s="110">
        <v>9</v>
      </c>
    </row>
    <row r="60" spans="2:7" x14ac:dyDescent="0.25">
      <c r="C60" s="18" t="s">
        <v>1</v>
      </c>
      <c r="D60" s="18" t="s">
        <v>89</v>
      </c>
      <c r="E60" s="18" t="s">
        <v>0</v>
      </c>
    </row>
    <row r="61" spans="2:7" x14ac:dyDescent="0.25">
      <c r="B61" s="110">
        <v>1</v>
      </c>
      <c r="C61" s="108" t="str">
        <f t="array" ref="C61">IFERROR(INDEX(CLM!$L$8:$L$55,SMALL(IF(CLM!$O$8:$O$55=C$59,ROW($O$8:$O$55)-7),B61)),"")</f>
        <v/>
      </c>
      <c r="D61" s="8" t="str">
        <f t="array" ref="D61">IFERROR(INDEX(CLM!$Q$8:$Q$55,SMALL(IF(CLM!$O$8:$O$55=C$59,ROW($O$8:$O$55)-7),B61)),"")</f>
        <v/>
      </c>
      <c r="E61" s="108">
        <f t="array" ref="E61">IFERROR(INDEX(CLM!$K$8:$K$55,SMALL(IF(CLM!$O$8:$O$55=C$59,ROW($O$8:$O$55)-7),B61)),"")</f>
        <v>19</v>
      </c>
    </row>
    <row r="62" spans="2:7" x14ac:dyDescent="0.25">
      <c r="B62" s="110">
        <v>2</v>
      </c>
      <c r="C62" s="108" t="str">
        <f t="array" ref="C62">IFERROR(INDEX(CLM!$L$8:$L$55,SMALL(IF(CLM!$O$8:$O$55=C$59,ROW($O$8:$O$55)-7),B62)),"")</f>
        <v/>
      </c>
      <c r="D62" s="8" t="str">
        <f t="array" ref="D62">IFERROR(INDEX(CLM!$Q$8:$Q$55,SMALL(IF(CLM!$O$8:$O$55=C$59,ROW($O$8:$O$55)-7),B62)),"")</f>
        <v/>
      </c>
      <c r="E62" s="108">
        <f t="array" ref="E62">IFERROR(INDEX(CLM!$K$8:$K$55,SMALL(IF(CLM!$O$8:$O$55=C$59,ROW($O$8:$O$55)-7),B62)),"")</f>
        <v>20</v>
      </c>
    </row>
    <row r="63" spans="2:7" x14ac:dyDescent="0.25">
      <c r="B63" s="110">
        <v>3</v>
      </c>
      <c r="C63" s="108" t="str">
        <f t="array" ref="C63">IFERROR(INDEX(CLM!$L$8:$L$55,SMALL(IF(CLM!$O$8:$O$55=C$59,ROW($O$8:$O$55)-7),B63)),"")</f>
        <v/>
      </c>
      <c r="D63" s="8" t="str">
        <f t="array" ref="D63">IFERROR(INDEX(CLM!$Q$8:$Q$55,SMALL(IF(CLM!$O$8:$O$55=C$59,ROW($O$8:$O$55)-7),B63)),"")</f>
        <v/>
      </c>
      <c r="E63" s="108">
        <f t="array" ref="E63">IFERROR(INDEX(CLM!$K$8:$K$55,SMALL(IF(CLM!$O$8:$O$55=C$59,ROW($O$8:$O$55)-7),B63)),"")</f>
        <v>21</v>
      </c>
    </row>
    <row r="64" spans="2:7" x14ac:dyDescent="0.25">
      <c r="E64" s="111" t="s">
        <v>107</v>
      </c>
      <c r="F64" s="112">
        <f>SUM(D61:D63)</f>
        <v>0</v>
      </c>
      <c r="G64" s="109">
        <f>SUM(E61:E63)</f>
        <v>60</v>
      </c>
    </row>
    <row r="66" spans="2:7" x14ac:dyDescent="0.25">
      <c r="C66" s="120" t="str">
        <f t="array" ref="C66">IFERROR(INDEX(CLM!$U$8:$U$55,SMALL(IF(CLM!$W$8:$W$55=1,ROW($O$8:$O$55)-7),F66)),"")</f>
        <v/>
      </c>
      <c r="D66" s="121"/>
      <c r="E66" s="122"/>
      <c r="F66" s="110">
        <v>10</v>
      </c>
    </row>
    <row r="67" spans="2:7" x14ac:dyDescent="0.25">
      <c r="C67" s="18" t="s">
        <v>1</v>
      </c>
      <c r="D67" s="18" t="s">
        <v>89</v>
      </c>
      <c r="E67" s="18" t="s">
        <v>0</v>
      </c>
    </row>
    <row r="68" spans="2:7" x14ac:dyDescent="0.25">
      <c r="B68" s="110">
        <v>1</v>
      </c>
      <c r="C68" s="108" t="str">
        <f t="array" ref="C68">IFERROR(INDEX(CLM!$L$8:$L$55,SMALL(IF(CLM!$O$8:$O$55=C$66,ROW($O$8:$O$55)-7),B68)),"")</f>
        <v/>
      </c>
      <c r="D68" s="8" t="str">
        <f t="array" ref="D68">IFERROR(INDEX(CLM!$Q$8:$Q$55,SMALL(IF(CLM!$O$8:$O$55=C$66,ROW($O$8:$O$55)-7),B68)),"")</f>
        <v/>
      </c>
      <c r="E68" s="108">
        <f t="array" ref="E68">IFERROR(INDEX(CLM!$K$8:$K$55,SMALL(IF(CLM!$O$8:$O$55=C$66,ROW($O$8:$O$55)-7),B68)),"")</f>
        <v>19</v>
      </c>
    </row>
    <row r="69" spans="2:7" x14ac:dyDescent="0.25">
      <c r="B69" s="110">
        <v>2</v>
      </c>
      <c r="C69" s="108" t="str">
        <f t="array" ref="C69">IFERROR(INDEX(CLM!$L$8:$L$55,SMALL(IF(CLM!$O$8:$O$55=C$66,ROW($O$8:$O$55)-7),B69)),"")</f>
        <v/>
      </c>
      <c r="D69" s="8" t="str">
        <f t="array" ref="D69">IFERROR(INDEX(CLM!$Q$8:$Q$55,SMALL(IF(CLM!$O$8:$O$55=C$66,ROW($O$8:$O$55)-7),B69)),"")</f>
        <v/>
      </c>
      <c r="E69" s="108">
        <f t="array" ref="E69">IFERROR(INDEX(CLM!$K$8:$K$55,SMALL(IF(CLM!$O$8:$O$55=C$66,ROW($O$8:$O$55)-7),B69)),"")</f>
        <v>20</v>
      </c>
    </row>
    <row r="70" spans="2:7" x14ac:dyDescent="0.25">
      <c r="B70" s="110">
        <v>3</v>
      </c>
      <c r="C70" s="108" t="str">
        <f t="array" ref="C70">IFERROR(INDEX(CLM!$L$8:$L$55,SMALL(IF(CLM!$O$8:$O$55=C$66,ROW($O$8:$O$55)-7),B70)),"")</f>
        <v/>
      </c>
      <c r="D70" s="8" t="str">
        <f t="array" ref="D70">IFERROR(INDEX(CLM!$Q$8:$Q$55,SMALL(IF(CLM!$O$8:$O$55=C$66,ROW($O$8:$O$55)-7),B70)),"")</f>
        <v/>
      </c>
      <c r="E70" s="108">
        <f t="array" ref="E70">IFERROR(INDEX(CLM!$K$8:$K$55,SMALL(IF(CLM!$O$8:$O$55=C$66,ROW($O$8:$O$55)-7),B70)),"")</f>
        <v>21</v>
      </c>
    </row>
    <row r="71" spans="2:7" x14ac:dyDescent="0.25">
      <c r="E71" s="111" t="s">
        <v>107</v>
      </c>
      <c r="F71" s="112">
        <f>SUM(D68:D70)</f>
        <v>0</v>
      </c>
      <c r="G71" s="109">
        <f>SUM(E68:E70)</f>
        <v>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workbookViewId="0">
      <selection activeCell="D4" sqref="D4"/>
    </sheetView>
  </sheetViews>
  <sheetFormatPr baseColWidth="10" defaultColWidth="11.42578125" defaultRowHeight="15" x14ac:dyDescent="0.25"/>
  <cols>
    <col min="1" max="1" width="5.7109375" style="1" customWidth="1"/>
    <col min="2" max="2" width="5.7109375" style="1" hidden="1" customWidth="1"/>
    <col min="3" max="3" width="5.7109375" style="1" customWidth="1"/>
    <col min="4" max="4" width="21.7109375" style="1" customWidth="1"/>
    <col min="5" max="5" width="15.7109375" style="1" customWidth="1"/>
    <col min="6" max="6" width="30.7109375" style="1" customWidth="1"/>
    <col min="7" max="7" width="9.7109375" style="1" customWidth="1"/>
    <col min="8" max="8" width="6.7109375" style="1" customWidth="1"/>
    <col min="9" max="12" width="8.7109375" style="1" hidden="1" customWidth="1"/>
    <col min="13" max="14" width="5.7109375" style="1" customWidth="1"/>
    <col min="15" max="15" width="20.7109375" style="1" customWidth="1"/>
    <col min="16" max="16" width="10.7109375" style="1" customWidth="1"/>
    <col min="17" max="17" width="32.7109375" style="1" customWidth="1"/>
    <col min="18" max="18" width="10.7109375" style="1" customWidth="1"/>
    <col min="19" max="16384" width="11.42578125" style="1"/>
  </cols>
  <sheetData>
    <row r="1" spans="1:19" ht="19.899999999999999" customHeight="1" x14ac:dyDescent="0.25"/>
    <row r="2" spans="1:19" ht="25.15" customHeight="1" x14ac:dyDescent="0.25">
      <c r="D2" s="130" t="s">
        <v>151</v>
      </c>
      <c r="E2" s="130"/>
      <c r="F2" s="130"/>
      <c r="G2" s="130"/>
      <c r="O2" s="130" t="s">
        <v>151</v>
      </c>
      <c r="P2" s="130"/>
      <c r="Q2" s="130"/>
      <c r="R2" s="130"/>
    </row>
    <row r="3" spans="1:19" ht="18" customHeight="1" x14ac:dyDescent="0.25"/>
    <row r="4" spans="1:19" ht="18" customHeight="1" x14ac:dyDescent="0.25"/>
    <row r="5" spans="1:19" ht="18.75" x14ac:dyDescent="0.25">
      <c r="A5" s="60" t="s">
        <v>87</v>
      </c>
      <c r="B5" s="2"/>
      <c r="M5" s="60" t="s">
        <v>88</v>
      </c>
    </row>
    <row r="7" spans="1:19" ht="30" x14ac:dyDescent="0.25">
      <c r="A7" s="25" t="s">
        <v>0</v>
      </c>
      <c r="B7" s="31" t="s">
        <v>28</v>
      </c>
      <c r="C7" s="26" t="s">
        <v>105</v>
      </c>
      <c r="D7" s="17" t="s">
        <v>2</v>
      </c>
      <c r="E7" s="17" t="s">
        <v>3</v>
      </c>
      <c r="F7" s="17" t="s">
        <v>4</v>
      </c>
      <c r="G7" s="17" t="s">
        <v>5</v>
      </c>
      <c r="H7" s="25" t="s">
        <v>93</v>
      </c>
      <c r="I7" s="88" t="s">
        <v>85</v>
      </c>
      <c r="J7" s="45" t="s">
        <v>92</v>
      </c>
      <c r="K7" s="45" t="s">
        <v>86</v>
      </c>
      <c r="L7" s="45" t="s">
        <v>26</v>
      </c>
      <c r="M7" s="17" t="s">
        <v>0</v>
      </c>
      <c r="N7" s="94" t="s">
        <v>105</v>
      </c>
      <c r="O7" s="17" t="s">
        <v>2</v>
      </c>
      <c r="P7" s="17" t="s">
        <v>3</v>
      </c>
      <c r="Q7" s="17" t="s">
        <v>4</v>
      </c>
      <c r="R7" s="27" t="s">
        <v>89</v>
      </c>
      <c r="S7" s="25" t="s">
        <v>93</v>
      </c>
    </row>
    <row r="8" spans="1:19" x14ac:dyDescent="0.25">
      <c r="A8" s="93">
        <v>1</v>
      </c>
      <c r="B8" s="28">
        <f>RANK(I8,$I$8:$I$24,1)+COUNTIFS($I$8:$I$24,I8,$K$8:$K$24,"&lt;"&amp;$K8)</f>
        <v>2</v>
      </c>
      <c r="C8" s="93">
        <v>2</v>
      </c>
      <c r="D8" s="13" t="str">
        <f>IF(ISNA(VLOOKUP(C8,coureurs!$A$4:$I$70,2,FALSE)),"",VLOOKUP(C8,coureurs!$A$4:$I$70,2,FALSE))</f>
        <v>BEAU5</v>
      </c>
      <c r="E8" s="13" t="str">
        <f>IF(ISNA(VLOOKUP(C8,coureurs!$A$4:$I$70,3,FALSE)),"",VLOOKUP(C8,coureurs!$A$4:$I$70,3,FALSE))</f>
        <v>No5</v>
      </c>
      <c r="F8" s="13" t="str">
        <f>IF(ISNA(VLOOKUP(C8,coureurs!$A$4:$I$70,9,FALSE)),"",VLOOKUP(C8,coureurs!$A$4:$I$70,9,FALSE))</f>
        <v>UC MONTPONNAISE VALLÉE DE L`ISLE</v>
      </c>
      <c r="G8" s="7">
        <v>6.7858796296296306E-2</v>
      </c>
      <c r="H8" s="93"/>
      <c r="I8" s="99">
        <f>VLOOKUP(C8,$C$8:$H$42,5,FALSE)+VLOOKUP(C8,CLM!$L$8:$R$42,6,FALSE)</f>
        <v>7.1909722222222291E-2</v>
      </c>
      <c r="J8" s="23">
        <f>RANK(I8,$I$8:$I$24,1)</f>
        <v>2</v>
      </c>
      <c r="K8" s="93">
        <f>VLOOKUP(C8,CLM!$L$8:$R$42,7,FALSE)</f>
        <v>44</v>
      </c>
      <c r="L8" s="23">
        <f>VLOOKUP(C8,$C$8:$H$42,6,FALSE)+VLOOKUP(C8,CLM!$L$8:$R$42,6,FALSE)</f>
        <v>4.0509259259259855E-3</v>
      </c>
      <c r="M8" s="93">
        <v>1</v>
      </c>
      <c r="N8" s="93">
        <f>VLOOKUP(M8,$B$8:$J32,2,FALSE)</f>
        <v>6</v>
      </c>
      <c r="O8" s="13" t="str">
        <f>IF(ISNA(VLOOKUP(N8,coureurs!$A$4:$I$70,2,FALSE)),"",VLOOKUP(N8,coureurs!$A$4:$I$70,2,FALSE))</f>
        <v>BEAU10</v>
      </c>
      <c r="P8" s="13" t="str">
        <f>IF(ISNA(VLOOKUP(N8,coureurs!$A$4:$I$70,3,FALSE)),"",VLOOKUP(N8,coureurs!$A$4:$I$70,3,FALSE))</f>
        <v>No10</v>
      </c>
      <c r="Q8" s="13" t="str">
        <f>IF(ISNA(VLOOKUP(N8,coureurs!$A$4:$I$70,9,FALSE)),"",VLOOKUP(N8,coureurs!$A$4:$I$70,9,FALSE))</f>
        <v>VC DU SUD GIRONDE</v>
      </c>
      <c r="R8" s="7">
        <f>VLOOKUP(N8,$C$8:$I$70,7,FALSE)</f>
        <v>7.1840277777777836E-2</v>
      </c>
      <c r="S8" s="93"/>
    </row>
    <row r="9" spans="1:19" x14ac:dyDescent="0.25">
      <c r="A9" s="91">
        <f>A8+1</f>
        <v>2</v>
      </c>
      <c r="B9" s="29">
        <f t="shared" ref="B9:B55" si="0">RANK(I9,$I$8:$I$24,1)+COUNTIFS($I$8:$I$24,I9,$K$8:$K$24,"&lt;"&amp;$K9)</f>
        <v>1</v>
      </c>
      <c r="C9" s="91">
        <v>6</v>
      </c>
      <c r="D9" s="14" t="str">
        <f>IF(ISNA(VLOOKUP(C9,coureurs!$A$4:$I$70,2,FALSE)),"",VLOOKUP(C9,coureurs!$A$4:$I$70,2,FALSE))</f>
        <v>BEAU10</v>
      </c>
      <c r="E9" s="14" t="str">
        <f>IF(ISNA(VLOOKUP(C9,coureurs!$A$4:$I$70,3,FALSE)),"",VLOOKUP(C9,coureurs!$A$4:$I$70,3,FALSE))</f>
        <v>No10</v>
      </c>
      <c r="F9" s="14" t="str">
        <f>IF(ISNA(VLOOKUP(C9,coureurs!$A$4:$I$70,9,FALSE)),"",VLOOKUP(C9,coureurs!$A$4:$I$70,9,FALSE))</f>
        <v>VC DU SUD GIRONDE</v>
      </c>
      <c r="G9" s="8">
        <v>6.7858796296296306E-2</v>
      </c>
      <c r="H9" s="10">
        <f>G9-G$8</f>
        <v>0</v>
      </c>
      <c r="I9" s="100">
        <f>VLOOKUP(C9,$C$8:$H$42,5,FALSE)+VLOOKUP(C9,CLM!$L$8:$R$42,6,FALSE)</f>
        <v>7.1840277777777836E-2</v>
      </c>
      <c r="J9" s="15">
        <f t="shared" ref="J9:J55" si="1">RANK(I9,$I$8:$I$24,1)</f>
        <v>1</v>
      </c>
      <c r="K9" s="91">
        <f>VLOOKUP(C9,CLM!$L$8:$R$42,7,FALSE)</f>
        <v>19</v>
      </c>
      <c r="L9" s="15">
        <f>VLOOKUP(C9,$C$8:$H$42,6,FALSE)+VLOOKUP(C9,CLM!$L$8:$R$42,6,FALSE)</f>
        <v>3.9814814814815302E-3</v>
      </c>
      <c r="M9" s="91">
        <f>M8+1</f>
        <v>2</v>
      </c>
      <c r="N9" s="91">
        <f>VLOOKUP(M9,$B$8:$J33,2,FALSE)</f>
        <v>2</v>
      </c>
      <c r="O9" s="14" t="str">
        <f>IF(ISNA(VLOOKUP(N9,coureurs!$A$4:$I$70,2,FALSE)),"",VLOOKUP(N9,coureurs!$A$4:$I$70,2,FALSE))</f>
        <v>BEAU5</v>
      </c>
      <c r="P9" s="14" t="str">
        <f>IF(ISNA(VLOOKUP(N9,coureurs!$A$4:$I$70,3,FALSE)),"",VLOOKUP(N9,coureurs!$A$4:$I$70,3,FALSE))</f>
        <v>No5</v>
      </c>
      <c r="Q9" s="14" t="str">
        <f>IF(ISNA(VLOOKUP(N9,coureurs!$A$4:$I$70,9,FALSE)),"",VLOOKUP(N9,coureurs!$A$4:$I$70,9,FALSE))</f>
        <v>UC MONTPONNAISE VALLÉE DE L`ISLE</v>
      </c>
      <c r="R9" s="8">
        <f t="shared" ref="R9:R55" si="2">VLOOKUP(N9,$C$8:$I$70,7,FALSE)</f>
        <v>7.1909722222222291E-2</v>
      </c>
      <c r="S9" s="10">
        <f>R9-R$8</f>
        <v>6.94444444444553E-5</v>
      </c>
    </row>
    <row r="10" spans="1:19" x14ac:dyDescent="0.25">
      <c r="A10" s="91">
        <f t="shared" ref="A10:A38" si="3">A9+1</f>
        <v>3</v>
      </c>
      <c r="B10" s="29">
        <f t="shared" si="0"/>
        <v>3</v>
      </c>
      <c r="C10" s="91">
        <v>3</v>
      </c>
      <c r="D10" s="14" t="str">
        <f>IF(ISNA(VLOOKUP(C10,coureurs!$A$4:$I$70,2,FALSE)),"",VLOOKUP(C10,coureurs!$A$4:$I$70,2,FALSE))</f>
        <v>BEAU3</v>
      </c>
      <c r="E10" s="14" t="str">
        <f>IF(ISNA(VLOOKUP(C10,coureurs!$A$4:$I$70,3,FALSE)),"",VLOOKUP(C10,coureurs!$A$4:$I$70,3,FALSE))</f>
        <v>No3</v>
      </c>
      <c r="F10" s="14" t="str">
        <f>IF(ISNA(VLOOKUP(C10,coureurs!$A$4:$I$70,9,FALSE)),"",VLOOKUP(C10,coureurs!$A$4:$I$70,9,FALSE))</f>
        <v>Team Cycliste  VERTEILLACOISE</v>
      </c>
      <c r="G10" s="8">
        <v>6.8865740740740741E-2</v>
      </c>
      <c r="H10" s="10">
        <f t="shared" ref="H10:H55" si="4">G10-G$8</f>
        <v>1.0069444444444353E-3</v>
      </c>
      <c r="I10" s="100">
        <f>VLOOKUP(C10,$C$8:$H$42,5,FALSE)+VLOOKUP(C10,CLM!$L$8:$R$42,6,FALSE)</f>
        <v>7.3043981481481543E-2</v>
      </c>
      <c r="J10" s="15">
        <f t="shared" si="1"/>
        <v>3</v>
      </c>
      <c r="K10" s="91">
        <f>VLOOKUP(C10,CLM!$L$8:$R$42,7,FALSE)</f>
        <v>14</v>
      </c>
      <c r="L10" s="15">
        <f>VLOOKUP(C10,$C$8:$H$42,6,FALSE)+VLOOKUP(C10,CLM!$L$8:$R$42,6,FALSE)</f>
        <v>5.1851851851852371E-3</v>
      </c>
      <c r="M10" s="91">
        <f t="shared" ref="M10:M55" si="5">M9+1</f>
        <v>3</v>
      </c>
      <c r="N10" s="91">
        <f>VLOOKUP(M10,$B$8:$J34,2,FALSE)</f>
        <v>3</v>
      </c>
      <c r="O10" s="14" t="str">
        <f>IF(ISNA(VLOOKUP(N10,coureurs!$A$4:$I$70,2,FALSE)),"",VLOOKUP(N10,coureurs!$A$4:$I$70,2,FALSE))</f>
        <v>BEAU3</v>
      </c>
      <c r="P10" s="14" t="str">
        <f>IF(ISNA(VLOOKUP(N10,coureurs!$A$4:$I$70,3,FALSE)),"",VLOOKUP(N10,coureurs!$A$4:$I$70,3,FALSE))</f>
        <v>No3</v>
      </c>
      <c r="Q10" s="14" t="str">
        <f>IF(ISNA(VLOOKUP(N10,coureurs!$A$4:$I$70,9,FALSE)),"",VLOOKUP(N10,coureurs!$A$4:$I$70,9,FALSE))</f>
        <v>Team Cycliste  VERTEILLACOISE</v>
      </c>
      <c r="R10" s="8">
        <f t="shared" si="2"/>
        <v>7.3043981481481543E-2</v>
      </c>
      <c r="S10" s="10">
        <f t="shared" ref="S10:S55" si="6">R10-R$8</f>
        <v>1.2037037037037068E-3</v>
      </c>
    </row>
    <row r="11" spans="1:19" x14ac:dyDescent="0.25">
      <c r="A11" s="91">
        <f t="shared" si="3"/>
        <v>4</v>
      </c>
      <c r="B11" s="29">
        <f t="shared" si="0"/>
        <v>4</v>
      </c>
      <c r="C11" s="91">
        <v>1</v>
      </c>
      <c r="D11" s="14" t="str">
        <f>IF(ISNA(VLOOKUP(C11,coureurs!$A$4:$I$70,2,FALSE)),"",VLOOKUP(C11,coureurs!$A$4:$I$70,2,FALSE))</f>
        <v>BEAU4</v>
      </c>
      <c r="E11" s="14" t="str">
        <f>IF(ISNA(VLOOKUP(C11,coureurs!$A$4:$I$70,3,FALSE)),"",VLOOKUP(C11,coureurs!$A$4:$I$70,3,FALSE))</f>
        <v>No4</v>
      </c>
      <c r="F11" s="14" t="str">
        <f>IF(ISNA(VLOOKUP(C11,coureurs!$A$4:$I$70,9,FALSE)),"",VLOOKUP(C11,coureurs!$A$4:$I$70,9,FALSE))</f>
        <v>UC MONTPONNAISE VALLÉE DE L`ISLE</v>
      </c>
      <c r="G11" s="8">
        <v>6.9918981481481471E-2</v>
      </c>
      <c r="H11" s="10">
        <f t="shared" si="4"/>
        <v>2.0601851851851649E-3</v>
      </c>
      <c r="I11" s="100">
        <f>VLOOKUP(C11,$C$8:$H$42,5,FALSE)+VLOOKUP(C11,CLM!$L$8:$R$42,6,FALSE)</f>
        <v>7.3750000000000052E-2</v>
      </c>
      <c r="J11" s="15">
        <f t="shared" si="1"/>
        <v>4</v>
      </c>
      <c r="K11" s="91">
        <f>VLOOKUP(C11,CLM!$L$8:$R$42,7,FALSE)</f>
        <v>26</v>
      </c>
      <c r="L11" s="15">
        <f>VLOOKUP(C11,$C$8:$H$42,6,FALSE)+VLOOKUP(C11,CLM!$L$8:$R$42,6,FALSE)</f>
        <v>5.8912037037037457E-3</v>
      </c>
      <c r="M11" s="91">
        <f t="shared" si="5"/>
        <v>4</v>
      </c>
      <c r="N11" s="91">
        <f>VLOOKUP(M11,$B$8:$J35,2,FALSE)</f>
        <v>1</v>
      </c>
      <c r="O11" s="14" t="str">
        <f>IF(ISNA(VLOOKUP(N11,coureurs!$A$4:$I$70,2,FALSE)),"",VLOOKUP(N11,coureurs!$A$4:$I$70,2,FALSE))</f>
        <v>BEAU4</v>
      </c>
      <c r="P11" s="14" t="str">
        <f>IF(ISNA(VLOOKUP(N11,coureurs!$A$4:$I$70,3,FALSE)),"",VLOOKUP(N11,coureurs!$A$4:$I$70,3,FALSE))</f>
        <v>No4</v>
      </c>
      <c r="Q11" s="14" t="str">
        <f>IF(ISNA(VLOOKUP(N11,coureurs!$A$4:$I$70,9,FALSE)),"",VLOOKUP(N11,coureurs!$A$4:$I$70,9,FALSE))</f>
        <v>UC MONTPONNAISE VALLÉE DE L`ISLE</v>
      </c>
      <c r="R11" s="8">
        <f t="shared" si="2"/>
        <v>7.3750000000000052E-2</v>
      </c>
      <c r="S11" s="10">
        <f t="shared" si="6"/>
        <v>1.9097222222222154E-3</v>
      </c>
    </row>
    <row r="12" spans="1:19" x14ac:dyDescent="0.25">
      <c r="A12" s="91">
        <f t="shared" si="3"/>
        <v>5</v>
      </c>
      <c r="B12" s="29">
        <f t="shared" si="0"/>
        <v>6</v>
      </c>
      <c r="C12" s="91">
        <v>4</v>
      </c>
      <c r="D12" s="14" t="str">
        <f>IF(ISNA(VLOOKUP(C12,coureurs!$A$4:$I$70,2,FALSE)),"",VLOOKUP(C12,coureurs!$A$4:$I$70,2,FALSE))</f>
        <v>BEAU1</v>
      </c>
      <c r="E12" s="14" t="str">
        <f>IF(ISNA(VLOOKUP(C12,coureurs!$A$4:$I$70,3,FALSE)),"",VLOOKUP(C12,coureurs!$A$4:$I$70,3,FALSE))</f>
        <v>No1</v>
      </c>
      <c r="F12" s="14" t="str">
        <f>IF(ISNA(VLOOKUP(C12,coureurs!$A$4:$I$70,9,FALSE)),"",VLOOKUP(C12,coureurs!$A$4:$I$70,9,FALSE))</f>
        <v>Team Cycliste  VERTEILLACOISE</v>
      </c>
      <c r="G12" s="8">
        <v>7.1030092592592589E-2</v>
      </c>
      <c r="H12" s="10">
        <f t="shared" si="4"/>
        <v>3.1712962962962832E-3</v>
      </c>
      <c r="I12" s="100">
        <f>VLOOKUP(C12,$C$8:$H$42,5,FALSE)+VLOOKUP(C12,CLM!$L$8:$R$42,6,FALSE)</f>
        <v>7.5266203703703696E-2</v>
      </c>
      <c r="J12" s="15">
        <f t="shared" si="1"/>
        <v>6</v>
      </c>
      <c r="K12" s="91">
        <f>VLOOKUP(C12,CLM!$L$8:$R$42,7,FALSE)</f>
        <v>58</v>
      </c>
      <c r="L12" s="15">
        <f>VLOOKUP(C12,$C$8:$H$42,6,FALSE)+VLOOKUP(C12,CLM!$L$8:$R$42,6,FALSE)</f>
        <v>7.4074074074073903E-3</v>
      </c>
      <c r="M12" s="91">
        <f t="shared" si="5"/>
        <v>5</v>
      </c>
      <c r="N12" s="91">
        <f>VLOOKUP(M12,$B$8:$J36,2,FALSE)</f>
        <v>18</v>
      </c>
      <c r="O12" s="14" t="str">
        <f>IF(ISNA(VLOOKUP(N12,coureurs!$A$4:$I$70,2,FALSE)),"",VLOOKUP(N12,coureurs!$A$4:$I$70,2,FALSE))</f>
        <v>BEAU12</v>
      </c>
      <c r="P12" s="14" t="str">
        <f>IF(ISNA(VLOOKUP(N12,coureurs!$A$4:$I$70,3,FALSE)),"",VLOOKUP(N12,coureurs!$A$4:$I$70,3,FALSE))</f>
        <v>No12</v>
      </c>
      <c r="Q12" s="14" t="str">
        <f>IF(ISNA(VLOOKUP(N12,coureurs!$A$4:$I$70,9,FALSE)),"",VLOOKUP(N12,coureurs!$A$4:$I$70,9,FALSE))</f>
        <v>UC BRIVISTE</v>
      </c>
      <c r="R12" s="8">
        <f t="shared" si="2"/>
        <v>7.515046296296303E-2</v>
      </c>
      <c r="S12" s="10">
        <f t="shared" si="6"/>
        <v>3.3101851851851938E-3</v>
      </c>
    </row>
    <row r="13" spans="1:19" x14ac:dyDescent="0.25">
      <c r="A13" s="91">
        <f t="shared" si="3"/>
        <v>6</v>
      </c>
      <c r="B13" s="29">
        <f t="shared" si="0"/>
        <v>5</v>
      </c>
      <c r="C13" s="91">
        <v>18</v>
      </c>
      <c r="D13" s="14" t="str">
        <f>IF(ISNA(VLOOKUP(C13,coureurs!$A$4:$I$70,2,FALSE)),"",VLOOKUP(C13,coureurs!$A$4:$I$70,2,FALSE))</f>
        <v>BEAU12</v>
      </c>
      <c r="E13" s="14" t="str">
        <f>IF(ISNA(VLOOKUP(C13,coureurs!$A$4:$I$70,3,FALSE)),"",VLOOKUP(C13,coureurs!$A$4:$I$70,3,FALSE))</f>
        <v>No12</v>
      </c>
      <c r="F13" s="14" t="str">
        <f>IF(ISNA(VLOOKUP(C13,coureurs!$A$4:$I$70,9,FALSE)),"",VLOOKUP(C13,coureurs!$A$4:$I$70,9,FALSE))</f>
        <v>UC BRIVISTE</v>
      </c>
      <c r="G13" s="8">
        <v>7.1030092592592589E-2</v>
      </c>
      <c r="H13" s="10">
        <f t="shared" si="4"/>
        <v>3.1712962962962832E-3</v>
      </c>
      <c r="I13" s="100">
        <f>VLOOKUP(C13,$C$8:$H$42,5,FALSE)+VLOOKUP(C13,CLM!$L$8:$R$42,6,FALSE)</f>
        <v>7.515046296296303E-2</v>
      </c>
      <c r="J13" s="15">
        <f t="shared" si="1"/>
        <v>5</v>
      </c>
      <c r="K13" s="91">
        <f>VLOOKUP(C13,CLM!$L$8:$R$42,7,FALSE)</f>
        <v>18</v>
      </c>
      <c r="L13" s="15">
        <f>VLOOKUP(C13,$C$8:$H$42,6,FALSE)+VLOOKUP(C13,CLM!$L$8:$R$42,6,FALSE)</f>
        <v>7.291666666666724E-3</v>
      </c>
      <c r="M13" s="91">
        <f t="shared" si="5"/>
        <v>6</v>
      </c>
      <c r="N13" s="91">
        <f>VLOOKUP(M13,$B$8:$J37,2,FALSE)</f>
        <v>4</v>
      </c>
      <c r="O13" s="14" t="str">
        <f>IF(ISNA(VLOOKUP(N13,coureurs!$A$4:$I$70,2,FALSE)),"",VLOOKUP(N13,coureurs!$A$4:$I$70,2,FALSE))</f>
        <v>BEAU1</v>
      </c>
      <c r="P13" s="14" t="str">
        <f>IF(ISNA(VLOOKUP(N13,coureurs!$A$4:$I$70,3,FALSE)),"",VLOOKUP(N13,coureurs!$A$4:$I$70,3,FALSE))</f>
        <v>No1</v>
      </c>
      <c r="Q13" s="14" t="str">
        <f>IF(ISNA(VLOOKUP(N13,coureurs!$A$4:$I$70,9,FALSE)),"",VLOOKUP(N13,coureurs!$A$4:$I$70,9,FALSE))</f>
        <v>Team Cycliste  VERTEILLACOISE</v>
      </c>
      <c r="R13" s="8">
        <f t="shared" si="2"/>
        <v>7.5266203703703696E-2</v>
      </c>
      <c r="S13" s="10">
        <f t="shared" si="6"/>
        <v>3.4259259259258601E-3</v>
      </c>
    </row>
    <row r="14" spans="1:19" x14ac:dyDescent="0.25">
      <c r="A14" s="91">
        <f t="shared" si="3"/>
        <v>7</v>
      </c>
      <c r="B14" s="29">
        <f t="shared" si="0"/>
        <v>7</v>
      </c>
      <c r="C14" s="91">
        <v>10</v>
      </c>
      <c r="D14" s="14" t="str">
        <f>IF(ISNA(VLOOKUP(C14,coureurs!$A$4:$I$70,2,FALSE)),"",VLOOKUP(C14,coureurs!$A$4:$I$70,2,FALSE))</f>
        <v>BEAU11</v>
      </c>
      <c r="E14" s="14" t="str">
        <f>IF(ISNA(VLOOKUP(C14,coureurs!$A$4:$I$70,3,FALSE)),"",VLOOKUP(C14,coureurs!$A$4:$I$70,3,FALSE))</f>
        <v>No11</v>
      </c>
      <c r="F14" s="14" t="str">
        <f>IF(ISNA(VLOOKUP(C14,coureurs!$A$4:$I$70,9,FALSE)),"",VLOOKUP(C14,coureurs!$A$4:$I$70,9,FALSE))</f>
        <v>AVC LIBOURNE</v>
      </c>
      <c r="G14" s="8">
        <v>7.1030092592592589E-2</v>
      </c>
      <c r="H14" s="10">
        <f t="shared" si="4"/>
        <v>3.1712962962962832E-3</v>
      </c>
      <c r="I14" s="100">
        <f>VLOOKUP(C14,$C$8:$H$42,5,FALSE)+VLOOKUP(C14,CLM!$L$8:$R$42,6,FALSE)</f>
        <v>7.5416666666666646E-2</v>
      </c>
      <c r="J14" s="15">
        <f t="shared" si="1"/>
        <v>7</v>
      </c>
      <c r="K14" s="91">
        <f>VLOOKUP(C14,CLM!$L$8:$R$42,7,FALSE)</f>
        <v>8</v>
      </c>
      <c r="L14" s="15">
        <f>VLOOKUP(C14,$C$8:$H$42,6,FALSE)+VLOOKUP(C14,CLM!$L$8:$R$42,6,FALSE)</f>
        <v>7.5578703703703398E-3</v>
      </c>
      <c r="M14" s="91">
        <f t="shared" si="5"/>
        <v>7</v>
      </c>
      <c r="N14" s="91">
        <f>VLOOKUP(M14,$B$8:$J38,2,FALSE)</f>
        <v>10</v>
      </c>
      <c r="O14" s="14" t="str">
        <f>IF(ISNA(VLOOKUP(N14,coureurs!$A$4:$I$70,2,FALSE)),"",VLOOKUP(N14,coureurs!$A$4:$I$70,2,FALSE))</f>
        <v>BEAU11</v>
      </c>
      <c r="P14" s="14" t="str">
        <f>IF(ISNA(VLOOKUP(N14,coureurs!$A$4:$I$70,3,FALSE)),"",VLOOKUP(N14,coureurs!$A$4:$I$70,3,FALSE))</f>
        <v>No11</v>
      </c>
      <c r="Q14" s="14" t="str">
        <f>IF(ISNA(VLOOKUP(N14,coureurs!$A$4:$I$70,9,FALSE)),"",VLOOKUP(N14,coureurs!$A$4:$I$70,9,FALSE))</f>
        <v>AVC LIBOURNE</v>
      </c>
      <c r="R14" s="8">
        <f t="shared" si="2"/>
        <v>7.5416666666666646E-2</v>
      </c>
      <c r="S14" s="10">
        <f t="shared" si="6"/>
        <v>3.5763888888888096E-3</v>
      </c>
    </row>
    <row r="15" spans="1:19" x14ac:dyDescent="0.25">
      <c r="A15" s="91">
        <f t="shared" si="3"/>
        <v>8</v>
      </c>
      <c r="B15" s="29">
        <f t="shared" si="0"/>
        <v>8</v>
      </c>
      <c r="C15" s="91">
        <v>14</v>
      </c>
      <c r="D15" s="14" t="str">
        <f>IF(ISNA(VLOOKUP(C15,coureurs!$A$4:$I$70,2,FALSE)),"",VLOOKUP(C15,coureurs!$A$4:$I$70,2,FALSE))</f>
        <v>BEAU14</v>
      </c>
      <c r="E15" s="14" t="str">
        <f>IF(ISNA(VLOOKUP(C15,coureurs!$A$4:$I$70,3,FALSE)),"",VLOOKUP(C15,coureurs!$A$4:$I$70,3,FALSE))</f>
        <v>No14</v>
      </c>
      <c r="F15" s="14" t="str">
        <f>IF(ISNA(VLOOKUP(C15,coureurs!$A$4:$I$70,9,FALSE)),"",VLOOKUP(C15,coureurs!$A$4:$I$70,9,FALSE))</f>
        <v>SPRINTER CLUB  DU PERIGORD</v>
      </c>
      <c r="G15" s="8">
        <v>7.1030092592592589E-2</v>
      </c>
      <c r="H15" s="10">
        <f t="shared" si="4"/>
        <v>3.1712962962962832E-3</v>
      </c>
      <c r="I15" s="100">
        <f>VLOOKUP(C15,$C$8:$H$42,5,FALSE)+VLOOKUP(C15,CLM!$L$8:$R$42,6,FALSE)</f>
        <v>7.5416666666666646E-2</v>
      </c>
      <c r="J15" s="15">
        <f t="shared" si="1"/>
        <v>7</v>
      </c>
      <c r="K15" s="91">
        <f>VLOOKUP(C15,CLM!$L$8:$R$42,7,FALSE)</f>
        <v>25</v>
      </c>
      <c r="L15" s="15">
        <f>VLOOKUP(C15,$C$8:$H$42,6,FALSE)+VLOOKUP(C15,CLM!$L$8:$R$42,6,FALSE)</f>
        <v>7.5578703703703398E-3</v>
      </c>
      <c r="M15" s="91">
        <f t="shared" si="5"/>
        <v>8</v>
      </c>
      <c r="N15" s="91">
        <f>VLOOKUP(M15,$B$8:$J39,2,FALSE)</f>
        <v>14</v>
      </c>
      <c r="O15" s="14" t="str">
        <f>IF(ISNA(VLOOKUP(N15,coureurs!$A$4:$I$70,2,FALSE)),"",VLOOKUP(N15,coureurs!$A$4:$I$70,2,FALSE))</f>
        <v>BEAU14</v>
      </c>
      <c r="P15" s="14" t="str">
        <f>IF(ISNA(VLOOKUP(N15,coureurs!$A$4:$I$70,3,FALSE)),"",VLOOKUP(N15,coureurs!$A$4:$I$70,3,FALSE))</f>
        <v>No14</v>
      </c>
      <c r="Q15" s="14" t="str">
        <f>IF(ISNA(VLOOKUP(N15,coureurs!$A$4:$I$70,9,FALSE)),"",VLOOKUP(N15,coureurs!$A$4:$I$70,9,FALSE))</f>
        <v>SPRINTER CLUB  DU PERIGORD</v>
      </c>
      <c r="R15" s="8">
        <f t="shared" si="2"/>
        <v>7.5416666666666646E-2</v>
      </c>
      <c r="S15" s="10">
        <f t="shared" si="6"/>
        <v>3.5763888888888096E-3</v>
      </c>
    </row>
    <row r="16" spans="1:19" x14ac:dyDescent="0.25">
      <c r="A16" s="91">
        <f t="shared" si="3"/>
        <v>9</v>
      </c>
      <c r="B16" s="29">
        <f t="shared" si="0"/>
        <v>17</v>
      </c>
      <c r="C16" s="91">
        <v>11</v>
      </c>
      <c r="D16" s="14" t="str">
        <f>IF(ISNA(VLOOKUP(C16,coureurs!$A$4:$I$70,2,FALSE)),"",VLOOKUP(C16,coureurs!$A$4:$I$70,2,FALSE))</f>
        <v>BEAU9</v>
      </c>
      <c r="E16" s="14" t="str">
        <f>IF(ISNA(VLOOKUP(C16,coureurs!$A$4:$I$70,3,FALSE)),"",VLOOKUP(C16,coureurs!$A$4:$I$70,3,FALSE))</f>
        <v>No9</v>
      </c>
      <c r="F16" s="14" t="str">
        <f>IF(ISNA(VLOOKUP(C16,coureurs!$A$4:$I$70,9,FALSE)),"",VLOOKUP(C16,coureurs!$A$4:$I$70,9,FALSE))</f>
        <v>VELO CLUB LE TEILLEUL</v>
      </c>
      <c r="G16" s="8">
        <v>7.1030092592592589E-2</v>
      </c>
      <c r="H16" s="10">
        <f t="shared" si="4"/>
        <v>3.1712962962962832E-3</v>
      </c>
      <c r="I16" s="100">
        <f>VLOOKUP(C16,$C$8:$H$42,5,FALSE)+VLOOKUP(C16,CLM!$L$8:$R$42,6,FALSE)</f>
        <v>0.10251157407407409</v>
      </c>
      <c r="J16" s="15">
        <f t="shared" si="1"/>
        <v>17</v>
      </c>
      <c r="K16" s="91">
        <f>VLOOKUP(C16,CLM!$L$8:$R$42,7,FALSE)</f>
        <v>32</v>
      </c>
      <c r="L16" s="15">
        <f>VLOOKUP(C16,$C$8:$H$42,6,FALSE)+VLOOKUP(C16,CLM!$L$8:$R$42,6,FALSE)</f>
        <v>3.4652777777777782E-2</v>
      </c>
      <c r="M16" s="91">
        <f t="shared" si="5"/>
        <v>9</v>
      </c>
      <c r="N16" s="91">
        <f>VLOOKUP(M16,$B$8:$J40,2,FALSE)</f>
        <v>8</v>
      </c>
      <c r="O16" s="14" t="str">
        <f>IF(ISNA(VLOOKUP(N16,coureurs!$A$4:$I$70,2,FALSE)),"",VLOOKUP(N16,coureurs!$A$4:$I$70,2,FALSE))</f>
        <v>BEAU8</v>
      </c>
      <c r="P16" s="14" t="str">
        <f>IF(ISNA(VLOOKUP(N16,coureurs!$A$4:$I$70,3,FALSE)),"",VLOOKUP(N16,coureurs!$A$4:$I$70,3,FALSE))</f>
        <v>No8</v>
      </c>
      <c r="Q16" s="14" t="str">
        <f>IF(ISNA(VLOOKUP(N16,coureurs!$A$4:$I$70,9,FALSE)),"",VLOOKUP(N16,coureurs!$A$4:$I$70,9,FALSE))</f>
        <v>DORDOGNE SUD CYCLISME</v>
      </c>
      <c r="R16" s="8">
        <f t="shared" si="2"/>
        <v>7.5775462962962961E-2</v>
      </c>
      <c r="S16" s="10">
        <f t="shared" si="6"/>
        <v>3.9351851851851249E-3</v>
      </c>
    </row>
    <row r="17" spans="1:19" x14ac:dyDescent="0.25">
      <c r="A17" s="91">
        <f t="shared" si="3"/>
        <v>10</v>
      </c>
      <c r="B17" s="29">
        <f t="shared" si="0"/>
        <v>9</v>
      </c>
      <c r="C17" s="91">
        <v>8</v>
      </c>
      <c r="D17" s="14" t="str">
        <f>IF(ISNA(VLOOKUP(C17,coureurs!$A$4:$I$70,2,FALSE)),"",VLOOKUP(C17,coureurs!$A$4:$I$70,2,FALSE))</f>
        <v>BEAU8</v>
      </c>
      <c r="E17" s="14" t="str">
        <f>IF(ISNA(VLOOKUP(C17,coureurs!$A$4:$I$70,3,FALSE)),"",VLOOKUP(C17,coureurs!$A$4:$I$70,3,FALSE))</f>
        <v>No8</v>
      </c>
      <c r="F17" s="14" t="str">
        <f>IF(ISNA(VLOOKUP(C17,coureurs!$A$4:$I$70,9,FALSE)),"",VLOOKUP(C17,coureurs!$A$4:$I$70,9,FALSE))</f>
        <v>DORDOGNE SUD CYCLISME</v>
      </c>
      <c r="G17" s="8">
        <v>7.1030092592592589E-2</v>
      </c>
      <c r="H17" s="10">
        <f t="shared" si="4"/>
        <v>3.1712962962962832E-3</v>
      </c>
      <c r="I17" s="100">
        <f>VLOOKUP(C17,$C$8:$H$42,5,FALSE)+VLOOKUP(C17,CLM!$L$8:$R$42,6,FALSE)</f>
        <v>7.5775462962962961E-2</v>
      </c>
      <c r="J17" s="15">
        <f t="shared" si="1"/>
        <v>9</v>
      </c>
      <c r="K17" s="91">
        <f>VLOOKUP(C17,CLM!$L$8:$R$42,7,FALSE)</f>
        <v>58</v>
      </c>
      <c r="L17" s="15">
        <f>VLOOKUP(C17,$C$8:$H$42,6,FALSE)+VLOOKUP(C17,CLM!$L$8:$R$42,6,FALSE)</f>
        <v>7.9166666666666552E-3</v>
      </c>
      <c r="M17" s="91">
        <f t="shared" si="5"/>
        <v>10</v>
      </c>
      <c r="N17" s="91">
        <f>VLOOKUP(M17,$B$8:$J41,2,FALSE)</f>
        <v>7</v>
      </c>
      <c r="O17" s="14" t="str">
        <f>IF(ISNA(VLOOKUP(N17,coureurs!$A$4:$I$70,2,FALSE)),"",VLOOKUP(N17,coureurs!$A$4:$I$70,2,FALSE))</f>
        <v>BEAU7</v>
      </c>
      <c r="P17" s="14" t="str">
        <f>IF(ISNA(VLOOKUP(N17,coureurs!$A$4:$I$70,3,FALSE)),"",VLOOKUP(N17,coureurs!$A$4:$I$70,3,FALSE))</f>
        <v>No7</v>
      </c>
      <c r="Q17" s="14" t="str">
        <f>IF(ISNA(VLOOKUP(N17,coureurs!$A$4:$I$70,9,FALSE)),"",VLOOKUP(N17,coureurs!$A$4:$I$70,9,FALSE))</f>
        <v>DORDOGNE SUD CYCLISME</v>
      </c>
      <c r="R17" s="8">
        <f t="shared" si="2"/>
        <v>7.6817129629629652E-2</v>
      </c>
      <c r="S17" s="10">
        <f t="shared" si="6"/>
        <v>4.9768518518518157E-3</v>
      </c>
    </row>
    <row r="18" spans="1:19" x14ac:dyDescent="0.25">
      <c r="A18" s="91">
        <f t="shared" si="3"/>
        <v>11</v>
      </c>
      <c r="B18" s="29">
        <f t="shared" si="0"/>
        <v>10</v>
      </c>
      <c r="C18" s="91">
        <v>7</v>
      </c>
      <c r="D18" s="14" t="str">
        <f>IF(ISNA(VLOOKUP(C18,coureurs!$A$4:$I$70,2,FALSE)),"",VLOOKUP(C18,coureurs!$A$4:$I$70,2,FALSE))</f>
        <v>BEAU7</v>
      </c>
      <c r="E18" s="14" t="str">
        <f>IF(ISNA(VLOOKUP(C18,coureurs!$A$4:$I$70,3,FALSE)),"",VLOOKUP(C18,coureurs!$A$4:$I$70,3,FALSE))</f>
        <v>No7</v>
      </c>
      <c r="F18" s="14" t="str">
        <f>IF(ISNA(VLOOKUP(C18,coureurs!$A$4:$I$70,9,FALSE)),"",VLOOKUP(C18,coureurs!$A$4:$I$70,9,FALSE))</f>
        <v>DORDOGNE SUD CYCLISME</v>
      </c>
      <c r="G18" s="8">
        <v>7.2627314814814811E-2</v>
      </c>
      <c r="H18" s="10">
        <f t="shared" si="4"/>
        <v>4.7685185185185053E-3</v>
      </c>
      <c r="I18" s="100">
        <f>VLOOKUP(C18,$C$8:$H$42,5,FALSE)+VLOOKUP(C18,CLM!$L$8:$R$42,6,FALSE)</f>
        <v>7.6817129629629652E-2</v>
      </c>
      <c r="J18" s="15">
        <f t="shared" si="1"/>
        <v>10</v>
      </c>
      <c r="K18" s="91">
        <f>VLOOKUP(C18,CLM!$L$8:$R$42,7,FALSE)</f>
        <v>35</v>
      </c>
      <c r="L18" s="15">
        <f>VLOOKUP(C18,$C$8:$H$42,6,FALSE)+VLOOKUP(C18,CLM!$L$8:$R$42,6,FALSE)</f>
        <v>8.9583333333333459E-3</v>
      </c>
      <c r="M18" s="91">
        <f t="shared" si="5"/>
        <v>11</v>
      </c>
      <c r="N18" s="91">
        <f>VLOOKUP(M18,$B$8:$J42,2,FALSE)</f>
        <v>9</v>
      </c>
      <c r="O18" s="14" t="str">
        <f>IF(ISNA(VLOOKUP(N18,coureurs!$A$4:$I$70,2,FALSE)),"",VLOOKUP(N18,coureurs!$A$4:$I$70,2,FALSE))</f>
        <v>BEAU6</v>
      </c>
      <c r="P18" s="14" t="str">
        <f>IF(ISNA(VLOOKUP(N18,coureurs!$A$4:$I$70,3,FALSE)),"",VLOOKUP(N18,coureurs!$A$4:$I$70,3,FALSE))</f>
        <v>No6</v>
      </c>
      <c r="Q18" s="14" t="str">
        <f>IF(ISNA(VLOOKUP(N18,coureurs!$A$4:$I$70,9,FALSE)),"",VLOOKUP(N18,coureurs!$A$4:$I$70,9,FALSE))</f>
        <v>DORDOGNE SUD CYCLISME</v>
      </c>
      <c r="R18" s="8">
        <f t="shared" si="2"/>
        <v>7.7187500000000006E-2</v>
      </c>
      <c r="S18" s="10">
        <f t="shared" si="6"/>
        <v>5.3472222222221699E-3</v>
      </c>
    </row>
    <row r="19" spans="1:19" x14ac:dyDescent="0.25">
      <c r="A19" s="91">
        <f t="shared" si="3"/>
        <v>12</v>
      </c>
      <c r="B19" s="29">
        <f t="shared" si="0"/>
        <v>12</v>
      </c>
      <c r="C19" s="91">
        <v>5</v>
      </c>
      <c r="D19" s="14" t="str">
        <f>IF(ISNA(VLOOKUP(C19,coureurs!$A$4:$I$70,2,FALSE)),"",VLOOKUP(C19,coureurs!$A$4:$I$70,2,FALSE))</f>
        <v>BEAU2</v>
      </c>
      <c r="E19" s="14" t="str">
        <f>IF(ISNA(VLOOKUP(C19,coureurs!$A$4:$I$70,3,FALSE)),"",VLOOKUP(C19,coureurs!$A$4:$I$70,3,FALSE))</f>
        <v>No2</v>
      </c>
      <c r="F19" s="14" t="str">
        <f>IF(ISNA(VLOOKUP(C19,coureurs!$A$4:$I$70,9,FALSE)),"",VLOOKUP(C19,coureurs!$A$4:$I$70,9,FALSE))</f>
        <v>Team Cycliste  VERTEILLACOISE</v>
      </c>
      <c r="G19" s="8">
        <v>7.2627314814814811E-2</v>
      </c>
      <c r="H19" s="10">
        <f t="shared" si="4"/>
        <v>4.7685185185185053E-3</v>
      </c>
      <c r="I19" s="100">
        <f>VLOOKUP(C19,$C$8:$H$42,5,FALSE)+VLOOKUP(C19,CLM!$L$8:$R$42,6,FALSE)</f>
        <v>7.734953703703705E-2</v>
      </c>
      <c r="J19" s="15">
        <f t="shared" si="1"/>
        <v>12</v>
      </c>
      <c r="K19" s="91">
        <f>VLOOKUP(C19,CLM!$L$8:$R$42,7,FALSE)</f>
        <v>59</v>
      </c>
      <c r="L19" s="15">
        <f>VLOOKUP(C19,$C$8:$H$42,6,FALSE)+VLOOKUP(C19,CLM!$L$8:$R$42,6,FALSE)</f>
        <v>9.490740740740744E-3</v>
      </c>
      <c r="M19" s="91">
        <f t="shared" si="5"/>
        <v>12</v>
      </c>
      <c r="N19" s="78">
        <f>VLOOKUP(M19,$B$8:$J42,2,FALSE)</f>
        <v>5</v>
      </c>
      <c r="O19" s="14" t="str">
        <f>IF(ISNA(VLOOKUP(N19,coureurs!$A$4:$I$70,2,FALSE)),"",VLOOKUP(N19,coureurs!$A$4:$I$70,2,FALSE))</f>
        <v>BEAU2</v>
      </c>
      <c r="P19" s="14" t="str">
        <f>IF(ISNA(VLOOKUP(N19,coureurs!$A$4:$I$70,3,FALSE)),"",VLOOKUP(N19,coureurs!$A$4:$I$70,3,FALSE))</f>
        <v>No2</v>
      </c>
      <c r="Q19" s="14" t="str">
        <f>IF(ISNA(VLOOKUP(N19,coureurs!$A$4:$I$70,9,FALSE)),"",VLOOKUP(N19,coureurs!$A$4:$I$70,9,FALSE))</f>
        <v>Team Cycliste  VERTEILLACOISE</v>
      </c>
      <c r="R19" s="8">
        <f t="shared" si="2"/>
        <v>7.734953703703705E-2</v>
      </c>
      <c r="S19" s="10">
        <f t="shared" si="6"/>
        <v>5.5092592592592138E-3</v>
      </c>
    </row>
    <row r="20" spans="1:19" x14ac:dyDescent="0.25">
      <c r="A20" s="91">
        <f t="shared" si="3"/>
        <v>13</v>
      </c>
      <c r="B20" s="29">
        <f t="shared" si="0"/>
        <v>11</v>
      </c>
      <c r="C20" s="91">
        <v>9</v>
      </c>
      <c r="D20" s="14" t="str">
        <f>IF(ISNA(VLOOKUP(C20,coureurs!$A$4:$I$70,2,FALSE)),"",VLOOKUP(C20,coureurs!$A$4:$I$70,2,FALSE))</f>
        <v>BEAU6</v>
      </c>
      <c r="E20" s="14" t="str">
        <f>IF(ISNA(VLOOKUP(C20,coureurs!$A$4:$I$70,3,FALSE)),"",VLOOKUP(C20,coureurs!$A$4:$I$70,3,FALSE))</f>
        <v>No6</v>
      </c>
      <c r="F20" s="14" t="str">
        <f>IF(ISNA(VLOOKUP(C20,coureurs!$A$4:$I$70,9,FALSE)),"",VLOOKUP(C20,coureurs!$A$4:$I$70,9,FALSE))</f>
        <v>DORDOGNE SUD CYCLISME</v>
      </c>
      <c r="G20" s="8">
        <v>7.2627314814814811E-2</v>
      </c>
      <c r="H20" s="10">
        <f t="shared" si="4"/>
        <v>4.7685185185185053E-3</v>
      </c>
      <c r="I20" s="100">
        <f>VLOOKUP(C20,$C$8:$H$42,5,FALSE)+VLOOKUP(C20,CLM!$L$8:$R$42,6,FALSE)</f>
        <v>7.7187500000000006E-2</v>
      </c>
      <c r="J20" s="15">
        <f t="shared" si="1"/>
        <v>11</v>
      </c>
      <c r="K20" s="91">
        <f>VLOOKUP(C20,CLM!$L$8:$R$42,7,FALSE)</f>
        <v>34</v>
      </c>
      <c r="L20" s="15">
        <f>VLOOKUP(C20,$C$8:$H$42,6,FALSE)+VLOOKUP(C20,CLM!$L$8:$R$42,6,FALSE)</f>
        <v>9.3287037037037002E-3</v>
      </c>
      <c r="M20" s="91">
        <f t="shared" si="5"/>
        <v>13</v>
      </c>
      <c r="N20" s="78">
        <f>VLOOKUP(M20,$B$8:$J42,2,FALSE)</f>
        <v>13</v>
      </c>
      <c r="O20" s="14" t="str">
        <f>IF(ISNA(VLOOKUP(N20,coureurs!$A$4:$I$70,2,FALSE)),"",VLOOKUP(N20,coureurs!$A$4:$I$70,2,FALSE))</f>
        <v>BEAU13</v>
      </c>
      <c r="P20" s="14" t="str">
        <f>IF(ISNA(VLOOKUP(N20,coureurs!$A$4:$I$70,3,FALSE)),"",VLOOKUP(N20,coureurs!$A$4:$I$70,3,FALSE))</f>
        <v>No13</v>
      </c>
      <c r="Q20" s="14" t="str">
        <f>IF(ISNA(VLOOKUP(N20,coureurs!$A$4:$I$70,9,FALSE)),"",VLOOKUP(N20,coureurs!$A$4:$I$70,9,FALSE))</f>
        <v>EC MEDOC ATLANTIQUE</v>
      </c>
      <c r="R20" s="8">
        <f t="shared" si="2"/>
        <v>7.751157407407408E-2</v>
      </c>
      <c r="S20" s="10">
        <f t="shared" si="6"/>
        <v>5.6712962962962438E-3</v>
      </c>
    </row>
    <row r="21" spans="1:19" x14ac:dyDescent="0.25">
      <c r="A21" s="91">
        <f t="shared" si="3"/>
        <v>14</v>
      </c>
      <c r="B21" s="29">
        <f t="shared" si="0"/>
        <v>14</v>
      </c>
      <c r="C21" s="91">
        <v>12</v>
      </c>
      <c r="D21" s="14" t="str">
        <f>IF(ISNA(VLOOKUP(C21,coureurs!$A$4:$I$70,2,FALSE)),"",VLOOKUP(C21,coureurs!$A$4:$I$70,2,FALSE))</f>
        <v>BEAU15</v>
      </c>
      <c r="E21" s="14" t="str">
        <f>IF(ISNA(VLOOKUP(C21,coureurs!$A$4:$I$70,3,FALSE)),"",VLOOKUP(C21,coureurs!$A$4:$I$70,3,FALSE))</f>
        <v>No15</v>
      </c>
      <c r="F21" s="14" t="str">
        <f>IF(ISNA(VLOOKUP(C21,coureurs!$A$4:$I$70,9,FALSE)),"",VLOOKUP(C21,coureurs!$A$4:$I$70,9,FALSE))</f>
        <v>SPRINTER CLUB  DU PERIGORD</v>
      </c>
      <c r="G21" s="8">
        <v>7.3194444444444437E-2</v>
      </c>
      <c r="H21" s="10">
        <f t="shared" si="4"/>
        <v>5.335648148148131E-3</v>
      </c>
      <c r="I21" s="100">
        <f>VLOOKUP(C21,$C$8:$H$42,5,FALSE)+VLOOKUP(C21,CLM!$L$8:$R$42,6,FALSE)</f>
        <v>7.7592592592592532E-2</v>
      </c>
      <c r="J21" s="15">
        <f t="shared" si="1"/>
        <v>14</v>
      </c>
      <c r="K21" s="91">
        <f>VLOOKUP(C21,CLM!$L$8:$R$42,7,FALSE)</f>
        <v>51</v>
      </c>
      <c r="L21" s="15">
        <f>VLOOKUP(C21,$C$8:$H$42,6,FALSE)+VLOOKUP(C21,CLM!$L$8:$R$42,6,FALSE)</f>
        <v>9.7337962962962266E-3</v>
      </c>
      <c r="M21" s="91">
        <f t="shared" si="5"/>
        <v>14</v>
      </c>
      <c r="N21" s="78">
        <f>VLOOKUP(M21,$B$8:$J42,2,FALSE)</f>
        <v>12</v>
      </c>
      <c r="O21" s="14" t="str">
        <f>IF(ISNA(VLOOKUP(N21,coureurs!$A$4:$I$70,2,FALSE)),"",VLOOKUP(N21,coureurs!$A$4:$I$70,2,FALSE))</f>
        <v>BEAU15</v>
      </c>
      <c r="P21" s="14" t="str">
        <f>IF(ISNA(VLOOKUP(N21,coureurs!$A$4:$I$70,3,FALSE)),"",VLOOKUP(N21,coureurs!$A$4:$I$70,3,FALSE))</f>
        <v>No15</v>
      </c>
      <c r="Q21" s="14" t="str">
        <f>IF(ISNA(VLOOKUP(N21,coureurs!$A$4:$I$70,9,FALSE)),"",VLOOKUP(N21,coureurs!$A$4:$I$70,9,FALSE))</f>
        <v>SPRINTER CLUB  DU PERIGORD</v>
      </c>
      <c r="R21" s="8">
        <f t="shared" si="2"/>
        <v>7.7592592592592532E-2</v>
      </c>
      <c r="S21" s="10">
        <f t="shared" si="6"/>
        <v>5.7523148148146963E-3</v>
      </c>
    </row>
    <row r="22" spans="1:19" x14ac:dyDescent="0.25">
      <c r="A22" s="91">
        <f t="shared" si="3"/>
        <v>15</v>
      </c>
      <c r="B22" s="29">
        <f t="shared" si="0"/>
        <v>16</v>
      </c>
      <c r="C22" s="91">
        <v>16</v>
      </c>
      <c r="D22" s="14" t="str">
        <f>IF(ISNA(VLOOKUP(C22,coureurs!$A$4:$I$70,2,FALSE)),"",VLOOKUP(C22,coureurs!$A$4:$I$70,2,FALSE))</f>
        <v>BEAU16</v>
      </c>
      <c r="E22" s="14" t="str">
        <f>IF(ISNA(VLOOKUP(C22,coureurs!$A$4:$I$70,3,FALSE)),"",VLOOKUP(C22,coureurs!$A$4:$I$70,3,FALSE))</f>
        <v>No16</v>
      </c>
      <c r="F22" s="14" t="str">
        <f>IF(ISNA(VLOOKUP(C22,coureurs!$A$4:$I$70,9,FALSE)),"",VLOOKUP(C22,coureurs!$A$4:$I$70,9,FALSE))</f>
        <v>AVC LIBOURNE</v>
      </c>
      <c r="G22" s="8">
        <v>7.3333333333333334E-2</v>
      </c>
      <c r="H22" s="10">
        <f t="shared" si="4"/>
        <v>5.4745370370370278E-3</v>
      </c>
      <c r="I22" s="100">
        <f>VLOOKUP(C22,$C$8:$H$42,5,FALSE)+VLOOKUP(C22,CLM!$L$8:$R$42,6,FALSE)</f>
        <v>7.7928240740740756E-2</v>
      </c>
      <c r="J22" s="15">
        <f t="shared" si="1"/>
        <v>16</v>
      </c>
      <c r="K22" s="91">
        <f>VLOOKUP(C22,CLM!$L$8:$R$42,7,FALSE)</f>
        <v>44</v>
      </c>
      <c r="L22" s="15">
        <f>VLOOKUP(C22,$C$8:$H$42,6,FALSE)+VLOOKUP(C22,CLM!$L$8:$R$42,6,FALSE)</f>
        <v>1.006944444444445E-2</v>
      </c>
      <c r="M22" s="91">
        <f t="shared" si="5"/>
        <v>15</v>
      </c>
      <c r="N22" s="78">
        <f>VLOOKUP(M22,$B$8:$J42,2,FALSE)</f>
        <v>17</v>
      </c>
      <c r="O22" s="14" t="str">
        <f>IF(ISNA(VLOOKUP(N22,coureurs!$A$4:$I$70,2,FALSE)),"",VLOOKUP(N22,coureurs!$A$4:$I$70,2,FALSE))</f>
        <v>BEAU17</v>
      </c>
      <c r="P22" s="14" t="str">
        <f>IF(ISNA(VLOOKUP(N22,coureurs!$A$4:$I$70,3,FALSE)),"",VLOOKUP(N22,coureurs!$A$4:$I$70,3,FALSE))</f>
        <v>No17</v>
      </c>
      <c r="Q22" s="14" t="str">
        <f>IF(ISNA(VLOOKUP(N22,coureurs!$A$4:$I$70,9,FALSE)),"",VLOOKUP(N22,coureurs!$A$4:$I$70,9,FALSE))</f>
        <v>EC MEDOC ATLANTIQUE</v>
      </c>
      <c r="R22" s="8">
        <f t="shared" si="2"/>
        <v>7.7789351851851846E-2</v>
      </c>
      <c r="S22" s="10">
        <f t="shared" si="6"/>
        <v>5.9490740740740095E-3</v>
      </c>
    </row>
    <row r="23" spans="1:19" x14ac:dyDescent="0.25">
      <c r="A23" s="91">
        <f t="shared" si="3"/>
        <v>16</v>
      </c>
      <c r="B23" s="29">
        <f t="shared" si="0"/>
        <v>15</v>
      </c>
      <c r="C23" s="78">
        <v>17</v>
      </c>
      <c r="D23" s="14" t="str">
        <f>IF(ISNA(VLOOKUP(C23,coureurs!$A$4:$I$70,2,FALSE)),"",VLOOKUP(C23,coureurs!$A$4:$I$70,2,FALSE))</f>
        <v>BEAU17</v>
      </c>
      <c r="E23" s="14" t="str">
        <f>IF(ISNA(VLOOKUP(C23,coureurs!$A$4:$I$70,3,FALSE)),"",VLOOKUP(C23,coureurs!$A$4:$I$70,3,FALSE))</f>
        <v>No17</v>
      </c>
      <c r="F23" s="14" t="str">
        <f>IF(ISNA(VLOOKUP(C23,coureurs!$A$4:$I$70,9,FALSE)),"",VLOOKUP(C23,coureurs!$A$4:$I$70,9,FALSE))</f>
        <v>EC MEDOC ATLANTIQUE</v>
      </c>
      <c r="G23" s="77">
        <v>7.3333333333333334E-2</v>
      </c>
      <c r="H23" s="10">
        <f t="shared" si="4"/>
        <v>5.4745370370370278E-3</v>
      </c>
      <c r="I23" s="100">
        <f>VLOOKUP(C23,$C$8:$H$42,5,FALSE)+VLOOKUP(C23,CLM!$L$8:$R$42,6,FALSE)</f>
        <v>7.7789351851851846E-2</v>
      </c>
      <c r="J23" s="15">
        <f t="shared" si="1"/>
        <v>15</v>
      </c>
      <c r="K23" s="91">
        <f>VLOOKUP(C23,CLM!$L$8:$R$42,7,FALSE)</f>
        <v>40</v>
      </c>
      <c r="L23" s="15">
        <f>VLOOKUP(C23,$C$8:$H$42,6,FALSE)+VLOOKUP(C23,CLM!$L$8:$R$42,6,FALSE)</f>
        <v>9.9305555555555397E-3</v>
      </c>
      <c r="M23" s="91">
        <f t="shared" si="5"/>
        <v>16</v>
      </c>
      <c r="N23" s="78">
        <f>VLOOKUP(M23,$B$8:$J42,2,FALSE)</f>
        <v>16</v>
      </c>
      <c r="O23" s="14" t="str">
        <f>IF(ISNA(VLOOKUP(N23,coureurs!$A$4:$I$70,2,FALSE)),"",VLOOKUP(N23,coureurs!$A$4:$I$70,2,FALSE))</f>
        <v>BEAU16</v>
      </c>
      <c r="P23" s="14" t="str">
        <f>IF(ISNA(VLOOKUP(N23,coureurs!$A$4:$I$70,3,FALSE)),"",VLOOKUP(N23,coureurs!$A$4:$I$70,3,FALSE))</f>
        <v>No16</v>
      </c>
      <c r="Q23" s="14" t="str">
        <f>IF(ISNA(VLOOKUP(N23,coureurs!$A$4:$I$70,9,FALSE)),"",VLOOKUP(N23,coureurs!$A$4:$I$70,9,FALSE))</f>
        <v>AVC LIBOURNE</v>
      </c>
      <c r="R23" s="8">
        <f t="shared" si="2"/>
        <v>7.7928240740740756E-2</v>
      </c>
      <c r="S23" s="10">
        <f t="shared" si="6"/>
        <v>6.0879629629629201E-3</v>
      </c>
    </row>
    <row r="24" spans="1:19" x14ac:dyDescent="0.25">
      <c r="A24" s="91">
        <f t="shared" si="3"/>
        <v>17</v>
      </c>
      <c r="B24" s="29">
        <f t="shared" si="0"/>
        <v>13</v>
      </c>
      <c r="C24" s="78">
        <v>13</v>
      </c>
      <c r="D24" s="14" t="str">
        <f>IF(ISNA(VLOOKUP(C24,coureurs!$A$4:$I$70,2,FALSE)),"",VLOOKUP(C24,coureurs!$A$4:$I$70,2,FALSE))</f>
        <v>BEAU13</v>
      </c>
      <c r="E24" s="14" t="str">
        <f>IF(ISNA(VLOOKUP(C24,coureurs!$A$4:$I$70,3,FALSE)),"",VLOOKUP(C24,coureurs!$A$4:$I$70,3,FALSE))</f>
        <v>No13</v>
      </c>
      <c r="F24" s="14" t="str">
        <f>IF(ISNA(VLOOKUP(C24,coureurs!$A$4:$I$70,9,FALSE)),"",VLOOKUP(C24,coureurs!$A$4:$I$70,9,FALSE))</f>
        <v>EC MEDOC ATLANTIQUE</v>
      </c>
      <c r="G24" s="77">
        <v>7.3333333333333334E-2</v>
      </c>
      <c r="H24" s="10">
        <f t="shared" si="4"/>
        <v>5.4745370370370278E-3</v>
      </c>
      <c r="I24" s="100">
        <f>VLOOKUP(C24,$C$8:$H$42,5,FALSE)+VLOOKUP(C24,CLM!$L$8:$R$42,6,FALSE)</f>
        <v>7.751157407407408E-2</v>
      </c>
      <c r="J24" s="15">
        <f t="shared" si="1"/>
        <v>13</v>
      </c>
      <c r="K24" s="91">
        <f>VLOOKUP(C24,CLM!$L$8:$R$42,7,FALSE)</f>
        <v>43</v>
      </c>
      <c r="L24" s="15">
        <f>VLOOKUP(C24,$C$8:$H$42,6,FALSE)+VLOOKUP(C24,CLM!$L$8:$R$42,6,FALSE)</f>
        <v>9.652777777777774E-3</v>
      </c>
      <c r="M24" s="91">
        <f t="shared" si="5"/>
        <v>17</v>
      </c>
      <c r="N24" s="78">
        <f>VLOOKUP(M24,$B$8:$J42,2,FALSE)</f>
        <v>11</v>
      </c>
      <c r="O24" s="14" t="str">
        <f>IF(ISNA(VLOOKUP(N24,coureurs!$A$4:$I$70,2,FALSE)),"",VLOOKUP(N24,coureurs!$A$4:$I$70,2,FALSE))</f>
        <v>BEAU9</v>
      </c>
      <c r="P24" s="14" t="str">
        <f>IF(ISNA(VLOOKUP(N24,coureurs!$A$4:$I$70,3,FALSE)),"",VLOOKUP(N24,coureurs!$A$4:$I$70,3,FALSE))</f>
        <v>No9</v>
      </c>
      <c r="Q24" s="14" t="str">
        <f>IF(ISNA(VLOOKUP(N24,coureurs!$A$4:$I$70,9,FALSE)),"",VLOOKUP(N24,coureurs!$A$4:$I$70,9,FALSE))</f>
        <v>VELO CLUB LE TEILLEUL</v>
      </c>
      <c r="R24" s="8">
        <f t="shared" si="2"/>
        <v>0.10251157407407409</v>
      </c>
      <c r="S24" s="10">
        <f t="shared" si="6"/>
        <v>3.0671296296296252E-2</v>
      </c>
    </row>
    <row r="25" spans="1:19" x14ac:dyDescent="0.25">
      <c r="A25" s="91">
        <f t="shared" si="3"/>
        <v>18</v>
      </c>
      <c r="B25" s="29" t="e">
        <f t="shared" si="0"/>
        <v>#N/A</v>
      </c>
      <c r="C25" s="78"/>
      <c r="D25" s="14" t="str">
        <f>IF(ISNA(VLOOKUP(C25,coureurs!$A$4:$I$70,2,FALSE)),"",VLOOKUP(C25,coureurs!$A$4:$I$70,2,FALSE))</f>
        <v/>
      </c>
      <c r="E25" s="14" t="str">
        <f>IF(ISNA(VLOOKUP(C25,coureurs!$A$4:$I$70,3,FALSE)),"",VLOOKUP(C25,coureurs!$A$4:$I$70,3,FALSE))</f>
        <v/>
      </c>
      <c r="F25" s="14" t="str">
        <f>IF(ISNA(VLOOKUP(C25,coureurs!$A$4:$I$70,9,FALSE)),"",VLOOKUP(C25,coureurs!$A$4:$I$70,9,FALSE))</f>
        <v/>
      </c>
      <c r="G25" s="77"/>
      <c r="H25" s="10">
        <f t="shared" si="4"/>
        <v>-6.7858796296296306E-2</v>
      </c>
      <c r="I25" s="100" t="e">
        <f>VLOOKUP(C25,$C$8:$H$42,5,FALSE)+VLOOKUP(C25,CLM!$L$8:$R$42,6,FALSE)</f>
        <v>#N/A</v>
      </c>
      <c r="J25" s="15" t="e">
        <f t="shared" si="1"/>
        <v>#N/A</v>
      </c>
      <c r="K25" s="91" t="e">
        <f>VLOOKUP(C25,CLM!$L$8:$R$42,7,FALSE)</f>
        <v>#N/A</v>
      </c>
      <c r="L25" s="15" t="e">
        <f>VLOOKUP(C25,$C$8:$H$42,6,FALSE)+VLOOKUP(C25,CLM!$L$8:$R$42,6,FALSE)</f>
        <v>#N/A</v>
      </c>
      <c r="M25" s="91">
        <f t="shared" si="5"/>
        <v>18</v>
      </c>
      <c r="N25" s="78" t="e">
        <f>VLOOKUP(M25,$B$8:$J42,2,FALSE)</f>
        <v>#N/A</v>
      </c>
      <c r="O25" s="14" t="str">
        <f>IF(ISNA(VLOOKUP(N25,coureurs!$A$4:$I$70,2,FALSE)),"",VLOOKUP(N25,coureurs!$A$4:$I$70,2,FALSE))</f>
        <v/>
      </c>
      <c r="P25" s="14" t="str">
        <f>IF(ISNA(VLOOKUP(N25,coureurs!$A$4:$I$70,3,FALSE)),"",VLOOKUP(N25,coureurs!$A$4:$I$70,3,FALSE))</f>
        <v/>
      </c>
      <c r="Q25" s="14" t="str">
        <f>IF(ISNA(VLOOKUP(N25,coureurs!$A$4:$I$70,9,FALSE)),"",VLOOKUP(N25,coureurs!$A$4:$I$70,9,FALSE))</f>
        <v/>
      </c>
      <c r="R25" s="8" t="e">
        <f t="shared" si="2"/>
        <v>#N/A</v>
      </c>
      <c r="S25" s="10" t="e">
        <f t="shared" si="6"/>
        <v>#N/A</v>
      </c>
    </row>
    <row r="26" spans="1:19" x14ac:dyDescent="0.25">
      <c r="A26" s="91">
        <f t="shared" si="3"/>
        <v>19</v>
      </c>
      <c r="B26" s="29" t="e">
        <f t="shared" si="0"/>
        <v>#N/A</v>
      </c>
      <c r="C26" s="78"/>
      <c r="D26" s="14" t="str">
        <f>IF(ISNA(VLOOKUP(C26,coureurs!$A$4:$I$70,2,FALSE)),"",VLOOKUP(C26,coureurs!$A$4:$I$70,2,FALSE))</f>
        <v/>
      </c>
      <c r="E26" s="14" t="str">
        <f>IF(ISNA(VLOOKUP(C26,coureurs!$A$4:$I$70,3,FALSE)),"",VLOOKUP(C26,coureurs!$A$4:$I$70,3,FALSE))</f>
        <v/>
      </c>
      <c r="F26" s="14" t="str">
        <f>IF(ISNA(VLOOKUP(C26,coureurs!$A$4:$I$70,9,FALSE)),"",VLOOKUP(C26,coureurs!$A$4:$I$70,9,FALSE))</f>
        <v/>
      </c>
      <c r="G26" s="77"/>
      <c r="H26" s="10">
        <f t="shared" si="4"/>
        <v>-6.7858796296296306E-2</v>
      </c>
      <c r="I26" s="100" t="e">
        <f>VLOOKUP(C26,$C$8:$H$42,5,FALSE)+VLOOKUP(C26,CLM!$L$8:$R$42,6,FALSE)</f>
        <v>#N/A</v>
      </c>
      <c r="J26" s="15" t="e">
        <f t="shared" si="1"/>
        <v>#N/A</v>
      </c>
      <c r="K26" s="91" t="e">
        <f>VLOOKUP(C26,CLM!$L$8:$R$42,7,FALSE)</f>
        <v>#N/A</v>
      </c>
      <c r="L26" s="15" t="e">
        <f>VLOOKUP(C26,$C$8:$H$42,6,FALSE)+VLOOKUP(C26,CLM!$L$8:$R$42,6,FALSE)</f>
        <v>#N/A</v>
      </c>
      <c r="M26" s="91">
        <f t="shared" si="5"/>
        <v>19</v>
      </c>
      <c r="N26" s="78" t="e">
        <f>VLOOKUP(M26,$B$8:$J42,2,FALSE)</f>
        <v>#N/A</v>
      </c>
      <c r="O26" s="14" t="str">
        <f>IF(ISNA(VLOOKUP(N26,coureurs!$A$4:$I$70,2,FALSE)),"",VLOOKUP(N26,coureurs!$A$4:$I$70,2,FALSE))</f>
        <v/>
      </c>
      <c r="P26" s="14" t="str">
        <f>IF(ISNA(VLOOKUP(N26,coureurs!$A$4:$I$70,3,FALSE)),"",VLOOKUP(N26,coureurs!$A$4:$I$70,3,FALSE))</f>
        <v/>
      </c>
      <c r="Q26" s="14" t="str">
        <f>IF(ISNA(VLOOKUP(N26,coureurs!$A$4:$I$70,9,FALSE)),"",VLOOKUP(N26,coureurs!$A$4:$I$70,9,FALSE))</f>
        <v/>
      </c>
      <c r="R26" s="8" t="e">
        <f t="shared" si="2"/>
        <v>#N/A</v>
      </c>
      <c r="S26" s="10" t="e">
        <f t="shared" si="6"/>
        <v>#N/A</v>
      </c>
    </row>
    <row r="27" spans="1:19" x14ac:dyDescent="0.25">
      <c r="A27" s="91">
        <f t="shared" si="3"/>
        <v>20</v>
      </c>
      <c r="B27" s="29" t="e">
        <f t="shared" si="0"/>
        <v>#N/A</v>
      </c>
      <c r="C27" s="78"/>
      <c r="D27" s="14" t="str">
        <f>IF(ISNA(VLOOKUP(C27,coureurs!$A$4:$I$70,2,FALSE)),"",VLOOKUP(C27,coureurs!$A$4:$I$70,2,FALSE))</f>
        <v/>
      </c>
      <c r="E27" s="14" t="str">
        <f>IF(ISNA(VLOOKUP(C27,coureurs!$A$4:$I$70,3,FALSE)),"",VLOOKUP(C27,coureurs!$A$4:$I$70,3,FALSE))</f>
        <v/>
      </c>
      <c r="F27" s="14" t="str">
        <f>IF(ISNA(VLOOKUP(C27,coureurs!$A$4:$I$70,9,FALSE)),"",VLOOKUP(C27,coureurs!$A$4:$I$70,9,FALSE))</f>
        <v/>
      </c>
      <c r="G27" s="77"/>
      <c r="H27" s="10">
        <f t="shared" si="4"/>
        <v>-6.7858796296296306E-2</v>
      </c>
      <c r="I27" s="100" t="e">
        <f>VLOOKUP(C27,$C$8:$H$42,5,FALSE)+VLOOKUP(C27,CLM!$L$8:$R$42,6,FALSE)</f>
        <v>#N/A</v>
      </c>
      <c r="J27" s="15" t="e">
        <f t="shared" si="1"/>
        <v>#N/A</v>
      </c>
      <c r="K27" s="91" t="e">
        <f>VLOOKUP(C27,CLM!$L$8:$R$42,7,FALSE)</f>
        <v>#N/A</v>
      </c>
      <c r="L27" s="15" t="e">
        <f>VLOOKUP(C27,$C$8:$H$42,6,FALSE)+VLOOKUP(C27,CLM!$L$8:$R$42,6,FALSE)</f>
        <v>#N/A</v>
      </c>
      <c r="M27" s="91">
        <f t="shared" si="5"/>
        <v>20</v>
      </c>
      <c r="N27" s="78" t="e">
        <f>VLOOKUP(M27,$B$8:$J42,2,FALSE)</f>
        <v>#N/A</v>
      </c>
      <c r="O27" s="14" t="str">
        <f>IF(ISNA(VLOOKUP(N27,coureurs!$A$4:$I$70,2,FALSE)),"",VLOOKUP(N27,coureurs!$A$4:$I$70,2,FALSE))</f>
        <v/>
      </c>
      <c r="P27" s="14" t="str">
        <f>IF(ISNA(VLOOKUP(N27,coureurs!$A$4:$I$70,3,FALSE)),"",VLOOKUP(N27,coureurs!$A$4:$I$70,3,FALSE))</f>
        <v/>
      </c>
      <c r="Q27" s="14" t="str">
        <f>IF(ISNA(VLOOKUP(N27,coureurs!$A$4:$I$70,9,FALSE)),"",VLOOKUP(N27,coureurs!$A$4:$I$70,9,FALSE))</f>
        <v/>
      </c>
      <c r="R27" s="8" t="e">
        <f t="shared" si="2"/>
        <v>#N/A</v>
      </c>
      <c r="S27" s="10" t="e">
        <f t="shared" si="6"/>
        <v>#N/A</v>
      </c>
    </row>
    <row r="28" spans="1:19" x14ac:dyDescent="0.25">
      <c r="A28" s="91">
        <f t="shared" si="3"/>
        <v>21</v>
      </c>
      <c r="B28" s="29" t="e">
        <f t="shared" si="0"/>
        <v>#N/A</v>
      </c>
      <c r="C28" s="78"/>
      <c r="D28" s="14" t="str">
        <f>IF(ISNA(VLOOKUP(C28,coureurs!$A$4:$I$70,2,FALSE)),"",VLOOKUP(C28,coureurs!$A$4:$I$70,2,FALSE))</f>
        <v/>
      </c>
      <c r="E28" s="14" t="str">
        <f>IF(ISNA(VLOOKUP(C28,coureurs!$A$4:$I$70,3,FALSE)),"",VLOOKUP(C28,coureurs!$A$4:$I$70,3,FALSE))</f>
        <v/>
      </c>
      <c r="F28" s="14" t="str">
        <f>IF(ISNA(VLOOKUP(C28,coureurs!$A$4:$I$70,9,FALSE)),"",VLOOKUP(C28,coureurs!$A$4:$I$70,9,FALSE))</f>
        <v/>
      </c>
      <c r="G28" s="77"/>
      <c r="H28" s="10">
        <f t="shared" si="4"/>
        <v>-6.7858796296296306E-2</v>
      </c>
      <c r="I28" s="100" t="e">
        <f>VLOOKUP(C28,$C$8:$H$42,5,FALSE)+VLOOKUP(C28,CLM!$L$8:$R$42,6,FALSE)</f>
        <v>#N/A</v>
      </c>
      <c r="J28" s="15" t="e">
        <f t="shared" si="1"/>
        <v>#N/A</v>
      </c>
      <c r="K28" s="91" t="e">
        <f>VLOOKUP(C28,CLM!$L$8:$R$42,7,FALSE)</f>
        <v>#N/A</v>
      </c>
      <c r="L28" s="15" t="e">
        <f>VLOOKUP(C28,$C$8:$H$42,6,FALSE)+VLOOKUP(C28,CLM!$L$8:$R$42,6,FALSE)</f>
        <v>#N/A</v>
      </c>
      <c r="M28" s="91">
        <f t="shared" si="5"/>
        <v>21</v>
      </c>
      <c r="N28" s="78" t="e">
        <f>VLOOKUP(M28,$B$8:$J42,2,FALSE)</f>
        <v>#N/A</v>
      </c>
      <c r="O28" s="14" t="str">
        <f>IF(ISNA(VLOOKUP(N28,coureurs!$A$4:$I$70,2,FALSE)),"",VLOOKUP(N28,coureurs!$A$4:$I$70,2,FALSE))</f>
        <v/>
      </c>
      <c r="P28" s="14" t="str">
        <f>IF(ISNA(VLOOKUP(N28,coureurs!$A$4:$I$70,3,FALSE)),"",VLOOKUP(N28,coureurs!$A$4:$I$70,3,FALSE))</f>
        <v/>
      </c>
      <c r="Q28" s="14" t="str">
        <f>IF(ISNA(VLOOKUP(N28,coureurs!$A$4:$I$70,9,FALSE)),"",VLOOKUP(N28,coureurs!$A$4:$I$70,9,FALSE))</f>
        <v/>
      </c>
      <c r="R28" s="8" t="e">
        <f t="shared" si="2"/>
        <v>#N/A</v>
      </c>
      <c r="S28" s="10" t="e">
        <f t="shared" si="6"/>
        <v>#N/A</v>
      </c>
    </row>
    <row r="29" spans="1:19" x14ac:dyDescent="0.25">
      <c r="A29" s="91">
        <f t="shared" si="3"/>
        <v>22</v>
      </c>
      <c r="B29" s="29" t="e">
        <f t="shared" si="0"/>
        <v>#N/A</v>
      </c>
      <c r="C29" s="78"/>
      <c r="D29" s="14" t="str">
        <f>IF(ISNA(VLOOKUP(C29,coureurs!$A$4:$I$70,2,FALSE)),"",VLOOKUP(C29,coureurs!$A$4:$I$70,2,FALSE))</f>
        <v/>
      </c>
      <c r="E29" s="14" t="str">
        <f>IF(ISNA(VLOOKUP(C29,coureurs!$A$4:$I$70,3,FALSE)),"",VLOOKUP(C29,coureurs!$A$4:$I$70,3,FALSE))</f>
        <v/>
      </c>
      <c r="F29" s="14" t="str">
        <f>IF(ISNA(VLOOKUP(C29,coureurs!$A$4:$I$70,9,FALSE)),"",VLOOKUP(C29,coureurs!$A$4:$I$70,9,FALSE))</f>
        <v/>
      </c>
      <c r="G29" s="77"/>
      <c r="H29" s="10">
        <f t="shared" si="4"/>
        <v>-6.7858796296296306E-2</v>
      </c>
      <c r="I29" s="100" t="e">
        <f>VLOOKUP(C29,$C$8:$H$42,5,FALSE)+VLOOKUP(C29,CLM!$L$8:$R$42,6,FALSE)</f>
        <v>#N/A</v>
      </c>
      <c r="J29" s="15" t="e">
        <f t="shared" si="1"/>
        <v>#N/A</v>
      </c>
      <c r="K29" s="91" t="e">
        <f>VLOOKUP(C29,CLM!$L$8:$R$42,7,FALSE)</f>
        <v>#N/A</v>
      </c>
      <c r="L29" s="15" t="e">
        <f>VLOOKUP(C29,$C$8:$H$42,6,FALSE)+VLOOKUP(C29,CLM!$L$8:$R$42,6,FALSE)</f>
        <v>#N/A</v>
      </c>
      <c r="M29" s="91">
        <f t="shared" si="5"/>
        <v>22</v>
      </c>
      <c r="N29" s="78" t="e">
        <f>VLOOKUP(M29,$B$8:$J42,2,FALSE)</f>
        <v>#N/A</v>
      </c>
      <c r="O29" s="14" t="str">
        <f>IF(ISNA(VLOOKUP(N29,coureurs!$A$4:$I$70,2,FALSE)),"",VLOOKUP(N29,coureurs!$A$4:$I$70,2,FALSE))</f>
        <v/>
      </c>
      <c r="P29" s="14" t="str">
        <f>IF(ISNA(VLOOKUP(N29,coureurs!$A$4:$I$70,3,FALSE)),"",VLOOKUP(N29,coureurs!$A$4:$I$70,3,FALSE))</f>
        <v/>
      </c>
      <c r="Q29" s="14" t="str">
        <f>IF(ISNA(VLOOKUP(N29,coureurs!$A$4:$I$70,9,FALSE)),"",VLOOKUP(N29,coureurs!$A$4:$I$70,9,FALSE))</f>
        <v/>
      </c>
      <c r="R29" s="8" t="e">
        <f t="shared" si="2"/>
        <v>#N/A</v>
      </c>
      <c r="S29" s="10" t="e">
        <f t="shared" si="6"/>
        <v>#N/A</v>
      </c>
    </row>
    <row r="30" spans="1:19" x14ac:dyDescent="0.25">
      <c r="A30" s="91">
        <f t="shared" si="3"/>
        <v>23</v>
      </c>
      <c r="B30" s="29" t="e">
        <f t="shared" si="0"/>
        <v>#N/A</v>
      </c>
      <c r="C30" s="78"/>
      <c r="D30" s="14" t="str">
        <f>IF(ISNA(VLOOKUP(C30,coureurs!$A$4:$I$70,2,FALSE)),"",VLOOKUP(C30,coureurs!$A$4:$I$70,2,FALSE))</f>
        <v/>
      </c>
      <c r="E30" s="14" t="str">
        <f>IF(ISNA(VLOOKUP(C30,coureurs!$A$4:$I$70,3,FALSE)),"",VLOOKUP(C30,coureurs!$A$4:$I$70,3,FALSE))</f>
        <v/>
      </c>
      <c r="F30" s="14" t="str">
        <f>IF(ISNA(VLOOKUP(C30,coureurs!$A$4:$I$70,9,FALSE)),"",VLOOKUP(C30,coureurs!$A$4:$I$70,9,FALSE))</f>
        <v/>
      </c>
      <c r="G30" s="77"/>
      <c r="H30" s="10">
        <f t="shared" si="4"/>
        <v>-6.7858796296296306E-2</v>
      </c>
      <c r="I30" s="100" t="e">
        <f>VLOOKUP(C30,$C$8:$H$42,5,FALSE)+VLOOKUP(C30,CLM!$L$8:$R$42,6,FALSE)</f>
        <v>#N/A</v>
      </c>
      <c r="J30" s="15" t="e">
        <f t="shared" si="1"/>
        <v>#N/A</v>
      </c>
      <c r="K30" s="91" t="e">
        <f>VLOOKUP(C30,CLM!$L$8:$R$42,7,FALSE)</f>
        <v>#N/A</v>
      </c>
      <c r="L30" s="15" t="e">
        <f>VLOOKUP(C30,$C$8:$H$42,6,FALSE)+VLOOKUP(C30,CLM!$L$8:$R$42,6,FALSE)</f>
        <v>#N/A</v>
      </c>
      <c r="M30" s="91">
        <f t="shared" si="5"/>
        <v>23</v>
      </c>
      <c r="N30" s="78" t="e">
        <f>VLOOKUP(M30,$B$8:$J42,2,FALSE)</f>
        <v>#N/A</v>
      </c>
      <c r="O30" s="14" t="str">
        <f>IF(ISNA(VLOOKUP(N30,coureurs!$A$4:$I$70,2,FALSE)),"",VLOOKUP(N30,coureurs!$A$4:$I$70,2,FALSE))</f>
        <v/>
      </c>
      <c r="P30" s="14" t="str">
        <f>IF(ISNA(VLOOKUP(N30,coureurs!$A$4:$I$70,3,FALSE)),"",VLOOKUP(N30,coureurs!$A$4:$I$70,3,FALSE))</f>
        <v/>
      </c>
      <c r="Q30" s="14" t="str">
        <f>IF(ISNA(VLOOKUP(N30,coureurs!$A$4:$I$70,9,FALSE)),"",VLOOKUP(N30,coureurs!$A$4:$I$70,9,FALSE))</f>
        <v/>
      </c>
      <c r="R30" s="8" t="e">
        <f t="shared" si="2"/>
        <v>#N/A</v>
      </c>
      <c r="S30" s="10" t="e">
        <f t="shared" si="6"/>
        <v>#N/A</v>
      </c>
    </row>
    <row r="31" spans="1:19" x14ac:dyDescent="0.25">
      <c r="A31" s="91">
        <f t="shared" si="3"/>
        <v>24</v>
      </c>
      <c r="B31" s="29" t="e">
        <f t="shared" si="0"/>
        <v>#N/A</v>
      </c>
      <c r="C31" s="78"/>
      <c r="D31" s="14" t="str">
        <f>IF(ISNA(VLOOKUP(C31,coureurs!$A$4:$I$70,2,FALSE)),"",VLOOKUP(C31,coureurs!$A$4:$I$70,2,FALSE))</f>
        <v/>
      </c>
      <c r="E31" s="14" t="str">
        <f>IF(ISNA(VLOOKUP(C31,coureurs!$A$4:$I$70,3,FALSE)),"",VLOOKUP(C31,coureurs!$A$4:$I$70,3,FALSE))</f>
        <v/>
      </c>
      <c r="F31" s="14" t="str">
        <f>IF(ISNA(VLOOKUP(C31,coureurs!$A$4:$I$70,9,FALSE)),"",VLOOKUP(C31,coureurs!$A$4:$I$70,9,FALSE))</f>
        <v/>
      </c>
      <c r="G31" s="77"/>
      <c r="H31" s="10">
        <f t="shared" si="4"/>
        <v>-6.7858796296296306E-2</v>
      </c>
      <c r="I31" s="100" t="e">
        <f>VLOOKUP(C31,$C$8:$H$42,5,FALSE)+VLOOKUP(C31,CLM!$L$8:$R$42,6,FALSE)</f>
        <v>#N/A</v>
      </c>
      <c r="J31" s="15" t="e">
        <f t="shared" si="1"/>
        <v>#N/A</v>
      </c>
      <c r="K31" s="91" t="e">
        <f>VLOOKUP(C31,CLM!$L$8:$R$42,7,FALSE)</f>
        <v>#N/A</v>
      </c>
      <c r="L31" s="15" t="e">
        <f>VLOOKUP(C31,$C$8:$H$42,6,FALSE)+VLOOKUP(C31,CLM!$L$8:$R$42,6,FALSE)</f>
        <v>#N/A</v>
      </c>
      <c r="M31" s="91">
        <f t="shared" si="5"/>
        <v>24</v>
      </c>
      <c r="N31" s="78" t="e">
        <f>VLOOKUP(M31,$B$8:$J42,2,FALSE)</f>
        <v>#N/A</v>
      </c>
      <c r="O31" s="14" t="str">
        <f>IF(ISNA(VLOOKUP(N31,coureurs!$A$4:$I$70,2,FALSE)),"",VLOOKUP(N31,coureurs!$A$4:$I$70,2,FALSE))</f>
        <v/>
      </c>
      <c r="P31" s="14" t="str">
        <f>IF(ISNA(VLOOKUP(N31,coureurs!$A$4:$I$70,3,FALSE)),"",VLOOKUP(N31,coureurs!$A$4:$I$70,3,FALSE))</f>
        <v/>
      </c>
      <c r="Q31" s="14" t="str">
        <f>IF(ISNA(VLOOKUP(N31,coureurs!$A$4:$I$70,9,FALSE)),"",VLOOKUP(N31,coureurs!$A$4:$I$70,9,FALSE))</f>
        <v/>
      </c>
      <c r="R31" s="8" t="e">
        <f t="shared" si="2"/>
        <v>#N/A</v>
      </c>
      <c r="S31" s="10" t="e">
        <f t="shared" si="6"/>
        <v>#N/A</v>
      </c>
    </row>
    <row r="32" spans="1:19" x14ac:dyDescent="0.25">
      <c r="A32" s="91">
        <f t="shared" si="3"/>
        <v>25</v>
      </c>
      <c r="B32" s="29" t="e">
        <f t="shared" si="0"/>
        <v>#N/A</v>
      </c>
      <c r="C32" s="78"/>
      <c r="D32" s="14" t="str">
        <f>IF(ISNA(VLOOKUP(C32,coureurs!$A$4:$I$70,2,FALSE)),"",VLOOKUP(C32,coureurs!$A$4:$I$70,2,FALSE))</f>
        <v/>
      </c>
      <c r="E32" s="14" t="str">
        <f>IF(ISNA(VLOOKUP(C32,coureurs!$A$4:$I$70,3,FALSE)),"",VLOOKUP(C32,coureurs!$A$4:$I$70,3,FALSE))</f>
        <v/>
      </c>
      <c r="F32" s="14" t="str">
        <f>IF(ISNA(VLOOKUP(C32,coureurs!$A$4:$I$70,9,FALSE)),"",VLOOKUP(C32,coureurs!$A$4:$I$70,9,FALSE))</f>
        <v/>
      </c>
      <c r="G32" s="77"/>
      <c r="H32" s="10">
        <f t="shared" si="4"/>
        <v>-6.7858796296296306E-2</v>
      </c>
      <c r="I32" s="100" t="e">
        <f>VLOOKUP(C32,$C$8:$H$42,5,FALSE)+VLOOKUP(C32,CLM!$L$8:$R$42,6,FALSE)</f>
        <v>#N/A</v>
      </c>
      <c r="J32" s="15" t="e">
        <f t="shared" si="1"/>
        <v>#N/A</v>
      </c>
      <c r="K32" s="91" t="e">
        <f>VLOOKUP(C32,CLM!$L$8:$R$42,7,FALSE)</f>
        <v>#N/A</v>
      </c>
      <c r="L32" s="15" t="e">
        <f>VLOOKUP(C32,$C$8:$H$42,6,FALSE)+VLOOKUP(C32,CLM!$L$8:$R$42,6,FALSE)</f>
        <v>#N/A</v>
      </c>
      <c r="M32" s="91">
        <f t="shared" si="5"/>
        <v>25</v>
      </c>
      <c r="N32" s="78" t="e">
        <f>VLOOKUP(M32,$B$8:$J43,2,FALSE)</f>
        <v>#N/A</v>
      </c>
      <c r="O32" s="14" t="str">
        <f>IF(ISNA(VLOOKUP(N32,coureurs!$A$4:$I$70,2,FALSE)),"",VLOOKUP(N32,coureurs!$A$4:$I$70,2,FALSE))</f>
        <v/>
      </c>
      <c r="P32" s="14" t="str">
        <f>IF(ISNA(VLOOKUP(N32,coureurs!$A$4:$I$70,3,FALSE)),"",VLOOKUP(N32,coureurs!$A$4:$I$70,3,FALSE))</f>
        <v/>
      </c>
      <c r="Q32" s="14" t="str">
        <f>IF(ISNA(VLOOKUP(N32,coureurs!$A$4:$I$70,9,FALSE)),"",VLOOKUP(N32,coureurs!$A$4:$I$70,9,FALSE))</f>
        <v/>
      </c>
      <c r="R32" s="8" t="e">
        <f t="shared" si="2"/>
        <v>#N/A</v>
      </c>
      <c r="S32" s="10" t="e">
        <f t="shared" si="6"/>
        <v>#N/A</v>
      </c>
    </row>
    <row r="33" spans="1:19" x14ac:dyDescent="0.25">
      <c r="A33" s="91">
        <f t="shared" si="3"/>
        <v>26</v>
      </c>
      <c r="B33" s="29" t="e">
        <f t="shared" si="0"/>
        <v>#N/A</v>
      </c>
      <c r="C33" s="78"/>
      <c r="D33" s="14" t="str">
        <f>IF(ISNA(VLOOKUP(C33,coureurs!$A$4:$I$70,2,FALSE)),"",VLOOKUP(C33,coureurs!$A$4:$I$70,2,FALSE))</f>
        <v/>
      </c>
      <c r="E33" s="14" t="str">
        <f>IF(ISNA(VLOOKUP(C33,coureurs!$A$4:$I$70,3,FALSE)),"",VLOOKUP(C33,coureurs!$A$4:$I$70,3,FALSE))</f>
        <v/>
      </c>
      <c r="F33" s="14" t="str">
        <f>IF(ISNA(VLOOKUP(C33,coureurs!$A$4:$I$70,9,FALSE)),"",VLOOKUP(C33,coureurs!$A$4:$I$70,9,FALSE))</f>
        <v/>
      </c>
      <c r="G33" s="77"/>
      <c r="H33" s="10">
        <f t="shared" si="4"/>
        <v>-6.7858796296296306E-2</v>
      </c>
      <c r="I33" s="100" t="e">
        <f>VLOOKUP(C33,$C$8:$H$42,5,FALSE)+VLOOKUP(C33,CLM!$L$8:$R$42,6,FALSE)</f>
        <v>#N/A</v>
      </c>
      <c r="J33" s="15" t="e">
        <f t="shared" si="1"/>
        <v>#N/A</v>
      </c>
      <c r="K33" s="91" t="e">
        <f>VLOOKUP(C33,CLM!$L$8:$R$42,7,FALSE)</f>
        <v>#N/A</v>
      </c>
      <c r="L33" s="15" t="e">
        <f>VLOOKUP(C33,$C$8:$H$42,6,FALSE)+VLOOKUP(C33,CLM!$L$8:$R$42,6,FALSE)</f>
        <v>#N/A</v>
      </c>
      <c r="M33" s="91">
        <f t="shared" si="5"/>
        <v>26</v>
      </c>
      <c r="N33" s="78"/>
      <c r="O33" s="14" t="str">
        <f>IF(ISNA(VLOOKUP(N33,coureurs!$A$4:$I$70,2,FALSE)),"",VLOOKUP(N33,coureurs!$A$4:$I$70,2,FALSE))</f>
        <v/>
      </c>
      <c r="P33" s="14" t="str">
        <f>IF(ISNA(VLOOKUP(N33,coureurs!$A$4:$I$70,3,FALSE)),"",VLOOKUP(N33,coureurs!$A$4:$I$70,3,FALSE))</f>
        <v/>
      </c>
      <c r="Q33" s="14" t="str">
        <f>IF(ISNA(VLOOKUP(N33,coureurs!$A$4:$I$70,9,FALSE)),"",VLOOKUP(N33,coureurs!$A$4:$I$70,9,FALSE))</f>
        <v/>
      </c>
      <c r="R33" s="8" t="e">
        <f t="shared" si="2"/>
        <v>#N/A</v>
      </c>
      <c r="S33" s="10" t="e">
        <f t="shared" si="6"/>
        <v>#N/A</v>
      </c>
    </row>
    <row r="34" spans="1:19" x14ac:dyDescent="0.25">
      <c r="A34" s="91">
        <f t="shared" si="3"/>
        <v>27</v>
      </c>
      <c r="B34" s="29" t="e">
        <f t="shared" si="0"/>
        <v>#N/A</v>
      </c>
      <c r="C34" s="78"/>
      <c r="D34" s="14" t="str">
        <f>IF(ISNA(VLOOKUP(C34,coureurs!$A$4:$I$70,2,FALSE)),"",VLOOKUP(C34,coureurs!$A$4:$I$70,2,FALSE))</f>
        <v/>
      </c>
      <c r="E34" s="14" t="str">
        <f>IF(ISNA(VLOOKUP(C34,coureurs!$A$4:$I$70,3,FALSE)),"",VLOOKUP(C34,coureurs!$A$4:$I$70,3,FALSE))</f>
        <v/>
      </c>
      <c r="F34" s="14" t="str">
        <f>IF(ISNA(VLOOKUP(C34,coureurs!$A$4:$I$70,9,FALSE)),"",VLOOKUP(C34,coureurs!$A$4:$I$70,9,FALSE))</f>
        <v/>
      </c>
      <c r="G34" s="77"/>
      <c r="H34" s="10">
        <f t="shared" si="4"/>
        <v>-6.7858796296296306E-2</v>
      </c>
      <c r="I34" s="100" t="e">
        <f>VLOOKUP(C34,$C$8:$H$42,5,FALSE)+VLOOKUP(C34,CLM!$L$8:$R$42,6,FALSE)</f>
        <v>#N/A</v>
      </c>
      <c r="J34" s="15" t="e">
        <f t="shared" si="1"/>
        <v>#N/A</v>
      </c>
      <c r="K34" s="91" t="e">
        <f>VLOOKUP(C34,CLM!$L$8:$R$42,7,FALSE)</f>
        <v>#N/A</v>
      </c>
      <c r="L34" s="15" t="e">
        <f>VLOOKUP(C34,$C$8:$H$42,6,FALSE)+VLOOKUP(C34,CLM!$L$8:$R$42,6,FALSE)</f>
        <v>#N/A</v>
      </c>
      <c r="M34" s="91">
        <f t="shared" si="5"/>
        <v>27</v>
      </c>
      <c r="N34" s="78"/>
      <c r="O34" s="14" t="str">
        <f>IF(ISNA(VLOOKUP(N34,coureurs!$A$4:$I$70,2,FALSE)),"",VLOOKUP(N34,coureurs!$A$4:$I$70,2,FALSE))</f>
        <v/>
      </c>
      <c r="P34" s="14" t="str">
        <f>IF(ISNA(VLOOKUP(N34,coureurs!$A$4:$I$70,3,FALSE)),"",VLOOKUP(N34,coureurs!$A$4:$I$70,3,FALSE))</f>
        <v/>
      </c>
      <c r="Q34" s="14" t="str">
        <f>IF(ISNA(VLOOKUP(N34,coureurs!$A$4:$I$70,9,FALSE)),"",VLOOKUP(N34,coureurs!$A$4:$I$70,9,FALSE))</f>
        <v/>
      </c>
      <c r="R34" s="8" t="e">
        <f t="shared" si="2"/>
        <v>#N/A</v>
      </c>
      <c r="S34" s="10" t="e">
        <f t="shared" si="6"/>
        <v>#N/A</v>
      </c>
    </row>
    <row r="35" spans="1:19" x14ac:dyDescent="0.25">
      <c r="A35" s="91">
        <f t="shared" si="3"/>
        <v>28</v>
      </c>
      <c r="B35" s="29" t="e">
        <f t="shared" si="0"/>
        <v>#N/A</v>
      </c>
      <c r="C35" s="78"/>
      <c r="D35" s="14" t="str">
        <f>IF(ISNA(VLOOKUP(C35,coureurs!$A$4:$I$70,2,FALSE)),"",VLOOKUP(C35,coureurs!$A$4:$I$70,2,FALSE))</f>
        <v/>
      </c>
      <c r="E35" s="14" t="str">
        <f>IF(ISNA(VLOOKUP(C35,coureurs!$A$4:$I$70,3,FALSE)),"",VLOOKUP(C35,coureurs!$A$4:$I$70,3,FALSE))</f>
        <v/>
      </c>
      <c r="F35" s="14" t="str">
        <f>IF(ISNA(VLOOKUP(C35,coureurs!$A$4:$I$70,9,FALSE)),"",VLOOKUP(C35,coureurs!$A$4:$I$70,9,FALSE))</f>
        <v/>
      </c>
      <c r="G35" s="77"/>
      <c r="H35" s="10">
        <f t="shared" si="4"/>
        <v>-6.7858796296296306E-2</v>
      </c>
      <c r="I35" s="100" t="e">
        <f>VLOOKUP(C35,$C$8:$H$42,5,FALSE)+VLOOKUP(C35,CLM!$L$8:$R$42,6,FALSE)</f>
        <v>#N/A</v>
      </c>
      <c r="J35" s="15" t="e">
        <f t="shared" si="1"/>
        <v>#N/A</v>
      </c>
      <c r="K35" s="91" t="e">
        <f>VLOOKUP(C35,CLM!$L$8:$R$42,7,FALSE)</f>
        <v>#N/A</v>
      </c>
      <c r="L35" s="15" t="e">
        <f>VLOOKUP(C35,$C$8:$H$42,6,FALSE)+VLOOKUP(C35,CLM!$L$8:$R$42,6,FALSE)</f>
        <v>#N/A</v>
      </c>
      <c r="M35" s="91">
        <f t="shared" si="5"/>
        <v>28</v>
      </c>
      <c r="N35" s="78"/>
      <c r="O35" s="14" t="str">
        <f>IF(ISNA(VLOOKUP(N35,coureurs!$A$4:$I$70,2,FALSE)),"",VLOOKUP(N35,coureurs!$A$4:$I$70,2,FALSE))</f>
        <v/>
      </c>
      <c r="P35" s="14" t="str">
        <f>IF(ISNA(VLOOKUP(N35,coureurs!$A$4:$I$70,3,FALSE)),"",VLOOKUP(N35,coureurs!$A$4:$I$70,3,FALSE))</f>
        <v/>
      </c>
      <c r="Q35" s="14" t="str">
        <f>IF(ISNA(VLOOKUP(N35,coureurs!$A$4:$I$70,9,FALSE)),"",VLOOKUP(N35,coureurs!$A$4:$I$70,9,FALSE))</f>
        <v/>
      </c>
      <c r="R35" s="8" t="e">
        <f t="shared" si="2"/>
        <v>#N/A</v>
      </c>
      <c r="S35" s="10" t="e">
        <f t="shared" si="6"/>
        <v>#N/A</v>
      </c>
    </row>
    <row r="36" spans="1:19" x14ac:dyDescent="0.25">
      <c r="A36" s="91">
        <f t="shared" si="3"/>
        <v>29</v>
      </c>
      <c r="B36" s="29" t="e">
        <f t="shared" si="0"/>
        <v>#N/A</v>
      </c>
      <c r="C36" s="78"/>
      <c r="D36" s="14" t="str">
        <f>IF(ISNA(VLOOKUP(C36,coureurs!$A$4:$I$70,2,FALSE)),"",VLOOKUP(C36,coureurs!$A$4:$I$70,2,FALSE))</f>
        <v/>
      </c>
      <c r="E36" s="14" t="str">
        <f>IF(ISNA(VLOOKUP(C36,coureurs!$A$4:$I$70,3,FALSE)),"",VLOOKUP(C36,coureurs!$A$4:$I$70,3,FALSE))</f>
        <v/>
      </c>
      <c r="F36" s="14" t="str">
        <f>IF(ISNA(VLOOKUP(C36,coureurs!$A$4:$I$70,9,FALSE)),"",VLOOKUP(C36,coureurs!$A$4:$I$70,9,FALSE))</f>
        <v/>
      </c>
      <c r="G36" s="77"/>
      <c r="H36" s="10">
        <f t="shared" si="4"/>
        <v>-6.7858796296296306E-2</v>
      </c>
      <c r="I36" s="100" t="e">
        <f>VLOOKUP(C36,$C$8:$H$42,5,FALSE)+VLOOKUP(C36,CLM!$L$8:$R$42,6,FALSE)</f>
        <v>#N/A</v>
      </c>
      <c r="J36" s="15" t="e">
        <f t="shared" si="1"/>
        <v>#N/A</v>
      </c>
      <c r="K36" s="91" t="e">
        <f>VLOOKUP(C36,CLM!$L$8:$R$42,7,FALSE)</f>
        <v>#N/A</v>
      </c>
      <c r="L36" s="15" t="e">
        <f>VLOOKUP(C36,$C$8:$H$42,6,FALSE)+VLOOKUP(C36,CLM!$L$8:$R$42,6,FALSE)</f>
        <v>#N/A</v>
      </c>
      <c r="M36" s="91">
        <f t="shared" si="5"/>
        <v>29</v>
      </c>
      <c r="N36" s="78"/>
      <c r="O36" s="14" t="str">
        <f>IF(ISNA(VLOOKUP(N36,coureurs!$A$4:$I$70,2,FALSE)),"",VLOOKUP(N36,coureurs!$A$4:$I$70,2,FALSE))</f>
        <v/>
      </c>
      <c r="P36" s="14" t="str">
        <f>IF(ISNA(VLOOKUP(N36,coureurs!$A$4:$I$70,3,FALSE)),"",VLOOKUP(N36,coureurs!$A$4:$I$70,3,FALSE))</f>
        <v/>
      </c>
      <c r="Q36" s="14" t="str">
        <f>IF(ISNA(VLOOKUP(N36,coureurs!$A$4:$I$70,9,FALSE)),"",VLOOKUP(N36,coureurs!$A$4:$I$70,9,FALSE))</f>
        <v/>
      </c>
      <c r="R36" s="8" t="e">
        <f t="shared" si="2"/>
        <v>#N/A</v>
      </c>
      <c r="S36" s="10" t="e">
        <f t="shared" si="6"/>
        <v>#N/A</v>
      </c>
    </row>
    <row r="37" spans="1:19" x14ac:dyDescent="0.25">
      <c r="A37" s="91">
        <f t="shared" si="3"/>
        <v>30</v>
      </c>
      <c r="B37" s="29" t="e">
        <f t="shared" si="0"/>
        <v>#N/A</v>
      </c>
      <c r="C37" s="78"/>
      <c r="D37" s="14" t="str">
        <f>IF(ISNA(VLOOKUP(C37,coureurs!$A$4:$I$70,2,FALSE)),"",VLOOKUP(C37,coureurs!$A$4:$I$70,2,FALSE))</f>
        <v/>
      </c>
      <c r="E37" s="14" t="str">
        <f>IF(ISNA(VLOOKUP(C37,coureurs!$A$4:$I$70,3,FALSE)),"",VLOOKUP(C37,coureurs!$A$4:$I$70,3,FALSE))</f>
        <v/>
      </c>
      <c r="F37" s="14" t="str">
        <f>IF(ISNA(VLOOKUP(C37,coureurs!$A$4:$I$70,9,FALSE)),"",VLOOKUP(C37,coureurs!$A$4:$I$70,9,FALSE))</f>
        <v/>
      </c>
      <c r="G37" s="77"/>
      <c r="H37" s="10">
        <f t="shared" si="4"/>
        <v>-6.7858796296296306E-2</v>
      </c>
      <c r="I37" s="100" t="e">
        <f>VLOOKUP(C37,$C$8:$H$42,5,FALSE)+VLOOKUP(C37,CLM!$L$8:$R$42,6,FALSE)</f>
        <v>#N/A</v>
      </c>
      <c r="J37" s="15" t="e">
        <f t="shared" si="1"/>
        <v>#N/A</v>
      </c>
      <c r="K37" s="91" t="e">
        <f>VLOOKUP(C37,CLM!$L$8:$R$42,7,FALSE)</f>
        <v>#N/A</v>
      </c>
      <c r="L37" s="15" t="e">
        <f>VLOOKUP(C37,$C$8:$H$42,6,FALSE)+VLOOKUP(C37,CLM!$L$8:$R$42,6,FALSE)</f>
        <v>#N/A</v>
      </c>
      <c r="M37" s="91">
        <f t="shared" si="5"/>
        <v>30</v>
      </c>
      <c r="N37" s="78"/>
      <c r="O37" s="14" t="str">
        <f>IF(ISNA(VLOOKUP(N37,coureurs!$A$4:$I$70,2,FALSE)),"",VLOOKUP(N37,coureurs!$A$4:$I$70,2,FALSE))</f>
        <v/>
      </c>
      <c r="P37" s="14" t="str">
        <f>IF(ISNA(VLOOKUP(N37,coureurs!$A$4:$I$70,3,FALSE)),"",VLOOKUP(N37,coureurs!$A$4:$I$70,3,FALSE))</f>
        <v/>
      </c>
      <c r="Q37" s="14" t="str">
        <f>IF(ISNA(VLOOKUP(N37,coureurs!$A$4:$I$70,9,FALSE)),"",VLOOKUP(N37,coureurs!$A$4:$I$70,9,FALSE))</f>
        <v/>
      </c>
      <c r="R37" s="8" t="e">
        <f t="shared" si="2"/>
        <v>#N/A</v>
      </c>
      <c r="S37" s="10" t="e">
        <f t="shared" si="6"/>
        <v>#N/A</v>
      </c>
    </row>
    <row r="38" spans="1:19" x14ac:dyDescent="0.25">
      <c r="A38" s="91">
        <f t="shared" si="3"/>
        <v>31</v>
      </c>
      <c r="B38" s="29" t="e">
        <f t="shared" si="0"/>
        <v>#N/A</v>
      </c>
      <c r="C38" s="78"/>
      <c r="D38" s="14" t="str">
        <f>IF(ISNA(VLOOKUP(C38,coureurs!$A$4:$I$70,2,FALSE)),"",VLOOKUP(C38,coureurs!$A$4:$I$70,2,FALSE))</f>
        <v/>
      </c>
      <c r="E38" s="14" t="str">
        <f>IF(ISNA(VLOOKUP(C38,coureurs!$A$4:$I$70,3,FALSE)),"",VLOOKUP(C38,coureurs!$A$4:$I$70,3,FALSE))</f>
        <v/>
      </c>
      <c r="F38" s="14" t="str">
        <f>IF(ISNA(VLOOKUP(C38,coureurs!$A$4:$I$70,9,FALSE)),"",VLOOKUP(C38,coureurs!$A$4:$I$70,9,FALSE))</f>
        <v/>
      </c>
      <c r="G38" s="77"/>
      <c r="H38" s="10">
        <f t="shared" si="4"/>
        <v>-6.7858796296296306E-2</v>
      </c>
      <c r="I38" s="100" t="e">
        <f>VLOOKUP(C38,$C$8:$H$42,5,FALSE)+VLOOKUP(C38,CLM!$L$8:$R$42,6,FALSE)</f>
        <v>#N/A</v>
      </c>
      <c r="J38" s="15" t="e">
        <f t="shared" si="1"/>
        <v>#N/A</v>
      </c>
      <c r="K38" s="91" t="e">
        <f>VLOOKUP(C38,CLM!$L$8:$R$42,7,FALSE)</f>
        <v>#N/A</v>
      </c>
      <c r="L38" s="15" t="e">
        <f>VLOOKUP(C38,$C$8:$H$42,6,FALSE)+VLOOKUP(C38,CLM!$L$8:$R$42,6,FALSE)</f>
        <v>#N/A</v>
      </c>
      <c r="M38" s="91">
        <f t="shared" si="5"/>
        <v>31</v>
      </c>
      <c r="N38" s="78"/>
      <c r="O38" s="14" t="str">
        <f>IF(ISNA(VLOOKUP(N38,coureurs!$A$4:$I$70,2,FALSE)),"",VLOOKUP(N38,coureurs!$A$4:$I$70,2,FALSE))</f>
        <v/>
      </c>
      <c r="P38" s="14" t="str">
        <f>IF(ISNA(VLOOKUP(N38,coureurs!$A$4:$I$70,3,FALSE)),"",VLOOKUP(N38,coureurs!$A$4:$I$70,3,FALSE))</f>
        <v/>
      </c>
      <c r="Q38" s="14" t="str">
        <f>IF(ISNA(VLOOKUP(N38,coureurs!$A$4:$I$70,9,FALSE)),"",VLOOKUP(N38,coureurs!$A$4:$I$70,9,FALSE))</f>
        <v/>
      </c>
      <c r="R38" s="8" t="e">
        <f t="shared" si="2"/>
        <v>#N/A</v>
      </c>
      <c r="S38" s="10" t="e">
        <f t="shared" si="6"/>
        <v>#N/A</v>
      </c>
    </row>
    <row r="39" spans="1:19" x14ac:dyDescent="0.25">
      <c r="A39" s="91">
        <f>A38+1</f>
        <v>32</v>
      </c>
      <c r="B39" s="29" t="e">
        <f t="shared" si="0"/>
        <v>#N/A</v>
      </c>
      <c r="C39" s="78"/>
      <c r="D39" s="14" t="str">
        <f>IF(ISNA(VLOOKUP(C39,coureurs!$A$4:$I$70,2,FALSE)),"",VLOOKUP(C39,coureurs!$A$4:$I$70,2,FALSE))</f>
        <v/>
      </c>
      <c r="E39" s="14" t="str">
        <f>IF(ISNA(VLOOKUP(C39,coureurs!$A$4:$I$70,3,FALSE)),"",VLOOKUP(C39,coureurs!$A$4:$I$70,3,FALSE))</f>
        <v/>
      </c>
      <c r="F39" s="14" t="str">
        <f>IF(ISNA(VLOOKUP(C39,coureurs!$A$4:$I$70,9,FALSE)),"",VLOOKUP(C39,coureurs!$A$4:$I$70,9,FALSE))</f>
        <v/>
      </c>
      <c r="G39" s="77"/>
      <c r="H39" s="10">
        <f t="shared" si="4"/>
        <v>-6.7858796296296306E-2</v>
      </c>
      <c r="I39" s="100" t="e">
        <f>VLOOKUP(C39,$C$8:$H$42,5,FALSE)+VLOOKUP(C39,CLM!$L$8:$R$42,6,FALSE)</f>
        <v>#N/A</v>
      </c>
      <c r="J39" s="15" t="e">
        <f t="shared" si="1"/>
        <v>#N/A</v>
      </c>
      <c r="K39" s="91" t="e">
        <f>VLOOKUP(C39,CLM!$L$8:$R$42,7,FALSE)</f>
        <v>#N/A</v>
      </c>
      <c r="L39" s="15" t="e">
        <f>VLOOKUP(C39,$C$8:$H$42,6,FALSE)+VLOOKUP(C39,CLM!$L$8:$R$42,6,FALSE)</f>
        <v>#N/A</v>
      </c>
      <c r="M39" s="91">
        <f t="shared" si="5"/>
        <v>32</v>
      </c>
      <c r="N39" s="78"/>
      <c r="O39" s="14" t="str">
        <f>IF(ISNA(VLOOKUP(N39,coureurs!$A$4:$I$70,2,FALSE)),"",VLOOKUP(N39,coureurs!$A$4:$I$70,2,FALSE))</f>
        <v/>
      </c>
      <c r="P39" s="14" t="str">
        <f>IF(ISNA(VLOOKUP(N39,coureurs!$A$4:$I$70,3,FALSE)),"",VLOOKUP(N39,coureurs!$A$4:$I$70,3,FALSE))</f>
        <v/>
      </c>
      <c r="Q39" s="14" t="str">
        <f>IF(ISNA(VLOOKUP(N39,coureurs!$A$4:$I$70,9,FALSE)),"",VLOOKUP(N39,coureurs!$A$4:$I$70,9,FALSE))</f>
        <v/>
      </c>
      <c r="R39" s="8" t="e">
        <f t="shared" si="2"/>
        <v>#N/A</v>
      </c>
      <c r="S39" s="10" t="e">
        <f t="shared" si="6"/>
        <v>#N/A</v>
      </c>
    </row>
    <row r="40" spans="1:19" x14ac:dyDescent="0.25">
      <c r="A40" s="91">
        <f t="shared" ref="A40:A42" si="7">A39+1</f>
        <v>33</v>
      </c>
      <c r="B40" s="29" t="e">
        <f t="shared" si="0"/>
        <v>#N/A</v>
      </c>
      <c r="C40" s="78"/>
      <c r="D40" s="14" t="str">
        <f>IF(ISNA(VLOOKUP(C40,coureurs!$A$4:$I$70,2,FALSE)),"",VLOOKUP(C40,coureurs!$A$4:$I$70,2,FALSE))</f>
        <v/>
      </c>
      <c r="E40" s="14" t="str">
        <f>IF(ISNA(VLOOKUP(C40,coureurs!$A$4:$I$70,3,FALSE)),"",VLOOKUP(C40,coureurs!$A$4:$I$70,3,FALSE))</f>
        <v/>
      </c>
      <c r="F40" s="14" t="str">
        <f>IF(ISNA(VLOOKUP(C40,coureurs!$A$4:$I$70,9,FALSE)),"",VLOOKUP(C40,coureurs!$A$4:$I$70,9,FALSE))</f>
        <v/>
      </c>
      <c r="G40" s="77"/>
      <c r="H40" s="10">
        <f t="shared" si="4"/>
        <v>-6.7858796296296306E-2</v>
      </c>
      <c r="I40" s="100" t="e">
        <f>VLOOKUP(C40,$C$8:$H$42,5,FALSE)+VLOOKUP(C40,CLM!$L$8:$R$42,6,FALSE)</f>
        <v>#N/A</v>
      </c>
      <c r="J40" s="15" t="e">
        <f t="shared" si="1"/>
        <v>#N/A</v>
      </c>
      <c r="K40" s="91" t="e">
        <f>VLOOKUP(C40,CLM!$L$8:$R$42,7,FALSE)</f>
        <v>#N/A</v>
      </c>
      <c r="L40" s="15" t="e">
        <f>VLOOKUP(C40,$C$8:$H$42,6,FALSE)+VLOOKUP(C40,CLM!$L$8:$R$42,6,FALSE)</f>
        <v>#N/A</v>
      </c>
      <c r="M40" s="91">
        <f t="shared" si="5"/>
        <v>33</v>
      </c>
      <c r="N40" s="78"/>
      <c r="O40" s="14" t="str">
        <f>IF(ISNA(VLOOKUP(N40,coureurs!$A$4:$I$70,2,FALSE)),"",VLOOKUP(N40,coureurs!$A$4:$I$70,2,FALSE))</f>
        <v/>
      </c>
      <c r="P40" s="14" t="str">
        <f>IF(ISNA(VLOOKUP(N40,coureurs!$A$4:$I$70,3,FALSE)),"",VLOOKUP(N40,coureurs!$A$4:$I$70,3,FALSE))</f>
        <v/>
      </c>
      <c r="Q40" s="14" t="str">
        <f>IF(ISNA(VLOOKUP(N40,coureurs!$A$4:$I$70,9,FALSE)),"",VLOOKUP(N40,coureurs!$A$4:$I$70,9,FALSE))</f>
        <v/>
      </c>
      <c r="R40" s="8" t="e">
        <f t="shared" si="2"/>
        <v>#N/A</v>
      </c>
      <c r="S40" s="10" t="e">
        <f t="shared" si="6"/>
        <v>#N/A</v>
      </c>
    </row>
    <row r="41" spans="1:19" x14ac:dyDescent="0.25">
      <c r="A41" s="91">
        <f t="shared" si="7"/>
        <v>34</v>
      </c>
      <c r="B41" s="29" t="e">
        <f t="shared" si="0"/>
        <v>#N/A</v>
      </c>
      <c r="C41" s="78"/>
      <c r="D41" s="14" t="str">
        <f>IF(ISNA(VLOOKUP(C41,coureurs!$A$4:$I$70,2,FALSE)),"",VLOOKUP(C41,coureurs!$A$4:$I$70,2,FALSE))</f>
        <v/>
      </c>
      <c r="E41" s="14" t="str">
        <f>IF(ISNA(VLOOKUP(C41,coureurs!$A$4:$I$70,3,FALSE)),"",VLOOKUP(C41,coureurs!$A$4:$I$70,3,FALSE))</f>
        <v/>
      </c>
      <c r="F41" s="14" t="str">
        <f>IF(ISNA(VLOOKUP(C41,coureurs!$A$4:$I$70,9,FALSE)),"",VLOOKUP(C41,coureurs!$A$4:$I$70,9,FALSE))</f>
        <v/>
      </c>
      <c r="G41" s="77"/>
      <c r="H41" s="10">
        <f t="shared" si="4"/>
        <v>-6.7858796296296306E-2</v>
      </c>
      <c r="I41" s="100" t="e">
        <f>VLOOKUP(C41,$C$8:$H$42,5,FALSE)+VLOOKUP(C41,CLM!$L$8:$R$42,6,FALSE)</f>
        <v>#N/A</v>
      </c>
      <c r="J41" s="15" t="e">
        <f t="shared" si="1"/>
        <v>#N/A</v>
      </c>
      <c r="K41" s="91" t="e">
        <f>VLOOKUP(C41,CLM!$L$8:$R$42,7,FALSE)</f>
        <v>#N/A</v>
      </c>
      <c r="L41" s="15" t="e">
        <f>VLOOKUP(C41,$C$8:$H$42,6,FALSE)+VLOOKUP(C41,CLM!$L$8:$R$42,6,FALSE)</f>
        <v>#N/A</v>
      </c>
      <c r="M41" s="91">
        <f t="shared" si="5"/>
        <v>34</v>
      </c>
      <c r="N41" s="78"/>
      <c r="O41" s="14" t="str">
        <f>IF(ISNA(VLOOKUP(N41,coureurs!$A$4:$I$70,2,FALSE)),"",VLOOKUP(N41,coureurs!$A$4:$I$70,2,FALSE))</f>
        <v/>
      </c>
      <c r="P41" s="14" t="str">
        <f>IF(ISNA(VLOOKUP(N41,coureurs!$A$4:$I$70,3,FALSE)),"",VLOOKUP(N41,coureurs!$A$4:$I$70,3,FALSE))</f>
        <v/>
      </c>
      <c r="Q41" s="14" t="str">
        <f>IF(ISNA(VLOOKUP(N41,coureurs!$A$4:$I$70,9,FALSE)),"",VLOOKUP(N41,coureurs!$A$4:$I$70,9,FALSE))</f>
        <v/>
      </c>
      <c r="R41" s="8" t="e">
        <f t="shared" si="2"/>
        <v>#N/A</v>
      </c>
      <c r="S41" s="10" t="e">
        <f t="shared" si="6"/>
        <v>#N/A</v>
      </c>
    </row>
    <row r="42" spans="1:19" x14ac:dyDescent="0.25">
      <c r="A42" s="91">
        <f t="shared" si="7"/>
        <v>35</v>
      </c>
      <c r="B42" s="29" t="e">
        <f t="shared" si="0"/>
        <v>#N/A</v>
      </c>
      <c r="C42" s="78"/>
      <c r="D42" s="14" t="str">
        <f>IF(ISNA(VLOOKUP(C42,coureurs!$A$4:$I$70,2,FALSE)),"",VLOOKUP(C42,coureurs!$A$4:$I$70,2,FALSE))</f>
        <v/>
      </c>
      <c r="E42" s="14" t="str">
        <f>IF(ISNA(VLOOKUP(C42,coureurs!$A$4:$I$70,3,FALSE)),"",VLOOKUP(C42,coureurs!$A$4:$I$70,3,FALSE))</f>
        <v/>
      </c>
      <c r="F42" s="14" t="str">
        <f>IF(ISNA(VLOOKUP(C42,coureurs!$A$4:$I$70,9,FALSE)),"",VLOOKUP(C42,coureurs!$A$4:$I$70,9,FALSE))</f>
        <v/>
      </c>
      <c r="G42" s="77"/>
      <c r="H42" s="10">
        <f t="shared" si="4"/>
        <v>-6.7858796296296306E-2</v>
      </c>
      <c r="I42" s="100" t="e">
        <f>VLOOKUP(C42,$C$8:$H$42,5,FALSE)+VLOOKUP(C42,CLM!$L$8:$R$42,6,FALSE)</f>
        <v>#N/A</v>
      </c>
      <c r="J42" s="15" t="e">
        <f t="shared" si="1"/>
        <v>#N/A</v>
      </c>
      <c r="K42" s="91" t="e">
        <f>VLOOKUP(C42,CLM!$L$8:$R$42,7,FALSE)</f>
        <v>#N/A</v>
      </c>
      <c r="L42" s="15" t="e">
        <f>VLOOKUP(C42,$C$8:$H$42,6,FALSE)+VLOOKUP(C42,CLM!$L$8:$R$42,6,FALSE)</f>
        <v>#N/A</v>
      </c>
      <c r="M42" s="91">
        <f t="shared" si="5"/>
        <v>35</v>
      </c>
      <c r="N42" s="78"/>
      <c r="O42" s="14" t="str">
        <f>IF(ISNA(VLOOKUP(N42,coureurs!$A$4:$I$70,2,FALSE)),"",VLOOKUP(N42,coureurs!$A$4:$I$70,2,FALSE))</f>
        <v/>
      </c>
      <c r="P42" s="14" t="str">
        <f>IF(ISNA(VLOOKUP(N42,coureurs!$A$4:$I$70,3,FALSE)),"",VLOOKUP(N42,coureurs!$A$4:$I$70,3,FALSE))</f>
        <v/>
      </c>
      <c r="Q42" s="14" t="str">
        <f>IF(ISNA(VLOOKUP(N42,coureurs!$A$4:$I$70,9,FALSE)),"",VLOOKUP(N42,coureurs!$A$4:$I$70,9,FALSE))</f>
        <v/>
      </c>
      <c r="R42" s="8" t="e">
        <f t="shared" si="2"/>
        <v>#N/A</v>
      </c>
      <c r="S42" s="10" t="e">
        <f t="shared" si="6"/>
        <v>#N/A</v>
      </c>
    </row>
    <row r="43" spans="1:19" x14ac:dyDescent="0.25">
      <c r="A43" s="78">
        <v>36</v>
      </c>
      <c r="B43" s="29" t="e">
        <f t="shared" si="0"/>
        <v>#N/A</v>
      </c>
      <c r="C43" s="78"/>
      <c r="D43" s="14" t="str">
        <f>IF(ISNA(VLOOKUP(C43,coureurs!$A$4:$I$70,2,FALSE)),"",VLOOKUP(C43,coureurs!$A$4:$I$70,2,FALSE))</f>
        <v/>
      </c>
      <c r="E43" s="14" t="str">
        <f>IF(ISNA(VLOOKUP(C43,coureurs!$A$4:$I$70,3,FALSE)),"",VLOOKUP(C43,coureurs!$A$4:$I$70,3,FALSE))</f>
        <v/>
      </c>
      <c r="F43" s="14" t="str">
        <f>IF(ISNA(VLOOKUP(C43,coureurs!$A$4:$I$70,9,FALSE)),"",VLOOKUP(C43,coureurs!$A$4:$I$70,9,FALSE))</f>
        <v/>
      </c>
      <c r="G43" s="77"/>
      <c r="H43" s="10">
        <f t="shared" si="4"/>
        <v>-6.7858796296296306E-2</v>
      </c>
      <c r="I43" s="100" t="e">
        <f>VLOOKUP(C43,$C$8:$H$42,5,FALSE)+VLOOKUP(C43,CLM!$L$8:$R$42,6,FALSE)</f>
        <v>#N/A</v>
      </c>
      <c r="J43" s="15" t="e">
        <f t="shared" si="1"/>
        <v>#N/A</v>
      </c>
      <c r="K43" s="91" t="e">
        <f>VLOOKUP(C43,CLM!$L$8:$R$42,7,FALSE)</f>
        <v>#N/A</v>
      </c>
      <c r="L43" s="15" t="e">
        <f>VLOOKUP(C43,$C$8:$H$42,6,FALSE)+VLOOKUP(C43,CLM!$L$8:$R$42,6,FALSE)</f>
        <v>#N/A</v>
      </c>
      <c r="M43" s="91">
        <f t="shared" si="5"/>
        <v>36</v>
      </c>
      <c r="N43" s="78"/>
      <c r="O43" s="14" t="str">
        <f>IF(ISNA(VLOOKUP(N43,coureurs!$A$4:$I$70,2,FALSE)),"",VLOOKUP(N43,coureurs!$A$4:$I$70,2,FALSE))</f>
        <v/>
      </c>
      <c r="P43" s="14" t="str">
        <f>IF(ISNA(VLOOKUP(N43,coureurs!$A$4:$I$70,3,FALSE)),"",VLOOKUP(N43,coureurs!$A$4:$I$70,3,FALSE))</f>
        <v/>
      </c>
      <c r="Q43" s="14" t="str">
        <f>IF(ISNA(VLOOKUP(N43,coureurs!$A$4:$I$70,9,FALSE)),"",VLOOKUP(N43,coureurs!$A$4:$I$70,9,FALSE))</f>
        <v/>
      </c>
      <c r="R43" s="8" t="e">
        <f t="shared" si="2"/>
        <v>#N/A</v>
      </c>
      <c r="S43" s="10" t="e">
        <f t="shared" si="6"/>
        <v>#N/A</v>
      </c>
    </row>
    <row r="44" spans="1:19" x14ac:dyDescent="0.25">
      <c r="A44" s="78">
        <v>37</v>
      </c>
      <c r="B44" s="29" t="e">
        <f t="shared" si="0"/>
        <v>#N/A</v>
      </c>
      <c r="C44" s="78"/>
      <c r="D44" s="14" t="str">
        <f>IF(ISNA(VLOOKUP(C44,coureurs!$A$4:$I$70,2,FALSE)),"",VLOOKUP(C44,coureurs!$A$4:$I$70,2,FALSE))</f>
        <v/>
      </c>
      <c r="E44" s="14" t="str">
        <f>IF(ISNA(VLOOKUP(C44,coureurs!$A$4:$I$70,3,FALSE)),"",VLOOKUP(C44,coureurs!$A$4:$I$70,3,FALSE))</f>
        <v/>
      </c>
      <c r="F44" s="14" t="str">
        <f>IF(ISNA(VLOOKUP(C44,coureurs!$A$4:$I$70,9,FALSE)),"",VLOOKUP(C44,coureurs!$A$4:$I$70,9,FALSE))</f>
        <v/>
      </c>
      <c r="G44" s="77"/>
      <c r="H44" s="10">
        <f t="shared" si="4"/>
        <v>-6.7858796296296306E-2</v>
      </c>
      <c r="I44" s="100" t="e">
        <f>VLOOKUP(C44,$C$8:$H$42,5,FALSE)+VLOOKUP(C44,CLM!$L$8:$R$42,6,FALSE)</f>
        <v>#N/A</v>
      </c>
      <c r="J44" s="15" t="e">
        <f t="shared" si="1"/>
        <v>#N/A</v>
      </c>
      <c r="K44" s="91" t="e">
        <f>VLOOKUP(C44,CLM!$L$8:$R$42,7,FALSE)</f>
        <v>#N/A</v>
      </c>
      <c r="L44" s="15" t="e">
        <f>VLOOKUP(C44,$C$8:$H$42,6,FALSE)+VLOOKUP(C44,CLM!$L$8:$R$42,6,FALSE)</f>
        <v>#N/A</v>
      </c>
      <c r="M44" s="91">
        <f t="shared" si="5"/>
        <v>37</v>
      </c>
      <c r="N44" s="78"/>
      <c r="O44" s="14" t="str">
        <f>IF(ISNA(VLOOKUP(N44,coureurs!$A$4:$I$70,2,FALSE)),"",VLOOKUP(N44,coureurs!$A$4:$I$70,2,FALSE))</f>
        <v/>
      </c>
      <c r="P44" s="14" t="str">
        <f>IF(ISNA(VLOOKUP(N44,coureurs!$A$4:$I$70,3,FALSE)),"",VLOOKUP(N44,coureurs!$A$4:$I$70,3,FALSE))</f>
        <v/>
      </c>
      <c r="Q44" s="14" t="str">
        <f>IF(ISNA(VLOOKUP(N44,coureurs!$A$4:$I$70,9,FALSE)),"",VLOOKUP(N44,coureurs!$A$4:$I$70,9,FALSE))</f>
        <v/>
      </c>
      <c r="R44" s="8" t="e">
        <f t="shared" si="2"/>
        <v>#N/A</v>
      </c>
      <c r="S44" s="10" t="e">
        <f t="shared" si="6"/>
        <v>#N/A</v>
      </c>
    </row>
    <row r="45" spans="1:19" x14ac:dyDescent="0.25">
      <c r="A45" s="78">
        <v>38</v>
      </c>
      <c r="B45" s="29" t="e">
        <f t="shared" si="0"/>
        <v>#N/A</v>
      </c>
      <c r="C45" s="78"/>
      <c r="D45" s="14" t="str">
        <f>IF(ISNA(VLOOKUP(C45,coureurs!$A$4:$I$70,2,FALSE)),"",VLOOKUP(C45,coureurs!$A$4:$I$70,2,FALSE))</f>
        <v/>
      </c>
      <c r="E45" s="14" t="str">
        <f>IF(ISNA(VLOOKUP(C45,coureurs!$A$4:$I$70,3,FALSE)),"",VLOOKUP(C45,coureurs!$A$4:$I$70,3,FALSE))</f>
        <v/>
      </c>
      <c r="F45" s="14" t="str">
        <f>IF(ISNA(VLOOKUP(C45,coureurs!$A$4:$I$70,9,FALSE)),"",VLOOKUP(C45,coureurs!$A$4:$I$70,9,FALSE))</f>
        <v/>
      </c>
      <c r="G45" s="77"/>
      <c r="H45" s="10">
        <f t="shared" si="4"/>
        <v>-6.7858796296296306E-2</v>
      </c>
      <c r="I45" s="100" t="e">
        <f>VLOOKUP(C45,$C$8:$H$42,5,FALSE)+VLOOKUP(C45,CLM!$L$8:$R$42,6,FALSE)</f>
        <v>#N/A</v>
      </c>
      <c r="J45" s="15" t="e">
        <f t="shared" si="1"/>
        <v>#N/A</v>
      </c>
      <c r="K45" s="91" t="e">
        <f>VLOOKUP(C45,CLM!$L$8:$R$42,7,FALSE)</f>
        <v>#N/A</v>
      </c>
      <c r="L45" s="15" t="e">
        <f>VLOOKUP(C45,$C$8:$H$42,6,FALSE)+VLOOKUP(C45,CLM!$L$8:$R$42,6,FALSE)</f>
        <v>#N/A</v>
      </c>
      <c r="M45" s="91">
        <f t="shared" si="5"/>
        <v>38</v>
      </c>
      <c r="N45" s="78"/>
      <c r="O45" s="14" t="str">
        <f>IF(ISNA(VLOOKUP(N45,coureurs!$A$4:$I$70,2,FALSE)),"",VLOOKUP(N45,coureurs!$A$4:$I$70,2,FALSE))</f>
        <v/>
      </c>
      <c r="P45" s="14" t="str">
        <f>IF(ISNA(VLOOKUP(N45,coureurs!$A$4:$I$70,3,FALSE)),"",VLOOKUP(N45,coureurs!$A$4:$I$70,3,FALSE))</f>
        <v/>
      </c>
      <c r="Q45" s="14" t="str">
        <f>IF(ISNA(VLOOKUP(N45,coureurs!$A$4:$I$70,9,FALSE)),"",VLOOKUP(N45,coureurs!$A$4:$I$70,9,FALSE))</f>
        <v/>
      </c>
      <c r="R45" s="8" t="e">
        <f t="shared" si="2"/>
        <v>#N/A</v>
      </c>
      <c r="S45" s="10" t="e">
        <f t="shared" si="6"/>
        <v>#N/A</v>
      </c>
    </row>
    <row r="46" spans="1:19" x14ac:dyDescent="0.25">
      <c r="A46" s="78">
        <v>39</v>
      </c>
      <c r="B46" s="29" t="e">
        <f t="shared" si="0"/>
        <v>#N/A</v>
      </c>
      <c r="C46" s="78"/>
      <c r="D46" s="14" t="str">
        <f>IF(ISNA(VLOOKUP(C46,coureurs!$A$4:$I$70,2,FALSE)),"",VLOOKUP(C46,coureurs!$A$4:$I$70,2,FALSE))</f>
        <v/>
      </c>
      <c r="E46" s="14" t="str">
        <f>IF(ISNA(VLOOKUP(C46,coureurs!$A$4:$I$70,3,FALSE)),"",VLOOKUP(C46,coureurs!$A$4:$I$70,3,FALSE))</f>
        <v/>
      </c>
      <c r="F46" s="14" t="str">
        <f>IF(ISNA(VLOOKUP(C46,coureurs!$A$4:$I$70,9,FALSE)),"",VLOOKUP(C46,coureurs!$A$4:$I$70,9,FALSE))</f>
        <v/>
      </c>
      <c r="G46" s="77"/>
      <c r="H46" s="10">
        <f t="shared" si="4"/>
        <v>-6.7858796296296306E-2</v>
      </c>
      <c r="I46" s="100" t="e">
        <f>VLOOKUP(C46,$C$8:$H$42,5,FALSE)+VLOOKUP(C46,CLM!$L$8:$R$42,6,FALSE)</f>
        <v>#N/A</v>
      </c>
      <c r="J46" s="15" t="e">
        <f t="shared" si="1"/>
        <v>#N/A</v>
      </c>
      <c r="K46" s="91" t="e">
        <f>VLOOKUP(C46,CLM!$L$8:$R$42,7,FALSE)</f>
        <v>#N/A</v>
      </c>
      <c r="L46" s="15" t="e">
        <f>VLOOKUP(C46,$C$8:$H$42,6,FALSE)+VLOOKUP(C46,CLM!$L$8:$R$42,6,FALSE)</f>
        <v>#N/A</v>
      </c>
      <c r="M46" s="91">
        <f t="shared" si="5"/>
        <v>39</v>
      </c>
      <c r="N46" s="78"/>
      <c r="O46" s="14" t="str">
        <f>IF(ISNA(VLOOKUP(N46,coureurs!$A$4:$I$70,2,FALSE)),"",VLOOKUP(N46,coureurs!$A$4:$I$70,2,FALSE))</f>
        <v/>
      </c>
      <c r="P46" s="14" t="str">
        <f>IF(ISNA(VLOOKUP(N46,coureurs!$A$4:$I$70,3,FALSE)),"",VLOOKUP(N46,coureurs!$A$4:$I$70,3,FALSE))</f>
        <v/>
      </c>
      <c r="Q46" s="14" t="str">
        <f>IF(ISNA(VLOOKUP(N46,coureurs!$A$4:$I$70,9,FALSE)),"",VLOOKUP(N46,coureurs!$A$4:$I$70,9,FALSE))</f>
        <v/>
      </c>
      <c r="R46" s="8" t="e">
        <f t="shared" si="2"/>
        <v>#N/A</v>
      </c>
      <c r="S46" s="10" t="e">
        <f t="shared" si="6"/>
        <v>#N/A</v>
      </c>
    </row>
    <row r="47" spans="1:19" x14ac:dyDescent="0.25">
      <c r="A47" s="78">
        <v>40</v>
      </c>
      <c r="B47" s="29" t="e">
        <f t="shared" si="0"/>
        <v>#N/A</v>
      </c>
      <c r="C47" s="78"/>
      <c r="D47" s="14" t="str">
        <f>IF(ISNA(VLOOKUP(C47,coureurs!$A$4:$I$70,2,FALSE)),"",VLOOKUP(C47,coureurs!$A$4:$I$70,2,FALSE))</f>
        <v/>
      </c>
      <c r="E47" s="14" t="str">
        <f>IF(ISNA(VLOOKUP(C47,coureurs!$A$4:$I$70,3,FALSE)),"",VLOOKUP(C47,coureurs!$A$4:$I$70,3,FALSE))</f>
        <v/>
      </c>
      <c r="F47" s="14" t="str">
        <f>IF(ISNA(VLOOKUP(C47,coureurs!$A$4:$I$70,9,FALSE)),"",VLOOKUP(C47,coureurs!$A$4:$I$70,9,FALSE))</f>
        <v/>
      </c>
      <c r="G47" s="77"/>
      <c r="H47" s="10">
        <f t="shared" si="4"/>
        <v>-6.7858796296296306E-2</v>
      </c>
      <c r="I47" s="100" t="e">
        <f>VLOOKUP(C47,$C$8:$H$42,5,FALSE)+VLOOKUP(C47,CLM!$L$8:$R$42,6,FALSE)</f>
        <v>#N/A</v>
      </c>
      <c r="J47" s="15" t="e">
        <f t="shared" si="1"/>
        <v>#N/A</v>
      </c>
      <c r="K47" s="91" t="e">
        <f>VLOOKUP(C47,CLM!$L$8:$R$42,7,FALSE)</f>
        <v>#N/A</v>
      </c>
      <c r="L47" s="15" t="e">
        <f>VLOOKUP(C47,$C$8:$H$42,6,FALSE)+VLOOKUP(C47,CLM!$L$8:$R$42,6,FALSE)</f>
        <v>#N/A</v>
      </c>
      <c r="M47" s="91">
        <f t="shared" si="5"/>
        <v>40</v>
      </c>
      <c r="N47" s="78"/>
      <c r="O47" s="14" t="str">
        <f>IF(ISNA(VLOOKUP(N47,coureurs!$A$4:$I$70,2,FALSE)),"",VLOOKUP(N47,coureurs!$A$4:$I$70,2,FALSE))</f>
        <v/>
      </c>
      <c r="P47" s="14" t="str">
        <f>IF(ISNA(VLOOKUP(N47,coureurs!$A$4:$I$70,3,FALSE)),"",VLOOKUP(N47,coureurs!$A$4:$I$70,3,FALSE))</f>
        <v/>
      </c>
      <c r="Q47" s="14" t="str">
        <f>IF(ISNA(VLOOKUP(N47,coureurs!$A$4:$I$70,9,FALSE)),"",VLOOKUP(N47,coureurs!$A$4:$I$70,9,FALSE))</f>
        <v/>
      </c>
      <c r="R47" s="8" t="e">
        <f t="shared" si="2"/>
        <v>#N/A</v>
      </c>
      <c r="S47" s="10" t="e">
        <f t="shared" si="6"/>
        <v>#N/A</v>
      </c>
    </row>
    <row r="48" spans="1:19" x14ac:dyDescent="0.25">
      <c r="A48" s="78">
        <v>41</v>
      </c>
      <c r="B48" s="29" t="e">
        <f t="shared" si="0"/>
        <v>#N/A</v>
      </c>
      <c r="C48" s="78"/>
      <c r="D48" s="14" t="str">
        <f>IF(ISNA(VLOOKUP(C48,coureurs!$A$4:$I$70,2,FALSE)),"",VLOOKUP(C48,coureurs!$A$4:$I$70,2,FALSE))</f>
        <v/>
      </c>
      <c r="E48" s="14" t="str">
        <f>IF(ISNA(VLOOKUP(C48,coureurs!$A$4:$I$70,3,FALSE)),"",VLOOKUP(C48,coureurs!$A$4:$I$70,3,FALSE))</f>
        <v/>
      </c>
      <c r="F48" s="14" t="str">
        <f>IF(ISNA(VLOOKUP(C48,coureurs!$A$4:$I$70,9,FALSE)),"",VLOOKUP(C48,coureurs!$A$4:$I$70,9,FALSE))</f>
        <v/>
      </c>
      <c r="G48" s="77"/>
      <c r="H48" s="10">
        <f t="shared" si="4"/>
        <v>-6.7858796296296306E-2</v>
      </c>
      <c r="I48" s="100" t="e">
        <f>VLOOKUP(C48,$C$8:$H$42,5,FALSE)+VLOOKUP(C48,CLM!$L$8:$R$42,6,FALSE)</f>
        <v>#N/A</v>
      </c>
      <c r="J48" s="15" t="e">
        <f t="shared" si="1"/>
        <v>#N/A</v>
      </c>
      <c r="K48" s="91" t="e">
        <f>VLOOKUP(C48,CLM!$L$8:$R$42,7,FALSE)</f>
        <v>#N/A</v>
      </c>
      <c r="L48" s="15" t="e">
        <f>VLOOKUP(C48,$C$8:$H$42,6,FALSE)+VLOOKUP(C48,CLM!$L$8:$R$42,6,FALSE)</f>
        <v>#N/A</v>
      </c>
      <c r="M48" s="91">
        <f t="shared" si="5"/>
        <v>41</v>
      </c>
      <c r="N48" s="78"/>
      <c r="O48" s="14" t="str">
        <f>IF(ISNA(VLOOKUP(N48,coureurs!$A$4:$I$70,2,FALSE)),"",VLOOKUP(N48,coureurs!$A$4:$I$70,2,FALSE))</f>
        <v/>
      </c>
      <c r="P48" s="14" t="str">
        <f>IF(ISNA(VLOOKUP(N48,coureurs!$A$4:$I$70,3,FALSE)),"",VLOOKUP(N48,coureurs!$A$4:$I$70,3,FALSE))</f>
        <v/>
      </c>
      <c r="Q48" s="14" t="str">
        <f>IF(ISNA(VLOOKUP(N48,coureurs!$A$4:$I$70,9,FALSE)),"",VLOOKUP(N48,coureurs!$A$4:$I$70,9,FALSE))</f>
        <v/>
      </c>
      <c r="R48" s="8" t="e">
        <f t="shared" si="2"/>
        <v>#N/A</v>
      </c>
      <c r="S48" s="10" t="e">
        <f t="shared" si="6"/>
        <v>#N/A</v>
      </c>
    </row>
    <row r="49" spans="1:19" x14ac:dyDescent="0.25">
      <c r="A49" s="78">
        <v>42</v>
      </c>
      <c r="B49" s="29" t="e">
        <f t="shared" si="0"/>
        <v>#N/A</v>
      </c>
      <c r="C49" s="78"/>
      <c r="D49" s="14" t="str">
        <f>IF(ISNA(VLOOKUP(C49,coureurs!$A$4:$I$70,2,FALSE)),"",VLOOKUP(C49,coureurs!$A$4:$I$70,2,FALSE))</f>
        <v/>
      </c>
      <c r="E49" s="14" t="str">
        <f>IF(ISNA(VLOOKUP(C49,coureurs!$A$4:$I$70,3,FALSE)),"",VLOOKUP(C49,coureurs!$A$4:$I$70,3,FALSE))</f>
        <v/>
      </c>
      <c r="F49" s="14" t="str">
        <f>IF(ISNA(VLOOKUP(C49,coureurs!$A$4:$I$70,9,FALSE)),"",VLOOKUP(C49,coureurs!$A$4:$I$70,9,FALSE))</f>
        <v/>
      </c>
      <c r="G49" s="77"/>
      <c r="H49" s="10">
        <f t="shared" si="4"/>
        <v>-6.7858796296296306E-2</v>
      </c>
      <c r="I49" s="100" t="e">
        <f>VLOOKUP(C49,$C$8:$H$42,5,FALSE)+VLOOKUP(C49,CLM!$L$8:$R$42,6,FALSE)</f>
        <v>#N/A</v>
      </c>
      <c r="J49" s="15" t="e">
        <f t="shared" si="1"/>
        <v>#N/A</v>
      </c>
      <c r="K49" s="91" t="e">
        <f>VLOOKUP(C49,CLM!$L$8:$R$42,7,FALSE)</f>
        <v>#N/A</v>
      </c>
      <c r="L49" s="15" t="e">
        <f>VLOOKUP(C49,$C$8:$H$42,6,FALSE)+VLOOKUP(C49,CLM!$L$8:$R$42,6,FALSE)</f>
        <v>#N/A</v>
      </c>
      <c r="M49" s="91">
        <f t="shared" si="5"/>
        <v>42</v>
      </c>
      <c r="N49" s="78"/>
      <c r="O49" s="14" t="str">
        <f>IF(ISNA(VLOOKUP(N49,coureurs!$A$4:$I$70,2,FALSE)),"",VLOOKUP(N49,coureurs!$A$4:$I$70,2,FALSE))</f>
        <v/>
      </c>
      <c r="P49" s="14" t="str">
        <f>IF(ISNA(VLOOKUP(N49,coureurs!$A$4:$I$70,3,FALSE)),"",VLOOKUP(N49,coureurs!$A$4:$I$70,3,FALSE))</f>
        <v/>
      </c>
      <c r="Q49" s="14" t="str">
        <f>IF(ISNA(VLOOKUP(N49,coureurs!$A$4:$I$70,9,FALSE)),"",VLOOKUP(N49,coureurs!$A$4:$I$70,9,FALSE))</f>
        <v/>
      </c>
      <c r="R49" s="8" t="e">
        <f t="shared" si="2"/>
        <v>#N/A</v>
      </c>
      <c r="S49" s="10" t="e">
        <f t="shared" si="6"/>
        <v>#N/A</v>
      </c>
    </row>
    <row r="50" spans="1:19" x14ac:dyDescent="0.25">
      <c r="A50" s="78">
        <v>43</v>
      </c>
      <c r="B50" s="29" t="e">
        <f t="shared" si="0"/>
        <v>#N/A</v>
      </c>
      <c r="C50" s="78"/>
      <c r="D50" s="14" t="str">
        <f>IF(ISNA(VLOOKUP(C50,coureurs!$A$4:$I$70,2,FALSE)),"",VLOOKUP(C50,coureurs!$A$4:$I$70,2,FALSE))</f>
        <v/>
      </c>
      <c r="E50" s="14" t="str">
        <f>IF(ISNA(VLOOKUP(C50,coureurs!$A$4:$I$70,3,FALSE)),"",VLOOKUP(C50,coureurs!$A$4:$I$70,3,FALSE))</f>
        <v/>
      </c>
      <c r="F50" s="14" t="str">
        <f>IF(ISNA(VLOOKUP(C50,coureurs!$A$4:$I$70,9,FALSE)),"",VLOOKUP(C50,coureurs!$A$4:$I$70,9,FALSE))</f>
        <v/>
      </c>
      <c r="G50" s="77"/>
      <c r="H50" s="10">
        <f t="shared" si="4"/>
        <v>-6.7858796296296306E-2</v>
      </c>
      <c r="I50" s="100" t="e">
        <f>VLOOKUP(C50,$C$8:$H$42,5,FALSE)+VLOOKUP(C50,CLM!$L$8:$R$42,6,FALSE)</f>
        <v>#N/A</v>
      </c>
      <c r="J50" s="15" t="e">
        <f t="shared" si="1"/>
        <v>#N/A</v>
      </c>
      <c r="K50" s="91" t="e">
        <f>VLOOKUP(C50,CLM!$L$8:$R$42,7,FALSE)</f>
        <v>#N/A</v>
      </c>
      <c r="L50" s="15" t="e">
        <f>VLOOKUP(C50,$C$8:$H$42,6,FALSE)+VLOOKUP(C50,CLM!$L$8:$R$42,6,FALSE)</f>
        <v>#N/A</v>
      </c>
      <c r="M50" s="91">
        <f t="shared" si="5"/>
        <v>43</v>
      </c>
      <c r="N50" s="78"/>
      <c r="O50" s="14" t="str">
        <f>IF(ISNA(VLOOKUP(N50,coureurs!$A$4:$I$70,2,FALSE)),"",VLOOKUP(N50,coureurs!$A$4:$I$70,2,FALSE))</f>
        <v/>
      </c>
      <c r="P50" s="14" t="str">
        <f>IF(ISNA(VLOOKUP(N50,coureurs!$A$4:$I$70,3,FALSE)),"",VLOOKUP(N50,coureurs!$A$4:$I$70,3,FALSE))</f>
        <v/>
      </c>
      <c r="Q50" s="14" t="str">
        <f>IF(ISNA(VLOOKUP(N50,coureurs!$A$4:$I$70,9,FALSE)),"",VLOOKUP(N50,coureurs!$A$4:$I$70,9,FALSE))</f>
        <v/>
      </c>
      <c r="R50" s="8" t="e">
        <f t="shared" si="2"/>
        <v>#N/A</v>
      </c>
      <c r="S50" s="10" t="e">
        <f t="shared" si="6"/>
        <v>#N/A</v>
      </c>
    </row>
    <row r="51" spans="1:19" x14ac:dyDescent="0.25">
      <c r="A51" s="78">
        <v>44</v>
      </c>
      <c r="B51" s="29" t="e">
        <f t="shared" si="0"/>
        <v>#N/A</v>
      </c>
      <c r="C51" s="78"/>
      <c r="D51" s="14" t="str">
        <f>IF(ISNA(VLOOKUP(C51,coureurs!$A$4:$I$70,2,FALSE)),"",VLOOKUP(C51,coureurs!$A$4:$I$70,2,FALSE))</f>
        <v/>
      </c>
      <c r="E51" s="14" t="str">
        <f>IF(ISNA(VLOOKUP(C51,coureurs!$A$4:$I$70,3,FALSE)),"",VLOOKUP(C51,coureurs!$A$4:$I$70,3,FALSE))</f>
        <v/>
      </c>
      <c r="F51" s="14" t="str">
        <f>IF(ISNA(VLOOKUP(C51,coureurs!$A$4:$I$70,9,FALSE)),"",VLOOKUP(C51,coureurs!$A$4:$I$70,9,FALSE))</f>
        <v/>
      </c>
      <c r="G51" s="77"/>
      <c r="H51" s="10">
        <f t="shared" si="4"/>
        <v>-6.7858796296296306E-2</v>
      </c>
      <c r="I51" s="100" t="e">
        <f>VLOOKUP(C51,$C$8:$H$42,5,FALSE)+VLOOKUP(C51,CLM!$L$8:$R$42,6,FALSE)</f>
        <v>#N/A</v>
      </c>
      <c r="J51" s="15" t="e">
        <f t="shared" si="1"/>
        <v>#N/A</v>
      </c>
      <c r="K51" s="91" t="e">
        <f>VLOOKUP(C51,CLM!$L$8:$R$42,7,FALSE)</f>
        <v>#N/A</v>
      </c>
      <c r="L51" s="15" t="e">
        <f>VLOOKUP(C51,$C$8:$H$42,6,FALSE)+VLOOKUP(C51,CLM!$L$8:$R$42,6,FALSE)</f>
        <v>#N/A</v>
      </c>
      <c r="M51" s="91">
        <f t="shared" si="5"/>
        <v>44</v>
      </c>
      <c r="N51" s="78"/>
      <c r="O51" s="14" t="str">
        <f>IF(ISNA(VLOOKUP(N51,coureurs!$A$4:$I$70,2,FALSE)),"",VLOOKUP(N51,coureurs!$A$4:$I$70,2,FALSE))</f>
        <v/>
      </c>
      <c r="P51" s="14" t="str">
        <f>IF(ISNA(VLOOKUP(N51,coureurs!$A$4:$I$70,3,FALSE)),"",VLOOKUP(N51,coureurs!$A$4:$I$70,3,FALSE))</f>
        <v/>
      </c>
      <c r="Q51" s="14" t="str">
        <f>IF(ISNA(VLOOKUP(N51,coureurs!$A$4:$I$70,9,FALSE)),"",VLOOKUP(N51,coureurs!$A$4:$I$70,9,FALSE))</f>
        <v/>
      </c>
      <c r="R51" s="8" t="e">
        <f t="shared" si="2"/>
        <v>#N/A</v>
      </c>
      <c r="S51" s="10" t="e">
        <f t="shared" si="6"/>
        <v>#N/A</v>
      </c>
    </row>
    <row r="52" spans="1:19" x14ac:dyDescent="0.25">
      <c r="A52" s="78">
        <v>45</v>
      </c>
      <c r="B52" s="29" t="e">
        <f t="shared" si="0"/>
        <v>#N/A</v>
      </c>
      <c r="C52" s="78"/>
      <c r="D52" s="14" t="str">
        <f>IF(ISNA(VLOOKUP(C52,coureurs!$A$4:$I$70,2,FALSE)),"",VLOOKUP(C52,coureurs!$A$4:$I$70,2,FALSE))</f>
        <v/>
      </c>
      <c r="E52" s="14" t="str">
        <f>IF(ISNA(VLOOKUP(C52,coureurs!$A$4:$I$70,3,FALSE)),"",VLOOKUP(C52,coureurs!$A$4:$I$70,3,FALSE))</f>
        <v/>
      </c>
      <c r="F52" s="14" t="str">
        <f>IF(ISNA(VLOOKUP(C52,coureurs!$A$4:$I$70,9,FALSE)),"",VLOOKUP(C52,coureurs!$A$4:$I$70,9,FALSE))</f>
        <v/>
      </c>
      <c r="G52" s="77"/>
      <c r="H52" s="10">
        <f t="shared" si="4"/>
        <v>-6.7858796296296306E-2</v>
      </c>
      <c r="I52" s="100" t="e">
        <f>VLOOKUP(C52,$C$8:$H$42,5,FALSE)+VLOOKUP(C52,CLM!$L$8:$R$42,6,FALSE)</f>
        <v>#N/A</v>
      </c>
      <c r="J52" s="15" t="e">
        <f t="shared" si="1"/>
        <v>#N/A</v>
      </c>
      <c r="K52" s="91" t="e">
        <f>VLOOKUP(C52,CLM!$L$8:$R$42,7,FALSE)</f>
        <v>#N/A</v>
      </c>
      <c r="L52" s="15" t="e">
        <f>VLOOKUP(C52,$C$8:$H$42,6,FALSE)+VLOOKUP(C52,CLM!$L$8:$R$42,6,FALSE)</f>
        <v>#N/A</v>
      </c>
      <c r="M52" s="91">
        <f t="shared" si="5"/>
        <v>45</v>
      </c>
      <c r="N52" s="78"/>
      <c r="O52" s="14" t="str">
        <f>IF(ISNA(VLOOKUP(N52,coureurs!$A$4:$I$70,2,FALSE)),"",VLOOKUP(N52,coureurs!$A$4:$I$70,2,FALSE))</f>
        <v/>
      </c>
      <c r="P52" s="14" t="str">
        <f>IF(ISNA(VLOOKUP(N52,coureurs!$A$4:$I$70,3,FALSE)),"",VLOOKUP(N52,coureurs!$A$4:$I$70,3,FALSE))</f>
        <v/>
      </c>
      <c r="Q52" s="14" t="str">
        <f>IF(ISNA(VLOOKUP(N52,coureurs!$A$4:$I$70,9,FALSE)),"",VLOOKUP(N52,coureurs!$A$4:$I$70,9,FALSE))</f>
        <v/>
      </c>
      <c r="R52" s="8" t="e">
        <f t="shared" si="2"/>
        <v>#N/A</v>
      </c>
      <c r="S52" s="10" t="e">
        <f t="shared" si="6"/>
        <v>#N/A</v>
      </c>
    </row>
    <row r="53" spans="1:19" x14ac:dyDescent="0.25">
      <c r="A53" s="78">
        <v>46</v>
      </c>
      <c r="B53" s="29" t="e">
        <f t="shared" si="0"/>
        <v>#N/A</v>
      </c>
      <c r="C53" s="78"/>
      <c r="D53" s="14" t="str">
        <f>IF(ISNA(VLOOKUP(C53,coureurs!$A$4:$I$70,2,FALSE)),"",VLOOKUP(C53,coureurs!$A$4:$I$70,2,FALSE))</f>
        <v/>
      </c>
      <c r="E53" s="14" t="str">
        <f>IF(ISNA(VLOOKUP(C53,coureurs!$A$4:$I$70,3,FALSE)),"",VLOOKUP(C53,coureurs!$A$4:$I$70,3,FALSE))</f>
        <v/>
      </c>
      <c r="F53" s="14" t="str">
        <f>IF(ISNA(VLOOKUP(C53,coureurs!$A$4:$I$70,9,FALSE)),"",VLOOKUP(C53,coureurs!$A$4:$I$70,9,FALSE))</f>
        <v/>
      </c>
      <c r="G53" s="77"/>
      <c r="H53" s="10">
        <f t="shared" si="4"/>
        <v>-6.7858796296296306E-2</v>
      </c>
      <c r="I53" s="100" t="e">
        <f>VLOOKUP(C53,$C$8:$H$42,5,FALSE)+VLOOKUP(C53,CLM!$L$8:$R$42,6,FALSE)</f>
        <v>#N/A</v>
      </c>
      <c r="J53" s="15" t="e">
        <f t="shared" si="1"/>
        <v>#N/A</v>
      </c>
      <c r="K53" s="91" t="e">
        <f>VLOOKUP(C53,CLM!$L$8:$R$42,7,FALSE)</f>
        <v>#N/A</v>
      </c>
      <c r="L53" s="15" t="e">
        <f>VLOOKUP(C53,$C$8:$H$42,6,FALSE)+VLOOKUP(C53,CLM!$L$8:$R$42,6,FALSE)</f>
        <v>#N/A</v>
      </c>
      <c r="M53" s="91">
        <f t="shared" si="5"/>
        <v>46</v>
      </c>
      <c r="N53" s="78"/>
      <c r="O53" s="14" t="str">
        <f>IF(ISNA(VLOOKUP(N53,coureurs!$A$4:$I$70,2,FALSE)),"",VLOOKUP(N53,coureurs!$A$4:$I$70,2,FALSE))</f>
        <v/>
      </c>
      <c r="P53" s="14" t="str">
        <f>IF(ISNA(VLOOKUP(N53,coureurs!$A$4:$I$70,3,FALSE)),"",VLOOKUP(N53,coureurs!$A$4:$I$70,3,FALSE))</f>
        <v/>
      </c>
      <c r="Q53" s="14" t="str">
        <f>IF(ISNA(VLOOKUP(N53,coureurs!$A$4:$I$70,9,FALSE)),"",VLOOKUP(N53,coureurs!$A$4:$I$70,9,FALSE))</f>
        <v/>
      </c>
      <c r="R53" s="8" t="e">
        <f t="shared" si="2"/>
        <v>#N/A</v>
      </c>
      <c r="S53" s="10" t="e">
        <f t="shared" si="6"/>
        <v>#N/A</v>
      </c>
    </row>
    <row r="54" spans="1:19" x14ac:dyDescent="0.25">
      <c r="A54" s="78">
        <v>47</v>
      </c>
      <c r="B54" s="29" t="e">
        <f t="shared" si="0"/>
        <v>#N/A</v>
      </c>
      <c r="C54" s="78"/>
      <c r="D54" s="14" t="str">
        <f>IF(ISNA(VLOOKUP(C54,coureurs!$A$4:$I$70,2,FALSE)),"",VLOOKUP(C54,coureurs!$A$4:$I$70,2,FALSE))</f>
        <v/>
      </c>
      <c r="E54" s="14" t="str">
        <f>IF(ISNA(VLOOKUP(C54,coureurs!$A$4:$I$70,3,FALSE)),"",VLOOKUP(C54,coureurs!$A$4:$I$70,3,FALSE))</f>
        <v/>
      </c>
      <c r="F54" s="14" t="str">
        <f>IF(ISNA(VLOOKUP(C54,coureurs!$A$4:$I$70,9,FALSE)),"",VLOOKUP(C54,coureurs!$A$4:$I$70,9,FALSE))</f>
        <v/>
      </c>
      <c r="G54" s="77"/>
      <c r="H54" s="10">
        <f t="shared" si="4"/>
        <v>-6.7858796296296306E-2</v>
      </c>
      <c r="I54" s="100" t="e">
        <f>VLOOKUP(C54,$C$8:$H$42,5,FALSE)+VLOOKUP(C54,CLM!$L$8:$R$42,6,FALSE)</f>
        <v>#N/A</v>
      </c>
      <c r="J54" s="15" t="e">
        <f t="shared" si="1"/>
        <v>#N/A</v>
      </c>
      <c r="K54" s="91" t="e">
        <f>VLOOKUP(C54,CLM!$L$8:$R$42,7,FALSE)</f>
        <v>#N/A</v>
      </c>
      <c r="L54" s="15" t="e">
        <f>VLOOKUP(C54,$C$8:$H$42,6,FALSE)+VLOOKUP(C54,CLM!$L$8:$R$42,6,FALSE)</f>
        <v>#N/A</v>
      </c>
      <c r="M54" s="91">
        <f t="shared" si="5"/>
        <v>47</v>
      </c>
      <c r="N54" s="78"/>
      <c r="O54" s="14" t="str">
        <f>IF(ISNA(VLOOKUP(N54,coureurs!$A$4:$I$70,2,FALSE)),"",VLOOKUP(N54,coureurs!$A$4:$I$70,2,FALSE))</f>
        <v/>
      </c>
      <c r="P54" s="14" t="str">
        <f>IF(ISNA(VLOOKUP(N54,coureurs!$A$4:$I$70,3,FALSE)),"",VLOOKUP(N54,coureurs!$A$4:$I$70,3,FALSE))</f>
        <v/>
      </c>
      <c r="Q54" s="14" t="str">
        <f>IF(ISNA(VLOOKUP(N54,coureurs!$A$4:$I$70,9,FALSE)),"",VLOOKUP(N54,coureurs!$A$4:$I$70,9,FALSE))</f>
        <v/>
      </c>
      <c r="R54" s="8" t="e">
        <f t="shared" si="2"/>
        <v>#N/A</v>
      </c>
      <c r="S54" s="10" t="e">
        <f t="shared" si="6"/>
        <v>#N/A</v>
      </c>
    </row>
    <row r="55" spans="1:19" x14ac:dyDescent="0.25">
      <c r="A55" s="81">
        <v>48</v>
      </c>
      <c r="B55" s="87" t="e">
        <f t="shared" si="0"/>
        <v>#N/A</v>
      </c>
      <c r="C55" s="81"/>
      <c r="D55" s="22" t="str">
        <f>IF(ISNA(VLOOKUP(C55,coureurs!$A$4:$I$70,2,FALSE)),"",VLOOKUP(C55,coureurs!$A$4:$I$70,2,FALSE))</f>
        <v/>
      </c>
      <c r="E55" s="22" t="str">
        <f>IF(ISNA(VLOOKUP(C55,coureurs!$A$4:$I$70,3,FALSE)),"",VLOOKUP(C55,coureurs!$A$4:$I$70,3,FALSE))</f>
        <v/>
      </c>
      <c r="F55" s="22" t="str">
        <f>IF(ISNA(VLOOKUP(C55,coureurs!$A$4:$I$70,9,FALSE)),"",VLOOKUP(C55,coureurs!$A$4:$I$70,9,FALSE))</f>
        <v/>
      </c>
      <c r="G55" s="85"/>
      <c r="H55" s="11">
        <f t="shared" si="4"/>
        <v>-6.7858796296296306E-2</v>
      </c>
      <c r="I55" s="101" t="e">
        <f>VLOOKUP(C55,$C$8:$H$42,5,FALSE)+VLOOKUP(C55,CLM!$L$8:$R$42,6,FALSE)</f>
        <v>#N/A</v>
      </c>
      <c r="J55" s="16" t="e">
        <f t="shared" si="1"/>
        <v>#N/A</v>
      </c>
      <c r="K55" s="92" t="e">
        <f>VLOOKUP(C55,CLM!$L$8:$R$42,7,FALSE)</f>
        <v>#N/A</v>
      </c>
      <c r="L55" s="16" t="e">
        <f>VLOOKUP(C55,$C$8:$H$42,6,FALSE)+VLOOKUP(C55,CLM!$L$8:$R$42,6,FALSE)</f>
        <v>#N/A</v>
      </c>
      <c r="M55" s="92">
        <f t="shared" si="5"/>
        <v>48</v>
      </c>
      <c r="N55" s="81"/>
      <c r="O55" s="22" t="str">
        <f>IF(ISNA(VLOOKUP(N55,coureurs!$A$4:$I$70,2,FALSE)),"",VLOOKUP(N55,coureurs!$A$4:$I$70,2,FALSE))</f>
        <v/>
      </c>
      <c r="P55" s="22" t="str">
        <f>IF(ISNA(VLOOKUP(N55,coureurs!$A$4:$I$70,3,FALSE)),"",VLOOKUP(N55,coureurs!$A$4:$I$70,3,FALSE))</f>
        <v/>
      </c>
      <c r="Q55" s="22" t="str">
        <f>IF(ISNA(VLOOKUP(N55,coureurs!$A$4:$I$70,9,FALSE)),"",VLOOKUP(N55,coureurs!$A$4:$I$70,9,FALSE))</f>
        <v/>
      </c>
      <c r="R55" s="9" t="e">
        <f t="shared" si="2"/>
        <v>#N/A</v>
      </c>
      <c r="S55" s="11" t="e">
        <f t="shared" si="6"/>
        <v>#N/A</v>
      </c>
    </row>
  </sheetData>
  <mergeCells count="2">
    <mergeCell ref="D2:G2"/>
    <mergeCell ref="O2:R2"/>
  </mergeCells>
  <printOptions horizontalCentered="1"/>
  <pageMargins left="0.19685039370078741" right="0.19685039370078741" top="0.15748031496062992" bottom="0" header="0" footer="0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workbookViewId="0">
      <selection activeCell="Q22" sqref="Q22"/>
    </sheetView>
  </sheetViews>
  <sheetFormatPr baseColWidth="10" defaultColWidth="11.42578125" defaultRowHeight="15" x14ac:dyDescent="0.25"/>
  <cols>
    <col min="1" max="1" width="2.7109375" style="1" customWidth="1"/>
    <col min="2" max="2" width="2.7109375" style="1" hidden="1" customWidth="1"/>
    <col min="3" max="4" width="6.7109375" style="1" customWidth="1"/>
    <col min="5" max="6" width="6.7109375" style="95" customWidth="1"/>
    <col min="7" max="8" width="6.7109375" style="1" customWidth="1"/>
    <col min="9" max="9" width="7.7109375" style="1" customWidth="1"/>
    <col min="10" max="10" width="6" style="1" customWidth="1"/>
    <col min="11" max="11" width="6.7109375" style="1" customWidth="1"/>
    <col min="12" max="14" width="4.7109375" style="1" customWidth="1"/>
    <col min="15" max="15" width="15.7109375" style="1" customWidth="1"/>
    <col min="16" max="16" width="12.7109375" style="1" customWidth="1"/>
    <col min="17" max="17" width="20.7109375" style="1" customWidth="1"/>
    <col min="18" max="19" width="5.7109375" style="1" customWidth="1"/>
    <col min="20" max="22" width="8.7109375" style="1" customWidth="1"/>
    <col min="23" max="16384" width="11.42578125" style="1"/>
  </cols>
  <sheetData>
    <row r="1" spans="1:19" ht="27" x14ac:dyDescent="0.25">
      <c r="A1" s="19" t="s">
        <v>81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2" t="s">
        <v>82</v>
      </c>
    </row>
    <row r="3" spans="1:19" ht="30" x14ac:dyDescent="0.25">
      <c r="B3" s="21" t="s">
        <v>21</v>
      </c>
      <c r="C3" s="104" t="s">
        <v>22</v>
      </c>
      <c r="D3" s="103" t="s">
        <v>102</v>
      </c>
      <c r="E3" s="103" t="s">
        <v>100</v>
      </c>
      <c r="F3" s="103" t="s">
        <v>101</v>
      </c>
      <c r="G3" s="103" t="s">
        <v>103</v>
      </c>
      <c r="H3" s="103" t="s">
        <v>104</v>
      </c>
      <c r="I3" s="4" t="s">
        <v>24</v>
      </c>
      <c r="J3" s="17" t="s">
        <v>27</v>
      </c>
      <c r="K3" s="27" t="s">
        <v>106</v>
      </c>
      <c r="M3" s="94" t="s">
        <v>0</v>
      </c>
      <c r="N3" s="94" t="s">
        <v>105</v>
      </c>
      <c r="O3" s="94" t="s">
        <v>2</v>
      </c>
      <c r="P3" s="94" t="s">
        <v>3</v>
      </c>
      <c r="Q3" s="94" t="s">
        <v>4</v>
      </c>
      <c r="R3" s="27" t="s">
        <v>25</v>
      </c>
      <c r="S3" s="103" t="s">
        <v>29</v>
      </c>
    </row>
    <row r="4" spans="1:19" x14ac:dyDescent="0.25">
      <c r="B4" s="1">
        <f>RANK($I4,$I$4:$I$15,0)+COUNTIFS($I$4:$I$15,I4,$J$4:$J$15,"&gt;"&amp;$J4)+COUNTIFS($I$4:$I$15,I4,$J$4:$J$15,$J4,$K$4:$K$15,"&gt;"&amp;$K4)</f>
        <v>2</v>
      </c>
      <c r="C4" s="93">
        <v>1</v>
      </c>
      <c r="D4" s="93">
        <v>3</v>
      </c>
      <c r="E4" s="93">
        <v>3</v>
      </c>
      <c r="F4" s="93"/>
      <c r="G4" s="93"/>
      <c r="H4" s="93"/>
      <c r="I4" s="93">
        <f>SUM(D4:H4)</f>
        <v>6</v>
      </c>
      <c r="J4" s="93">
        <f>IF(D4=MAX($D$4:$D$15),1,0)+IF(G4=MAX($G$4:$G$15),1,0)+IF(H4=MAX($H$4:$H$15),1,0)+IF(E4=MAX($E$4:$E$15),1,0)+IF(F4=MAX($F$4:$F$15),1,0)</f>
        <v>2</v>
      </c>
      <c r="K4" s="23">
        <f>IFERROR(INDEX(Etap2!$B$8:$B$33,MATCH('ClAnx-1'!C4,Etap2!$C$8:$C$33,0),1),"")</f>
        <v>4</v>
      </c>
      <c r="M4" s="93">
        <v>1</v>
      </c>
      <c r="N4" s="93">
        <f>VLOOKUP(M4,$B$4:$H$15,2,FALSE)</f>
        <v>17</v>
      </c>
      <c r="O4" s="13" t="str">
        <f>IF(ISNA(VLOOKUP(N4,coureurs!$A$4:$I$70,2,FALSE)),"",VLOOKUP(N4,coureurs!$A$4:$I$70,2,FALSE))</f>
        <v>BEAU17</v>
      </c>
      <c r="P4" s="13" t="str">
        <f>IF(ISNA(VLOOKUP(N4,coureurs!$A$4:$I$70,3,FALSE)),"",VLOOKUP(N4,coureurs!$A$4:$I$70,3,FALSE))</f>
        <v>No17</v>
      </c>
      <c r="Q4" s="13" t="str">
        <f>IF(ISNA(VLOOKUP(N4,coureurs!$A$4:$I$70,9,FALSE)),"",VLOOKUP(N4,coureurs!$A$4:$I$70,9,FALSE))</f>
        <v>EC MEDOC ATLANTIQUE</v>
      </c>
      <c r="R4" s="93">
        <f t="shared" ref="R4:R13" si="0">VLOOKUP($N4,$C$4:$J$15,7,FALSE)</f>
        <v>7</v>
      </c>
      <c r="S4" s="93">
        <f t="shared" ref="S4:S13" si="1">VLOOKUP($N4,$C$4:$J$15,8,FALSE)</f>
        <v>0</v>
      </c>
    </row>
    <row r="5" spans="1:19" x14ac:dyDescent="0.25">
      <c r="B5" s="1">
        <f t="shared" ref="B5:B15" si="2">RANK($I5,$I$4:$I$15,0)+COUNTIFS($I$4:$I$15,I5,$J$4:$J$15,"&gt;"&amp;$J5)+COUNTIFS($I$4:$I$15,I5,$J$4:$J$15,$J5,$K$4:$K$15,"&gt;"&amp;$K5)</f>
        <v>1</v>
      </c>
      <c r="C5" s="91">
        <v>17</v>
      </c>
      <c r="D5" s="91">
        <v>2</v>
      </c>
      <c r="E5" s="91">
        <v>2</v>
      </c>
      <c r="F5" s="91">
        <v>2</v>
      </c>
      <c r="G5" s="91"/>
      <c r="H5" s="91">
        <v>1</v>
      </c>
      <c r="I5" s="91">
        <f t="shared" ref="I5:I15" si="3">SUM(D5:H5)</f>
        <v>7</v>
      </c>
      <c r="J5" s="91">
        <f t="shared" ref="J5:J15" si="4">IF(D5=MAX($D$4:$D$15),1,0)+IF(G5=MAX($G$4:$G$15),1,0)+IF(H5=MAX($H$4:$H$15),1,0)+IF(E5=MAX($E$4:$E$15),1,0)+IF(F5=MAX($F$4:$F$15),1,0)</f>
        <v>0</v>
      </c>
      <c r="K5" s="15">
        <f>IFERROR(INDEX(CLM!$B$8:$B$33,MATCH('ClAnx-1'!C5,CLM!$C$8:$C$33,0),1),"")</f>
        <v>12</v>
      </c>
      <c r="M5" s="91">
        <v>2</v>
      </c>
      <c r="N5" s="91">
        <f t="shared" ref="N5:N13" si="5">VLOOKUP(M5,$B$4:$H$15,2,FALSE)</f>
        <v>1</v>
      </c>
      <c r="O5" s="14" t="str">
        <f>IF(ISNA(VLOOKUP(N5,coureurs!$A$4:$I$70,2,FALSE)),"",VLOOKUP(N5,coureurs!$A$4:$I$70,2,FALSE))</f>
        <v>BEAU4</v>
      </c>
      <c r="P5" s="14" t="str">
        <f>IF(ISNA(VLOOKUP(N5,coureurs!$A$4:$I$70,3,FALSE)),"",VLOOKUP(N5,coureurs!$A$4:$I$70,3,FALSE))</f>
        <v>No4</v>
      </c>
      <c r="Q5" s="14" t="str">
        <f>IF(ISNA(VLOOKUP(N5,coureurs!$A$4:$I$70,9,FALSE)),"",VLOOKUP(N5,coureurs!$A$4:$I$70,9,FALSE))</f>
        <v>UC MONTPONNAISE VALLÉE DE L`ISLE</v>
      </c>
      <c r="R5" s="91">
        <f t="shared" si="0"/>
        <v>6</v>
      </c>
      <c r="S5" s="91">
        <f t="shared" si="1"/>
        <v>2</v>
      </c>
    </row>
    <row r="6" spans="1:19" x14ac:dyDescent="0.25">
      <c r="B6" s="1">
        <f t="shared" si="2"/>
        <v>3</v>
      </c>
      <c r="C6" s="91">
        <v>2</v>
      </c>
      <c r="D6" s="91">
        <v>1</v>
      </c>
      <c r="E6" s="91">
        <v>1</v>
      </c>
      <c r="F6" s="91">
        <v>3</v>
      </c>
      <c r="G6" s="91"/>
      <c r="H6" s="91"/>
      <c r="I6" s="91">
        <f t="shared" si="3"/>
        <v>5</v>
      </c>
      <c r="J6" s="91">
        <f t="shared" si="4"/>
        <v>1</v>
      </c>
      <c r="K6" s="15">
        <f>IFERROR(INDEX(CLM!$B$8:$B$33,MATCH('ClAnx-1'!C6,CLM!$C$8:$C$33,0),1),"")</f>
        <v>3</v>
      </c>
      <c r="M6" s="91">
        <v>3</v>
      </c>
      <c r="N6" s="91">
        <f t="shared" si="5"/>
        <v>2</v>
      </c>
      <c r="O6" s="14" t="str">
        <f>IF(ISNA(VLOOKUP(N6,coureurs!$A$4:$I$70,2,FALSE)),"",VLOOKUP(N6,coureurs!$A$4:$I$70,2,FALSE))</f>
        <v>BEAU5</v>
      </c>
      <c r="P6" s="14" t="str">
        <f>IF(ISNA(VLOOKUP(N6,coureurs!$A$4:$I$70,3,FALSE)),"",VLOOKUP(N6,coureurs!$A$4:$I$70,3,FALSE))</f>
        <v>No5</v>
      </c>
      <c r="Q6" s="14" t="str">
        <f>IF(ISNA(VLOOKUP(N6,coureurs!$A$4:$I$70,9,FALSE)),"",VLOOKUP(N6,coureurs!$A$4:$I$70,9,FALSE))</f>
        <v>UC MONTPONNAISE VALLÉE DE L`ISLE</v>
      </c>
      <c r="R6" s="91">
        <f t="shared" si="0"/>
        <v>5</v>
      </c>
      <c r="S6" s="91">
        <f t="shared" si="1"/>
        <v>1</v>
      </c>
    </row>
    <row r="7" spans="1:19" x14ac:dyDescent="0.25">
      <c r="B7" s="1">
        <f t="shared" si="2"/>
        <v>5</v>
      </c>
      <c r="C7" s="91">
        <v>14</v>
      </c>
      <c r="D7" s="91"/>
      <c r="E7" s="91"/>
      <c r="F7" s="91">
        <v>1</v>
      </c>
      <c r="G7" s="91">
        <v>3</v>
      </c>
      <c r="H7" s="91"/>
      <c r="I7" s="91">
        <f t="shared" si="3"/>
        <v>4</v>
      </c>
      <c r="J7" s="91">
        <f t="shared" si="4"/>
        <v>1</v>
      </c>
      <c r="K7" s="15">
        <f>IFERROR(INDEX(CLM!$B$8:$B$33,MATCH('ClAnx-1'!C7,CLM!$C$8:$C$33,0),1),"")</f>
        <v>9</v>
      </c>
      <c r="M7" s="91">
        <v>4</v>
      </c>
      <c r="N7" s="91">
        <f t="shared" si="5"/>
        <v>6</v>
      </c>
      <c r="O7" s="14" t="str">
        <f>IF(ISNA(VLOOKUP(N7,coureurs!$A$4:$I$70,2,FALSE)),"",VLOOKUP(N7,coureurs!$A$4:$I$70,2,FALSE))</f>
        <v>BEAU10</v>
      </c>
      <c r="P7" s="14" t="str">
        <f>IF(ISNA(VLOOKUP(N7,coureurs!$A$4:$I$70,3,FALSE)),"",VLOOKUP(N7,coureurs!$A$4:$I$70,3,FALSE))</f>
        <v>No10</v>
      </c>
      <c r="Q7" s="14" t="str">
        <f>IF(ISNA(VLOOKUP(N7,coureurs!$A$4:$I$70,9,FALSE)),"",VLOOKUP(N7,coureurs!$A$4:$I$70,9,FALSE))</f>
        <v>VC DU SUD GIRONDE</v>
      </c>
      <c r="R7" s="91">
        <f t="shared" si="0"/>
        <v>5</v>
      </c>
      <c r="S7" s="91">
        <f t="shared" si="1"/>
        <v>1</v>
      </c>
    </row>
    <row r="8" spans="1:19" x14ac:dyDescent="0.25">
      <c r="B8" s="1">
        <f t="shared" si="2"/>
        <v>4</v>
      </c>
      <c r="C8" s="91">
        <v>6</v>
      </c>
      <c r="D8" s="91"/>
      <c r="E8" s="91"/>
      <c r="F8" s="91"/>
      <c r="G8" s="91">
        <v>2</v>
      </c>
      <c r="H8" s="91">
        <v>3</v>
      </c>
      <c r="I8" s="91">
        <f t="shared" si="3"/>
        <v>5</v>
      </c>
      <c r="J8" s="91">
        <f t="shared" si="4"/>
        <v>1</v>
      </c>
      <c r="K8" s="15">
        <f>IFERROR(INDEX(CLM!$B$8:$B$33,MATCH('ClAnx-1'!C8,CLM!$C$8:$C$33,0),1),"")</f>
        <v>2</v>
      </c>
      <c r="M8" s="91">
        <v>5</v>
      </c>
      <c r="N8" s="91">
        <f t="shared" si="5"/>
        <v>14</v>
      </c>
      <c r="O8" s="14" t="str">
        <f>IF(ISNA(VLOOKUP(N8,coureurs!$A$4:$I$70,2,FALSE)),"",VLOOKUP(N8,coureurs!$A$4:$I$70,2,FALSE))</f>
        <v>BEAU14</v>
      </c>
      <c r="P8" s="14" t="str">
        <f>IF(ISNA(VLOOKUP(N8,coureurs!$A$4:$I$70,3,FALSE)),"",VLOOKUP(N8,coureurs!$A$4:$I$70,3,FALSE))</f>
        <v>No14</v>
      </c>
      <c r="Q8" s="14" t="str">
        <f>IF(ISNA(VLOOKUP(N8,coureurs!$A$4:$I$70,9,FALSE)),"",VLOOKUP(N8,coureurs!$A$4:$I$70,9,FALSE))</f>
        <v>SPRINTER CLUB  DU PERIGORD</v>
      </c>
      <c r="R8" s="91">
        <f t="shared" si="0"/>
        <v>4</v>
      </c>
      <c r="S8" s="91">
        <f t="shared" si="1"/>
        <v>1</v>
      </c>
    </row>
    <row r="9" spans="1:19" x14ac:dyDescent="0.25">
      <c r="B9" s="1">
        <f t="shared" si="2"/>
        <v>7</v>
      </c>
      <c r="C9" s="91">
        <v>9</v>
      </c>
      <c r="D9" s="91"/>
      <c r="E9" s="91"/>
      <c r="F9" s="91"/>
      <c r="G9" s="91">
        <v>1</v>
      </c>
      <c r="H9" s="91"/>
      <c r="I9" s="91">
        <f t="shared" si="3"/>
        <v>1</v>
      </c>
      <c r="J9" s="91">
        <f t="shared" si="4"/>
        <v>0</v>
      </c>
      <c r="K9" s="15">
        <f>IFERROR(INDEX(CLM!$B$8:$B$33,MATCH('ClAnx-1'!C9,CLM!$C$8:$C$33,0),1),"")</f>
        <v>13</v>
      </c>
      <c r="M9" s="91">
        <v>6</v>
      </c>
      <c r="N9" s="91">
        <f t="shared" si="5"/>
        <v>12</v>
      </c>
      <c r="O9" s="14" t="str">
        <f>IF(ISNA(VLOOKUP(N9,coureurs!$A$4:$I$70,2,FALSE)),"",VLOOKUP(N9,coureurs!$A$4:$I$70,2,FALSE))</f>
        <v>BEAU15</v>
      </c>
      <c r="P9" s="14" t="str">
        <f>IF(ISNA(VLOOKUP(N9,coureurs!$A$4:$I$70,3,FALSE)),"",VLOOKUP(N9,coureurs!$A$4:$I$70,3,FALSE))</f>
        <v>No15</v>
      </c>
      <c r="Q9" s="14" t="str">
        <f>IF(ISNA(VLOOKUP(N9,coureurs!$A$4:$I$70,9,FALSE)),"",VLOOKUP(N9,coureurs!$A$4:$I$70,9,FALSE))</f>
        <v>SPRINTER CLUB  DU PERIGORD</v>
      </c>
      <c r="R9" s="91">
        <f t="shared" si="0"/>
        <v>2</v>
      </c>
      <c r="S9" s="91">
        <f t="shared" si="1"/>
        <v>0</v>
      </c>
    </row>
    <row r="10" spans="1:19" x14ac:dyDescent="0.25">
      <c r="B10" s="1">
        <f t="shared" si="2"/>
        <v>6</v>
      </c>
      <c r="C10" s="91">
        <v>12</v>
      </c>
      <c r="D10" s="91"/>
      <c r="E10" s="91"/>
      <c r="F10" s="91"/>
      <c r="G10" s="91"/>
      <c r="H10" s="91">
        <v>2</v>
      </c>
      <c r="I10" s="91">
        <f t="shared" si="3"/>
        <v>2</v>
      </c>
      <c r="J10" s="91">
        <f t="shared" si="4"/>
        <v>0</v>
      </c>
      <c r="K10" s="15">
        <f>IFERROR(INDEX(CLM!$B$8:$B$33,MATCH('ClAnx-1'!C10,CLM!$C$8:$C$33,0),1),"")</f>
        <v>11</v>
      </c>
      <c r="M10" s="91">
        <v>7</v>
      </c>
      <c r="N10" s="91">
        <f t="shared" si="5"/>
        <v>9</v>
      </c>
      <c r="O10" s="14" t="str">
        <f>IF(ISNA(VLOOKUP(N10,coureurs!$A$4:$I$70,2,FALSE)),"",VLOOKUP(N10,coureurs!$A$4:$I$70,2,FALSE))</f>
        <v>BEAU6</v>
      </c>
      <c r="P10" s="14" t="str">
        <f>IF(ISNA(VLOOKUP(N10,coureurs!$A$4:$I$70,3,FALSE)),"",VLOOKUP(N10,coureurs!$A$4:$I$70,3,FALSE))</f>
        <v>No6</v>
      </c>
      <c r="Q10" s="14" t="str">
        <f>IF(ISNA(VLOOKUP(N10,coureurs!$A$4:$I$70,9,FALSE)),"",VLOOKUP(N10,coureurs!$A$4:$I$70,9,FALSE))</f>
        <v>DORDOGNE SUD CYCLISME</v>
      </c>
      <c r="R10" s="91">
        <f t="shared" si="0"/>
        <v>1</v>
      </c>
      <c r="S10" s="91">
        <f t="shared" si="1"/>
        <v>0</v>
      </c>
    </row>
    <row r="11" spans="1:19" x14ac:dyDescent="0.25">
      <c r="B11" s="1">
        <f t="shared" si="2"/>
        <v>8</v>
      </c>
      <c r="C11" s="91"/>
      <c r="D11" s="91"/>
      <c r="E11" s="91"/>
      <c r="F11" s="91"/>
      <c r="G11" s="91"/>
      <c r="H11" s="91"/>
      <c r="I11" s="91">
        <f t="shared" si="3"/>
        <v>0</v>
      </c>
      <c r="J11" s="91">
        <f t="shared" si="4"/>
        <v>0</v>
      </c>
      <c r="K11" s="15" t="str">
        <f>IFERROR(INDEX(CLM!$B$8:$B$33,MATCH('ClAnx-1'!C11,CLM!$C$8:$C$33,0),1),"")</f>
        <v/>
      </c>
      <c r="M11" s="91">
        <v>8</v>
      </c>
      <c r="N11" s="91">
        <f t="shared" si="5"/>
        <v>0</v>
      </c>
      <c r="O11" s="14" t="str">
        <f>IF(ISNA(VLOOKUP(N11,coureurs!$A$4:$I$70,2,FALSE)),"",VLOOKUP(N11,coureurs!$A$4:$I$70,2,FALSE))</f>
        <v/>
      </c>
      <c r="P11" s="14" t="str">
        <f>IF(ISNA(VLOOKUP(N11,coureurs!$A$4:$I$70,3,FALSE)),"",VLOOKUP(N11,coureurs!$A$4:$I$70,3,FALSE))</f>
        <v/>
      </c>
      <c r="Q11" s="14" t="str">
        <f>IF(ISNA(VLOOKUP(N11,coureurs!$A$4:$I$70,9,FALSE)),"",VLOOKUP(N11,coureurs!$A$4:$I$70,9,FALSE))</f>
        <v/>
      </c>
      <c r="R11" s="91" t="e">
        <f t="shared" si="0"/>
        <v>#N/A</v>
      </c>
      <c r="S11" s="91" t="e">
        <f t="shared" si="1"/>
        <v>#N/A</v>
      </c>
    </row>
    <row r="12" spans="1:19" x14ac:dyDescent="0.25">
      <c r="B12" s="1">
        <f t="shared" si="2"/>
        <v>8</v>
      </c>
      <c r="C12" s="91"/>
      <c r="D12" s="91"/>
      <c r="E12" s="91"/>
      <c r="F12" s="91"/>
      <c r="G12" s="91"/>
      <c r="H12" s="91"/>
      <c r="I12" s="91">
        <f t="shared" si="3"/>
        <v>0</v>
      </c>
      <c r="J12" s="91">
        <f t="shared" si="4"/>
        <v>0</v>
      </c>
      <c r="K12" s="15" t="str">
        <f>IFERROR(INDEX(CLM!$B$8:$B$33,MATCH('ClAnx-1'!C12,CLM!$C$8:$C$33,0),1),"")</f>
        <v/>
      </c>
      <c r="M12" s="91">
        <v>9</v>
      </c>
      <c r="N12" s="91" t="e">
        <f t="shared" si="5"/>
        <v>#N/A</v>
      </c>
      <c r="O12" s="14" t="str">
        <f>IF(ISNA(VLOOKUP(N12,coureurs!$A$4:$I$70,2,FALSE)),"",VLOOKUP(N12,coureurs!$A$4:$I$70,2,FALSE))</f>
        <v/>
      </c>
      <c r="P12" s="14" t="str">
        <f>IF(ISNA(VLOOKUP(N12,coureurs!$A$4:$I$70,3,FALSE)),"",VLOOKUP(N12,coureurs!$A$4:$I$70,3,FALSE))</f>
        <v/>
      </c>
      <c r="Q12" s="14" t="str">
        <f>IF(ISNA(VLOOKUP(N12,coureurs!$A$4:$I$70,9,FALSE)),"",VLOOKUP(N12,coureurs!$A$4:$I$70,9,FALSE))</f>
        <v/>
      </c>
      <c r="R12" s="91" t="e">
        <f t="shared" si="0"/>
        <v>#N/A</v>
      </c>
      <c r="S12" s="91" t="e">
        <f t="shared" si="1"/>
        <v>#N/A</v>
      </c>
    </row>
    <row r="13" spans="1:19" x14ac:dyDescent="0.25">
      <c r="B13" s="1">
        <f t="shared" si="2"/>
        <v>8</v>
      </c>
      <c r="C13" s="91"/>
      <c r="D13" s="91"/>
      <c r="E13" s="91"/>
      <c r="F13" s="91"/>
      <c r="G13" s="91"/>
      <c r="H13" s="91"/>
      <c r="I13" s="91">
        <f t="shared" si="3"/>
        <v>0</v>
      </c>
      <c r="J13" s="91">
        <f t="shared" si="4"/>
        <v>0</v>
      </c>
      <c r="K13" s="15" t="str">
        <f>IFERROR(INDEX(CLM!$B$8:$B$33,MATCH('ClAnx-1'!C13,CLM!$C$8:$C$33,0),1),"")</f>
        <v/>
      </c>
      <c r="M13" s="92">
        <v>10</v>
      </c>
      <c r="N13" s="92" t="e">
        <f t="shared" si="5"/>
        <v>#N/A</v>
      </c>
      <c r="O13" s="22" t="str">
        <f>IF(ISNA(VLOOKUP(N13,coureurs!$A$4:$I$70,2,FALSE)),"",VLOOKUP(N13,coureurs!$A$4:$I$70,2,FALSE))</f>
        <v/>
      </c>
      <c r="P13" s="22" t="str">
        <f>IF(ISNA(VLOOKUP(N13,coureurs!$A$4:$I$70,3,FALSE)),"",VLOOKUP(N13,coureurs!$A$4:$I$70,3,FALSE))</f>
        <v/>
      </c>
      <c r="Q13" s="22" t="str">
        <f>IF(ISNA(VLOOKUP(N13,coureurs!$A$4:$I$70,9,FALSE)),"",VLOOKUP(N13,coureurs!$A$4:$I$70,9,FALSE))</f>
        <v/>
      </c>
      <c r="R13" s="92" t="e">
        <f t="shared" si="0"/>
        <v>#N/A</v>
      </c>
      <c r="S13" s="92" t="e">
        <f t="shared" si="1"/>
        <v>#N/A</v>
      </c>
    </row>
    <row r="14" spans="1:19" x14ac:dyDescent="0.25">
      <c r="B14" s="1">
        <f t="shared" si="2"/>
        <v>8</v>
      </c>
      <c r="C14" s="91"/>
      <c r="D14" s="91"/>
      <c r="E14" s="91"/>
      <c r="F14" s="91"/>
      <c r="G14" s="91"/>
      <c r="H14" s="91"/>
      <c r="I14" s="91">
        <f t="shared" si="3"/>
        <v>0</v>
      </c>
      <c r="J14" s="91">
        <f t="shared" si="4"/>
        <v>0</v>
      </c>
      <c r="K14" s="15" t="str">
        <f>IFERROR(INDEX(CLM!$B$8:$B$33,MATCH('ClAnx-1'!C14,CLM!$C$8:$C$33,0),1),"")</f>
        <v/>
      </c>
    </row>
    <row r="15" spans="1:19" x14ac:dyDescent="0.25">
      <c r="B15" s="1">
        <f t="shared" si="2"/>
        <v>8</v>
      </c>
      <c r="C15" s="92"/>
      <c r="D15" s="92"/>
      <c r="E15" s="92"/>
      <c r="F15" s="92"/>
      <c r="G15" s="92"/>
      <c r="H15" s="92"/>
      <c r="I15" s="92">
        <f t="shared" si="3"/>
        <v>0</v>
      </c>
      <c r="J15" s="92">
        <f t="shared" si="4"/>
        <v>0</v>
      </c>
      <c r="K15" s="16" t="str">
        <f>IFERROR(INDEX(CLM!$B$8:$B$33,MATCH('ClAnx-1'!C15,CLM!$C$8:$C$33,0),1),"")</f>
        <v/>
      </c>
    </row>
    <row r="16" spans="1:19" x14ac:dyDescent="0.25">
      <c r="C16" s="102" t="s">
        <v>107</v>
      </c>
      <c r="D16" s="95">
        <f>SUM(D4:D15)</f>
        <v>6</v>
      </c>
      <c r="E16" s="95">
        <f t="shared" ref="E16:I16" si="6">SUM(E4:E15)</f>
        <v>6</v>
      </c>
      <c r="F16" s="95">
        <f t="shared" si="6"/>
        <v>6</v>
      </c>
      <c r="G16" s="95">
        <f t="shared" si="6"/>
        <v>6</v>
      </c>
      <c r="H16" s="95">
        <f t="shared" si="6"/>
        <v>6</v>
      </c>
      <c r="I16" s="95">
        <f t="shared" si="6"/>
        <v>30</v>
      </c>
      <c r="J16" s="95">
        <f>SUM(J4:J15)</f>
        <v>5</v>
      </c>
    </row>
    <row r="17" spans="2:19" s="95" customFormat="1" x14ac:dyDescent="0.25">
      <c r="C17" s="102"/>
    </row>
    <row r="18" spans="2:19" s="95" customFormat="1" x14ac:dyDescent="0.25">
      <c r="C18" s="102"/>
    </row>
    <row r="19" spans="2:19" x14ac:dyDescent="0.25">
      <c r="M19" s="2" t="s">
        <v>83</v>
      </c>
    </row>
    <row r="21" spans="2:19" ht="45" x14ac:dyDescent="0.25">
      <c r="B21" s="20" t="s">
        <v>21</v>
      </c>
      <c r="C21" s="105" t="s">
        <v>23</v>
      </c>
      <c r="D21" s="103" t="s">
        <v>109</v>
      </c>
      <c r="E21" s="103" t="s">
        <v>110</v>
      </c>
      <c r="F21" s="103" t="s">
        <v>111</v>
      </c>
      <c r="G21" s="103" t="s">
        <v>112</v>
      </c>
      <c r="H21" s="103" t="s">
        <v>113</v>
      </c>
      <c r="I21" s="27" t="s">
        <v>24</v>
      </c>
      <c r="J21" s="17" t="s">
        <v>27</v>
      </c>
      <c r="K21" s="27" t="s">
        <v>108</v>
      </c>
      <c r="M21" s="94" t="s">
        <v>0</v>
      </c>
      <c r="N21" s="94" t="s">
        <v>105</v>
      </c>
      <c r="O21" s="94" t="s">
        <v>2</v>
      </c>
      <c r="P21" s="94" t="s">
        <v>3</v>
      </c>
      <c r="Q21" s="94" t="s">
        <v>4</v>
      </c>
      <c r="R21" s="27" t="s">
        <v>25</v>
      </c>
      <c r="S21" s="103" t="s">
        <v>29</v>
      </c>
    </row>
    <row r="22" spans="2:19" x14ac:dyDescent="0.25">
      <c r="B22" s="1">
        <f>RANK($I22,$I$22:$I$33,0)+COUNTIFS($I$22:$I$33,I22,$J$22:$J$33,"&gt;"&amp;$J22)+COUNTIFS($I$22:$I$33,I22,$J$22:$J$33,$J22,$K$22:$K$33,"&gt;"&amp;$K22)</f>
        <v>4</v>
      </c>
      <c r="C22" s="93">
        <v>3</v>
      </c>
      <c r="D22" s="93">
        <v>3</v>
      </c>
      <c r="E22" s="93">
        <v>2</v>
      </c>
      <c r="F22" s="93">
        <v>1</v>
      </c>
      <c r="G22" s="93"/>
      <c r="H22" s="93"/>
      <c r="I22" s="93">
        <f t="shared" ref="I22:I33" si="7">H22+G22+D22</f>
        <v>3</v>
      </c>
      <c r="J22" s="93">
        <f>IF(D22=MAX($D$22:$D$33),1,0)+IF(G22=MAX($G$22:$G$33),1,0)+IF(H22=MAX($H$22:$H$33),1,0)+IF(E22=MAX($E$22:$E$33),1,0)+IF(F22=MAX($F$22:$F$33),1,0)</f>
        <v>1</v>
      </c>
      <c r="K22" s="23">
        <f>IFERROR(INDEX(CLM!$B$8:$B$33,MATCH('ClAnx-1'!C22,CLM!$C$8:$C$33,0),1),"")</f>
        <v>6</v>
      </c>
      <c r="M22" s="93">
        <v>1</v>
      </c>
      <c r="N22" s="93">
        <f t="shared" ref="N22:N31" si="8">VLOOKUP(M22,$B$22:$H$33,2,FALSE)</f>
        <v>2</v>
      </c>
      <c r="O22" s="13" t="str">
        <f>IF(ISNA(VLOOKUP(N22,coureurs!$A$4:$I$70,2,FALSE)),"",VLOOKUP(N22,coureurs!$A$4:$I$70,2,FALSE))</f>
        <v>BEAU5</v>
      </c>
      <c r="P22" s="93" t="str">
        <f>IF(ISNA(VLOOKUP(N22,coureurs!$A$4:$I$70,3,FALSE)),"",VLOOKUP(N22,coureurs!$A$4:$I$70,3,FALSE))</f>
        <v>No5</v>
      </c>
      <c r="Q22" s="13" t="str">
        <f>IF(ISNA(VLOOKUP(N22,coureurs!$A$4:$I$70,9,FALSE)),"",VLOOKUP(N22,coureurs!$A$4:$I$70,9,FALSE))</f>
        <v>UC MONTPONNAISE VALLÉE DE L`ISLE</v>
      </c>
      <c r="R22" s="93">
        <f>VLOOKUP($N22,$C$22:$J$33,7,FALSE)</f>
        <v>4</v>
      </c>
      <c r="S22" s="93">
        <f>VLOOKUP($N22,$C$22:$J$33,8,FALSE)</f>
        <v>1</v>
      </c>
    </row>
    <row r="23" spans="2:19" x14ac:dyDescent="0.25">
      <c r="B23" s="1">
        <f t="shared" ref="B23:B33" si="9">RANK($I23,$I$22:$I$33,0)+COUNTIFS($I$22:$I$33,I23,$J$22:$J$33,"&gt;"&amp;$J23)+COUNTIFS($I$22:$I$33,I23,$J$22:$J$33,$J23,$K$22:$K$33,"&gt;"&amp;$K23)</f>
        <v>5</v>
      </c>
      <c r="C23" s="91">
        <v>5</v>
      </c>
      <c r="D23" s="91">
        <v>2</v>
      </c>
      <c r="E23" s="91">
        <v>3</v>
      </c>
      <c r="F23" s="91"/>
      <c r="G23" s="91"/>
      <c r="H23" s="91"/>
      <c r="I23" s="91">
        <f t="shared" si="7"/>
        <v>2</v>
      </c>
      <c r="J23" s="91">
        <f t="shared" ref="J23:J33" si="10">IF(D23=MAX($D$22:$D$33),1,0)+IF(G23=MAX($G$22:$G$33),1,0)+IF(H23=MAX($H$22:$H$33),1,0)+IF(E23=MAX($E$22:$E$33),1,0)+IF(F23=MAX($F$22:$F$33),1,0)</f>
        <v>1</v>
      </c>
      <c r="K23" s="15">
        <f>IFERROR(INDEX(CLM!$B$8:$B$33,MATCH('ClAnx-1'!C23,CLM!$C$8:$C$33,0),1),"")</f>
        <v>15</v>
      </c>
      <c r="M23" s="91">
        <v>2</v>
      </c>
      <c r="N23" s="91">
        <f t="shared" si="8"/>
        <v>12</v>
      </c>
      <c r="O23" s="14" t="str">
        <f>IF(ISNA(VLOOKUP(N23,coureurs!$A$4:$I$70,2,FALSE)),"",VLOOKUP(N23,coureurs!$A$4:$I$70,2,FALSE))</f>
        <v>BEAU15</v>
      </c>
      <c r="P23" s="91" t="str">
        <f>IF(ISNA(VLOOKUP(N23,coureurs!$A$4:$I$70,3,FALSE)),"",VLOOKUP(N23,coureurs!$A$4:$I$70,3,FALSE))</f>
        <v>No15</v>
      </c>
      <c r="Q23" s="14" t="str">
        <f>IF(ISNA(VLOOKUP(N23,coureurs!$A$4:$I$70,9,FALSE)),"",VLOOKUP(N23,coureurs!$A$4:$I$70,9,FALSE))</f>
        <v>SPRINTER CLUB  DU PERIGORD</v>
      </c>
      <c r="R23" s="91">
        <f t="shared" ref="R23:R31" si="11">VLOOKUP($N23,$C$22:$J$33,7,FALSE)</f>
        <v>4</v>
      </c>
      <c r="S23" s="91">
        <f t="shared" ref="S23:S31" si="12">VLOOKUP($N23,$C$22:$J$33,8,FALSE)</f>
        <v>0</v>
      </c>
    </row>
    <row r="24" spans="2:19" x14ac:dyDescent="0.25">
      <c r="B24" s="1">
        <f t="shared" si="9"/>
        <v>1</v>
      </c>
      <c r="C24" s="91">
        <v>2</v>
      </c>
      <c r="D24" s="91">
        <v>1</v>
      </c>
      <c r="E24" s="91">
        <v>1</v>
      </c>
      <c r="F24" s="91"/>
      <c r="G24" s="91"/>
      <c r="H24" s="91">
        <v>3</v>
      </c>
      <c r="I24" s="91">
        <f t="shared" si="7"/>
        <v>4</v>
      </c>
      <c r="J24" s="91">
        <f t="shared" si="10"/>
        <v>1</v>
      </c>
      <c r="K24" s="15">
        <f>IFERROR(INDEX(CLM!$B$8:$B$33,MATCH('ClAnx-1'!C24,CLM!$C$8:$C$33,0),1),"")</f>
        <v>3</v>
      </c>
      <c r="M24" s="91">
        <v>3</v>
      </c>
      <c r="N24" s="91">
        <f t="shared" si="8"/>
        <v>11</v>
      </c>
      <c r="O24" s="14" t="str">
        <f>IF(ISNA(VLOOKUP(N24,coureurs!$A$4:$I$70,2,FALSE)),"",VLOOKUP(N24,coureurs!$A$4:$I$70,2,FALSE))</f>
        <v>BEAU9</v>
      </c>
      <c r="P24" s="91" t="str">
        <f>IF(ISNA(VLOOKUP(N24,coureurs!$A$4:$I$70,3,FALSE)),"",VLOOKUP(N24,coureurs!$A$4:$I$70,3,FALSE))</f>
        <v>No9</v>
      </c>
      <c r="Q24" s="14" t="str">
        <f>IF(ISNA(VLOOKUP(N24,coureurs!$A$4:$I$70,9,FALSE)),"",VLOOKUP(N24,coureurs!$A$4:$I$70,9,FALSE))</f>
        <v>VELO CLUB LE TEILLEUL</v>
      </c>
      <c r="R24" s="91">
        <f t="shared" si="11"/>
        <v>3</v>
      </c>
      <c r="S24" s="91">
        <f t="shared" si="12"/>
        <v>2</v>
      </c>
    </row>
    <row r="25" spans="2:19" x14ac:dyDescent="0.25">
      <c r="B25" s="1">
        <f t="shared" si="9"/>
        <v>3</v>
      </c>
      <c r="C25" s="91">
        <v>11</v>
      </c>
      <c r="D25" s="91"/>
      <c r="E25" s="91"/>
      <c r="F25" s="91">
        <v>3</v>
      </c>
      <c r="G25" s="91">
        <v>3</v>
      </c>
      <c r="H25" s="91"/>
      <c r="I25" s="91">
        <f t="shared" si="7"/>
        <v>3</v>
      </c>
      <c r="J25" s="91">
        <f t="shared" si="10"/>
        <v>2</v>
      </c>
      <c r="K25" s="15">
        <f>IFERROR(INDEX(CLM!$B$8:$B$33,MATCH('ClAnx-1'!C25,CLM!$C$8:$C$33,0),1),"")</f>
        <v>18</v>
      </c>
      <c r="M25" s="91">
        <v>4</v>
      </c>
      <c r="N25" s="91">
        <f t="shared" si="8"/>
        <v>3</v>
      </c>
      <c r="O25" s="14" t="str">
        <f>IF(ISNA(VLOOKUP(N25,coureurs!$A$4:$I$70,2,FALSE)),"",VLOOKUP(N25,coureurs!$A$4:$I$70,2,FALSE))</f>
        <v>BEAU3</v>
      </c>
      <c r="P25" s="91" t="str">
        <f>IF(ISNA(VLOOKUP(N25,coureurs!$A$4:$I$70,3,FALSE)),"",VLOOKUP(N25,coureurs!$A$4:$I$70,3,FALSE))</f>
        <v>No3</v>
      </c>
      <c r="Q25" s="14" t="str">
        <f>IF(ISNA(VLOOKUP(N25,coureurs!$A$4:$I$70,9,FALSE)),"",VLOOKUP(N25,coureurs!$A$4:$I$70,9,FALSE))</f>
        <v>Team Cycliste  VERTEILLACOISE</v>
      </c>
      <c r="R25" s="91">
        <f t="shared" si="11"/>
        <v>3</v>
      </c>
      <c r="S25" s="91">
        <f t="shared" si="12"/>
        <v>1</v>
      </c>
    </row>
    <row r="26" spans="2:19" x14ac:dyDescent="0.25">
      <c r="B26" s="1">
        <f t="shared" si="9"/>
        <v>2</v>
      </c>
      <c r="C26" s="91">
        <v>12</v>
      </c>
      <c r="D26" s="91"/>
      <c r="E26" s="91"/>
      <c r="F26" s="91"/>
      <c r="G26" s="91">
        <v>2</v>
      </c>
      <c r="H26" s="91">
        <v>2</v>
      </c>
      <c r="I26" s="91">
        <f t="shared" si="7"/>
        <v>4</v>
      </c>
      <c r="J26" s="91">
        <f t="shared" si="10"/>
        <v>0</v>
      </c>
      <c r="K26" s="15">
        <f>IFERROR(INDEX(CLM!$B$8:$B$33,MATCH('ClAnx-1'!C26,CLM!$C$8:$C$33,0),1),"")</f>
        <v>11</v>
      </c>
      <c r="M26" s="91">
        <v>5</v>
      </c>
      <c r="N26" s="91">
        <f t="shared" si="8"/>
        <v>5</v>
      </c>
      <c r="O26" s="14" t="str">
        <f>IF(ISNA(VLOOKUP(N26,coureurs!$A$4:$I$70,2,FALSE)),"",VLOOKUP(N26,coureurs!$A$4:$I$70,2,FALSE))</f>
        <v>BEAU2</v>
      </c>
      <c r="P26" s="91" t="str">
        <f>IF(ISNA(VLOOKUP(N26,coureurs!$A$4:$I$70,3,FALSE)),"",VLOOKUP(N26,coureurs!$A$4:$I$70,3,FALSE))</f>
        <v>No2</v>
      </c>
      <c r="Q26" s="14" t="str">
        <f>IF(ISNA(VLOOKUP(N26,coureurs!$A$4:$I$70,9,FALSE)),"",VLOOKUP(N26,coureurs!$A$4:$I$70,9,FALSE))</f>
        <v>Team Cycliste  VERTEILLACOISE</v>
      </c>
      <c r="R26" s="91">
        <f t="shared" si="11"/>
        <v>2</v>
      </c>
      <c r="S26" s="91">
        <f t="shared" si="12"/>
        <v>1</v>
      </c>
    </row>
    <row r="27" spans="2:19" x14ac:dyDescent="0.25">
      <c r="B27" s="1">
        <f t="shared" si="9"/>
        <v>6</v>
      </c>
      <c r="C27" s="91">
        <v>15</v>
      </c>
      <c r="D27" s="91"/>
      <c r="E27" s="91"/>
      <c r="F27" s="91">
        <v>2</v>
      </c>
      <c r="G27" s="91">
        <v>1</v>
      </c>
      <c r="H27" s="91"/>
      <c r="I27" s="91">
        <f t="shared" si="7"/>
        <v>1</v>
      </c>
      <c r="J27" s="91">
        <f t="shared" si="10"/>
        <v>0</v>
      </c>
      <c r="K27" s="15">
        <f>IFERROR(INDEX(CLM!$B$8:$B$33,MATCH('ClAnx-1'!C27,CLM!$C$8:$C$33,0),1),"")</f>
        <v>17</v>
      </c>
      <c r="M27" s="91">
        <v>6</v>
      </c>
      <c r="N27" s="91">
        <f t="shared" si="8"/>
        <v>15</v>
      </c>
      <c r="O27" s="14" t="str">
        <f>IF(ISNA(VLOOKUP(N27,coureurs!$A$4:$I$70,2,FALSE)),"",VLOOKUP(N27,coureurs!$A$4:$I$70,2,FALSE))</f>
        <v>BEAU18</v>
      </c>
      <c r="P27" s="91" t="str">
        <f>IF(ISNA(VLOOKUP(N27,coureurs!$A$4:$I$70,3,FALSE)),"",VLOOKUP(N27,coureurs!$A$4:$I$70,3,FALSE))</f>
        <v>No18</v>
      </c>
      <c r="Q27" s="14" t="str">
        <f>IF(ISNA(VLOOKUP(N27,coureurs!$A$4:$I$70,9,FALSE)),"",VLOOKUP(N27,coureurs!$A$4:$I$70,9,FALSE))</f>
        <v>EC MEDOC ATLANTIQUE</v>
      </c>
      <c r="R27" s="91">
        <f t="shared" si="11"/>
        <v>1</v>
      </c>
      <c r="S27" s="91">
        <f t="shared" si="12"/>
        <v>0</v>
      </c>
    </row>
    <row r="28" spans="2:19" x14ac:dyDescent="0.25">
      <c r="B28" s="1">
        <f t="shared" si="9"/>
        <v>7</v>
      </c>
      <c r="C28" s="91">
        <v>16</v>
      </c>
      <c r="D28" s="91"/>
      <c r="E28" s="91"/>
      <c r="F28" s="91"/>
      <c r="G28" s="91"/>
      <c r="H28" s="91">
        <v>1</v>
      </c>
      <c r="I28" s="91">
        <f t="shared" si="7"/>
        <v>1</v>
      </c>
      <c r="J28" s="91">
        <f t="shared" si="10"/>
        <v>0</v>
      </c>
      <c r="K28" s="15">
        <f>IFERROR(INDEX(CLM!$B$8:$B$33,MATCH('ClAnx-1'!C28,CLM!$C$8:$C$33,0),1),"")</f>
        <v>14</v>
      </c>
      <c r="M28" s="91">
        <v>7</v>
      </c>
      <c r="N28" s="91">
        <f t="shared" si="8"/>
        <v>16</v>
      </c>
      <c r="O28" s="14" t="str">
        <f>IF(ISNA(VLOOKUP(N28,coureurs!$A$4:$I$70,2,FALSE)),"",VLOOKUP(N28,coureurs!$A$4:$I$70,2,FALSE))</f>
        <v>BEAU16</v>
      </c>
      <c r="P28" s="91" t="str">
        <f>IF(ISNA(VLOOKUP(N28,coureurs!$A$4:$I$70,3,FALSE)),"",VLOOKUP(N28,coureurs!$A$4:$I$70,3,FALSE))</f>
        <v>No16</v>
      </c>
      <c r="Q28" s="14" t="str">
        <f>IF(ISNA(VLOOKUP(N28,coureurs!$A$4:$I$70,9,FALSE)),"",VLOOKUP(N28,coureurs!$A$4:$I$70,9,FALSE))</f>
        <v>AVC LIBOURNE</v>
      </c>
      <c r="R28" s="91">
        <f t="shared" si="11"/>
        <v>1</v>
      </c>
      <c r="S28" s="91">
        <f t="shared" si="12"/>
        <v>0</v>
      </c>
    </row>
    <row r="29" spans="2:19" x14ac:dyDescent="0.25">
      <c r="B29" s="1">
        <f t="shared" si="9"/>
        <v>8</v>
      </c>
      <c r="C29" s="91"/>
      <c r="D29" s="91"/>
      <c r="E29" s="91"/>
      <c r="F29" s="91"/>
      <c r="G29" s="91"/>
      <c r="H29" s="91"/>
      <c r="I29" s="91">
        <f t="shared" si="7"/>
        <v>0</v>
      </c>
      <c r="J29" s="91">
        <f t="shared" si="10"/>
        <v>0</v>
      </c>
      <c r="K29" s="15" t="str">
        <f>IFERROR(INDEX(CLM!$B$8:$B$33,MATCH('ClAnx-1'!C29,CLM!$C$8:$C$33,0),1),"")</f>
        <v/>
      </c>
      <c r="M29" s="91">
        <v>8</v>
      </c>
      <c r="N29" s="91">
        <f t="shared" si="8"/>
        <v>0</v>
      </c>
      <c r="O29" s="14" t="str">
        <f>IF(ISNA(VLOOKUP(N29,coureurs!$A$4:$I$70,2,FALSE)),"",VLOOKUP(N29,coureurs!$A$4:$I$70,2,FALSE))</f>
        <v/>
      </c>
      <c r="P29" s="91" t="str">
        <f>IF(ISNA(VLOOKUP(N29,coureurs!$A$4:$I$70,3,FALSE)),"",VLOOKUP(N29,coureurs!$A$4:$I$70,3,FALSE))</f>
        <v/>
      </c>
      <c r="Q29" s="14" t="str">
        <f>IF(ISNA(VLOOKUP(N29,coureurs!$A$4:$I$70,9,FALSE)),"",VLOOKUP(N29,coureurs!$A$4:$I$70,9,FALSE))</f>
        <v/>
      </c>
      <c r="R29" s="91" t="e">
        <f t="shared" si="11"/>
        <v>#N/A</v>
      </c>
      <c r="S29" s="91" t="e">
        <f t="shared" si="12"/>
        <v>#N/A</v>
      </c>
    </row>
    <row r="30" spans="2:19" x14ac:dyDescent="0.25">
      <c r="B30" s="1">
        <f t="shared" si="9"/>
        <v>8</v>
      </c>
      <c r="C30" s="91"/>
      <c r="D30" s="91"/>
      <c r="E30" s="91"/>
      <c r="F30" s="91"/>
      <c r="G30" s="91"/>
      <c r="H30" s="91"/>
      <c r="I30" s="91">
        <f t="shared" si="7"/>
        <v>0</v>
      </c>
      <c r="J30" s="91">
        <f t="shared" si="10"/>
        <v>0</v>
      </c>
      <c r="K30" s="15" t="str">
        <f>IFERROR(INDEX(CLM!$B$8:$B$33,MATCH('ClAnx-1'!C30,CLM!$C$8:$C$33,0),1),"")</f>
        <v/>
      </c>
      <c r="M30" s="91">
        <v>9</v>
      </c>
      <c r="N30" s="91" t="e">
        <f t="shared" si="8"/>
        <v>#N/A</v>
      </c>
      <c r="O30" s="14" t="str">
        <f>IF(ISNA(VLOOKUP(N30,coureurs!$A$4:$I$70,2,FALSE)),"",VLOOKUP(N30,coureurs!$A$4:$I$70,2,FALSE))</f>
        <v/>
      </c>
      <c r="P30" s="91" t="str">
        <f>IF(ISNA(VLOOKUP(N30,coureurs!$A$4:$I$70,3,FALSE)),"",VLOOKUP(N30,coureurs!$A$4:$I$70,3,FALSE))</f>
        <v/>
      </c>
      <c r="Q30" s="14" t="str">
        <f>IF(ISNA(VLOOKUP(N30,coureurs!$A$4:$I$70,9,FALSE)),"",VLOOKUP(N30,coureurs!$A$4:$I$70,9,FALSE))</f>
        <v/>
      </c>
      <c r="R30" s="91" t="e">
        <f t="shared" si="11"/>
        <v>#N/A</v>
      </c>
      <c r="S30" s="91" t="e">
        <f t="shared" si="12"/>
        <v>#N/A</v>
      </c>
    </row>
    <row r="31" spans="2:19" x14ac:dyDescent="0.25">
      <c r="B31" s="1">
        <f t="shared" si="9"/>
        <v>8</v>
      </c>
      <c r="C31" s="91"/>
      <c r="D31" s="91"/>
      <c r="E31" s="91"/>
      <c r="F31" s="91"/>
      <c r="G31" s="91"/>
      <c r="H31" s="91"/>
      <c r="I31" s="91">
        <f t="shared" si="7"/>
        <v>0</v>
      </c>
      <c r="J31" s="91">
        <f t="shared" si="10"/>
        <v>0</v>
      </c>
      <c r="K31" s="15" t="str">
        <f>IFERROR(INDEX(CLM!$B$8:$B$33,MATCH('ClAnx-1'!C31,CLM!$C$8:$C$33,0),1),"")</f>
        <v/>
      </c>
      <c r="M31" s="92">
        <v>10</v>
      </c>
      <c r="N31" s="92" t="e">
        <f t="shared" si="8"/>
        <v>#N/A</v>
      </c>
      <c r="O31" s="22" t="str">
        <f>IF(ISNA(VLOOKUP(N31,coureurs!$A$4:$I$70,2,FALSE)),"",VLOOKUP(N31,coureurs!$A$4:$I$70,2,FALSE))</f>
        <v/>
      </c>
      <c r="P31" s="92" t="str">
        <f>IF(ISNA(VLOOKUP(N31,coureurs!$A$4:$I$70,3,FALSE)),"",VLOOKUP(N31,coureurs!$A$4:$I$70,3,FALSE))</f>
        <v/>
      </c>
      <c r="Q31" s="22" t="str">
        <f>IF(ISNA(VLOOKUP(N31,coureurs!$A$4:$I$70,9,FALSE)),"",VLOOKUP(N31,coureurs!$A$4:$I$70,9,FALSE))</f>
        <v/>
      </c>
      <c r="R31" s="92" t="e">
        <f t="shared" si="11"/>
        <v>#N/A</v>
      </c>
      <c r="S31" s="92" t="e">
        <f t="shared" si="12"/>
        <v>#N/A</v>
      </c>
    </row>
    <row r="32" spans="2:19" x14ac:dyDescent="0.25">
      <c r="B32" s="1">
        <f t="shared" si="9"/>
        <v>8</v>
      </c>
      <c r="C32" s="91"/>
      <c r="D32" s="91"/>
      <c r="E32" s="91"/>
      <c r="F32" s="91"/>
      <c r="G32" s="91"/>
      <c r="H32" s="91"/>
      <c r="I32" s="91">
        <f t="shared" si="7"/>
        <v>0</v>
      </c>
      <c r="J32" s="91">
        <f t="shared" si="10"/>
        <v>0</v>
      </c>
      <c r="K32" s="15" t="str">
        <f>IFERROR(INDEX(CLM!$B$8:$B$33,MATCH('ClAnx-1'!C32,CLM!$C$8:$C$33,0),1),"")</f>
        <v/>
      </c>
    </row>
    <row r="33" spans="2:11" x14ac:dyDescent="0.25">
      <c r="B33" s="1">
        <f t="shared" si="9"/>
        <v>8</v>
      </c>
      <c r="C33" s="92"/>
      <c r="D33" s="92"/>
      <c r="E33" s="92"/>
      <c r="F33" s="92"/>
      <c r="G33" s="92"/>
      <c r="H33" s="92"/>
      <c r="I33" s="92">
        <f t="shared" si="7"/>
        <v>0</v>
      </c>
      <c r="J33" s="92">
        <f t="shared" si="10"/>
        <v>0</v>
      </c>
      <c r="K33" s="16" t="str">
        <f>IFERROR(INDEX(CLM!$B$8:$B$33,MATCH('ClAnx-1'!C33,CLM!$C$8:$C$33,0),1),"")</f>
        <v/>
      </c>
    </row>
    <row r="34" spans="2:11" x14ac:dyDescent="0.25">
      <c r="C34" s="102" t="s">
        <v>107</v>
      </c>
      <c r="D34" s="95">
        <f>SUM(D22:D33)</f>
        <v>6</v>
      </c>
      <c r="E34" s="95">
        <f t="shared" ref="E34:I34" si="13">SUM(E22:E33)</f>
        <v>6</v>
      </c>
      <c r="F34" s="95">
        <f t="shared" si="13"/>
        <v>6</v>
      </c>
      <c r="G34" s="95">
        <f t="shared" si="13"/>
        <v>6</v>
      </c>
      <c r="H34" s="95">
        <f t="shared" si="13"/>
        <v>6</v>
      </c>
      <c r="I34" s="95">
        <f t="shared" si="13"/>
        <v>18</v>
      </c>
    </row>
  </sheetData>
  <pageMargins left="0.19685039370078741" right="0.19685039370078741" top="0.15748031496062992" bottom="0.15748031496062992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coureurs</vt:lpstr>
      <vt:lpstr>CLM</vt:lpstr>
      <vt:lpstr>Dep CLM</vt:lpstr>
      <vt:lpstr>Clas Eq1</vt:lpstr>
      <vt:lpstr>Etap2</vt:lpstr>
      <vt:lpstr>ClAnx-1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S</dc:creator>
  <cp:lastPrinted>2024-05-14T10:10:28Z</cp:lastPrinted>
  <dcterms:created xsi:type="dcterms:W3CDTF">2023-05-06T15:58:04Z</dcterms:created>
  <dcterms:modified xsi:type="dcterms:W3CDTF">2024-05-17T07:53:36Z</dcterms:modified>
</cp:coreProperties>
</file>