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BOUTON\Downloads\"/>
    </mc:Choice>
  </mc:AlternateContent>
  <xr:revisionPtr revIDLastSave="0" documentId="13_ncr:1_{B425BB23-0CE8-454B-B089-01BA80E295E5}" xr6:coauthVersionLast="47" xr6:coauthVersionMax="47" xr10:uidLastSave="{00000000-0000-0000-0000-000000000000}"/>
  <bookViews>
    <workbookView xWindow="-110" yWindow="-110" windowWidth="19420" windowHeight="10420" tabRatio="885" activeTab="4" xr2:uid="{00000000-000D-0000-FFFF-FFFF00000000}"/>
  </bookViews>
  <sheets>
    <sheet name="Mode op" sheetId="23" r:id="rId1"/>
    <sheet name="Synthèse Notes 1eres" sheetId="18" r:id="rId2"/>
    <sheet name="S Gauss" sheetId="29" r:id="rId3"/>
    <sheet name="Synth Savoirs" sheetId="21" r:id="rId4"/>
    <sheet name="Notes DC" sheetId="15" r:id="rId5"/>
    <sheet name="Points DC" sheetId="17" r:id="rId6"/>
    <sheet name="PAP" sheetId="34" r:id="rId7"/>
    <sheet name="Synth GAUSS" sheetId="22" r:id="rId8"/>
    <sheet name="Dyn" sheetId="8" r:id="rId9"/>
  </sheets>
  <externalReferences>
    <externalReference r:id="rId10"/>
  </externalReferences>
  <definedNames>
    <definedName name="_xlnm._FilterDatabase" localSheetId="7" hidden="1">'Synth GAUSS'!$E$152:$F$169</definedName>
    <definedName name="Liste05">[1]Feuil1!$H$37:$H$40</definedName>
    <definedName name="Liste1">[1]Feuil1!$I$37:$I$40</definedName>
    <definedName name="Liste2">[1]Feuil1!$F$37:$F$42</definedName>
    <definedName name="Liste3">[1]Feuil1!$W$37:$W$42</definedName>
    <definedName name="ListeDeux">'Points DC'!$F$147:$F$152</definedName>
    <definedName name="ListeTrois">'Points DC'!$W$147:$W$152</definedName>
    <definedName name="ListeUN">'Points DC'!$I$147:$I$150</definedName>
    <definedName name="listeZeroCinq">'Points DC'!$H$147:$H$150</definedName>
    <definedName name="NIVEAU">#REF!</definedName>
    <definedName name="PAP">'Notes DC'!$E$143:$E$144</definedName>
    <definedName name="_xlnm.Print_Area" localSheetId="1">'Synthèse Notes 1eres'!$A$1:$AI$24</definedName>
  </definedNames>
  <calcPr calcId="191028"/>
  <pivotCaches>
    <pivotCache cacheId="0" r:id="rId11"/>
    <pivotCache cacheId="1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5" l="1"/>
  <c r="I3" i="15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H2" i="15"/>
  <c r="H3" i="15"/>
  <c r="H4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0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4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5" i="15"/>
  <c r="H136" i="15"/>
  <c r="H137" i="15"/>
  <c r="H138" i="15"/>
  <c r="H139" i="15"/>
  <c r="H140" i="15"/>
  <c r="G2" i="15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K2" i="15"/>
  <c r="O11" i="18"/>
  <c r="K5" i="18"/>
  <c r="L5" i="18"/>
  <c r="M5" i="18"/>
  <c r="N5" i="18"/>
  <c r="O5" i="18"/>
  <c r="K6" i="18"/>
  <c r="L6" i="18"/>
  <c r="M6" i="18"/>
  <c r="N6" i="18"/>
  <c r="O6" i="18"/>
  <c r="K7" i="18"/>
  <c r="L7" i="18"/>
  <c r="M7" i="18"/>
  <c r="N7" i="18"/>
  <c r="O7" i="18"/>
  <c r="K8" i="18"/>
  <c r="L8" i="18"/>
  <c r="M8" i="18"/>
  <c r="N8" i="18"/>
  <c r="O8" i="18"/>
  <c r="K9" i="18"/>
  <c r="L9" i="18"/>
  <c r="M9" i="18"/>
  <c r="N9" i="18"/>
  <c r="O9" i="18"/>
  <c r="K10" i="18"/>
  <c r="L10" i="18"/>
  <c r="M10" i="18"/>
  <c r="N10" i="18"/>
  <c r="O10" i="18"/>
  <c r="E140" i="17"/>
  <c r="K140" i="15"/>
  <c r="L140" i="15"/>
  <c r="M140" i="15"/>
  <c r="N140" i="15"/>
  <c r="K3" i="15"/>
  <c r="L3" i="15"/>
  <c r="M3" i="15"/>
  <c r="N3" i="15"/>
  <c r="K4" i="15"/>
  <c r="L4" i="15"/>
  <c r="M4" i="15"/>
  <c r="N4" i="15"/>
  <c r="K5" i="15"/>
  <c r="L5" i="15"/>
  <c r="M5" i="15"/>
  <c r="N5" i="15"/>
  <c r="K6" i="15"/>
  <c r="L6" i="15"/>
  <c r="M6" i="15"/>
  <c r="N6" i="15"/>
  <c r="K7" i="15"/>
  <c r="L7" i="15"/>
  <c r="M7" i="15"/>
  <c r="N7" i="15"/>
  <c r="K8" i="15"/>
  <c r="L8" i="15"/>
  <c r="M8" i="15"/>
  <c r="N8" i="15"/>
  <c r="K9" i="15"/>
  <c r="L9" i="15"/>
  <c r="M9" i="15"/>
  <c r="N9" i="15"/>
  <c r="K10" i="15"/>
  <c r="L10" i="15"/>
  <c r="M10" i="15"/>
  <c r="N10" i="15"/>
  <c r="K11" i="15"/>
  <c r="L11" i="15"/>
  <c r="M11" i="15"/>
  <c r="N11" i="15"/>
  <c r="K12" i="15"/>
  <c r="L12" i="15"/>
  <c r="M12" i="15"/>
  <c r="N12" i="15"/>
  <c r="K13" i="15"/>
  <c r="L13" i="15"/>
  <c r="M13" i="15"/>
  <c r="N13" i="15"/>
  <c r="K14" i="15"/>
  <c r="L14" i="15"/>
  <c r="M14" i="15"/>
  <c r="N14" i="15"/>
  <c r="K15" i="15"/>
  <c r="L15" i="15"/>
  <c r="M15" i="15"/>
  <c r="N15" i="15"/>
  <c r="K16" i="15"/>
  <c r="L16" i="15"/>
  <c r="M16" i="15"/>
  <c r="N16" i="15"/>
  <c r="K17" i="15"/>
  <c r="L17" i="15"/>
  <c r="M17" i="15"/>
  <c r="N17" i="15"/>
  <c r="K18" i="15"/>
  <c r="L18" i="15"/>
  <c r="M18" i="15"/>
  <c r="N18" i="15"/>
  <c r="K19" i="15"/>
  <c r="L19" i="15"/>
  <c r="M19" i="15"/>
  <c r="N19" i="15"/>
  <c r="K20" i="15"/>
  <c r="L20" i="15"/>
  <c r="M20" i="15"/>
  <c r="N20" i="15"/>
  <c r="K21" i="15"/>
  <c r="L21" i="15"/>
  <c r="M21" i="15"/>
  <c r="N21" i="15"/>
  <c r="K22" i="15"/>
  <c r="L22" i="15"/>
  <c r="M22" i="15"/>
  <c r="N22" i="15"/>
  <c r="K23" i="15"/>
  <c r="L23" i="15"/>
  <c r="M23" i="15"/>
  <c r="N23" i="15"/>
  <c r="K24" i="15"/>
  <c r="L24" i="15"/>
  <c r="M24" i="15"/>
  <c r="N24" i="15"/>
  <c r="K25" i="15"/>
  <c r="L25" i="15"/>
  <c r="M25" i="15"/>
  <c r="N25" i="15"/>
  <c r="K26" i="15"/>
  <c r="L26" i="15"/>
  <c r="M26" i="15"/>
  <c r="N26" i="15"/>
  <c r="K27" i="15"/>
  <c r="L27" i="15"/>
  <c r="M27" i="15"/>
  <c r="N27" i="15"/>
  <c r="K28" i="15"/>
  <c r="L28" i="15"/>
  <c r="M28" i="15"/>
  <c r="N28" i="15"/>
  <c r="K29" i="15"/>
  <c r="L29" i="15"/>
  <c r="M29" i="15"/>
  <c r="N29" i="15"/>
  <c r="K30" i="15"/>
  <c r="L30" i="15"/>
  <c r="M30" i="15"/>
  <c r="N30" i="15"/>
  <c r="K31" i="15"/>
  <c r="L31" i="15"/>
  <c r="M31" i="15"/>
  <c r="N31" i="15"/>
  <c r="K32" i="15"/>
  <c r="L32" i="15"/>
  <c r="M32" i="15"/>
  <c r="N32" i="15"/>
  <c r="K33" i="15"/>
  <c r="L33" i="15"/>
  <c r="M33" i="15"/>
  <c r="N33" i="15"/>
  <c r="K34" i="15"/>
  <c r="L34" i="15"/>
  <c r="M34" i="15"/>
  <c r="N34" i="15"/>
  <c r="K35" i="15"/>
  <c r="L35" i="15"/>
  <c r="M35" i="15"/>
  <c r="N35" i="15"/>
  <c r="K36" i="15"/>
  <c r="L36" i="15"/>
  <c r="M36" i="15"/>
  <c r="N36" i="15"/>
  <c r="K37" i="15"/>
  <c r="L37" i="15"/>
  <c r="M37" i="15"/>
  <c r="N37" i="15"/>
  <c r="K38" i="15"/>
  <c r="L38" i="15"/>
  <c r="M38" i="15"/>
  <c r="N38" i="15"/>
  <c r="K39" i="15"/>
  <c r="L39" i="15"/>
  <c r="M39" i="15"/>
  <c r="N39" i="15"/>
  <c r="K40" i="15"/>
  <c r="L40" i="15"/>
  <c r="M40" i="15"/>
  <c r="N40" i="15"/>
  <c r="K41" i="15"/>
  <c r="L41" i="15"/>
  <c r="M41" i="15"/>
  <c r="N41" i="15"/>
  <c r="K42" i="15"/>
  <c r="L42" i="15"/>
  <c r="M42" i="15"/>
  <c r="N42" i="15"/>
  <c r="K43" i="15"/>
  <c r="L43" i="15"/>
  <c r="M43" i="15"/>
  <c r="N43" i="15"/>
  <c r="K44" i="15"/>
  <c r="L44" i="15"/>
  <c r="M44" i="15"/>
  <c r="N44" i="15"/>
  <c r="K45" i="15"/>
  <c r="L45" i="15"/>
  <c r="M45" i="15"/>
  <c r="N45" i="15"/>
  <c r="K46" i="15"/>
  <c r="L46" i="15"/>
  <c r="M46" i="15"/>
  <c r="N46" i="15"/>
  <c r="K47" i="15"/>
  <c r="L47" i="15"/>
  <c r="M47" i="15"/>
  <c r="N47" i="15"/>
  <c r="K48" i="15"/>
  <c r="L48" i="15"/>
  <c r="M48" i="15"/>
  <c r="N48" i="15"/>
  <c r="K49" i="15"/>
  <c r="L49" i="15"/>
  <c r="M49" i="15"/>
  <c r="N49" i="15"/>
  <c r="K50" i="15"/>
  <c r="L50" i="15"/>
  <c r="M50" i="15"/>
  <c r="N50" i="15"/>
  <c r="K51" i="15"/>
  <c r="L51" i="15"/>
  <c r="M51" i="15"/>
  <c r="N51" i="15"/>
  <c r="K52" i="15"/>
  <c r="L52" i="15"/>
  <c r="M52" i="15"/>
  <c r="N52" i="15"/>
  <c r="K53" i="15"/>
  <c r="L53" i="15"/>
  <c r="M53" i="15"/>
  <c r="N53" i="15"/>
  <c r="K54" i="15"/>
  <c r="L54" i="15"/>
  <c r="M54" i="15"/>
  <c r="N54" i="15"/>
  <c r="K55" i="15"/>
  <c r="L55" i="15"/>
  <c r="M55" i="15"/>
  <c r="N55" i="15"/>
  <c r="K56" i="15"/>
  <c r="L56" i="15"/>
  <c r="M56" i="15"/>
  <c r="N56" i="15"/>
  <c r="K57" i="15"/>
  <c r="L57" i="15"/>
  <c r="M57" i="15"/>
  <c r="N57" i="15"/>
  <c r="K58" i="15"/>
  <c r="L58" i="15"/>
  <c r="M58" i="15"/>
  <c r="N58" i="15"/>
  <c r="K59" i="15"/>
  <c r="L59" i="15"/>
  <c r="M59" i="15"/>
  <c r="N59" i="15"/>
  <c r="K60" i="15"/>
  <c r="L60" i="15"/>
  <c r="M60" i="15"/>
  <c r="N60" i="15"/>
  <c r="K61" i="15"/>
  <c r="L61" i="15"/>
  <c r="M61" i="15"/>
  <c r="N61" i="15"/>
  <c r="K62" i="15"/>
  <c r="L62" i="15"/>
  <c r="M62" i="15"/>
  <c r="N62" i="15"/>
  <c r="K63" i="15"/>
  <c r="L63" i="15"/>
  <c r="M63" i="15"/>
  <c r="N63" i="15"/>
  <c r="K64" i="15"/>
  <c r="L64" i="15"/>
  <c r="M64" i="15"/>
  <c r="N64" i="15"/>
  <c r="K65" i="15"/>
  <c r="L65" i="15"/>
  <c r="M65" i="15"/>
  <c r="N65" i="15"/>
  <c r="K66" i="15"/>
  <c r="L66" i="15"/>
  <c r="M66" i="15"/>
  <c r="N66" i="15"/>
  <c r="K67" i="15"/>
  <c r="L67" i="15"/>
  <c r="M67" i="15"/>
  <c r="N67" i="15"/>
  <c r="K68" i="15"/>
  <c r="L68" i="15"/>
  <c r="M68" i="15"/>
  <c r="N68" i="15"/>
  <c r="K69" i="15"/>
  <c r="L69" i="15"/>
  <c r="M69" i="15"/>
  <c r="N69" i="15"/>
  <c r="K70" i="15"/>
  <c r="L70" i="15"/>
  <c r="M70" i="15"/>
  <c r="N70" i="15"/>
  <c r="K71" i="15"/>
  <c r="L71" i="15"/>
  <c r="M71" i="15"/>
  <c r="N71" i="15"/>
  <c r="K72" i="15"/>
  <c r="L72" i="15"/>
  <c r="M72" i="15"/>
  <c r="N72" i="15"/>
  <c r="K73" i="15"/>
  <c r="L73" i="15"/>
  <c r="M73" i="15"/>
  <c r="N73" i="15"/>
  <c r="K74" i="15"/>
  <c r="L74" i="15"/>
  <c r="M74" i="15"/>
  <c r="N74" i="15"/>
  <c r="K75" i="15"/>
  <c r="L75" i="15"/>
  <c r="M75" i="15"/>
  <c r="N75" i="15"/>
  <c r="K76" i="15"/>
  <c r="L76" i="15"/>
  <c r="M76" i="15"/>
  <c r="N76" i="15"/>
  <c r="K77" i="15"/>
  <c r="L77" i="15"/>
  <c r="M77" i="15"/>
  <c r="N77" i="15"/>
  <c r="K78" i="15"/>
  <c r="L78" i="15"/>
  <c r="M78" i="15"/>
  <c r="N78" i="15"/>
  <c r="K79" i="15"/>
  <c r="L79" i="15"/>
  <c r="M79" i="15"/>
  <c r="N79" i="15"/>
  <c r="K80" i="15"/>
  <c r="L80" i="15"/>
  <c r="M80" i="15"/>
  <c r="N80" i="15"/>
  <c r="K81" i="15"/>
  <c r="L81" i="15"/>
  <c r="M81" i="15"/>
  <c r="N81" i="15"/>
  <c r="K82" i="15"/>
  <c r="L82" i="15"/>
  <c r="M82" i="15"/>
  <c r="N82" i="15"/>
  <c r="K83" i="15"/>
  <c r="L83" i="15"/>
  <c r="M83" i="15"/>
  <c r="N83" i="15"/>
  <c r="K84" i="15"/>
  <c r="L84" i="15"/>
  <c r="M84" i="15"/>
  <c r="N84" i="15"/>
  <c r="K85" i="15"/>
  <c r="L85" i="15"/>
  <c r="M85" i="15"/>
  <c r="N85" i="15"/>
  <c r="K86" i="15"/>
  <c r="L86" i="15"/>
  <c r="M86" i="15"/>
  <c r="N86" i="15"/>
  <c r="K87" i="15"/>
  <c r="L87" i="15"/>
  <c r="M87" i="15"/>
  <c r="N87" i="15"/>
  <c r="K88" i="15"/>
  <c r="L88" i="15"/>
  <c r="M88" i="15"/>
  <c r="N88" i="15"/>
  <c r="K89" i="15"/>
  <c r="L89" i="15"/>
  <c r="M89" i="15"/>
  <c r="N89" i="15"/>
  <c r="K90" i="15"/>
  <c r="L90" i="15"/>
  <c r="M90" i="15"/>
  <c r="N90" i="15"/>
  <c r="K91" i="15"/>
  <c r="L91" i="15"/>
  <c r="M91" i="15"/>
  <c r="N91" i="15"/>
  <c r="K92" i="15"/>
  <c r="L92" i="15"/>
  <c r="M92" i="15"/>
  <c r="N92" i="15"/>
  <c r="K93" i="15"/>
  <c r="L93" i="15"/>
  <c r="M93" i="15"/>
  <c r="N93" i="15"/>
  <c r="K94" i="15"/>
  <c r="L94" i="15"/>
  <c r="M94" i="15"/>
  <c r="N94" i="15"/>
  <c r="K95" i="15"/>
  <c r="L95" i="15"/>
  <c r="M95" i="15"/>
  <c r="N95" i="15"/>
  <c r="K96" i="15"/>
  <c r="L96" i="15"/>
  <c r="M96" i="15"/>
  <c r="N96" i="15"/>
  <c r="K97" i="15"/>
  <c r="L97" i="15"/>
  <c r="M97" i="15"/>
  <c r="N97" i="15"/>
  <c r="K98" i="15"/>
  <c r="L98" i="15"/>
  <c r="M98" i="15"/>
  <c r="N98" i="15"/>
  <c r="K99" i="15"/>
  <c r="L99" i="15"/>
  <c r="M99" i="15"/>
  <c r="N99" i="15"/>
  <c r="K100" i="15"/>
  <c r="L100" i="15"/>
  <c r="M100" i="15"/>
  <c r="N100" i="15"/>
  <c r="K101" i="15"/>
  <c r="L101" i="15"/>
  <c r="M101" i="15"/>
  <c r="N101" i="15"/>
  <c r="K102" i="15"/>
  <c r="L102" i="15"/>
  <c r="M102" i="15"/>
  <c r="N102" i="15"/>
  <c r="K103" i="15"/>
  <c r="L103" i="15"/>
  <c r="M103" i="15"/>
  <c r="N103" i="15"/>
  <c r="K104" i="15"/>
  <c r="L104" i="15"/>
  <c r="M104" i="15"/>
  <c r="N104" i="15"/>
  <c r="K105" i="15"/>
  <c r="L105" i="15"/>
  <c r="M105" i="15"/>
  <c r="N105" i="15"/>
  <c r="K106" i="15"/>
  <c r="L106" i="15"/>
  <c r="M106" i="15"/>
  <c r="N106" i="15"/>
  <c r="K107" i="15"/>
  <c r="L107" i="15"/>
  <c r="M107" i="15"/>
  <c r="N107" i="15"/>
  <c r="K108" i="15"/>
  <c r="L108" i="15"/>
  <c r="M108" i="15"/>
  <c r="N108" i="15"/>
  <c r="K109" i="15"/>
  <c r="L109" i="15"/>
  <c r="M109" i="15"/>
  <c r="N109" i="15"/>
  <c r="K110" i="15"/>
  <c r="L110" i="15"/>
  <c r="M110" i="15"/>
  <c r="N110" i="15"/>
  <c r="K111" i="15"/>
  <c r="L111" i="15"/>
  <c r="M111" i="15"/>
  <c r="N111" i="15"/>
  <c r="K112" i="15"/>
  <c r="L112" i="15"/>
  <c r="M112" i="15"/>
  <c r="N112" i="15"/>
  <c r="K113" i="15"/>
  <c r="L113" i="15"/>
  <c r="M113" i="15"/>
  <c r="N113" i="15"/>
  <c r="K114" i="15"/>
  <c r="L114" i="15"/>
  <c r="M114" i="15"/>
  <c r="N114" i="15"/>
  <c r="K115" i="15"/>
  <c r="L115" i="15"/>
  <c r="M115" i="15"/>
  <c r="N115" i="15"/>
  <c r="K116" i="15"/>
  <c r="L116" i="15"/>
  <c r="M116" i="15"/>
  <c r="N116" i="15"/>
  <c r="K117" i="15"/>
  <c r="L117" i="15"/>
  <c r="M117" i="15"/>
  <c r="N117" i="15"/>
  <c r="K118" i="15"/>
  <c r="L118" i="15"/>
  <c r="M118" i="15"/>
  <c r="N118" i="15"/>
  <c r="K119" i="15"/>
  <c r="L119" i="15"/>
  <c r="M119" i="15"/>
  <c r="N119" i="15"/>
  <c r="K120" i="15"/>
  <c r="L120" i="15"/>
  <c r="M120" i="15"/>
  <c r="N120" i="15"/>
  <c r="K121" i="15"/>
  <c r="L121" i="15"/>
  <c r="M121" i="15"/>
  <c r="N121" i="15"/>
  <c r="K122" i="15"/>
  <c r="L122" i="15"/>
  <c r="M122" i="15"/>
  <c r="N122" i="15"/>
  <c r="K123" i="15"/>
  <c r="L123" i="15"/>
  <c r="M123" i="15"/>
  <c r="N123" i="15"/>
  <c r="K124" i="15"/>
  <c r="L124" i="15"/>
  <c r="M124" i="15"/>
  <c r="N124" i="15"/>
  <c r="K125" i="15"/>
  <c r="L125" i="15"/>
  <c r="M125" i="15"/>
  <c r="N125" i="15"/>
  <c r="K126" i="15"/>
  <c r="L126" i="15"/>
  <c r="M126" i="15"/>
  <c r="N126" i="15"/>
  <c r="K127" i="15"/>
  <c r="L127" i="15"/>
  <c r="M127" i="15"/>
  <c r="N127" i="15"/>
  <c r="K128" i="15"/>
  <c r="L128" i="15"/>
  <c r="M128" i="15"/>
  <c r="N128" i="15"/>
  <c r="K129" i="15"/>
  <c r="L129" i="15"/>
  <c r="M129" i="15"/>
  <c r="N129" i="15"/>
  <c r="K130" i="15"/>
  <c r="L130" i="15"/>
  <c r="M130" i="15"/>
  <c r="N130" i="15"/>
  <c r="K131" i="15"/>
  <c r="L131" i="15"/>
  <c r="M131" i="15"/>
  <c r="N131" i="15"/>
  <c r="K132" i="15"/>
  <c r="L132" i="15"/>
  <c r="M132" i="15"/>
  <c r="N132" i="15"/>
  <c r="K133" i="15"/>
  <c r="L133" i="15"/>
  <c r="M133" i="15"/>
  <c r="N133" i="15"/>
  <c r="K134" i="15"/>
  <c r="L134" i="15"/>
  <c r="M134" i="15"/>
  <c r="N134" i="15"/>
  <c r="K135" i="15"/>
  <c r="L135" i="15"/>
  <c r="M135" i="15"/>
  <c r="N135" i="15"/>
  <c r="K136" i="15"/>
  <c r="L136" i="15"/>
  <c r="M136" i="15"/>
  <c r="N136" i="15"/>
  <c r="K137" i="15"/>
  <c r="L137" i="15"/>
  <c r="M137" i="15"/>
  <c r="N137" i="15"/>
  <c r="K138" i="15"/>
  <c r="L138" i="15"/>
  <c r="M138" i="15"/>
  <c r="N138" i="15"/>
  <c r="K139" i="15"/>
  <c r="L139" i="15"/>
  <c r="M139" i="15"/>
  <c r="N139" i="15"/>
  <c r="N2" i="15"/>
  <c r="M2" i="15"/>
  <c r="L2" i="15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AT17" i="21"/>
  <c r="AU17" i="21"/>
  <c r="AV17" i="21"/>
  <c r="AW17" i="21"/>
  <c r="AX17" i="21"/>
  <c r="AY17" i="21"/>
  <c r="AZ17" i="21"/>
  <c r="BA17" i="21"/>
  <c r="BB17" i="21"/>
  <c r="E5" i="18"/>
  <c r="F5" i="18"/>
  <c r="G5" i="18"/>
  <c r="H5" i="18"/>
  <c r="E6" i="18"/>
  <c r="F6" i="18"/>
  <c r="G6" i="18"/>
  <c r="H6" i="18"/>
  <c r="E7" i="18"/>
  <c r="F7" i="18"/>
  <c r="G7" i="18"/>
  <c r="H7" i="18"/>
  <c r="E8" i="18"/>
  <c r="F8" i="18"/>
  <c r="G8" i="18"/>
  <c r="H8" i="18"/>
  <c r="E9" i="18"/>
  <c r="F9" i="18"/>
  <c r="G9" i="18"/>
  <c r="H9" i="18"/>
  <c r="E10" i="18"/>
  <c r="F10" i="18"/>
  <c r="G10" i="18"/>
  <c r="H10" i="18"/>
  <c r="C5" i="18"/>
  <c r="C6" i="18"/>
  <c r="C7" i="18"/>
  <c r="C8" i="18"/>
  <c r="C9" i="18"/>
  <c r="C10" i="18"/>
  <c r="G3" i="22"/>
  <c r="J3" i="22"/>
  <c r="H11" i="18"/>
  <c r="J2" i="22"/>
  <c r="G2" i="22"/>
  <c r="F76" i="15" l="1"/>
  <c r="J76" i="15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Q3" i="15"/>
  <c r="R3" i="15"/>
  <c r="S3" i="15"/>
  <c r="Q4" i="15"/>
  <c r="R4" i="15"/>
  <c r="S4" i="15"/>
  <c r="Q5" i="15"/>
  <c r="R5" i="15"/>
  <c r="S5" i="15"/>
  <c r="Q6" i="15"/>
  <c r="R6" i="15"/>
  <c r="S6" i="15"/>
  <c r="Q7" i="15"/>
  <c r="R7" i="15"/>
  <c r="S7" i="15"/>
  <c r="Q8" i="15"/>
  <c r="R8" i="15"/>
  <c r="S8" i="15"/>
  <c r="Q9" i="15"/>
  <c r="R9" i="15"/>
  <c r="S9" i="15"/>
  <c r="Q10" i="15"/>
  <c r="R10" i="15"/>
  <c r="S10" i="15"/>
  <c r="Q11" i="15"/>
  <c r="R11" i="15"/>
  <c r="S11" i="15"/>
  <c r="Q12" i="15"/>
  <c r="R12" i="15"/>
  <c r="S12" i="15"/>
  <c r="B73" i="22"/>
  <c r="Q13" i="15"/>
  <c r="R13" i="15"/>
  <c r="S13" i="15"/>
  <c r="Q14" i="15"/>
  <c r="R14" i="15"/>
  <c r="S14" i="15"/>
  <c r="Q15" i="15"/>
  <c r="R15" i="15"/>
  <c r="S15" i="15"/>
  <c r="Q16" i="15"/>
  <c r="R16" i="15"/>
  <c r="S16" i="15"/>
  <c r="Q17" i="15"/>
  <c r="R17" i="15"/>
  <c r="S17" i="15"/>
  <c r="D59" i="22"/>
  <c r="Q18" i="15"/>
  <c r="R18" i="15"/>
  <c r="S18" i="15"/>
  <c r="Q19" i="15"/>
  <c r="R19" i="15"/>
  <c r="S19" i="15"/>
  <c r="Q20" i="15"/>
  <c r="R20" i="15"/>
  <c r="S20" i="15"/>
  <c r="Q21" i="15"/>
  <c r="R21" i="15"/>
  <c r="S21" i="15"/>
  <c r="Q22" i="15"/>
  <c r="R22" i="15"/>
  <c r="S22" i="15"/>
  <c r="Q23" i="15"/>
  <c r="R23" i="15"/>
  <c r="S23" i="15"/>
  <c r="Q24" i="15"/>
  <c r="R24" i="15"/>
  <c r="S24" i="15"/>
  <c r="Q25" i="15"/>
  <c r="R25" i="15"/>
  <c r="S25" i="15"/>
  <c r="Q26" i="15"/>
  <c r="R26" i="15"/>
  <c r="S26" i="15"/>
  <c r="Q27" i="15"/>
  <c r="R27" i="15"/>
  <c r="S27" i="15"/>
  <c r="Q28" i="15"/>
  <c r="R28" i="15"/>
  <c r="S28" i="15"/>
  <c r="Q29" i="15"/>
  <c r="R29" i="15"/>
  <c r="S29" i="15"/>
  <c r="Q30" i="15"/>
  <c r="R30" i="15"/>
  <c r="S30" i="15"/>
  <c r="Q31" i="15"/>
  <c r="R31" i="15"/>
  <c r="S31" i="15"/>
  <c r="Q32" i="15"/>
  <c r="R32" i="15"/>
  <c r="S32" i="15"/>
  <c r="Q33" i="15"/>
  <c r="R33" i="15"/>
  <c r="S33" i="15"/>
  <c r="D75" i="22"/>
  <c r="Q34" i="15"/>
  <c r="R34" i="15"/>
  <c r="S34" i="15"/>
  <c r="Q35" i="15"/>
  <c r="R35" i="15"/>
  <c r="S35" i="15"/>
  <c r="Q36" i="15"/>
  <c r="R36" i="15"/>
  <c r="S36" i="15"/>
  <c r="Q37" i="15"/>
  <c r="R37" i="15"/>
  <c r="S37" i="15"/>
  <c r="Q38" i="15"/>
  <c r="R38" i="15"/>
  <c r="S38" i="15"/>
  <c r="Q39" i="15"/>
  <c r="R39" i="15"/>
  <c r="S39" i="15"/>
  <c r="Q40" i="15"/>
  <c r="R40" i="15"/>
  <c r="S40" i="15"/>
  <c r="D2" i="22"/>
  <c r="Q41" i="15"/>
  <c r="R41" i="15"/>
  <c r="S41" i="15"/>
  <c r="C97" i="22"/>
  <c r="D97" i="22"/>
  <c r="Q42" i="15"/>
  <c r="R42" i="15"/>
  <c r="S42" i="15"/>
  <c r="C60" i="22"/>
  <c r="Q43" i="15"/>
  <c r="R43" i="15"/>
  <c r="S43" i="15"/>
  <c r="Q44" i="15"/>
  <c r="R44" i="15"/>
  <c r="S44" i="15"/>
  <c r="Q45" i="15"/>
  <c r="R45" i="15"/>
  <c r="S45" i="15"/>
  <c r="Q46" i="15"/>
  <c r="R46" i="15"/>
  <c r="S46" i="15"/>
  <c r="Q47" i="15"/>
  <c r="R47" i="15"/>
  <c r="S47" i="15"/>
  <c r="Q48" i="15"/>
  <c r="R48" i="15"/>
  <c r="S48" i="15"/>
  <c r="Q49" i="15"/>
  <c r="R49" i="15"/>
  <c r="S49" i="15"/>
  <c r="B10" i="22"/>
  <c r="C10" i="22"/>
  <c r="Q50" i="15"/>
  <c r="R50" i="15"/>
  <c r="S50" i="15"/>
  <c r="B49" i="22"/>
  <c r="C49" i="22"/>
  <c r="Q51" i="15"/>
  <c r="R51" i="15"/>
  <c r="S51" i="15"/>
  <c r="Q52" i="15"/>
  <c r="R52" i="15"/>
  <c r="S52" i="15"/>
  <c r="Q53" i="15"/>
  <c r="R53" i="15"/>
  <c r="S53" i="15"/>
  <c r="Q54" i="15"/>
  <c r="R54" i="15"/>
  <c r="S54" i="15"/>
  <c r="Q55" i="15"/>
  <c r="R55" i="15"/>
  <c r="S55" i="15"/>
  <c r="Q56" i="15"/>
  <c r="R56" i="15"/>
  <c r="S56" i="15"/>
  <c r="Q57" i="15"/>
  <c r="R57" i="15"/>
  <c r="S57" i="15"/>
  <c r="B62" i="22"/>
  <c r="C62" i="22"/>
  <c r="Q58" i="15"/>
  <c r="R58" i="15"/>
  <c r="S58" i="15"/>
  <c r="C46" i="22"/>
  <c r="Q59" i="15"/>
  <c r="R59" i="15"/>
  <c r="S59" i="15"/>
  <c r="B85" i="22"/>
  <c r="Q60" i="15"/>
  <c r="R60" i="15"/>
  <c r="S60" i="15"/>
  <c r="Q61" i="15"/>
  <c r="R61" i="15"/>
  <c r="S61" i="15"/>
  <c r="Q62" i="15"/>
  <c r="R62" i="15"/>
  <c r="S62" i="15"/>
  <c r="Q63" i="15"/>
  <c r="R63" i="15"/>
  <c r="S63" i="15"/>
  <c r="Q64" i="15"/>
  <c r="R64" i="15"/>
  <c r="S64" i="15"/>
  <c r="Q65" i="15"/>
  <c r="R65" i="15"/>
  <c r="S65" i="15"/>
  <c r="Q66" i="15"/>
  <c r="R66" i="15"/>
  <c r="S66" i="15"/>
  <c r="B107" i="22"/>
  <c r="C107" i="22"/>
  <c r="Q67" i="15"/>
  <c r="R67" i="15"/>
  <c r="S67" i="15"/>
  <c r="B134" i="22"/>
  <c r="Q68" i="15"/>
  <c r="R68" i="15"/>
  <c r="S68" i="15"/>
  <c r="Q69" i="15"/>
  <c r="R69" i="15"/>
  <c r="S69" i="15"/>
  <c r="Q70" i="15"/>
  <c r="R70" i="15"/>
  <c r="S70" i="15"/>
  <c r="Q71" i="15"/>
  <c r="R71" i="15"/>
  <c r="S71" i="15"/>
  <c r="Q72" i="15"/>
  <c r="R72" i="15"/>
  <c r="S72" i="15"/>
  <c r="Q73" i="15"/>
  <c r="R73" i="15"/>
  <c r="S73" i="15"/>
  <c r="Q74" i="15"/>
  <c r="R74" i="15"/>
  <c r="S74" i="15"/>
  <c r="Q75" i="15"/>
  <c r="R75" i="15"/>
  <c r="S75" i="15"/>
  <c r="Q76" i="15"/>
  <c r="R76" i="15"/>
  <c r="S76" i="15"/>
  <c r="Q77" i="15"/>
  <c r="R77" i="15"/>
  <c r="S77" i="15"/>
  <c r="Q78" i="15"/>
  <c r="R78" i="15"/>
  <c r="S78" i="15"/>
  <c r="Q79" i="15"/>
  <c r="R79" i="15"/>
  <c r="S79" i="15"/>
  <c r="Q80" i="15"/>
  <c r="R80" i="15"/>
  <c r="S80" i="15"/>
  <c r="Q81" i="15"/>
  <c r="R81" i="15"/>
  <c r="S81" i="15"/>
  <c r="Q82" i="15"/>
  <c r="R82" i="15"/>
  <c r="S82" i="15"/>
  <c r="B51" i="22"/>
  <c r="C51" i="22"/>
  <c r="Q83" i="15"/>
  <c r="R83" i="15"/>
  <c r="S83" i="15"/>
  <c r="Q84" i="15"/>
  <c r="R84" i="15"/>
  <c r="S84" i="15"/>
  <c r="Q85" i="15"/>
  <c r="R85" i="15"/>
  <c r="S85" i="15"/>
  <c r="Q86" i="15"/>
  <c r="R86" i="15"/>
  <c r="S86" i="15"/>
  <c r="Q87" i="15"/>
  <c r="R87" i="15"/>
  <c r="S87" i="15"/>
  <c r="Q88" i="15"/>
  <c r="R88" i="15"/>
  <c r="S88" i="15"/>
  <c r="Q89" i="15"/>
  <c r="R89" i="15"/>
  <c r="S89" i="15"/>
  <c r="D90" i="22"/>
  <c r="Q90" i="15"/>
  <c r="R90" i="15"/>
  <c r="S90" i="15"/>
  <c r="Q91" i="15"/>
  <c r="R91" i="15"/>
  <c r="S91" i="15"/>
  <c r="Q92" i="15"/>
  <c r="R92" i="15"/>
  <c r="S92" i="15"/>
  <c r="D38" i="22"/>
  <c r="Q93" i="15"/>
  <c r="R93" i="15"/>
  <c r="S93" i="15"/>
  <c r="Q94" i="15"/>
  <c r="R94" i="15"/>
  <c r="S94" i="15"/>
  <c r="Q95" i="15"/>
  <c r="R95" i="15"/>
  <c r="S95" i="15"/>
  <c r="Q96" i="15"/>
  <c r="R96" i="15"/>
  <c r="S96" i="15"/>
  <c r="Q97" i="15"/>
  <c r="R97" i="15"/>
  <c r="S97" i="15"/>
  <c r="Q98" i="15"/>
  <c r="R98" i="15"/>
  <c r="S98" i="15"/>
  <c r="C66" i="22"/>
  <c r="Q99" i="15"/>
  <c r="R99" i="15"/>
  <c r="S99" i="15"/>
  <c r="Q100" i="15"/>
  <c r="R100" i="15"/>
  <c r="S100" i="15"/>
  <c r="Q101" i="15"/>
  <c r="R101" i="15"/>
  <c r="S101" i="15"/>
  <c r="C108" i="22"/>
  <c r="Q102" i="15"/>
  <c r="R102" i="15"/>
  <c r="S102" i="15"/>
  <c r="Q103" i="15"/>
  <c r="R103" i="15"/>
  <c r="S103" i="15"/>
  <c r="Q104" i="15"/>
  <c r="R104" i="15"/>
  <c r="S104" i="15"/>
  <c r="Q105" i="15"/>
  <c r="R105" i="15"/>
  <c r="S105" i="15"/>
  <c r="D137" i="22"/>
  <c r="Q106" i="15"/>
  <c r="R106" i="15"/>
  <c r="S106" i="15"/>
  <c r="B11" i="22"/>
  <c r="C11" i="22"/>
  <c r="Q107" i="15"/>
  <c r="R107" i="15"/>
  <c r="S107" i="15"/>
  <c r="B31" i="22"/>
  <c r="Q108" i="15"/>
  <c r="R108" i="15"/>
  <c r="S108" i="15"/>
  <c r="Q109" i="15"/>
  <c r="R109" i="15"/>
  <c r="S109" i="15"/>
  <c r="Q110" i="15"/>
  <c r="R110" i="15"/>
  <c r="S110" i="15"/>
  <c r="Q111" i="15"/>
  <c r="R111" i="15"/>
  <c r="S111" i="15"/>
  <c r="Q112" i="15"/>
  <c r="R112" i="15"/>
  <c r="S112" i="15"/>
  <c r="Q113" i="15"/>
  <c r="R113" i="15"/>
  <c r="S113" i="15"/>
  <c r="Q114" i="15"/>
  <c r="R114" i="15"/>
  <c r="S114" i="15"/>
  <c r="B67" i="22"/>
  <c r="C67" i="22"/>
  <c r="Q115" i="15"/>
  <c r="R115" i="15"/>
  <c r="S115" i="15"/>
  <c r="B39" i="22"/>
  <c r="Q116" i="15"/>
  <c r="R116" i="15"/>
  <c r="S116" i="15"/>
  <c r="Q117" i="15"/>
  <c r="R117" i="15"/>
  <c r="S117" i="15"/>
  <c r="Q118" i="15"/>
  <c r="R118" i="15"/>
  <c r="S118" i="15"/>
  <c r="Q119" i="15"/>
  <c r="R119" i="15"/>
  <c r="S119" i="15"/>
  <c r="Q120" i="15"/>
  <c r="R120" i="15"/>
  <c r="S120" i="15"/>
  <c r="B112" i="22"/>
  <c r="C112" i="22"/>
  <c r="D112" i="22"/>
  <c r="Q121" i="15"/>
  <c r="R121" i="15"/>
  <c r="S121" i="15"/>
  <c r="Q122" i="15"/>
  <c r="R122" i="15"/>
  <c r="S122" i="15"/>
  <c r="B106" i="22"/>
  <c r="C106" i="22"/>
  <c r="Q123" i="15"/>
  <c r="R123" i="15"/>
  <c r="S123" i="15"/>
  <c r="B40" i="22"/>
  <c r="Q124" i="15"/>
  <c r="R124" i="15"/>
  <c r="S124" i="15"/>
  <c r="Q125" i="15"/>
  <c r="R125" i="15"/>
  <c r="S125" i="15"/>
  <c r="Q126" i="15"/>
  <c r="R126" i="15"/>
  <c r="S126" i="15"/>
  <c r="Q127" i="15"/>
  <c r="R127" i="15"/>
  <c r="S127" i="15"/>
  <c r="Q128" i="15"/>
  <c r="R128" i="15"/>
  <c r="S128" i="15"/>
  <c r="C43" i="22"/>
  <c r="D43" i="22"/>
  <c r="Q129" i="15"/>
  <c r="R129" i="15"/>
  <c r="S129" i="15"/>
  <c r="B121" i="22"/>
  <c r="C121" i="22"/>
  <c r="D121" i="22"/>
  <c r="Q130" i="15"/>
  <c r="R130" i="15"/>
  <c r="S130" i="15"/>
  <c r="C139" i="22"/>
  <c r="Q131" i="15"/>
  <c r="R131" i="15"/>
  <c r="S131" i="15"/>
  <c r="B34" i="22"/>
  <c r="Q132" i="15"/>
  <c r="R132" i="15"/>
  <c r="S132" i="15"/>
  <c r="Q133" i="15"/>
  <c r="R133" i="15"/>
  <c r="S133" i="15"/>
  <c r="Q134" i="15"/>
  <c r="R134" i="15"/>
  <c r="S134" i="15"/>
  <c r="Q135" i="15"/>
  <c r="R135" i="15"/>
  <c r="S135" i="15"/>
  <c r="Q136" i="15"/>
  <c r="R136" i="15"/>
  <c r="S136" i="15"/>
  <c r="C126" i="22"/>
  <c r="Q137" i="15"/>
  <c r="R137" i="15"/>
  <c r="S137" i="15"/>
  <c r="C110" i="22"/>
  <c r="Q138" i="15"/>
  <c r="R138" i="15"/>
  <c r="S138" i="15"/>
  <c r="C56" i="22"/>
  <c r="Q139" i="15"/>
  <c r="R139" i="15"/>
  <c r="S139" i="15"/>
  <c r="B23" i="22"/>
  <c r="Q140" i="15"/>
  <c r="R140" i="15"/>
  <c r="S140" i="15"/>
  <c r="F3" i="15"/>
  <c r="J3" i="15" s="1"/>
  <c r="F4" i="15"/>
  <c r="J4" i="15" s="1"/>
  <c r="F5" i="15"/>
  <c r="O5" i="15" s="1"/>
  <c r="F6" i="15"/>
  <c r="J6" i="15" s="1"/>
  <c r="F7" i="15"/>
  <c r="O7" i="15" s="1"/>
  <c r="F8" i="15"/>
  <c r="O8" i="15" s="1"/>
  <c r="F9" i="15"/>
  <c r="J9" i="15" s="1"/>
  <c r="F10" i="15"/>
  <c r="J10" i="15" s="1"/>
  <c r="F11" i="15"/>
  <c r="J11" i="15" s="1"/>
  <c r="F12" i="15"/>
  <c r="J12" i="15" s="1"/>
  <c r="F13" i="15"/>
  <c r="J13" i="15" s="1"/>
  <c r="F14" i="15"/>
  <c r="J14" i="15" s="1"/>
  <c r="F15" i="15"/>
  <c r="J15" i="15" s="1"/>
  <c r="F16" i="15"/>
  <c r="O16" i="15" s="1"/>
  <c r="F17" i="15"/>
  <c r="O17" i="15" s="1"/>
  <c r="F18" i="15"/>
  <c r="O18" i="15" s="1"/>
  <c r="F19" i="15"/>
  <c r="J19" i="15" s="1"/>
  <c r="F20" i="15"/>
  <c r="J20" i="15" s="1"/>
  <c r="F21" i="15"/>
  <c r="O21" i="15" s="1"/>
  <c r="F22" i="15"/>
  <c r="J22" i="15" s="1"/>
  <c r="F23" i="15"/>
  <c r="J23" i="15" s="1"/>
  <c r="F24" i="15"/>
  <c r="J24" i="15" s="1"/>
  <c r="F25" i="15"/>
  <c r="J25" i="15" s="1"/>
  <c r="F26" i="15"/>
  <c r="J26" i="15" s="1"/>
  <c r="F27" i="15"/>
  <c r="O27" i="15" s="1"/>
  <c r="F28" i="15"/>
  <c r="J28" i="15" s="1"/>
  <c r="F29" i="15"/>
  <c r="J29" i="15" s="1"/>
  <c r="F30" i="15"/>
  <c r="J30" i="15" s="1"/>
  <c r="F31" i="15"/>
  <c r="J31" i="15" s="1"/>
  <c r="F32" i="15"/>
  <c r="J32" i="15" s="1"/>
  <c r="F33" i="15"/>
  <c r="J33" i="15" s="1"/>
  <c r="F34" i="15"/>
  <c r="J34" i="15" s="1"/>
  <c r="F35" i="15"/>
  <c r="O35" i="15" s="1"/>
  <c r="F36" i="15"/>
  <c r="J36" i="15" s="1"/>
  <c r="F37" i="15"/>
  <c r="O37" i="15" s="1"/>
  <c r="F38" i="15"/>
  <c r="J38" i="15" s="1"/>
  <c r="F39" i="15"/>
  <c r="J39" i="15" s="1"/>
  <c r="F40" i="15"/>
  <c r="O40" i="15" s="1"/>
  <c r="F41" i="15"/>
  <c r="O41" i="15" s="1"/>
  <c r="F42" i="15"/>
  <c r="O42" i="15" s="1"/>
  <c r="F43" i="15"/>
  <c r="J43" i="15" s="1"/>
  <c r="F44" i="15"/>
  <c r="J44" i="15" s="1"/>
  <c r="F45" i="15"/>
  <c r="O45" i="15" s="1"/>
  <c r="F46" i="15"/>
  <c r="J46" i="15" s="1"/>
  <c r="F47" i="15"/>
  <c r="O47" i="15" s="1"/>
  <c r="F48" i="15"/>
  <c r="J48" i="15" s="1"/>
  <c r="F49" i="15"/>
  <c r="O49" i="15" s="1"/>
  <c r="F50" i="15"/>
  <c r="J50" i="15" s="1"/>
  <c r="F51" i="15"/>
  <c r="J51" i="15" s="1"/>
  <c r="F52" i="15"/>
  <c r="J52" i="15" s="1"/>
  <c r="F53" i="15"/>
  <c r="O53" i="15" s="1"/>
  <c r="F54" i="15"/>
  <c r="O54" i="15" s="1"/>
  <c r="F55" i="15"/>
  <c r="O55" i="15" s="1"/>
  <c r="F56" i="15"/>
  <c r="J56" i="15" s="1"/>
  <c r="F57" i="15"/>
  <c r="O57" i="15" s="1"/>
  <c r="F58" i="15"/>
  <c r="J58" i="15" s="1"/>
  <c r="F59" i="15"/>
  <c r="O59" i="15" s="1"/>
  <c r="F60" i="15"/>
  <c r="J60" i="15" s="1"/>
  <c r="F61" i="15"/>
  <c r="O61" i="15" s="1"/>
  <c r="F62" i="15"/>
  <c r="O62" i="15" s="1"/>
  <c r="F63" i="15"/>
  <c r="O63" i="15" s="1"/>
  <c r="F64" i="15"/>
  <c r="O64" i="15" s="1"/>
  <c r="F65" i="15"/>
  <c r="O65" i="15" s="1"/>
  <c r="F66" i="15"/>
  <c r="J66" i="15" s="1"/>
  <c r="F67" i="15"/>
  <c r="J67" i="15" s="1"/>
  <c r="F68" i="15"/>
  <c r="J68" i="15" s="1"/>
  <c r="F69" i="15"/>
  <c r="J69" i="15" s="1"/>
  <c r="F70" i="15"/>
  <c r="O70" i="15" s="1"/>
  <c r="F71" i="15"/>
  <c r="O71" i="15" s="1"/>
  <c r="F72" i="15"/>
  <c r="O72" i="15" s="1"/>
  <c r="F73" i="15"/>
  <c r="J73" i="15" s="1"/>
  <c r="F74" i="15"/>
  <c r="J74" i="15" s="1"/>
  <c r="F75" i="15"/>
  <c r="O75" i="15" s="1"/>
  <c r="F77" i="15"/>
  <c r="J77" i="15" s="1"/>
  <c r="F78" i="15"/>
  <c r="O78" i="15" s="1"/>
  <c r="F79" i="15"/>
  <c r="O79" i="15" s="1"/>
  <c r="F80" i="15"/>
  <c r="O80" i="15" s="1"/>
  <c r="F81" i="15"/>
  <c r="J81" i="15" s="1"/>
  <c r="F82" i="15"/>
  <c r="O82" i="15" s="1"/>
  <c r="F83" i="15"/>
  <c r="J83" i="15" s="1"/>
  <c r="F84" i="15"/>
  <c r="J84" i="15" s="1"/>
  <c r="F85" i="15"/>
  <c r="J85" i="15" s="1"/>
  <c r="F86" i="15"/>
  <c r="O86" i="15" s="1"/>
  <c r="F87" i="15"/>
  <c r="J87" i="15" s="1"/>
  <c r="F88" i="15"/>
  <c r="J88" i="15" s="1"/>
  <c r="F89" i="15"/>
  <c r="O89" i="15" s="1"/>
  <c r="F90" i="15"/>
  <c r="O90" i="15" s="1"/>
  <c r="F91" i="15"/>
  <c r="J91" i="15" s="1"/>
  <c r="F92" i="15"/>
  <c r="J92" i="15" s="1"/>
  <c r="F93" i="15"/>
  <c r="O93" i="15" s="1"/>
  <c r="F94" i="15"/>
  <c r="O94" i="15" s="1"/>
  <c r="F95" i="15"/>
  <c r="J95" i="15" s="1"/>
  <c r="F96" i="15"/>
  <c r="J96" i="15" s="1"/>
  <c r="F97" i="15"/>
  <c r="J97" i="15" s="1"/>
  <c r="F98" i="15"/>
  <c r="O98" i="15" s="1"/>
  <c r="F99" i="15"/>
  <c r="O99" i="15" s="1"/>
  <c r="F100" i="15"/>
  <c r="J100" i="15" s="1"/>
  <c r="F101" i="15"/>
  <c r="O101" i="15" s="1"/>
  <c r="F102" i="15"/>
  <c r="J102" i="15" s="1"/>
  <c r="F103" i="15"/>
  <c r="J103" i="15" s="1"/>
  <c r="F104" i="15"/>
  <c r="J104" i="15" s="1"/>
  <c r="F105" i="15"/>
  <c r="O105" i="15" s="1"/>
  <c r="F106" i="15"/>
  <c r="O106" i="15" s="1"/>
  <c r="F107" i="15"/>
  <c r="O107" i="15" s="1"/>
  <c r="F108" i="15"/>
  <c r="J108" i="15" s="1"/>
  <c r="F109" i="15"/>
  <c r="J109" i="15" s="1"/>
  <c r="F110" i="15"/>
  <c r="J110" i="15" s="1"/>
  <c r="F111" i="15"/>
  <c r="O111" i="15" s="1"/>
  <c r="F112" i="15"/>
  <c r="J112" i="15" s="1"/>
  <c r="F113" i="15"/>
  <c r="O113" i="15" s="1"/>
  <c r="F114" i="15"/>
  <c r="O114" i="15" s="1"/>
  <c r="F115" i="15"/>
  <c r="J115" i="15" s="1"/>
  <c r="F116" i="15"/>
  <c r="J116" i="15" s="1"/>
  <c r="F117" i="15"/>
  <c r="J117" i="15" s="1"/>
  <c r="F118" i="15"/>
  <c r="J118" i="15" s="1"/>
  <c r="F119" i="15"/>
  <c r="O119" i="15" s="1"/>
  <c r="F120" i="15"/>
  <c r="O120" i="15" s="1"/>
  <c r="F121" i="15"/>
  <c r="O121" i="15" s="1"/>
  <c r="F122" i="15"/>
  <c r="O122" i="15" s="1"/>
  <c r="F123" i="15"/>
  <c r="J123" i="15" s="1"/>
  <c r="F124" i="15"/>
  <c r="J124" i="15" s="1"/>
  <c r="F125" i="15"/>
  <c r="J125" i="15" s="1"/>
  <c r="F126" i="15"/>
  <c r="J126" i="15" s="1"/>
  <c r="F127" i="15"/>
  <c r="O127" i="15" s="1"/>
  <c r="F128" i="15"/>
  <c r="J128" i="15" s="1"/>
  <c r="F129" i="15"/>
  <c r="O129" i="15" s="1"/>
  <c r="F130" i="15"/>
  <c r="J130" i="15" s="1"/>
  <c r="F131" i="15"/>
  <c r="J131" i="15" s="1"/>
  <c r="F132" i="15"/>
  <c r="J132" i="15" s="1"/>
  <c r="F133" i="15"/>
  <c r="J133" i="15" s="1"/>
  <c r="F134" i="15"/>
  <c r="J134" i="15" s="1"/>
  <c r="F135" i="15"/>
  <c r="O135" i="15" s="1"/>
  <c r="F136" i="15"/>
  <c r="O136" i="15" s="1"/>
  <c r="F137" i="15"/>
  <c r="O137" i="15" s="1"/>
  <c r="F138" i="15"/>
  <c r="O138" i="15" s="1"/>
  <c r="F139" i="15"/>
  <c r="J139" i="15" s="1"/>
  <c r="F140" i="15"/>
  <c r="J140" i="15" s="1"/>
  <c r="Q2" i="15"/>
  <c r="S2" i="15"/>
  <c r="R2" i="15"/>
  <c r="J36" i="22" a="1"/>
  <c r="J36" i="22" s="1"/>
  <c r="G36" i="22" a="1"/>
  <c r="G36" i="22" s="1"/>
  <c r="J34" i="22"/>
  <c r="J33" i="22"/>
  <c r="G34" i="22"/>
  <c r="G33" i="22"/>
  <c r="O130" i="15" l="1"/>
  <c r="J64" i="15"/>
  <c r="O24" i="15"/>
  <c r="J82" i="15"/>
  <c r="J35" i="15"/>
  <c r="J119" i="15"/>
  <c r="J72" i="15"/>
  <c r="O38" i="15"/>
  <c r="O29" i="15"/>
  <c r="J55" i="15"/>
  <c r="J111" i="15"/>
  <c r="J21" i="15"/>
  <c r="O46" i="15"/>
  <c r="O69" i="15"/>
  <c r="O76" i="15"/>
  <c r="O39" i="15"/>
  <c r="B5" i="22" s="1"/>
  <c r="J37" i="15"/>
  <c r="O102" i="15"/>
  <c r="O15" i="15"/>
  <c r="O140" i="15"/>
  <c r="J105" i="15"/>
  <c r="J54" i="15"/>
  <c r="O4" i="15"/>
  <c r="J17" i="15"/>
  <c r="J113" i="15"/>
  <c r="O68" i="15"/>
  <c r="O117" i="15"/>
  <c r="J27" i="15"/>
  <c r="J5" i="15"/>
  <c r="O116" i="15"/>
  <c r="O110" i="15"/>
  <c r="J90" i="15"/>
  <c r="O23" i="15"/>
  <c r="O109" i="15"/>
  <c r="O44" i="15"/>
  <c r="O67" i="15"/>
  <c r="O48" i="15"/>
  <c r="J121" i="15"/>
  <c r="O88" i="15"/>
  <c r="J47" i="15"/>
  <c r="J89" i="15"/>
  <c r="J62" i="15"/>
  <c r="O25" i="15"/>
  <c r="O31" i="15"/>
  <c r="O66" i="15"/>
  <c r="O115" i="15"/>
  <c r="J45" i="15"/>
  <c r="O84" i="15"/>
  <c r="J8" i="15"/>
  <c r="J80" i="15"/>
  <c r="J53" i="15"/>
  <c r="O96" i="15"/>
  <c r="O28" i="15"/>
  <c r="O50" i="15"/>
  <c r="O74" i="15"/>
  <c r="O132" i="15"/>
  <c r="J63" i="15"/>
  <c r="J127" i="15"/>
  <c r="O118" i="15"/>
  <c r="J129" i="15"/>
  <c r="J122" i="15"/>
  <c r="O77" i="15"/>
  <c r="O123" i="15"/>
  <c r="J70" i="15"/>
  <c r="J59" i="15"/>
  <c r="J41" i="15"/>
  <c r="J137" i="15"/>
  <c r="J114" i="15"/>
  <c r="O81" i="15"/>
  <c r="J78" i="15"/>
  <c r="J61" i="15"/>
  <c r="O92" i="15"/>
  <c r="J16" i="15"/>
  <c r="O104" i="15"/>
  <c r="O10" i="15"/>
  <c r="O32" i="15"/>
  <c r="O52" i="15"/>
  <c r="J7" i="15"/>
  <c r="J71" i="15"/>
  <c r="J135" i="15"/>
  <c r="O126" i="15"/>
  <c r="O83" i="15"/>
  <c r="J94" i="15"/>
  <c r="J75" i="15"/>
  <c r="J49" i="15"/>
  <c r="J138" i="15"/>
  <c r="O43" i="15"/>
  <c r="O85" i="15"/>
  <c r="B4" i="22" s="1"/>
  <c r="O125" i="15"/>
  <c r="J86" i="15"/>
  <c r="O26" i="15"/>
  <c r="J106" i="15"/>
  <c r="O73" i="15"/>
  <c r="J98" i="15"/>
  <c r="O112" i="15"/>
  <c r="O12" i="15"/>
  <c r="O34" i="15"/>
  <c r="O56" i="15"/>
  <c r="J79" i="15"/>
  <c r="O6" i="15"/>
  <c r="O134" i="15"/>
  <c r="O3" i="15"/>
  <c r="O91" i="15"/>
  <c r="O133" i="15"/>
  <c r="O87" i="15"/>
  <c r="J57" i="15"/>
  <c r="J18" i="15"/>
  <c r="O131" i="15"/>
  <c r="J99" i="15"/>
  <c r="O124" i="15"/>
  <c r="J93" i="15"/>
  <c r="J120" i="15"/>
  <c r="J101" i="15"/>
  <c r="O36" i="15"/>
  <c r="O58" i="15"/>
  <c r="O14" i="15"/>
  <c r="O9" i="15"/>
  <c r="O51" i="15"/>
  <c r="O95" i="15"/>
  <c r="J65" i="15"/>
  <c r="J42" i="15"/>
  <c r="O11" i="15"/>
  <c r="O97" i="15"/>
  <c r="O139" i="15"/>
  <c r="J107" i="15"/>
  <c r="O103" i="15"/>
  <c r="O33" i="15"/>
  <c r="J40" i="15"/>
  <c r="J136" i="15"/>
  <c r="O128" i="15"/>
  <c r="O60" i="15"/>
  <c r="O100" i="15"/>
  <c r="O22" i="15"/>
  <c r="O13" i="15"/>
  <c r="O20" i="15"/>
  <c r="O108" i="15"/>
  <c r="O30" i="15"/>
  <c r="O19" i="15"/>
  <c r="B2" i="22"/>
  <c r="D41" i="22"/>
  <c r="C128" i="22"/>
  <c r="I142" i="15"/>
  <c r="D110" i="22"/>
  <c r="D126" i="22"/>
  <c r="D61" i="22"/>
  <c r="D10" i="22"/>
  <c r="H142" i="15"/>
  <c r="G142" i="15"/>
  <c r="D36" i="22"/>
  <c r="D54" i="22"/>
  <c r="D62" i="22"/>
  <c r="B57" i="22"/>
  <c r="D125" i="22"/>
  <c r="D138" i="22"/>
  <c r="C138" i="22"/>
  <c r="B27" i="22"/>
  <c r="C18" i="22"/>
  <c r="D58" i="22"/>
  <c r="C58" i="22"/>
  <c r="D93" i="22"/>
  <c r="B55" i="22"/>
  <c r="C45" i="22"/>
  <c r="B45" i="22"/>
  <c r="D127" i="22"/>
  <c r="C127" i="22"/>
  <c r="B127" i="22"/>
  <c r="D68" i="22"/>
  <c r="D103" i="22"/>
  <c r="C103" i="22"/>
  <c r="D89" i="22"/>
  <c r="C89" i="22"/>
  <c r="B89" i="22"/>
  <c r="D131" i="22"/>
  <c r="B92" i="22"/>
  <c r="D81" i="22"/>
  <c r="C81" i="22"/>
  <c r="B136" i="22"/>
  <c r="C79" i="22"/>
  <c r="D22" i="22"/>
  <c r="B21" i="22"/>
  <c r="C30" i="22"/>
  <c r="D4" i="22"/>
  <c r="C4" i="22"/>
  <c r="D29" i="22"/>
  <c r="B95" i="22"/>
  <c r="C111" i="22"/>
  <c r="B111" i="22"/>
  <c r="D86" i="22"/>
  <c r="D94" i="22"/>
  <c r="C94" i="22"/>
  <c r="B98" i="22"/>
  <c r="D99" i="22"/>
  <c r="D130" i="22"/>
  <c r="D115" i="22"/>
  <c r="D71" i="22"/>
  <c r="D87" i="22"/>
  <c r="B61" i="22"/>
  <c r="D128" i="22"/>
  <c r="B9" i="22"/>
  <c r="B115" i="22"/>
  <c r="B71" i="22"/>
  <c r="B83" i="22"/>
  <c r="B66" i="22"/>
  <c r="B79" i="22"/>
  <c r="C9" i="22"/>
  <c r="C115" i="22"/>
  <c r="D84" i="22"/>
  <c r="B37" i="22"/>
  <c r="D9" i="22"/>
  <c r="C130" i="22"/>
  <c r="C69" i="22"/>
  <c r="C61" i="22"/>
  <c r="C71" i="22"/>
  <c r="C38" i="22"/>
  <c r="C37" i="22"/>
  <c r="D69" i="22"/>
  <c r="C68" i="22"/>
  <c r="B138" i="22"/>
  <c r="C36" i="22"/>
  <c r="B18" i="22"/>
  <c r="B46" i="22"/>
  <c r="D70" i="22"/>
  <c r="B99" i="22"/>
  <c r="B126" i="22"/>
  <c r="D28" i="22"/>
  <c r="D118" i="22"/>
  <c r="B7" i="22"/>
  <c r="C54" i="22"/>
  <c r="D50" i="22"/>
  <c r="D108" i="22"/>
  <c r="D15" i="22"/>
  <c r="B70" i="22"/>
  <c r="C102" i="22"/>
  <c r="D105" i="22"/>
  <c r="B32" i="22"/>
  <c r="B120" i="22"/>
  <c r="C100" i="22"/>
  <c r="D78" i="22"/>
  <c r="D88" i="22"/>
  <c r="C90" i="22"/>
  <c r="B60" i="22"/>
  <c r="B30" i="22"/>
  <c r="B93" i="22"/>
  <c r="D120" i="22"/>
  <c r="C29" i="22"/>
  <c r="D140" i="22"/>
  <c r="B68" i="22"/>
  <c r="C118" i="22"/>
  <c r="D6" i="22"/>
  <c r="B54" i="22"/>
  <c r="C50" i="22"/>
  <c r="C15" i="22"/>
  <c r="C105" i="22"/>
  <c r="B100" i="22"/>
  <c r="C78" i="22"/>
  <c r="B139" i="22"/>
  <c r="C93" i="22"/>
  <c r="D7" i="22"/>
  <c r="C88" i="22"/>
  <c r="B90" i="22"/>
  <c r="C22" i="22"/>
  <c r="B94" i="22"/>
  <c r="C7" i="22"/>
  <c r="B58" i="22"/>
  <c r="C32" i="22"/>
  <c r="C120" i="22"/>
  <c r="D23" i="22"/>
  <c r="B128" i="22"/>
  <c r="B50" i="22"/>
  <c r="D5" i="22"/>
  <c r="B105" i="22"/>
  <c r="D65" i="22"/>
  <c r="C59" i="22"/>
  <c r="C99" i="22"/>
  <c r="B36" i="22"/>
  <c r="D32" i="22"/>
  <c r="B59" i="22"/>
  <c r="D117" i="22"/>
  <c r="C70" i="22"/>
  <c r="B130" i="22"/>
  <c r="D102" i="22"/>
  <c r="B22" i="22"/>
  <c r="B29" i="22"/>
  <c r="D100" i="22"/>
  <c r="C23" i="22"/>
  <c r="D46" i="22"/>
  <c r="B104" i="22"/>
  <c r="C72" i="22"/>
  <c r="D132" i="22"/>
  <c r="D42" i="22"/>
  <c r="C41" i="22"/>
  <c r="D96" i="22"/>
  <c r="B103" i="22"/>
  <c r="C132" i="22"/>
  <c r="D24" i="22"/>
  <c r="D82" i="22"/>
  <c r="B43" i="22"/>
  <c r="B88" i="22"/>
  <c r="D26" i="22"/>
  <c r="D44" i="22"/>
  <c r="C96" i="22"/>
  <c r="C131" i="22"/>
  <c r="B65" i="22"/>
  <c r="D109" i="22"/>
  <c r="D20" i="22"/>
  <c r="B86" i="22"/>
  <c r="C82" i="22"/>
  <c r="C117" i="22"/>
  <c r="D72" i="22"/>
  <c r="C76" i="22"/>
  <c r="B56" i="22"/>
  <c r="C137" i="22"/>
  <c r="C125" i="22"/>
  <c r="C75" i="22"/>
  <c r="B76" i="22"/>
  <c r="B110" i="22"/>
  <c r="B72" i="22"/>
  <c r="B137" i="22"/>
  <c r="B125" i="22"/>
  <c r="D124" i="22"/>
  <c r="C65" i="22"/>
  <c r="B97" i="22"/>
  <c r="C2" i="22"/>
  <c r="B75" i="22"/>
  <c r="D64" i="22"/>
  <c r="C86" i="22"/>
  <c r="C42" i="22"/>
  <c r="B41" i="22"/>
  <c r="D77" i="22"/>
  <c r="C124" i="22"/>
  <c r="D17" i="22"/>
  <c r="D16" i="22"/>
  <c r="C87" i="22"/>
  <c r="B132" i="22"/>
  <c r="D12" i="22"/>
  <c r="C64" i="22"/>
  <c r="C24" i="22"/>
  <c r="B69" i="22"/>
  <c r="B42" i="22"/>
  <c r="D33" i="22"/>
  <c r="B124" i="22"/>
  <c r="D114" i="22"/>
  <c r="B96" i="22"/>
  <c r="D101" i="22"/>
  <c r="C16" i="22"/>
  <c r="B87" i="22"/>
  <c r="D3" i="22"/>
  <c r="C12" i="22"/>
  <c r="B81" i="22"/>
  <c r="D47" i="22"/>
  <c r="D113" i="22"/>
  <c r="B64" i="22"/>
  <c r="B82" i="22"/>
  <c r="D133" i="22"/>
  <c r="B77" i="22"/>
  <c r="D123" i="22"/>
  <c r="B44" i="22"/>
  <c r="C114" i="22"/>
  <c r="B17" i="22"/>
  <c r="D63" i="22"/>
  <c r="C13" i="22"/>
  <c r="C3" i="22"/>
  <c r="D25" i="22"/>
  <c r="C48" i="22"/>
  <c r="B28" i="22"/>
  <c r="D35" i="22"/>
  <c r="C113" i="22"/>
  <c r="D122" i="22"/>
  <c r="D135" i="22"/>
  <c r="B118" i="22"/>
  <c r="C133" i="22"/>
  <c r="D34" i="22"/>
  <c r="C6" i="22"/>
  <c r="D40" i="22"/>
  <c r="C84" i="22"/>
  <c r="D39" i="22"/>
  <c r="B33" i="22"/>
  <c r="C123" i="22"/>
  <c r="D31" i="22"/>
  <c r="B108" i="22"/>
  <c r="C14" i="22"/>
  <c r="D57" i="22"/>
  <c r="B15" i="22"/>
  <c r="D27" i="22"/>
  <c r="B114" i="22"/>
  <c r="C74" i="22"/>
  <c r="B101" i="22"/>
  <c r="C63" i="22"/>
  <c r="D55" i="22"/>
  <c r="B13" i="22"/>
  <c r="C116" i="22"/>
  <c r="D134" i="22"/>
  <c r="C25" i="22"/>
  <c r="D85" i="22"/>
  <c r="B48" i="22"/>
  <c r="C53" i="22"/>
  <c r="D92" i="22"/>
  <c r="C104" i="22"/>
  <c r="D83" i="22"/>
  <c r="B47" i="22"/>
  <c r="C35" i="22"/>
  <c r="D136" i="22"/>
  <c r="B113" i="22"/>
  <c r="C91" i="22"/>
  <c r="D21" i="22"/>
  <c r="B129" i="22"/>
  <c r="C122" i="22"/>
  <c r="D95" i="22"/>
  <c r="B52" i="22"/>
  <c r="C135" i="22"/>
  <c r="D73" i="22"/>
  <c r="B78" i="22"/>
  <c r="C80" i="22"/>
  <c r="D98" i="22"/>
  <c r="C77" i="22"/>
  <c r="C26" i="22"/>
  <c r="C44" i="22"/>
  <c r="C140" i="22"/>
  <c r="C17" i="22"/>
  <c r="D13" i="22"/>
  <c r="B131" i="22"/>
  <c r="D48" i="22"/>
  <c r="C109" i="22"/>
  <c r="C28" i="22"/>
  <c r="C20" i="22"/>
  <c r="D129" i="22"/>
  <c r="B24" i="22"/>
  <c r="D52" i="22"/>
  <c r="B117" i="22"/>
  <c r="C33" i="22"/>
  <c r="B26" i="22"/>
  <c r="D14" i="22"/>
  <c r="B140" i="22"/>
  <c r="D74" i="22"/>
  <c r="C101" i="22"/>
  <c r="B16" i="22"/>
  <c r="D116" i="22"/>
  <c r="B102" i="22"/>
  <c r="B12" i="22"/>
  <c r="D53" i="22"/>
  <c r="B109" i="22"/>
  <c r="D104" i="22"/>
  <c r="C47" i="22"/>
  <c r="B20" i="22"/>
  <c r="D91" i="22"/>
  <c r="C129" i="22"/>
  <c r="C52" i="22"/>
  <c r="D80" i="22"/>
  <c r="D56" i="22"/>
  <c r="B133" i="22"/>
  <c r="C34" i="22"/>
  <c r="D139" i="22"/>
  <c r="B6" i="22"/>
  <c r="C40" i="22"/>
  <c r="D106" i="22"/>
  <c r="B84" i="22"/>
  <c r="C39" i="22"/>
  <c r="D67" i="22"/>
  <c r="B123" i="22"/>
  <c r="C31" i="22"/>
  <c r="D11" i="22"/>
  <c r="B14" i="22"/>
  <c r="C57" i="22"/>
  <c r="D66" i="22"/>
  <c r="B38" i="22"/>
  <c r="C27" i="22"/>
  <c r="D18" i="22"/>
  <c r="B74" i="22"/>
  <c r="C5" i="22"/>
  <c r="D51" i="22"/>
  <c r="B63" i="22"/>
  <c r="C55" i="22"/>
  <c r="D45" i="22"/>
  <c r="B116" i="22"/>
  <c r="C134" i="22"/>
  <c r="D107" i="22"/>
  <c r="B25" i="22"/>
  <c r="C85" i="22"/>
  <c r="B53" i="22"/>
  <c r="C92" i="22"/>
  <c r="D49" i="22"/>
  <c r="C83" i="22"/>
  <c r="D60" i="22"/>
  <c r="B35" i="22"/>
  <c r="C136" i="22"/>
  <c r="D79" i="22"/>
  <c r="B91" i="22"/>
  <c r="C21" i="22"/>
  <c r="D30" i="22"/>
  <c r="B122" i="22"/>
  <c r="C95" i="22"/>
  <c r="D111" i="22"/>
  <c r="B135" i="22"/>
  <c r="C73" i="22"/>
  <c r="D37" i="22"/>
  <c r="B80" i="22"/>
  <c r="C98" i="22"/>
  <c r="D76" i="22"/>
  <c r="K37" i="22"/>
  <c r="T19" i="15"/>
  <c r="T119" i="15"/>
  <c r="T131" i="15"/>
  <c r="T45" i="15"/>
  <c r="T39" i="15"/>
  <c r="T18" i="15"/>
  <c r="T44" i="15"/>
  <c r="T14" i="15"/>
  <c r="T7" i="15"/>
  <c r="T3" i="15"/>
  <c r="T107" i="15"/>
  <c r="T84" i="15"/>
  <c r="T67" i="15"/>
  <c r="T22" i="15"/>
  <c r="T136" i="15"/>
  <c r="T100" i="15"/>
  <c r="T92" i="15"/>
  <c r="T91" i="15"/>
  <c r="T42" i="15"/>
  <c r="T35" i="15"/>
  <c r="T29" i="15"/>
  <c r="T128" i="15"/>
  <c r="T120" i="15"/>
  <c r="T98" i="15"/>
  <c r="T77" i="15"/>
  <c r="T32" i="15"/>
  <c r="T88" i="15"/>
  <c r="T21" i="15"/>
  <c r="T124" i="15"/>
  <c r="T103" i="15"/>
  <c r="T59" i="15"/>
  <c r="T52" i="15"/>
  <c r="T109" i="15"/>
  <c r="T81" i="15"/>
  <c r="T80" i="15"/>
  <c r="T79" i="15"/>
  <c r="T31" i="15"/>
  <c r="T123" i="15"/>
  <c r="T139" i="15"/>
  <c r="T40" i="15"/>
  <c r="T6" i="15"/>
  <c r="T127" i="15"/>
  <c r="T112" i="15"/>
  <c r="T61" i="15"/>
  <c r="T47" i="15"/>
  <c r="T83" i="15"/>
  <c r="T11" i="15"/>
  <c r="T110" i="15"/>
  <c r="T115" i="15"/>
  <c r="T102" i="15"/>
  <c r="T60" i="15"/>
  <c r="T56" i="15"/>
  <c r="T53" i="15"/>
  <c r="T49" i="15"/>
  <c r="T132" i="15"/>
  <c r="T118" i="15"/>
  <c r="T69" i="15"/>
  <c r="T116" i="15"/>
  <c r="T113" i="15"/>
  <c r="T108" i="15"/>
  <c r="T95" i="15"/>
  <c r="T65" i="15"/>
  <c r="T64" i="15"/>
  <c r="T15" i="15"/>
  <c r="T12" i="15"/>
  <c r="T111" i="15"/>
  <c r="T76" i="15"/>
  <c r="T87" i="15"/>
  <c r="T57" i="15"/>
  <c r="T48" i="15"/>
  <c r="T37" i="15"/>
  <c r="T33" i="15"/>
  <c r="T24" i="15"/>
  <c r="T140" i="15"/>
  <c r="T121" i="15"/>
  <c r="T89" i="15"/>
  <c r="T27" i="15"/>
  <c r="T8" i="15"/>
  <c r="T4" i="15"/>
  <c r="T117" i="15"/>
  <c r="T104" i="15"/>
  <c r="T72" i="15"/>
  <c r="T43" i="15"/>
  <c r="T71" i="15"/>
  <c r="T28" i="15"/>
  <c r="T41" i="15"/>
  <c r="T96" i="15"/>
  <c r="T85" i="15"/>
  <c r="T55" i="15"/>
  <c r="T25" i="15"/>
  <c r="T23" i="15"/>
  <c r="T17" i="15"/>
  <c r="T73" i="15"/>
  <c r="T58" i="15"/>
  <c r="T138" i="15"/>
  <c r="T133" i="15"/>
  <c r="T135" i="15"/>
  <c r="T130" i="15"/>
  <c r="T125" i="15"/>
  <c r="T90" i="15"/>
  <c r="T51" i="15"/>
  <c r="T86" i="15"/>
  <c r="T75" i="15"/>
  <c r="T97" i="15"/>
  <c r="T10" i="15"/>
  <c r="T114" i="15"/>
  <c r="T99" i="15"/>
  <c r="T46" i="15"/>
  <c r="T74" i="15"/>
  <c r="T106" i="15"/>
  <c r="T36" i="15"/>
  <c r="T34" i="15"/>
  <c r="T16" i="15"/>
  <c r="T134" i="15"/>
  <c r="T126" i="15"/>
  <c r="T78" i="15"/>
  <c r="T105" i="15"/>
  <c r="T94" i="15"/>
  <c r="T63" i="15"/>
  <c r="T137" i="15"/>
  <c r="T129" i="15"/>
  <c r="T122" i="15"/>
  <c r="T68" i="15"/>
  <c r="T66" i="15"/>
  <c r="T54" i="15"/>
  <c r="T20" i="15"/>
  <c r="T13" i="15"/>
  <c r="T9" i="15"/>
  <c r="T93" i="15"/>
  <c r="T62" i="15"/>
  <c r="T30" i="15"/>
  <c r="T5" i="15"/>
  <c r="T82" i="15"/>
  <c r="T50" i="15"/>
  <c r="T101" i="15"/>
  <c r="T70" i="15"/>
  <c r="T38" i="15"/>
  <c r="T26" i="15"/>
  <c r="K10" i="22"/>
  <c r="H54" i="22"/>
  <c r="H46" i="22"/>
  <c r="H38" i="22"/>
  <c r="K52" i="22"/>
  <c r="K44" i="22"/>
  <c r="H53" i="22"/>
  <c r="H45" i="22"/>
  <c r="H37" i="22"/>
  <c r="K51" i="22"/>
  <c r="K43" i="22"/>
  <c r="H52" i="22"/>
  <c r="H44" i="22"/>
  <c r="K50" i="22"/>
  <c r="K42" i="22"/>
  <c r="H51" i="22"/>
  <c r="H43" i="22"/>
  <c r="K36" i="22"/>
  <c r="K49" i="22"/>
  <c r="K41" i="22"/>
  <c r="H50" i="22"/>
  <c r="H42" i="22"/>
  <c r="K56" i="22"/>
  <c r="K48" i="22"/>
  <c r="K40" i="22"/>
  <c r="H36" i="22"/>
  <c r="H49" i="22"/>
  <c r="H41" i="22"/>
  <c r="K55" i="22"/>
  <c r="K47" i="22"/>
  <c r="K39" i="22"/>
  <c r="H56" i="22"/>
  <c r="H48" i="22"/>
  <c r="H40" i="22"/>
  <c r="K54" i="22"/>
  <c r="K46" i="22"/>
  <c r="K38" i="22"/>
  <c r="H55" i="22"/>
  <c r="H47" i="22"/>
  <c r="H39" i="22"/>
  <c r="K53" i="22"/>
  <c r="K45" i="22"/>
  <c r="H12" i="22"/>
  <c r="K25" i="22"/>
  <c r="K9" i="22"/>
  <c r="H19" i="22"/>
  <c r="H11" i="22"/>
  <c r="K24" i="22"/>
  <c r="K16" i="22"/>
  <c r="K8" i="22"/>
  <c r="H5" i="22"/>
  <c r="H18" i="22"/>
  <c r="H10" i="22"/>
  <c r="K23" i="22"/>
  <c r="K15" i="22"/>
  <c r="K7" i="22"/>
  <c r="H25" i="22"/>
  <c r="H17" i="22"/>
  <c r="H9" i="22"/>
  <c r="K22" i="22"/>
  <c r="K14" i="22"/>
  <c r="K6" i="22"/>
  <c r="H20" i="22"/>
  <c r="K17" i="22"/>
  <c r="H24" i="22"/>
  <c r="H16" i="22"/>
  <c r="H8" i="22"/>
  <c r="K21" i="22"/>
  <c r="K13" i="22"/>
  <c r="H23" i="22"/>
  <c r="H15" i="22"/>
  <c r="H7" i="22"/>
  <c r="K20" i="22"/>
  <c r="K12" i="22"/>
  <c r="H22" i="22"/>
  <c r="H14" i="22"/>
  <c r="H6" i="22"/>
  <c r="K19" i="22"/>
  <c r="K11" i="22"/>
  <c r="H21" i="22"/>
  <c r="H13" i="22"/>
  <c r="K5" i="22"/>
  <c r="K18" i="22"/>
  <c r="B13" i="21"/>
  <c r="R13" i="21" s="1"/>
  <c r="B12" i="21"/>
  <c r="B11" i="21"/>
  <c r="B10" i="21"/>
  <c r="L10" i="21" s="1"/>
  <c r="B9" i="21"/>
  <c r="M9" i="21" s="1"/>
  <c r="B3" i="22" l="1"/>
  <c r="A53" i="22"/>
  <c r="A84" i="22"/>
  <c r="A80" i="22"/>
  <c r="A110" i="22"/>
  <c r="A58" i="22"/>
  <c r="A101" i="22"/>
  <c r="A130" i="22"/>
  <c r="A86" i="22"/>
  <c r="A104" i="22"/>
  <c r="A9" i="22"/>
  <c r="A63" i="22"/>
  <c r="A49" i="22"/>
  <c r="A32" i="22"/>
  <c r="A33" i="22"/>
  <c r="A38" i="22"/>
  <c r="A47" i="22"/>
  <c r="A4" i="22"/>
  <c r="A87" i="22"/>
  <c r="A20" i="22"/>
  <c r="A31" i="22"/>
  <c r="A18" i="22"/>
  <c r="A115" i="22"/>
  <c r="A25" i="22"/>
  <c r="A88" i="22"/>
  <c r="A137" i="22"/>
  <c r="A68" i="22"/>
  <c r="A24" i="22"/>
  <c r="A40" i="22"/>
  <c r="A61" i="22"/>
  <c r="A28" i="22"/>
  <c r="A27" i="22"/>
  <c r="A21" i="22"/>
  <c r="A59" i="22"/>
  <c r="A48" i="22"/>
  <c r="A7" i="22"/>
  <c r="A129" i="22"/>
  <c r="A23" i="22"/>
  <c r="A57" i="22"/>
  <c r="A124" i="22"/>
  <c r="A75" i="22"/>
  <c r="A105" i="22"/>
  <c r="A13" i="22"/>
  <c r="A36" i="22"/>
  <c r="A140" i="22"/>
  <c r="A37" i="22"/>
  <c r="A14" i="22"/>
  <c r="A133" i="22"/>
  <c r="A127" i="22"/>
  <c r="A132" i="22"/>
  <c r="A6" i="22"/>
  <c r="A92" i="22"/>
  <c r="A65" i="22"/>
  <c r="A11" i="22"/>
  <c r="A2" i="22"/>
  <c r="A112" i="22"/>
  <c r="A121" i="22"/>
  <c r="A113" i="22"/>
  <c r="A41" i="22"/>
  <c r="A16" i="22"/>
  <c r="A83" i="22"/>
  <c r="A42" i="22"/>
  <c r="A106" i="22"/>
  <c r="A135" i="22"/>
  <c r="A94" i="22"/>
  <c r="A139" i="22"/>
  <c r="A35" i="22"/>
  <c r="A64" i="22"/>
  <c r="A44" i="22"/>
  <c r="A55" i="22"/>
  <c r="A10" i="22"/>
  <c r="A120" i="22"/>
  <c r="A79" i="22"/>
  <c r="A91" i="22"/>
  <c r="A82" i="22"/>
  <c r="A34" i="22"/>
  <c r="A5" i="22"/>
  <c r="A50" i="22"/>
  <c r="A29" i="22"/>
  <c r="A71" i="22"/>
  <c r="A122" i="22"/>
  <c r="A138" i="22"/>
  <c r="A93" i="22"/>
  <c r="A116" i="22"/>
  <c r="A95" i="22"/>
  <c r="A15" i="22"/>
  <c r="A76" i="22"/>
  <c r="A100" i="22"/>
  <c r="A98" i="22"/>
  <c r="A69" i="22"/>
  <c r="A67" i="22"/>
  <c r="A125" i="22"/>
  <c r="A128" i="22"/>
  <c r="A66" i="22"/>
  <c r="A118" i="22"/>
  <c r="A78" i="22"/>
  <c r="A134" i="22"/>
  <c r="A131" i="22"/>
  <c r="A46" i="22"/>
  <c r="A3" i="22"/>
  <c r="A136" i="22"/>
  <c r="A22" i="22"/>
  <c r="A72" i="22"/>
  <c r="A103" i="22"/>
  <c r="A39" i="22"/>
  <c r="A108" i="22"/>
  <c r="A96" i="22"/>
  <c r="A81" i="22"/>
  <c r="A30" i="22"/>
  <c r="A89" i="22"/>
  <c r="A54" i="22"/>
  <c r="A60" i="22"/>
  <c r="A62" i="22"/>
  <c r="A102" i="22"/>
  <c r="A111" i="22"/>
  <c r="A90" i="22"/>
  <c r="A70" i="22"/>
  <c r="A12" i="22"/>
  <c r="A114" i="22"/>
  <c r="A51" i="22"/>
  <c r="A126" i="22"/>
  <c r="A43" i="22"/>
  <c r="A56" i="22"/>
  <c r="A45" i="22"/>
  <c r="A52" i="22"/>
  <c r="A109" i="22"/>
  <c r="A26" i="22"/>
  <c r="A107" i="22"/>
  <c r="A123" i="22"/>
  <c r="A99" i="22"/>
  <c r="P79" i="15"/>
  <c r="A17" i="22"/>
  <c r="P29" i="15"/>
  <c r="P42" i="15"/>
  <c r="P133" i="15"/>
  <c r="P18" i="15"/>
  <c r="P138" i="15"/>
  <c r="P5" i="15"/>
  <c r="P30" i="15"/>
  <c r="P15" i="15"/>
  <c r="P50" i="15"/>
  <c r="P3" i="15"/>
  <c r="P107" i="15"/>
  <c r="P129" i="15"/>
  <c r="P77" i="15"/>
  <c r="P58" i="15"/>
  <c r="P101" i="15"/>
  <c r="P40" i="15"/>
  <c r="P46" i="15"/>
  <c r="P44" i="15"/>
  <c r="P110" i="15"/>
  <c r="P93" i="15"/>
  <c r="P140" i="15"/>
  <c r="P139" i="15"/>
  <c r="P74" i="15"/>
  <c r="P35" i="15"/>
  <c r="P118" i="15"/>
  <c r="P96" i="15"/>
  <c r="P36" i="15"/>
  <c r="P124" i="15"/>
  <c r="P82" i="15"/>
  <c r="P49" i="15"/>
  <c r="P115" i="15"/>
  <c r="P116" i="15"/>
  <c r="P125" i="15"/>
  <c r="P13" i="15"/>
  <c r="P21" i="15"/>
  <c r="P99" i="15"/>
  <c r="P80" i="15"/>
  <c r="P51" i="15"/>
  <c r="P71" i="15"/>
  <c r="P9" i="15"/>
  <c r="P111" i="15"/>
  <c r="P130" i="15"/>
  <c r="P123" i="15"/>
  <c r="P67" i="15"/>
  <c r="P62" i="15"/>
  <c r="P11" i="15"/>
  <c r="P136" i="15"/>
  <c r="P34" i="15"/>
  <c r="P56" i="15"/>
  <c r="P60" i="15"/>
  <c r="P75" i="15"/>
  <c r="P45" i="15"/>
  <c r="P120" i="15"/>
  <c r="P68" i="15"/>
  <c r="P38" i="15"/>
  <c r="P72" i="15"/>
  <c r="P48" i="15"/>
  <c r="P97" i="15"/>
  <c r="P53" i="15"/>
  <c r="P108" i="15"/>
  <c r="P26" i="15"/>
  <c r="P134" i="15"/>
  <c r="P84" i="15"/>
  <c r="P19" i="15"/>
  <c r="P7" i="15"/>
  <c r="P65" i="15"/>
  <c r="P25" i="15"/>
  <c r="P63" i="15"/>
  <c r="P105" i="15"/>
  <c r="P12" i="15"/>
  <c r="P104" i="15"/>
  <c r="P66" i="15"/>
  <c r="P132" i="15"/>
  <c r="P122" i="15"/>
  <c r="P126" i="15"/>
  <c r="P22" i="15"/>
  <c r="P16" i="15"/>
  <c r="P54" i="15"/>
  <c r="P89" i="15"/>
  <c r="P17" i="15"/>
  <c r="P90" i="15"/>
  <c r="P102" i="15"/>
  <c r="P128" i="15"/>
  <c r="P31" i="15"/>
  <c r="P47" i="15"/>
  <c r="P112" i="15"/>
  <c r="P4" i="15"/>
  <c r="P76" i="15"/>
  <c r="P94" i="15"/>
  <c r="P127" i="15"/>
  <c r="P137" i="15"/>
  <c r="P14" i="15"/>
  <c r="P33" i="15"/>
  <c r="P87" i="15"/>
  <c r="P78" i="15"/>
  <c r="P114" i="15"/>
  <c r="P70" i="15"/>
  <c r="P8" i="15"/>
  <c r="P73" i="15"/>
  <c r="P91" i="15"/>
  <c r="P85" i="15"/>
  <c r="P131" i="15"/>
  <c r="P24" i="15"/>
  <c r="P20" i="15"/>
  <c r="P113" i="15"/>
  <c r="P64" i="15"/>
  <c r="P27" i="15"/>
  <c r="P28" i="15"/>
  <c r="P39" i="15"/>
  <c r="P88" i="15"/>
  <c r="P135" i="15"/>
  <c r="P10" i="15"/>
  <c r="P83" i="15"/>
  <c r="P6" i="15"/>
  <c r="P43" i="15"/>
  <c r="P41" i="15"/>
  <c r="P121" i="15"/>
  <c r="P86" i="15"/>
  <c r="P81" i="15"/>
  <c r="P61" i="15"/>
  <c r="P92" i="15"/>
  <c r="P100" i="15"/>
  <c r="P55" i="15"/>
  <c r="P59" i="15"/>
  <c r="P52" i="15"/>
  <c r="P23" i="15"/>
  <c r="P98" i="15"/>
  <c r="P95" i="15"/>
  <c r="P119" i="15"/>
  <c r="P109" i="15"/>
  <c r="P37" i="15"/>
  <c r="P117" i="15"/>
  <c r="P69" i="15"/>
  <c r="P103" i="15"/>
  <c r="P106" i="15"/>
  <c r="P32" i="15"/>
  <c r="P57" i="15"/>
  <c r="Q13" i="21"/>
  <c r="J13" i="21"/>
  <c r="I13" i="21"/>
  <c r="Q10" i="21"/>
  <c r="O9" i="21"/>
  <c r="E9" i="21"/>
  <c r="N10" i="21"/>
  <c r="E10" i="21"/>
  <c r="H9" i="21"/>
  <c r="G9" i="21"/>
  <c r="N9" i="21"/>
  <c r="V10" i="21"/>
  <c r="M10" i="21"/>
  <c r="D10" i="21"/>
  <c r="V9" i="21"/>
  <c r="J9" i="21"/>
  <c r="T10" i="21"/>
  <c r="K10" i="21"/>
  <c r="U9" i="21"/>
  <c r="I9" i="21"/>
  <c r="S10" i="21"/>
  <c r="J10" i="21"/>
  <c r="R9" i="21"/>
  <c r="R10" i="21"/>
  <c r="I10" i="21"/>
  <c r="Q9" i="21"/>
  <c r="H10" i="21"/>
  <c r="P9" i="21"/>
  <c r="F9" i="21"/>
  <c r="P10" i="21"/>
  <c r="F10" i="21"/>
  <c r="C9" i="21"/>
  <c r="U10" i="21"/>
  <c r="AC11" i="21"/>
  <c r="AC22" i="21" s="1"/>
  <c r="AK11" i="21"/>
  <c r="AK22" i="21" s="1"/>
  <c r="AS11" i="21"/>
  <c r="AS22" i="21" s="1"/>
  <c r="BA11" i="21"/>
  <c r="BA22" i="21" s="1"/>
  <c r="Y11" i="21"/>
  <c r="Y22" i="21" s="1"/>
  <c r="X11" i="21"/>
  <c r="X22" i="21" s="1"/>
  <c r="AH11" i="21"/>
  <c r="AH22" i="21" s="1"/>
  <c r="AI11" i="21"/>
  <c r="AI22" i="21" s="1"/>
  <c r="AJ11" i="21"/>
  <c r="AJ22" i="21" s="1"/>
  <c r="AR11" i="21"/>
  <c r="AR22" i="21" s="1"/>
  <c r="AD11" i="21"/>
  <c r="AD22" i="21" s="1"/>
  <c r="AL11" i="21"/>
  <c r="AL22" i="21" s="1"/>
  <c r="AT11" i="21"/>
  <c r="AT22" i="21" s="1"/>
  <c r="BB11" i="21"/>
  <c r="BB22" i="21" s="1"/>
  <c r="AN11" i="21"/>
  <c r="AN22" i="21" s="1"/>
  <c r="AG11" i="21"/>
  <c r="AG22" i="21" s="1"/>
  <c r="AW11" i="21"/>
  <c r="AW22" i="21" s="1"/>
  <c r="Z11" i="21"/>
  <c r="Z22" i="21" s="1"/>
  <c r="AP11" i="21"/>
  <c r="AP22" i="21" s="1"/>
  <c r="AA11" i="21"/>
  <c r="AA22" i="21" s="1"/>
  <c r="AY11" i="21"/>
  <c r="AY22" i="21" s="1"/>
  <c r="AB11" i="21"/>
  <c r="AB22" i="21" s="1"/>
  <c r="AE11" i="21"/>
  <c r="AE22" i="21" s="1"/>
  <c r="AM11" i="21"/>
  <c r="AM22" i="21" s="1"/>
  <c r="AU11" i="21"/>
  <c r="AU22" i="21" s="1"/>
  <c r="AF11" i="21"/>
  <c r="AF22" i="21" s="1"/>
  <c r="AV11" i="21"/>
  <c r="AV22" i="21" s="1"/>
  <c r="AO11" i="21"/>
  <c r="AO22" i="21" s="1"/>
  <c r="AX11" i="21"/>
  <c r="AX22" i="21" s="1"/>
  <c r="AQ11" i="21"/>
  <c r="AQ22" i="21" s="1"/>
  <c r="AZ11" i="21"/>
  <c r="AZ22" i="21" s="1"/>
  <c r="AE12" i="21"/>
  <c r="AE23" i="21" s="1"/>
  <c r="AM12" i="21"/>
  <c r="AM23" i="21" s="1"/>
  <c r="AU12" i="21"/>
  <c r="AU23" i="21" s="1"/>
  <c r="Z12" i="21"/>
  <c r="Z23" i="21" s="1"/>
  <c r="AX12" i="21"/>
  <c r="AX23" i="21" s="1"/>
  <c r="AY12" i="21"/>
  <c r="AY23" i="21" s="1"/>
  <c r="AB12" i="21"/>
  <c r="AB23" i="21" s="1"/>
  <c r="AZ12" i="21"/>
  <c r="AZ23" i="21" s="1"/>
  <c r="AC12" i="21"/>
  <c r="AC23" i="21" s="1"/>
  <c r="BA12" i="21"/>
  <c r="BA23" i="21" s="1"/>
  <c r="AL12" i="21"/>
  <c r="AL23" i="21" s="1"/>
  <c r="AF12" i="21"/>
  <c r="AF23" i="21" s="1"/>
  <c r="AN12" i="21"/>
  <c r="AN23" i="21" s="1"/>
  <c r="AV12" i="21"/>
  <c r="AV23" i="21" s="1"/>
  <c r="AH12" i="21"/>
  <c r="AH23" i="21" s="1"/>
  <c r="AI12" i="21"/>
  <c r="AI23" i="21" s="1"/>
  <c r="AJ12" i="21"/>
  <c r="AJ23" i="21" s="1"/>
  <c r="AS12" i="21"/>
  <c r="AS23" i="21" s="1"/>
  <c r="AD12" i="21"/>
  <c r="AD23" i="21" s="1"/>
  <c r="BB12" i="21"/>
  <c r="BB23" i="21" s="1"/>
  <c r="Y12" i="21"/>
  <c r="Y23" i="21" s="1"/>
  <c r="AG12" i="21"/>
  <c r="AG23" i="21" s="1"/>
  <c r="AO12" i="21"/>
  <c r="AO23" i="21" s="1"/>
  <c r="AW12" i="21"/>
  <c r="AW23" i="21" s="1"/>
  <c r="AP12" i="21"/>
  <c r="AP23" i="21" s="1"/>
  <c r="AA12" i="21"/>
  <c r="AA23" i="21" s="1"/>
  <c r="AQ12" i="21"/>
  <c r="AQ23" i="21" s="1"/>
  <c r="AR12" i="21"/>
  <c r="AR23" i="21" s="1"/>
  <c r="AK12" i="21"/>
  <c r="AK23" i="21" s="1"/>
  <c r="AT12" i="21"/>
  <c r="AT23" i="21" s="1"/>
  <c r="X12" i="21"/>
  <c r="X23" i="21" s="1"/>
  <c r="Q11" i="21"/>
  <c r="I11" i="21"/>
  <c r="M12" i="21"/>
  <c r="R11" i="21"/>
  <c r="J11" i="21"/>
  <c r="V12" i="21"/>
  <c r="N12" i="21"/>
  <c r="F12" i="21"/>
  <c r="U12" i="21"/>
  <c r="E12" i="21"/>
  <c r="Y13" i="21"/>
  <c r="Y24" i="21" s="1"/>
  <c r="AG13" i="21"/>
  <c r="AG24" i="21" s="1"/>
  <c r="AO13" i="21"/>
  <c r="AO24" i="21" s="1"/>
  <c r="AW13" i="21"/>
  <c r="AW24" i="21" s="1"/>
  <c r="AR13" i="21"/>
  <c r="AR24" i="21" s="1"/>
  <c r="AS13" i="21"/>
  <c r="AS24" i="21" s="1"/>
  <c r="AT13" i="21"/>
  <c r="AT24" i="21" s="1"/>
  <c r="AU13" i="21"/>
  <c r="AU24" i="21" s="1"/>
  <c r="AV13" i="21"/>
  <c r="AV24" i="21" s="1"/>
  <c r="Z13" i="21"/>
  <c r="Z24" i="21" s="1"/>
  <c r="AH13" i="21"/>
  <c r="AH24" i="21" s="1"/>
  <c r="AP13" i="21"/>
  <c r="AP24" i="21" s="1"/>
  <c r="AX13" i="21"/>
  <c r="AX24" i="21" s="1"/>
  <c r="AB13" i="21"/>
  <c r="AB24" i="21" s="1"/>
  <c r="AZ13" i="21"/>
  <c r="AZ24" i="21" s="1"/>
  <c r="AC13" i="21"/>
  <c r="AC24" i="21" s="1"/>
  <c r="BA13" i="21"/>
  <c r="BA24" i="21" s="1"/>
  <c r="AL13" i="21"/>
  <c r="AL24" i="21" s="1"/>
  <c r="AM13" i="21"/>
  <c r="AM24" i="21" s="1"/>
  <c r="AN13" i="21"/>
  <c r="AN24" i="21" s="1"/>
  <c r="AA13" i="21"/>
  <c r="AA24" i="21" s="1"/>
  <c r="AI13" i="21"/>
  <c r="AI24" i="21" s="1"/>
  <c r="AQ13" i="21"/>
  <c r="AQ24" i="21" s="1"/>
  <c r="AY13" i="21"/>
  <c r="AY24" i="21" s="1"/>
  <c r="AJ13" i="21"/>
  <c r="AJ24" i="21" s="1"/>
  <c r="AK13" i="21"/>
  <c r="AK24" i="21" s="1"/>
  <c r="AD13" i="21"/>
  <c r="AD24" i="21" s="1"/>
  <c r="BB13" i="21"/>
  <c r="BB24" i="21" s="1"/>
  <c r="AE13" i="21"/>
  <c r="AE24" i="21" s="1"/>
  <c r="X13" i="21"/>
  <c r="X24" i="21" s="1"/>
  <c r="AF13" i="21"/>
  <c r="AF24" i="21" s="1"/>
  <c r="P11" i="21"/>
  <c r="H11" i="21"/>
  <c r="T12" i="21"/>
  <c r="L12" i="21"/>
  <c r="D12" i="21"/>
  <c r="P13" i="21"/>
  <c r="H13" i="21"/>
  <c r="C11" i="21"/>
  <c r="O11" i="21"/>
  <c r="G11" i="21"/>
  <c r="S12" i="21"/>
  <c r="K12" i="21"/>
  <c r="C13" i="21"/>
  <c r="O13" i="21"/>
  <c r="G13" i="21"/>
  <c r="V11" i="21"/>
  <c r="N11" i="21"/>
  <c r="F11" i="21"/>
  <c r="R12" i="21"/>
  <c r="J12" i="21"/>
  <c r="V13" i="21"/>
  <c r="N13" i="21"/>
  <c r="F13" i="21"/>
  <c r="U11" i="21"/>
  <c r="M11" i="21"/>
  <c r="E11" i="21"/>
  <c r="Q12" i="21"/>
  <c r="I12" i="21"/>
  <c r="U13" i="21"/>
  <c r="M13" i="21"/>
  <c r="E13" i="21"/>
  <c r="B14" i="21"/>
  <c r="Y9" i="21"/>
  <c r="Y20" i="21" s="1"/>
  <c r="AG9" i="21"/>
  <c r="AG20" i="21" s="1"/>
  <c r="AO9" i="21"/>
  <c r="AO20" i="21" s="1"/>
  <c r="AW9" i="21"/>
  <c r="AW20" i="21" s="1"/>
  <c r="AT9" i="21"/>
  <c r="AT20" i="21" s="1"/>
  <c r="AE9" i="21"/>
  <c r="AE20" i="21" s="1"/>
  <c r="AU9" i="21"/>
  <c r="AU20" i="21" s="1"/>
  <c r="AF9" i="21"/>
  <c r="AF20" i="21" s="1"/>
  <c r="AV9" i="21"/>
  <c r="AV20" i="21" s="1"/>
  <c r="Z9" i="21"/>
  <c r="Z20" i="21" s="1"/>
  <c r="AH9" i="21"/>
  <c r="AH20" i="21" s="1"/>
  <c r="AP9" i="21"/>
  <c r="AP20" i="21" s="1"/>
  <c r="AX9" i="21"/>
  <c r="AX20" i="21" s="1"/>
  <c r="AJ9" i="21"/>
  <c r="AJ20" i="21" s="1"/>
  <c r="AZ9" i="21"/>
  <c r="AZ20" i="21" s="1"/>
  <c r="AK9" i="21"/>
  <c r="AK20" i="21" s="1"/>
  <c r="BA9" i="21"/>
  <c r="BA20" i="21" s="1"/>
  <c r="AL9" i="21"/>
  <c r="AL20" i="21" s="1"/>
  <c r="AA9" i="21"/>
  <c r="AA20" i="21" s="1"/>
  <c r="AI9" i="21"/>
  <c r="AI20" i="21" s="1"/>
  <c r="AQ9" i="21"/>
  <c r="AQ20" i="21" s="1"/>
  <c r="AY9" i="21"/>
  <c r="AY20" i="21" s="1"/>
  <c r="X9" i="21"/>
  <c r="X20" i="21" s="1"/>
  <c r="AB9" i="21"/>
  <c r="AB20" i="21" s="1"/>
  <c r="AR9" i="21"/>
  <c r="AR20" i="21" s="1"/>
  <c r="AC9" i="21"/>
  <c r="AC20" i="21" s="1"/>
  <c r="AS9" i="21"/>
  <c r="AS20" i="21" s="1"/>
  <c r="AD9" i="21"/>
  <c r="AD20" i="21" s="1"/>
  <c r="BB9" i="21"/>
  <c r="BB20" i="21" s="1"/>
  <c r="AM9" i="21"/>
  <c r="AM20" i="21" s="1"/>
  <c r="AN9" i="21"/>
  <c r="AN20" i="21" s="1"/>
  <c r="T9" i="21"/>
  <c r="L9" i="21"/>
  <c r="D9" i="21"/>
  <c r="T11" i="21"/>
  <c r="L11" i="21"/>
  <c r="D11" i="21"/>
  <c r="P12" i="21"/>
  <c r="H12" i="21"/>
  <c r="T13" i="21"/>
  <c r="L13" i="21"/>
  <c r="D13" i="21"/>
  <c r="AA10" i="21"/>
  <c r="AA21" i="21" s="1"/>
  <c r="AI10" i="21"/>
  <c r="AI21" i="21" s="1"/>
  <c r="AQ10" i="21"/>
  <c r="AQ21" i="21" s="1"/>
  <c r="AY10" i="21"/>
  <c r="AY21" i="21" s="1"/>
  <c r="X10" i="21"/>
  <c r="X21" i="21" s="1"/>
  <c r="AN10" i="21"/>
  <c r="AN21" i="21" s="1"/>
  <c r="AG10" i="21"/>
  <c r="AG21" i="21" s="1"/>
  <c r="AO10" i="21"/>
  <c r="AO21" i="21" s="1"/>
  <c r="AP10" i="21"/>
  <c r="AP21" i="21" s="1"/>
  <c r="AB10" i="21"/>
  <c r="AB21" i="21" s="1"/>
  <c r="AJ10" i="21"/>
  <c r="AJ21" i="21" s="1"/>
  <c r="AR10" i="21"/>
  <c r="AR21" i="21" s="1"/>
  <c r="AZ10" i="21"/>
  <c r="AZ21" i="21" s="1"/>
  <c r="AL10" i="21"/>
  <c r="AL21" i="21" s="1"/>
  <c r="BB10" i="21"/>
  <c r="BB21" i="21" s="1"/>
  <c r="AM10" i="21"/>
  <c r="AM21" i="21" s="1"/>
  <c r="AF10" i="21"/>
  <c r="AF21" i="21" s="1"/>
  <c r="Z10" i="21"/>
  <c r="Z21" i="21" s="1"/>
  <c r="AC10" i="21"/>
  <c r="AC21" i="21" s="1"/>
  <c r="AK10" i="21"/>
  <c r="AK21" i="21" s="1"/>
  <c r="AS10" i="21"/>
  <c r="AS21" i="21" s="1"/>
  <c r="BA10" i="21"/>
  <c r="BA21" i="21" s="1"/>
  <c r="AD10" i="21"/>
  <c r="AD21" i="21" s="1"/>
  <c r="AT10" i="21"/>
  <c r="AT21" i="21" s="1"/>
  <c r="AE10" i="21"/>
  <c r="AE21" i="21" s="1"/>
  <c r="AU10" i="21"/>
  <c r="AU21" i="21" s="1"/>
  <c r="AV10" i="21"/>
  <c r="AV21" i="21" s="1"/>
  <c r="Y10" i="21"/>
  <c r="Y21" i="21" s="1"/>
  <c r="AW10" i="21"/>
  <c r="AW21" i="21" s="1"/>
  <c r="AH10" i="21"/>
  <c r="AH21" i="21" s="1"/>
  <c r="AX10" i="21"/>
  <c r="AX21" i="21" s="1"/>
  <c r="S9" i="21"/>
  <c r="K9" i="21"/>
  <c r="C10" i="21"/>
  <c r="O10" i="21"/>
  <c r="G10" i="21"/>
  <c r="S11" i="21"/>
  <c r="K11" i="21"/>
  <c r="C12" i="21"/>
  <c r="O12" i="21"/>
  <c r="G12" i="21"/>
  <c r="S13" i="21"/>
  <c r="K13" i="21"/>
  <c r="P6" i="18"/>
  <c r="P7" i="18"/>
  <c r="P8" i="18"/>
  <c r="P9" i="18"/>
  <c r="P5" i="18"/>
  <c r="Y9" i="18"/>
  <c r="Y8" i="18"/>
  <c r="Y7" i="18"/>
  <c r="Y6" i="18"/>
  <c r="Y5" i="18"/>
  <c r="B9" i="18"/>
  <c r="B8" i="18"/>
  <c r="B7" i="18"/>
  <c r="B6" i="18"/>
  <c r="B5" i="18"/>
  <c r="F2" i="15"/>
  <c r="J2" i="15" l="1"/>
  <c r="O2" i="15"/>
  <c r="AA14" i="21"/>
  <c r="AA25" i="21" s="1"/>
  <c r="AI14" i="21"/>
  <c r="AI25" i="21" s="1"/>
  <c r="AQ14" i="21"/>
  <c r="AQ25" i="21" s="1"/>
  <c r="AY14" i="21"/>
  <c r="AY25" i="21" s="1"/>
  <c r="AL14" i="21"/>
  <c r="AL25" i="21" s="1"/>
  <c r="BB14" i="21"/>
  <c r="BB25" i="21" s="1"/>
  <c r="AE14" i="21"/>
  <c r="AE25" i="21" s="1"/>
  <c r="AN14" i="21"/>
  <c r="AN25" i="21" s="1"/>
  <c r="AO14" i="21"/>
  <c r="AO25" i="21" s="1"/>
  <c r="AP14" i="21"/>
  <c r="AP25" i="21" s="1"/>
  <c r="AB14" i="21"/>
  <c r="AB25" i="21" s="1"/>
  <c r="AJ14" i="21"/>
  <c r="AJ25" i="21" s="1"/>
  <c r="AR14" i="21"/>
  <c r="AR25" i="21" s="1"/>
  <c r="AZ14" i="21"/>
  <c r="AZ25" i="21" s="1"/>
  <c r="AT14" i="21"/>
  <c r="AT25" i="21" s="1"/>
  <c r="AU14" i="21"/>
  <c r="AU25" i="21" s="1"/>
  <c r="AF14" i="21"/>
  <c r="AF25" i="21" s="1"/>
  <c r="X14" i="21"/>
  <c r="X25" i="21" s="1"/>
  <c r="AG14" i="21"/>
  <c r="AG25" i="21" s="1"/>
  <c r="AW14" i="21"/>
  <c r="AW25" i="21" s="1"/>
  <c r="Z14" i="21"/>
  <c r="Z25" i="21" s="1"/>
  <c r="AX14" i="21"/>
  <c r="AX25" i="21" s="1"/>
  <c r="AC14" i="21"/>
  <c r="AC25" i="21" s="1"/>
  <c r="AK14" i="21"/>
  <c r="AK25" i="21" s="1"/>
  <c r="AS14" i="21"/>
  <c r="AS25" i="21" s="1"/>
  <c r="BA14" i="21"/>
  <c r="BA25" i="21" s="1"/>
  <c r="AD14" i="21"/>
  <c r="AD25" i="21" s="1"/>
  <c r="AM14" i="21"/>
  <c r="AM25" i="21" s="1"/>
  <c r="AV14" i="21"/>
  <c r="AV25" i="21" s="1"/>
  <c r="Y14" i="21"/>
  <c r="Y25" i="21" s="1"/>
  <c r="AH14" i="21"/>
  <c r="AH25" i="21" s="1"/>
  <c r="G14" i="21"/>
  <c r="O14" i="21"/>
  <c r="C14" i="21"/>
  <c r="H14" i="21"/>
  <c r="P14" i="21"/>
  <c r="I14" i="21"/>
  <c r="Q14" i="21"/>
  <c r="J14" i="21"/>
  <c r="R14" i="21"/>
  <c r="K14" i="21"/>
  <c r="S14" i="21"/>
  <c r="D14" i="21"/>
  <c r="L14" i="21"/>
  <c r="T14" i="21"/>
  <c r="E14" i="21"/>
  <c r="M14" i="21"/>
  <c r="U14" i="21"/>
  <c r="F14" i="21"/>
  <c r="N14" i="21"/>
  <c r="V14" i="21"/>
  <c r="T2" i="15"/>
  <c r="B10" i="18"/>
  <c r="Y10" i="18"/>
  <c r="D8" i="22"/>
  <c r="C8" i="22"/>
  <c r="B8" i="22"/>
  <c r="A77" i="22" l="1"/>
  <c r="A85" i="22"/>
  <c r="C119" i="22"/>
  <c r="C19" i="22"/>
  <c r="D119" i="22"/>
  <c r="D19" i="22"/>
  <c r="B119" i="22"/>
  <c r="B19" i="22"/>
  <c r="R9" i="18"/>
  <c r="R6" i="18"/>
  <c r="R7" i="18"/>
  <c r="R8" i="18"/>
  <c r="R5" i="18"/>
  <c r="A74" i="22"/>
  <c r="A73" i="22" l="1"/>
  <c r="A117" i="22"/>
  <c r="A8" i="22"/>
  <c r="A97" i="22"/>
  <c r="J5" i="22" a="1"/>
  <c r="J5" i="22" s="1"/>
  <c r="A119" i="22"/>
  <c r="A19" i="22"/>
  <c r="R10" i="18"/>
  <c r="J7" i="18"/>
  <c r="J8" i="18"/>
  <c r="J9" i="18"/>
  <c r="J6" i="18"/>
  <c r="D9" i="18"/>
  <c r="J5" i="18"/>
  <c r="D6" i="18"/>
  <c r="D8" i="18"/>
  <c r="D7" i="18"/>
  <c r="D5" i="18"/>
  <c r="P2" i="15"/>
  <c r="G5" i="22" l="1" a="1"/>
  <c r="G5" i="22" s="1"/>
  <c r="D10" i="18"/>
  <c r="J10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tc={9E014B7B-33A5-4389-93D8-64294FEEC997}</author>
  </authors>
  <commentList>
    <comment ref="O1" authorId="0" shapeId="0" xr:uid="{9E014B7B-33A5-4389-93D8-64294FEEC99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haut Graphs DC1 et 2 classes entières
En Bas Graphs DC1 et 2 avec seulement les élèves présents aux 2 devoirs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<sst xmlns="http://schemas.openxmlformats.org/spreadsheetml/2006/main" count="922" uniqueCount="405">
  <si>
    <t>0. Compléter pour le DC concerné l'onglet "Compétences" avec le nbr de point et la compétence traitée par la question</t>
  </si>
  <si>
    <t>1. Compléter l'onglet "Points DC" vert avec les points obtenus par Questions pour chaque élèves</t>
  </si>
  <si>
    <r>
      <t>2. Consulter</t>
    </r>
    <r>
      <rPr>
        <b/>
        <sz val="11"/>
        <color rgb="FF000000"/>
        <rFont val="Calibri"/>
        <family val="2"/>
      </rPr>
      <t xml:space="preserve"> (uniquement) </t>
    </r>
    <r>
      <rPr>
        <sz val="11"/>
        <color rgb="FF000000"/>
        <rFont val="Calibri"/>
        <family val="2"/>
        <charset val="1"/>
      </rPr>
      <t>les onglets "Synthèse Notes, Synth Gauss, Synth Savoirs" ou "Notes DC"</t>
    </r>
  </si>
  <si>
    <t>Notes:</t>
  </si>
  <si>
    <t>NE RIEN INSCRIRE OU EDITER DANS LES ONGLETS ROUGES</t>
  </si>
  <si>
    <t>COMPLETER UNIQUEMENT LES ONGLETS VERTS</t>
  </si>
  <si>
    <t>Consulter :</t>
  </si>
  <si>
    <t>Synthèse Notes 1ères :</t>
  </si>
  <si>
    <t>Moyennes par classe, Ecart type, Absent, Progression, Correcteurs</t>
  </si>
  <si>
    <t>Synth Graph:</t>
  </si>
  <si>
    <t>Evolution Graphique des moyennes par classe</t>
  </si>
  <si>
    <t>Synt Gauss :</t>
  </si>
  <si>
    <t>La répartitions des élèves par notes ou palier de notes obtenues</t>
  </si>
  <si>
    <t>Synt Vœux</t>
  </si>
  <si>
    <t>Les vœux de spécialité de Terminale</t>
  </si>
  <si>
    <t>Notes DC :</t>
  </si>
  <si>
    <t>Notes aux DC de élève, et détail notes M E I /10</t>
  </si>
  <si>
    <t>COMPLETER UNIQUEMENT :</t>
  </si>
  <si>
    <t>Points DC :</t>
  </si>
  <si>
    <t>avec les points obtenus pour chaque question du devoir concerné.</t>
  </si>
  <si>
    <t>Compét:</t>
  </si>
  <si>
    <t>avec les compétences traitées pour chaque question du DC concerné.</t>
  </si>
  <si>
    <t>Notes Trim &amp; Bulletin:</t>
  </si>
  <si>
    <t>avec les moyennes en M E I de Cours et de TP</t>
  </si>
  <si>
    <t>Utiliser</t>
  </si>
  <si>
    <t>Les listes d'appel par classe pour faire émarger les élèves lors des DC ou des sorties de classe</t>
  </si>
  <si>
    <t>2023 - 2024</t>
  </si>
  <si>
    <t>Classes</t>
  </si>
  <si>
    <t>Nbr élèves</t>
  </si>
  <si>
    <t xml:space="preserve">PAP </t>
  </si>
  <si>
    <t>DC1 Abs %</t>
  </si>
  <si>
    <t>DC1 Matière /10</t>
  </si>
  <si>
    <t>DC1 Energie /10</t>
  </si>
  <si>
    <t>DC1 Informa /10</t>
  </si>
  <si>
    <t>DC1 Moyenne  /20</t>
  </si>
  <si>
    <t>DC2 Abs %</t>
  </si>
  <si>
    <t>DC2 Comp /10</t>
  </si>
  <si>
    <t>DC2 Matière /10</t>
  </si>
  <si>
    <t>DC2 Energie /10</t>
  </si>
  <si>
    <t>DC2 Informa /10</t>
  </si>
  <si>
    <t>DC2 Moyenne  /20</t>
  </si>
  <si>
    <t>DC2 Progression %</t>
  </si>
  <si>
    <t>DC3 Abs %</t>
  </si>
  <si>
    <t>DC3 Matière /10</t>
  </si>
  <si>
    <t>DC3 Energie /10</t>
  </si>
  <si>
    <t>DC3 Informa /10</t>
  </si>
  <si>
    <t>DC3 Moyenne  /20</t>
  </si>
  <si>
    <t>DC3 Progression</t>
  </si>
  <si>
    <t>DC4 Abs %</t>
  </si>
  <si>
    <t>DC4 Matière /10</t>
  </si>
  <si>
    <t>DC4 Energie /10</t>
  </si>
  <si>
    <t>DC4 Informa /10</t>
  </si>
  <si>
    <t>DC4 Moyenne  /20</t>
  </si>
  <si>
    <t>DC4 Progression</t>
  </si>
  <si>
    <t>Total</t>
  </si>
  <si>
    <t>Ecart-Type</t>
  </si>
  <si>
    <t>CORRECTEURS</t>
  </si>
  <si>
    <t>DC1</t>
  </si>
  <si>
    <t>DC2</t>
  </si>
  <si>
    <t>DC3</t>
  </si>
  <si>
    <t>DC4</t>
  </si>
  <si>
    <t>ANTHO</t>
  </si>
  <si>
    <t>JUAN</t>
  </si>
  <si>
    <t>CHRIS</t>
  </si>
  <si>
    <t>ADRIEN</t>
  </si>
  <si>
    <t>Synthèse des Fréquences et probabilité des NOTES aux DC</t>
  </si>
  <si>
    <t xml:space="preserve">Total des Notes Classes 1ères </t>
  </si>
  <si>
    <t>Synthèse des compétences - % réussite aux questions</t>
  </si>
  <si>
    <t>% de réussite par question et compétence aux Devoirs Communs</t>
  </si>
  <si>
    <t>1.1 DC1</t>
  </si>
  <si>
    <t>1.2 DC1</t>
  </si>
  <si>
    <t>1.3 DC1</t>
  </si>
  <si>
    <t>1.4 DC1</t>
  </si>
  <si>
    <t>1.5 DC1</t>
  </si>
  <si>
    <t>1.6  DC1</t>
  </si>
  <si>
    <t>1.7 DC1</t>
  </si>
  <si>
    <t>1.8 DC1</t>
  </si>
  <si>
    <t>1.9 DC1</t>
  </si>
  <si>
    <t>1.10 DC1</t>
  </si>
  <si>
    <t>2.1 DC1</t>
  </si>
  <si>
    <t>2.2 DC1</t>
  </si>
  <si>
    <t>2.3 DC1</t>
  </si>
  <si>
    <t>2.4 DC1</t>
  </si>
  <si>
    <t>2.5 DC1</t>
  </si>
  <si>
    <t>3.1 DC1</t>
  </si>
  <si>
    <t>3.2 DC1</t>
  </si>
  <si>
    <t>3.3 DC1</t>
  </si>
  <si>
    <t>3.4 DC1</t>
  </si>
  <si>
    <t>3.5 DC1</t>
  </si>
  <si>
    <t>1.1 DC2</t>
  </si>
  <si>
    <t>1.2 DC12</t>
  </si>
  <si>
    <t>1.3 DC12</t>
  </si>
  <si>
    <t>1.4 DC12</t>
  </si>
  <si>
    <t>1.5 DC12</t>
  </si>
  <si>
    <t>1.6 DC1</t>
  </si>
  <si>
    <t>1.7 DC12</t>
  </si>
  <si>
    <t>1.8 DC12</t>
  </si>
  <si>
    <t>1.9 DC12</t>
  </si>
  <si>
    <t>1.10 DC12</t>
  </si>
  <si>
    <t>1.11 DC1</t>
  </si>
  <si>
    <t>1.12 DC1</t>
  </si>
  <si>
    <t>2.1 DC2</t>
  </si>
  <si>
    <t>2.2 DC2</t>
  </si>
  <si>
    <t>2.3 DC2</t>
  </si>
  <si>
    <t>2.4 DC2</t>
  </si>
  <si>
    <t>2.5 DC2</t>
  </si>
  <si>
    <t>2.6 DC2</t>
  </si>
  <si>
    <t>2.7 DC2</t>
  </si>
  <si>
    <t>2.8 DC2</t>
  </si>
  <si>
    <t>2.9 DC2</t>
  </si>
  <si>
    <t>2.10 DC2</t>
  </si>
  <si>
    <t>3.1 DC2</t>
  </si>
  <si>
    <t>3.2 DC2</t>
  </si>
  <si>
    <t>3.3 DC2</t>
  </si>
  <si>
    <t>3.4 DC2</t>
  </si>
  <si>
    <t>3.5 DC2</t>
  </si>
  <si>
    <t>3.6 DC2</t>
  </si>
  <si>
    <t>3.7 DC2</t>
  </si>
  <si>
    <t>3.8 DC2</t>
  </si>
  <si>
    <t>3.9 DC2</t>
  </si>
  <si>
    <t>1.1 DC3</t>
  </si>
  <si>
    <t>1.2 DC3</t>
  </si>
  <si>
    <t>1.3 DC3</t>
  </si>
  <si>
    <t>1.4 DC3</t>
  </si>
  <si>
    <t>1.5 DC3</t>
  </si>
  <si>
    <t>1.6 DC3</t>
  </si>
  <si>
    <t>1.7 DC3</t>
  </si>
  <si>
    <t>1.8 DC3</t>
  </si>
  <si>
    <t>1.9 DC3</t>
  </si>
  <si>
    <t>1.10 DC3</t>
  </si>
  <si>
    <t>2.1 DC3</t>
  </si>
  <si>
    <t>2.2 DC3</t>
  </si>
  <si>
    <t>2.3 DC3</t>
  </si>
  <si>
    <t>2.4 DC3</t>
  </si>
  <si>
    <t>2.5 DC3</t>
  </si>
  <si>
    <t>2.6 DC3</t>
  </si>
  <si>
    <t>2.7 DC3</t>
  </si>
  <si>
    <t>2.8 DC3</t>
  </si>
  <si>
    <t>2.9 DC3</t>
  </si>
  <si>
    <t>2.10 DC3</t>
  </si>
  <si>
    <t>3.1 DC3</t>
  </si>
  <si>
    <t>3.2 DC3</t>
  </si>
  <si>
    <t>3.3 DC3</t>
  </si>
  <si>
    <t>3.4 DC3</t>
  </si>
  <si>
    <t>3.5 DC3</t>
  </si>
  <si>
    <t>3.6 DC3</t>
  </si>
  <si>
    <t>3.7 DC3</t>
  </si>
  <si>
    <t>3.8 DC3</t>
  </si>
  <si>
    <t>3.9 DC3</t>
  </si>
  <si>
    <t>3.10 DC3</t>
  </si>
  <si>
    <t>Points</t>
  </si>
  <si>
    <t>Compét</t>
  </si>
  <si>
    <t>liaisons</t>
  </si>
  <si>
    <t>unités</t>
  </si>
  <si>
    <t>surface</t>
  </si>
  <si>
    <t>masse volum</t>
  </si>
  <si>
    <t>somme</t>
  </si>
  <si>
    <t>lecture</t>
  </si>
  <si>
    <t>conclusion CDC</t>
  </si>
  <si>
    <t>énergies</t>
  </si>
  <si>
    <t>lecture + P</t>
  </si>
  <si>
    <t>choix compo</t>
  </si>
  <si>
    <t>réducteur</t>
  </si>
  <si>
    <t>rendement</t>
  </si>
  <si>
    <t>SysMl</t>
  </si>
  <si>
    <t>Table vérité</t>
  </si>
  <si>
    <t>logigramme</t>
  </si>
  <si>
    <t>Schéma élec</t>
  </si>
  <si>
    <t>DD</t>
  </si>
  <si>
    <t>bilan carbone</t>
  </si>
  <si>
    <t>périmètre</t>
  </si>
  <si>
    <t>masse volume</t>
  </si>
  <si>
    <t>matériaux</t>
  </si>
  <si>
    <t>prix (unités)</t>
  </si>
  <si>
    <t>ch solution</t>
  </si>
  <si>
    <t>normes</t>
  </si>
  <si>
    <t>documentation</t>
  </si>
  <si>
    <t>P méca</t>
  </si>
  <si>
    <t>Conclusion</t>
  </si>
  <si>
    <t>Puiss Energ</t>
  </si>
  <si>
    <t>Graph P élec</t>
  </si>
  <si>
    <t>tabl synth</t>
  </si>
  <si>
    <t>E annuelle</t>
  </si>
  <si>
    <t>déci bin</t>
  </si>
  <si>
    <t>hôte SysMl</t>
  </si>
  <si>
    <t>réseaux</t>
  </si>
  <si>
    <t>compatibilité</t>
  </si>
  <si>
    <t>adresse IP</t>
  </si>
  <si>
    <t>unités info</t>
  </si>
  <si>
    <t>Classe</t>
  </si>
  <si>
    <t>N°</t>
  </si>
  <si>
    <t>Nom</t>
  </si>
  <si>
    <t>Prénom</t>
  </si>
  <si>
    <t>PAP</t>
  </si>
  <si>
    <t>Coef</t>
  </si>
  <si>
    <t>1M</t>
  </si>
  <si>
    <t>1E</t>
  </si>
  <si>
    <t>1i</t>
  </si>
  <si>
    <t>2C</t>
  </si>
  <si>
    <t>2M</t>
  </si>
  <si>
    <t>2E</t>
  </si>
  <si>
    <t>2i</t>
  </si>
  <si>
    <t>EVO2</t>
  </si>
  <si>
    <t>3M</t>
  </si>
  <si>
    <t>3E</t>
  </si>
  <si>
    <t>3i</t>
  </si>
  <si>
    <t>EVO3</t>
  </si>
  <si>
    <t>4M</t>
  </si>
  <si>
    <t>4E</t>
  </si>
  <si>
    <t>4i</t>
  </si>
  <si>
    <t>5M</t>
  </si>
  <si>
    <t>5E</t>
  </si>
  <si>
    <t>5i</t>
  </si>
  <si>
    <t>DC5</t>
  </si>
  <si>
    <t>6M</t>
  </si>
  <si>
    <t>6E</t>
  </si>
  <si>
    <t>6i</t>
  </si>
  <si>
    <t>DC6</t>
  </si>
  <si>
    <t>non</t>
  </si>
  <si>
    <t>oui</t>
  </si>
  <si>
    <t>1.2 DC2</t>
  </si>
  <si>
    <t>1.3 DC2</t>
  </si>
  <si>
    <t>4.1 DC2</t>
  </si>
  <si>
    <t>4.2 DC2</t>
  </si>
  <si>
    <t>4.3 DC2</t>
  </si>
  <si>
    <t>4.4 DC2</t>
  </si>
  <si>
    <t>4.5 DC2</t>
  </si>
  <si>
    <t>3.7 DC4</t>
  </si>
  <si>
    <t>Barême</t>
  </si>
  <si>
    <t>Étiquettes de lignes</t>
  </si>
  <si>
    <t>Nombre de PAP</t>
  </si>
  <si>
    <t>Total général</t>
  </si>
  <si>
    <t>DC1 F</t>
  </si>
  <si>
    <t>DC2 F</t>
  </si>
  <si>
    <t>DC3 F</t>
  </si>
  <si>
    <t>DC4 F</t>
  </si>
  <si>
    <t>DEVOIR 1</t>
  </si>
  <si>
    <t>DEVOIR 2</t>
  </si>
  <si>
    <t>Moyenne</t>
  </si>
  <si>
    <t>EC</t>
  </si>
  <si>
    <t>Notes</t>
  </si>
  <si>
    <t>Fréq DC1</t>
  </si>
  <si>
    <t>Distrib DC1</t>
  </si>
  <si>
    <t>Fréq DC2</t>
  </si>
  <si>
    <t>Distrib DC2 P</t>
  </si>
  <si>
    <t>DEVOIR 3</t>
  </si>
  <si>
    <t>DEVOIR 4</t>
  </si>
  <si>
    <t>Fréq DC1 =</t>
  </si>
  <si>
    <t>Distrib DC1 =</t>
  </si>
  <si>
    <t>Fréq DC2 =</t>
  </si>
  <si>
    <t>Distrib DC2 P =</t>
  </si>
  <si>
    <t>Tableaux Dynamiques</t>
  </si>
  <si>
    <t>Nombre de Classe</t>
  </si>
  <si>
    <t>Étiquettes de colonnes</t>
  </si>
  <si>
    <t>Moyenne de 1M</t>
  </si>
  <si>
    <t>Moyenne de 1E</t>
  </si>
  <si>
    <t>Moyenne de 1i</t>
  </si>
  <si>
    <t>Moyenne de DC1</t>
  </si>
  <si>
    <t>Écartype de DC1</t>
  </si>
  <si>
    <t>Moyenne de 2C</t>
  </si>
  <si>
    <t>Moyenne de 2M</t>
  </si>
  <si>
    <t>Moyenne de 2E</t>
  </si>
  <si>
    <t>Moyenne de 2i</t>
  </si>
  <si>
    <t>Moyenne de DC2</t>
  </si>
  <si>
    <t>Écartype de DC2</t>
  </si>
  <si>
    <t xml:space="preserve">Synthèses des Moyennes - Devoirs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</si>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</sst>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%"/>
    <numFmt numFmtId="165" formatCode="0.0"/>
  </numFmts>
  <fonts count="7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6"/>
      <color rgb="FF000000"/>
      <name val="Calibri"/>
      <family val="2"/>
      <charset val="1"/>
    </font>
    <font>
      <sz val="11"/>
      <color theme="1"/>
      <name val="Calibri"/>
      <family val="2"/>
    </font>
    <font>
      <b/>
      <sz val="11"/>
      <color rgb="FF00B0F0"/>
      <name val="Calibri"/>
      <family val="2"/>
    </font>
    <font>
      <sz val="8"/>
      <name val="Calibri"/>
      <family val="2"/>
      <charset val="1"/>
    </font>
    <font>
      <sz val="11"/>
      <color theme="9" tint="-0.249977111117893"/>
      <name val="Calibri"/>
      <family val="2"/>
    </font>
    <font>
      <sz val="11"/>
      <color rgb="FFFF8F8F"/>
      <name val="Calibri"/>
      <family val="2"/>
    </font>
    <font>
      <sz val="11"/>
      <color theme="4"/>
      <name val="Calibri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8"/>
      <color rgb="FF002060"/>
      <name val="Arial"/>
      <family val="2"/>
    </font>
    <font>
      <b/>
      <sz val="18"/>
      <color rgb="FF0070C0"/>
      <name val="Arial"/>
      <family val="2"/>
    </font>
    <font>
      <b/>
      <sz val="18"/>
      <color theme="5"/>
      <name val="Arial"/>
      <family val="2"/>
    </font>
    <font>
      <b/>
      <sz val="18"/>
      <color rgb="FFFFC000"/>
      <name val="Arial"/>
      <family val="2"/>
    </font>
    <font>
      <b/>
      <sz val="18"/>
      <color rgb="FFFF8F8F"/>
      <name val="Arial"/>
      <family val="2"/>
    </font>
    <font>
      <i/>
      <sz val="14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4"/>
      <color rgb="FF00B050"/>
      <name val="Arial"/>
      <family val="2"/>
    </font>
    <font>
      <sz val="14"/>
      <color rgb="FFFF8F8F"/>
      <name val="Arial"/>
      <family val="2"/>
    </font>
    <font>
      <b/>
      <sz val="14"/>
      <color rgb="FFFF8F8F"/>
      <name val="Arial"/>
      <family val="2"/>
    </font>
    <font>
      <sz val="11"/>
      <name val="Calibri"/>
      <family val="2"/>
    </font>
    <font>
      <sz val="16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6"/>
      <color rgb="FF000000"/>
      <name val="Calibri"/>
      <family val="2"/>
    </font>
    <font>
      <b/>
      <i/>
      <sz val="11"/>
      <color theme="1"/>
      <name val="Calibri"/>
      <family val="2"/>
      <charset val="1"/>
    </font>
    <font>
      <sz val="22"/>
      <color rgb="FF000000"/>
      <name val="Calibri"/>
      <family val="2"/>
      <charset val="1"/>
    </font>
    <font>
      <b/>
      <sz val="24"/>
      <color rgb="FF000000"/>
      <name val="Arial"/>
      <family val="2"/>
    </font>
    <font>
      <sz val="24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theme="5" tint="-0.499984740745262"/>
      <name val="Arial"/>
      <family val="2"/>
    </font>
    <font>
      <sz val="11"/>
      <color theme="5" tint="-0.499984740745262"/>
      <name val="Calibri"/>
      <family val="2"/>
      <charset val="1"/>
    </font>
    <font>
      <b/>
      <sz val="14"/>
      <color theme="4" tint="-0.499984740745262"/>
      <name val="Arial"/>
      <family val="2"/>
    </font>
    <font>
      <sz val="10"/>
      <color rgb="FF000000"/>
      <name val="Calibri"/>
      <family val="2"/>
      <charset val="1"/>
    </font>
    <font>
      <sz val="10"/>
      <color theme="5" tint="-0.499984740745262"/>
      <name val="Calibri"/>
      <family val="2"/>
      <charset val="1"/>
    </font>
    <font>
      <b/>
      <sz val="24"/>
      <color rgb="FF000000"/>
      <name val="Calibri"/>
      <family val="2"/>
    </font>
    <font>
      <b/>
      <sz val="28"/>
      <color rgb="FF000000"/>
      <name val="Calibri"/>
      <family val="2"/>
    </font>
    <font>
      <b/>
      <sz val="14"/>
      <color rgb="FF002060"/>
      <name val="Arial"/>
      <family val="2"/>
    </font>
    <font>
      <b/>
      <sz val="14"/>
      <color rgb="FF0070C0"/>
      <name val="Arial"/>
      <family val="2"/>
    </font>
    <font>
      <b/>
      <sz val="14"/>
      <color theme="5"/>
      <name val="Arial"/>
      <family val="2"/>
    </font>
    <font>
      <b/>
      <sz val="14"/>
      <color rgb="FFFFC000"/>
      <name val="Arial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B050"/>
      <name val="Calibri"/>
      <family val="2"/>
    </font>
    <font>
      <sz val="48"/>
      <color rgb="FF000000"/>
      <name val="Calibri"/>
      <family val="2"/>
      <charset val="1"/>
    </font>
    <font>
      <b/>
      <sz val="26"/>
      <color theme="7" tint="-0.499984740745262"/>
      <name val="Calibri"/>
      <family val="2"/>
    </font>
    <font>
      <sz val="10"/>
      <color rgb="FF000000"/>
      <name val="Times New Roman"/>
      <family val="1"/>
    </font>
    <font>
      <b/>
      <sz val="11"/>
      <color rgb="FF00B050"/>
      <name val="Calibri"/>
      <family val="2"/>
      <charset val="1"/>
    </font>
    <font>
      <b/>
      <sz val="11"/>
      <color rgb="FF002060"/>
      <name val="Arial"/>
      <family val="2"/>
    </font>
    <font>
      <b/>
      <sz val="11"/>
      <color rgb="FF00B0F0"/>
      <name val="Arial"/>
      <family val="2"/>
    </font>
    <font>
      <b/>
      <sz val="11"/>
      <color theme="5"/>
      <name val="Arial"/>
      <family val="2"/>
    </font>
    <font>
      <b/>
      <sz val="11"/>
      <color rgb="FF00B050"/>
      <name val="Arial"/>
      <family val="2"/>
    </font>
    <font>
      <b/>
      <sz val="11"/>
      <color rgb="FFFF99CC"/>
      <name val="Arial"/>
      <family val="2"/>
    </font>
    <font>
      <b/>
      <sz val="16"/>
      <color rgb="FF000000"/>
      <name val="Calibri"/>
      <family val="2"/>
      <charset val="1"/>
    </font>
    <font>
      <sz val="16"/>
      <color rgb="FF00B050"/>
      <name val="Arial"/>
      <family val="2"/>
    </font>
    <font>
      <b/>
      <sz val="16"/>
      <color rgb="FF00B050"/>
      <name val="Arial"/>
      <family val="2"/>
    </font>
    <font>
      <sz val="16"/>
      <color rgb="FFFF8F8F"/>
      <name val="Arial"/>
      <family val="2"/>
    </font>
    <font>
      <b/>
      <sz val="16"/>
      <color rgb="FFFF8F8F"/>
      <name val="Arial"/>
      <family val="2"/>
    </font>
    <font>
      <sz val="11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2"/>
      <color rgb="FF000000"/>
      <name val="Calibri"/>
      <family val="2"/>
    </font>
    <font>
      <b/>
      <sz val="16"/>
      <color theme="1"/>
      <name val="Calibri"/>
      <family val="2"/>
    </font>
    <font>
      <b/>
      <sz val="11"/>
      <color rgb="FFFF8F8F"/>
      <name val="Arial"/>
      <family val="2"/>
    </font>
    <font>
      <b/>
      <sz val="12"/>
      <color rgb="FFFFFF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8F8F"/>
      <name val="Arial"/>
      <family val="2"/>
    </font>
    <font>
      <sz val="11"/>
      <name val="Arial"/>
      <family val="2"/>
    </font>
    <font>
      <sz val="11"/>
      <color rgb="FFFFFF00"/>
      <name val="Arial"/>
      <family val="2"/>
    </font>
    <font>
      <sz val="11"/>
      <color theme="0"/>
      <name val="Arial"/>
      <family val="2"/>
    </font>
    <font>
      <sz val="11"/>
      <color theme="9" tint="-0.249977111117893"/>
      <name val="Arial"/>
      <family val="2"/>
    </font>
    <font>
      <sz val="11"/>
      <color rgb="FF00B0F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E6E9EE"/>
        <bgColor rgb="FFE7E6E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5" tint="0.79998168889431442"/>
        <bgColor rgb="FFE7E6E6"/>
      </patternFill>
    </fill>
    <fill>
      <patternFill patternType="solid">
        <fgColor theme="8" tint="0.79998168889431442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E1F2"/>
        <bgColor rgb="FFD9E1F2"/>
      </patternFill>
    </fill>
  </fills>
  <borders count="7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8EA9DB"/>
      </bottom>
      <diagonal/>
    </border>
  </borders>
  <cellStyleXfs count="9">
    <xf numFmtId="0" fontId="0" fillId="0" borderId="0"/>
    <xf numFmtId="164" fontId="2" fillId="0" borderId="0" applyBorder="0" applyProtection="0"/>
    <xf numFmtId="0" fontId="2" fillId="0" borderId="0" applyBorder="0" applyProtection="0">
      <alignment horizontal="left"/>
    </xf>
    <xf numFmtId="0" fontId="2" fillId="0" borderId="0" applyBorder="0" applyProtection="0"/>
    <xf numFmtId="0" fontId="2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2" fillId="0" borderId="0" applyBorder="0" applyProtection="0"/>
    <xf numFmtId="0" fontId="53" fillId="0" borderId="0"/>
  </cellStyleXfs>
  <cellXfs count="365">
    <xf numFmtId="0" fontId="0" fillId="0" borderId="0" xfId="0"/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0" fontId="8" fillId="0" borderId="11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6" fillId="0" borderId="0" xfId="0" applyFont="1"/>
    <xf numFmtId="0" fontId="11" fillId="0" borderId="13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0" borderId="11" xfId="0" applyFont="1" applyBorder="1"/>
    <xf numFmtId="0" fontId="13" fillId="0" borderId="10" xfId="0" applyFont="1" applyBorder="1"/>
    <xf numFmtId="0" fontId="13" fillId="0" borderId="14" xfId="0" applyFont="1" applyBorder="1"/>
    <xf numFmtId="0" fontId="13" fillId="0" borderId="18" xfId="0" applyFont="1" applyBorder="1"/>
    <xf numFmtId="0" fontId="13" fillId="0" borderId="20" xfId="0" applyFont="1" applyBorder="1"/>
    <xf numFmtId="0" fontId="14" fillId="0" borderId="11" xfId="0" applyFont="1" applyBorder="1" applyAlignment="1">
      <alignment horizontal="center" textRotation="45"/>
    </xf>
    <xf numFmtId="0" fontId="16" fillId="0" borderId="12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65" fontId="15" fillId="0" borderId="11" xfId="0" applyNumberFormat="1" applyFont="1" applyBorder="1" applyAlignment="1">
      <alignment horizontal="left"/>
    </xf>
    <xf numFmtId="165" fontId="14" fillId="0" borderId="11" xfId="0" applyNumberFormat="1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4" fontId="15" fillId="0" borderId="0" xfId="1" applyFont="1" applyAlignment="1">
      <alignment vertical="center"/>
    </xf>
    <xf numFmtId="165" fontId="21" fillId="0" borderId="0" xfId="0" applyNumberFormat="1" applyFont="1" applyAlignment="1">
      <alignment horizontal="center" vertical="center"/>
    </xf>
    <xf numFmtId="165" fontId="22" fillId="0" borderId="0" xfId="0" applyNumberFormat="1" applyFont="1" applyAlignment="1">
      <alignment horizontal="center" vertical="center"/>
    </xf>
    <xf numFmtId="0" fontId="14" fillId="0" borderId="11" xfId="0" applyFont="1" applyBorder="1" applyAlignment="1">
      <alignment textRotation="45"/>
    </xf>
    <xf numFmtId="165" fontId="23" fillId="0" borderId="11" xfId="0" applyNumberFormat="1" applyFont="1" applyBorder="1" applyAlignment="1">
      <alignment horizontal="center"/>
    </xf>
    <xf numFmtId="165" fontId="25" fillId="0" borderId="1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" fontId="7" fillId="0" borderId="11" xfId="1" applyNumberFormat="1" applyFont="1" applyBorder="1" applyAlignment="1">
      <alignment horizontal="center" vertical="center"/>
    </xf>
    <xf numFmtId="165" fontId="0" fillId="0" borderId="0" xfId="0" applyNumberFormat="1"/>
    <xf numFmtId="1" fontId="24" fillId="0" borderId="11" xfId="1" applyNumberFormat="1" applyFont="1" applyBorder="1" applyAlignment="1">
      <alignment vertical="center"/>
    </xf>
    <xf numFmtId="1" fontId="29" fillId="0" borderId="11" xfId="1" applyNumberFormat="1" applyFont="1" applyBorder="1" applyAlignment="1">
      <alignment vertical="center"/>
    </xf>
    <xf numFmtId="165" fontId="29" fillId="0" borderId="11" xfId="0" applyNumberFormat="1" applyFont="1" applyBorder="1" applyAlignment="1">
      <alignment horizontal="left"/>
    </xf>
    <xf numFmtId="165" fontId="30" fillId="0" borderId="11" xfId="0" applyNumberFormat="1" applyFont="1" applyBorder="1" applyAlignment="1">
      <alignment horizontal="center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right"/>
    </xf>
    <xf numFmtId="0" fontId="0" fillId="0" borderId="0" xfId="0" applyAlignment="1">
      <alignment horizontal="right"/>
    </xf>
    <xf numFmtId="1" fontId="29" fillId="0" borderId="11" xfId="0" applyNumberFormat="1" applyFont="1" applyBorder="1" applyAlignment="1">
      <alignment horizontal="center"/>
    </xf>
    <xf numFmtId="165" fontId="28" fillId="0" borderId="11" xfId="0" applyNumberFormat="1" applyFont="1" applyBorder="1" applyAlignment="1">
      <alignment horizontal="center"/>
    </xf>
    <xf numFmtId="165" fontId="32" fillId="3" borderId="33" xfId="0" applyNumberFormat="1" applyFont="1" applyFill="1" applyBorder="1"/>
    <xf numFmtId="165" fontId="4" fillId="6" borderId="33" xfId="0" applyNumberFormat="1" applyFont="1" applyFill="1" applyBorder="1"/>
    <xf numFmtId="0" fontId="0" fillId="5" borderId="0" xfId="0" applyFill="1"/>
    <xf numFmtId="0" fontId="14" fillId="5" borderId="0" xfId="0" applyFont="1" applyFill="1"/>
    <xf numFmtId="165" fontId="31" fillId="8" borderId="11" xfId="0" applyNumberFormat="1" applyFont="1" applyFill="1" applyBorder="1"/>
    <xf numFmtId="165" fontId="31" fillId="9" borderId="11" xfId="0" applyNumberFormat="1" applyFont="1" applyFill="1" applyBorder="1"/>
    <xf numFmtId="165" fontId="30" fillId="10" borderId="11" xfId="0" applyNumberFormat="1" applyFont="1" applyFill="1" applyBorder="1" applyAlignment="1">
      <alignment horizontal="center"/>
    </xf>
    <xf numFmtId="165" fontId="14" fillId="8" borderId="11" xfId="0" applyNumberFormat="1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3" fillId="0" borderId="0" xfId="0" applyFont="1"/>
    <xf numFmtId="0" fontId="34" fillId="0" borderId="0" xfId="0" applyFont="1"/>
    <xf numFmtId="0" fontId="35" fillId="0" borderId="0" xfId="0" applyFont="1"/>
    <xf numFmtId="0" fontId="14" fillId="0" borderId="12" xfId="0" applyFont="1" applyBorder="1" applyAlignment="1">
      <alignment horizontal="center" textRotation="45"/>
    </xf>
    <xf numFmtId="164" fontId="2" fillId="0" borderId="11" xfId="1" applyBorder="1"/>
    <xf numFmtId="164" fontId="7" fillId="0" borderId="0" xfId="1" applyFont="1" applyAlignment="1">
      <alignment horizontal="center"/>
    </xf>
    <xf numFmtId="0" fontId="36" fillId="0" borderId="0" xfId="0" applyFont="1"/>
    <xf numFmtId="0" fontId="30" fillId="7" borderId="7" xfId="0" applyFont="1" applyFill="1" applyBorder="1" applyAlignment="1">
      <alignment horizontal="left" vertical="center" textRotation="45"/>
    </xf>
    <xf numFmtId="0" fontId="30" fillId="7" borderId="5" xfId="0" applyFont="1" applyFill="1" applyBorder="1" applyAlignment="1">
      <alignment horizontal="left" vertical="center" textRotation="45"/>
    </xf>
    <xf numFmtId="0" fontId="30" fillId="7" borderId="8" xfId="0" applyFont="1" applyFill="1" applyBorder="1" applyAlignment="1">
      <alignment horizontal="left" vertical="center" textRotation="45"/>
    </xf>
    <xf numFmtId="0" fontId="30" fillId="7" borderId="6" xfId="0" applyFont="1" applyFill="1" applyBorder="1" applyAlignment="1">
      <alignment horizontal="left" vertical="center" textRotation="45"/>
    </xf>
    <xf numFmtId="0" fontId="30" fillId="7" borderId="1" xfId="0" applyFont="1" applyFill="1" applyBorder="1" applyAlignment="1">
      <alignment horizontal="left" vertical="center" textRotation="45"/>
    </xf>
    <xf numFmtId="0" fontId="30" fillId="7" borderId="2" xfId="0" applyFont="1" applyFill="1" applyBorder="1" applyAlignment="1">
      <alignment horizontal="left" vertical="center" textRotation="45"/>
    </xf>
    <xf numFmtId="0" fontId="30" fillId="7" borderId="15" xfId="0" applyFont="1" applyFill="1" applyBorder="1" applyAlignment="1">
      <alignment horizontal="left" vertical="center" textRotation="45"/>
    </xf>
    <xf numFmtId="0" fontId="37" fillId="11" borderId="2" xfId="0" applyFont="1" applyFill="1" applyBorder="1" applyAlignment="1">
      <alignment horizontal="left" vertical="center" textRotation="45"/>
    </xf>
    <xf numFmtId="0" fontId="38" fillId="12" borderId="11" xfId="0" applyFont="1" applyFill="1" applyBorder="1" applyAlignment="1">
      <alignment horizontal="center" vertical="center"/>
    </xf>
    <xf numFmtId="0" fontId="39" fillId="13" borderId="11" xfId="0" applyFont="1" applyFill="1" applyBorder="1" applyAlignment="1">
      <alignment horizontal="left" vertical="center" textRotation="45"/>
    </xf>
    <xf numFmtId="0" fontId="40" fillId="2" borderId="27" xfId="0" applyFont="1" applyFill="1" applyBorder="1" applyAlignment="1">
      <alignment horizontal="left" vertical="center"/>
    </xf>
    <xf numFmtId="0" fontId="40" fillId="0" borderId="30" xfId="0" applyFont="1" applyBorder="1" applyAlignment="1">
      <alignment horizontal="left" vertical="center"/>
    </xf>
    <xf numFmtId="0" fontId="40" fillId="2" borderId="30" xfId="0" applyFont="1" applyFill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2" borderId="29" xfId="0" applyFont="1" applyFill="1" applyBorder="1" applyAlignment="1">
      <alignment horizontal="left" vertical="center"/>
    </xf>
    <xf numFmtId="0" fontId="40" fillId="2" borderId="28" xfId="0" applyFont="1" applyFill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/>
    </xf>
    <xf numFmtId="0" fontId="41" fillId="12" borderId="3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0" fillId="14" borderId="11" xfId="0" applyFill="1" applyBorder="1"/>
    <xf numFmtId="0" fontId="14" fillId="0" borderId="0" xfId="0" applyFont="1" applyAlignment="1">
      <alignment horizontal="center"/>
    </xf>
    <xf numFmtId="1" fontId="14" fillId="9" borderId="11" xfId="1" applyNumberFormat="1" applyFont="1" applyFill="1" applyBorder="1" applyAlignment="1">
      <alignment horizontal="center" vertical="center"/>
    </xf>
    <xf numFmtId="0" fontId="42" fillId="0" borderId="0" xfId="0" applyFont="1"/>
    <xf numFmtId="0" fontId="43" fillId="0" borderId="0" xfId="0" applyFont="1"/>
    <xf numFmtId="0" fontId="44" fillId="0" borderId="12" xfId="0" applyFont="1" applyBorder="1" applyAlignment="1">
      <alignment horizontal="center"/>
    </xf>
    <xf numFmtId="0" fontId="28" fillId="0" borderId="0" xfId="0" applyFont="1"/>
    <xf numFmtId="0" fontId="44" fillId="0" borderId="12" xfId="0" applyFont="1" applyBorder="1" applyAlignment="1">
      <alignment horizontal="left"/>
    </xf>
    <xf numFmtId="0" fontId="44" fillId="0" borderId="0" xfId="0" applyFont="1" applyAlignment="1">
      <alignment horizontal="right"/>
    </xf>
    <xf numFmtId="0" fontId="44" fillId="0" borderId="0" xfId="0" applyFont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12" xfId="0" applyFont="1" applyBorder="1" applyAlignment="1">
      <alignment horizontal="left"/>
    </xf>
    <xf numFmtId="0" fontId="45" fillId="0" borderId="0" xfId="0" applyFont="1" applyAlignment="1">
      <alignment horizontal="right"/>
    </xf>
    <xf numFmtId="0" fontId="45" fillId="0" borderId="0" xfId="0" applyFont="1" applyAlignment="1">
      <alignment horizontal="center"/>
    </xf>
    <xf numFmtId="0" fontId="46" fillId="0" borderId="12" xfId="0" applyFont="1" applyBorder="1" applyAlignment="1">
      <alignment horizontal="center"/>
    </xf>
    <xf numFmtId="0" fontId="46" fillId="0" borderId="12" xfId="0" applyFont="1" applyBorder="1" applyAlignment="1">
      <alignment horizontal="left"/>
    </xf>
    <xf numFmtId="0" fontId="46" fillId="0" borderId="0" xfId="0" applyFont="1" applyAlignment="1">
      <alignment horizontal="right"/>
    </xf>
    <xf numFmtId="0" fontId="46" fillId="0" borderId="0" xfId="0" applyFont="1" applyAlignment="1">
      <alignment horizontal="center"/>
    </xf>
    <xf numFmtId="0" fontId="47" fillId="0" borderId="12" xfId="0" applyFont="1" applyBorder="1" applyAlignment="1">
      <alignment horizontal="center"/>
    </xf>
    <xf numFmtId="0" fontId="47" fillId="0" borderId="12" xfId="0" applyFont="1" applyBorder="1" applyAlignment="1">
      <alignment horizontal="left"/>
    </xf>
    <xf numFmtId="0" fontId="47" fillId="0" borderId="0" xfId="0" applyFont="1" applyAlignment="1">
      <alignment horizontal="right"/>
    </xf>
    <xf numFmtId="0" fontId="47" fillId="0" borderId="0" xfId="0" applyFont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2" xfId="0" applyFont="1" applyBorder="1" applyAlignment="1">
      <alignment horizontal="lef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48" fillId="0" borderId="0" xfId="0" applyFont="1"/>
    <xf numFmtId="0" fontId="49" fillId="0" borderId="0" xfId="0" applyFont="1"/>
    <xf numFmtId="0" fontId="3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8" fillId="0" borderId="36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3" fillId="0" borderId="5" xfId="0" applyFont="1" applyBorder="1"/>
    <xf numFmtId="0" fontId="13" fillId="0" borderId="8" xfId="0" applyFont="1" applyBorder="1"/>
    <xf numFmtId="0" fontId="13" fillId="0" borderId="4" xfId="0" applyFont="1" applyBorder="1"/>
    <xf numFmtId="0" fontId="13" fillId="0" borderId="17" xfId="0" applyFont="1" applyBorder="1"/>
    <xf numFmtId="0" fontId="9" fillId="15" borderId="0" xfId="0" applyFont="1" applyFill="1"/>
    <xf numFmtId="0" fontId="0" fillId="15" borderId="0" xfId="0" applyFill="1"/>
    <xf numFmtId="0" fontId="26" fillId="16" borderId="0" xfId="0" applyFont="1" applyFill="1"/>
    <xf numFmtId="0" fontId="0" fillId="16" borderId="0" xfId="0" applyFill="1"/>
    <xf numFmtId="0" fontId="9" fillId="16" borderId="0" xfId="0" applyFont="1" applyFill="1"/>
    <xf numFmtId="0" fontId="54" fillId="17" borderId="0" xfId="0" applyFont="1" applyFill="1"/>
    <xf numFmtId="0" fontId="0" fillId="17" borderId="0" xfId="0" applyFill="1"/>
    <xf numFmtId="0" fontId="0" fillId="8" borderId="0" xfId="0" applyFill="1"/>
    <xf numFmtId="0" fontId="8" fillId="0" borderId="30" xfId="0" applyFont="1" applyBorder="1" applyAlignment="1">
      <alignment horizontal="center"/>
    </xf>
    <xf numFmtId="0" fontId="11" fillId="0" borderId="29" xfId="0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3" fillId="0" borderId="27" xfId="0" applyFont="1" applyBorder="1"/>
    <xf numFmtId="0" fontId="13" fillId="0" borderId="30" xfId="0" applyFont="1" applyBorder="1"/>
    <xf numFmtId="0" fontId="13" fillId="0" borderId="28" xfId="0" applyFont="1" applyBorder="1"/>
    <xf numFmtId="0" fontId="11" fillId="0" borderId="2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25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13" fillId="0" borderId="22" xfId="0" applyFont="1" applyBorder="1"/>
    <xf numFmtId="0" fontId="13" fillId="0" borderId="21" xfId="0" applyFont="1" applyBorder="1"/>
    <xf numFmtId="0" fontId="13" fillId="0" borderId="25" xfId="0" applyFont="1" applyBorder="1"/>
    <xf numFmtId="0" fontId="13" fillId="0" borderId="0" xfId="0" applyFont="1"/>
    <xf numFmtId="0" fontId="8" fillId="0" borderId="46" xfId="0" applyFont="1" applyBorder="1" applyAlignment="1">
      <alignment horizontal="center"/>
    </xf>
    <xf numFmtId="0" fontId="11" fillId="0" borderId="45" xfId="0" applyFont="1" applyBorder="1" applyAlignment="1">
      <alignment horizontal="left" vertical="center"/>
    </xf>
    <xf numFmtId="0" fontId="11" fillId="0" borderId="46" xfId="0" applyFont="1" applyBorder="1" applyAlignment="1">
      <alignment horizontal="left" vertical="center"/>
    </xf>
    <xf numFmtId="0" fontId="11" fillId="0" borderId="47" xfId="0" applyFont="1" applyBorder="1" applyAlignment="1">
      <alignment horizontal="left" vertical="center"/>
    </xf>
    <xf numFmtId="0" fontId="11" fillId="0" borderId="48" xfId="0" applyFont="1" applyBorder="1" applyAlignment="1">
      <alignment horizontal="left" vertical="center"/>
    </xf>
    <xf numFmtId="0" fontId="8" fillId="0" borderId="1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30" xfId="0" applyFont="1" applyBorder="1" applyAlignment="1">
      <alignment horizontal="right"/>
    </xf>
    <xf numFmtId="0" fontId="8" fillId="0" borderId="46" xfId="0" applyFont="1" applyBorder="1" applyAlignment="1">
      <alignment horizontal="right"/>
    </xf>
    <xf numFmtId="0" fontId="8" fillId="0" borderId="23" xfId="0" applyFont="1" applyBorder="1" applyAlignment="1">
      <alignment horizontal="right"/>
    </xf>
    <xf numFmtId="0" fontId="8" fillId="4" borderId="12" xfId="0" applyFont="1" applyFill="1" applyBorder="1" applyAlignment="1">
      <alignment horizontal="right"/>
    </xf>
    <xf numFmtId="0" fontId="8" fillId="0" borderId="31" xfId="0" applyFont="1" applyBorder="1" applyAlignment="1">
      <alignment horizontal="right"/>
    </xf>
    <xf numFmtId="0" fontId="8" fillId="3" borderId="11" xfId="0" applyFont="1" applyFill="1" applyBorder="1" applyAlignment="1">
      <alignment horizontal="right"/>
    </xf>
    <xf numFmtId="0" fontId="8" fillId="0" borderId="49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55" fillId="0" borderId="13" xfId="0" applyFont="1" applyBorder="1" applyAlignment="1">
      <alignment horizontal="center"/>
    </xf>
    <xf numFmtId="0" fontId="55" fillId="0" borderId="29" xfId="0" applyFont="1" applyBorder="1" applyAlignment="1">
      <alignment horizontal="center"/>
    </xf>
    <xf numFmtId="0" fontId="55" fillId="0" borderId="45" xfId="0" applyFont="1" applyBorder="1" applyAlignment="1">
      <alignment horizontal="center"/>
    </xf>
    <xf numFmtId="0" fontId="56" fillId="0" borderId="24" xfId="0" applyFont="1" applyBorder="1" applyAlignment="1">
      <alignment horizontal="center"/>
    </xf>
    <xf numFmtId="0" fontId="56" fillId="0" borderId="13" xfId="0" applyFont="1" applyBorder="1" applyAlignment="1">
      <alignment horizontal="center"/>
    </xf>
    <xf numFmtId="0" fontId="56" fillId="0" borderId="29" xfId="0" applyFont="1" applyBorder="1" applyAlignment="1">
      <alignment horizontal="center"/>
    </xf>
    <xf numFmtId="0" fontId="56" fillId="0" borderId="45" xfId="0" applyFont="1" applyBorder="1" applyAlignment="1">
      <alignment horizontal="center"/>
    </xf>
    <xf numFmtId="0" fontId="57" fillId="0" borderId="24" xfId="0" applyFont="1" applyBorder="1" applyAlignment="1">
      <alignment horizontal="center"/>
    </xf>
    <xf numFmtId="0" fontId="57" fillId="0" borderId="13" xfId="0" applyFont="1" applyBorder="1" applyAlignment="1">
      <alignment horizontal="center"/>
    </xf>
    <xf numFmtId="0" fontId="57" fillId="0" borderId="45" xfId="0" applyFont="1" applyBorder="1" applyAlignment="1">
      <alignment horizontal="center"/>
    </xf>
    <xf numFmtId="0" fontId="58" fillId="0" borderId="24" xfId="0" applyFont="1" applyBorder="1" applyAlignment="1">
      <alignment horizontal="center"/>
    </xf>
    <xf numFmtId="0" fontId="58" fillId="0" borderId="13" xfId="0" applyFont="1" applyBorder="1" applyAlignment="1">
      <alignment horizontal="center"/>
    </xf>
    <xf numFmtId="0" fontId="58" fillId="0" borderId="45" xfId="0" applyFont="1" applyBorder="1" applyAlignment="1">
      <alignment horizontal="center"/>
    </xf>
    <xf numFmtId="0" fontId="59" fillId="0" borderId="24" xfId="0" applyFont="1" applyBorder="1" applyAlignment="1">
      <alignment horizontal="center"/>
    </xf>
    <xf numFmtId="0" fontId="59" fillId="0" borderId="13" xfId="0" applyFont="1" applyBorder="1" applyAlignment="1">
      <alignment horizontal="center"/>
    </xf>
    <xf numFmtId="0" fontId="55" fillId="0" borderId="51" xfId="0" applyFont="1" applyBorder="1" applyAlignment="1">
      <alignment horizontal="center"/>
    </xf>
    <xf numFmtId="0" fontId="55" fillId="0" borderId="9" xfId="0" applyFont="1" applyBorder="1" applyAlignment="1">
      <alignment horizontal="center"/>
    </xf>
    <xf numFmtId="0" fontId="55" fillId="0" borderId="52" xfId="0" applyFont="1" applyBorder="1" applyAlignment="1">
      <alignment horizontal="center"/>
    </xf>
    <xf numFmtId="0" fontId="55" fillId="0" borderId="44" xfId="0" applyFont="1" applyBorder="1" applyAlignment="1">
      <alignment horizontal="center"/>
    </xf>
    <xf numFmtId="0" fontId="56" fillId="0" borderId="53" xfId="0" applyFont="1" applyBorder="1" applyAlignment="1">
      <alignment horizontal="center"/>
    </xf>
    <xf numFmtId="0" fontId="56" fillId="0" borderId="9" xfId="0" applyFont="1" applyBorder="1" applyAlignment="1">
      <alignment horizontal="center"/>
    </xf>
    <xf numFmtId="0" fontId="56" fillId="0" borderId="52" xfId="0" applyFont="1" applyBorder="1" applyAlignment="1">
      <alignment horizontal="center"/>
    </xf>
    <xf numFmtId="0" fontId="56" fillId="0" borderId="44" xfId="0" applyFont="1" applyBorder="1" applyAlignment="1">
      <alignment horizontal="center"/>
    </xf>
    <xf numFmtId="0" fontId="57" fillId="0" borderId="53" xfId="0" applyFont="1" applyBorder="1" applyAlignment="1">
      <alignment horizontal="center"/>
    </xf>
    <xf numFmtId="0" fontId="57" fillId="0" borderId="9" xfId="0" applyFont="1" applyBorder="1" applyAlignment="1">
      <alignment horizontal="center"/>
    </xf>
    <xf numFmtId="0" fontId="57" fillId="0" borderId="44" xfId="0" applyFont="1" applyBorder="1" applyAlignment="1">
      <alignment horizontal="center"/>
    </xf>
    <xf numFmtId="0" fontId="58" fillId="0" borderId="53" xfId="0" applyFont="1" applyBorder="1" applyAlignment="1">
      <alignment horizontal="center"/>
    </xf>
    <xf numFmtId="0" fontId="58" fillId="0" borderId="9" xfId="0" applyFont="1" applyBorder="1" applyAlignment="1">
      <alignment horizontal="center"/>
    </xf>
    <xf numFmtId="0" fontId="58" fillId="0" borderId="44" xfId="0" applyFont="1" applyBorder="1" applyAlignment="1">
      <alignment horizontal="center"/>
    </xf>
    <xf numFmtId="0" fontId="59" fillId="0" borderId="53" xfId="0" applyFont="1" applyBorder="1" applyAlignment="1">
      <alignment horizontal="center"/>
    </xf>
    <xf numFmtId="0" fontId="59" fillId="0" borderId="9" xfId="0" applyFont="1" applyBorder="1" applyAlignment="1">
      <alignment horizontal="center"/>
    </xf>
    <xf numFmtId="0" fontId="59" fillId="0" borderId="16" xfId="0" applyFont="1" applyBorder="1" applyAlignment="1">
      <alignment horizontal="center"/>
    </xf>
    <xf numFmtId="0" fontId="55" fillId="0" borderId="24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26" fillId="0" borderId="56" xfId="0" applyFont="1" applyBorder="1" applyAlignment="1">
      <alignment horizontal="left" vertical="center"/>
    </xf>
    <xf numFmtId="0" fontId="26" fillId="0" borderId="57" xfId="0" applyFont="1" applyBorder="1" applyAlignment="1">
      <alignment horizontal="left" vertical="center"/>
    </xf>
    <xf numFmtId="0" fontId="26" fillId="0" borderId="58" xfId="0" applyFont="1" applyBorder="1" applyAlignment="1">
      <alignment horizontal="left" vertical="center"/>
    </xf>
    <xf numFmtId="0" fontId="26" fillId="0" borderId="59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right"/>
    </xf>
    <xf numFmtId="0" fontId="60" fillId="0" borderId="0" xfId="0" applyFont="1"/>
    <xf numFmtId="0" fontId="36" fillId="0" borderId="11" xfId="0" applyFont="1" applyBorder="1" applyAlignment="1">
      <alignment horizontal="center" textRotation="45"/>
    </xf>
    <xf numFmtId="0" fontId="36" fillId="0" borderId="11" xfId="0" applyFont="1" applyBorder="1" applyAlignment="1">
      <alignment textRotation="45"/>
    </xf>
    <xf numFmtId="0" fontId="61" fillId="0" borderId="11" xfId="0" applyFont="1" applyBorder="1" applyAlignment="1">
      <alignment textRotation="45"/>
    </xf>
    <xf numFmtId="0" fontId="62" fillId="8" borderId="11" xfId="0" applyFont="1" applyFill="1" applyBorder="1" applyAlignment="1">
      <alignment textRotation="45"/>
    </xf>
    <xf numFmtId="0" fontId="62" fillId="0" borderId="11" xfId="0" applyFont="1" applyBorder="1" applyAlignment="1">
      <alignment textRotation="45"/>
    </xf>
    <xf numFmtId="0" fontId="63" fillId="0" borderId="11" xfId="0" applyFont="1" applyBorder="1" applyAlignment="1">
      <alignment textRotation="45"/>
    </xf>
    <xf numFmtId="0" fontId="64" fillId="9" borderId="11" xfId="0" applyFont="1" applyFill="1" applyBorder="1" applyAlignment="1">
      <alignment textRotation="45"/>
    </xf>
    <xf numFmtId="0" fontId="27" fillId="0" borderId="11" xfId="0" applyFont="1" applyBorder="1" applyAlignment="1">
      <alignment textRotation="45"/>
    </xf>
    <xf numFmtId="0" fontId="36" fillId="10" borderId="11" xfId="0" applyFont="1" applyFill="1" applyBorder="1" applyAlignment="1">
      <alignment textRotation="45"/>
    </xf>
    <xf numFmtId="0" fontId="36" fillId="8" borderId="11" xfId="0" applyFont="1" applyFill="1" applyBorder="1" applyAlignment="1">
      <alignment textRotation="45"/>
    </xf>
    <xf numFmtId="0" fontId="7" fillId="0" borderId="0" xfId="0" applyFont="1"/>
    <xf numFmtId="1" fontId="23" fillId="0" borderId="11" xfId="1" applyNumberFormat="1" applyFont="1" applyBorder="1" applyAlignment="1">
      <alignment horizontal="center" vertical="center"/>
    </xf>
    <xf numFmtId="165" fontId="66" fillId="6" borderId="33" xfId="0" applyNumberFormat="1" applyFont="1" applyFill="1" applyBorder="1" applyAlignment="1">
      <alignment horizontal="center"/>
    </xf>
    <xf numFmtId="0" fontId="67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2" fontId="48" fillId="0" borderId="0" xfId="0" applyNumberFormat="1" applyFont="1" applyAlignment="1">
      <alignment horizontal="center"/>
    </xf>
    <xf numFmtId="2" fontId="48" fillId="0" borderId="0" xfId="0" applyNumberFormat="1" applyFont="1"/>
    <xf numFmtId="0" fontId="49" fillId="14" borderId="11" xfId="0" applyFont="1" applyFill="1" applyBorder="1" applyAlignment="1">
      <alignment horizontal="center"/>
    </xf>
    <xf numFmtId="0" fontId="65" fillId="16" borderId="0" xfId="0" applyFont="1" applyFill="1"/>
    <xf numFmtId="0" fontId="68" fillId="16" borderId="0" xfId="0" applyFont="1" applyFill="1"/>
    <xf numFmtId="0" fontId="69" fillId="0" borderId="29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5" xfId="0" applyFont="1" applyBorder="1" applyAlignment="1">
      <alignment horizontal="left"/>
    </xf>
    <xf numFmtId="0" fontId="70" fillId="0" borderId="0" xfId="0" applyFont="1" applyAlignment="1">
      <alignment horizontal="center"/>
    </xf>
    <xf numFmtId="1" fontId="26" fillId="0" borderId="0" xfId="0" applyNumberFormat="1" applyFont="1" applyAlignment="1">
      <alignment horizontal="center"/>
    </xf>
    <xf numFmtId="0" fontId="71" fillId="0" borderId="32" xfId="0" applyFont="1" applyBorder="1" applyAlignment="1">
      <alignment horizontal="left"/>
    </xf>
    <xf numFmtId="0" fontId="72" fillId="0" borderId="3" xfId="0" applyFont="1" applyBorder="1" applyAlignment="1">
      <alignment horizontal="left"/>
    </xf>
    <xf numFmtId="0" fontId="72" fillId="0" borderId="34" xfId="0" applyFont="1" applyBorder="1" applyAlignment="1">
      <alignment horizontal="left"/>
    </xf>
    <xf numFmtId="0" fontId="72" fillId="0" borderId="32" xfId="0" applyFont="1" applyBorder="1" applyAlignment="1">
      <alignment horizontal="left"/>
    </xf>
    <xf numFmtId="0" fontId="73" fillId="0" borderId="11" xfId="0" applyFont="1" applyBorder="1" applyAlignment="1">
      <alignment horizontal="left"/>
    </xf>
    <xf numFmtId="0" fontId="73" fillId="0" borderId="35" xfId="0" applyFont="1" applyBorder="1" applyAlignment="1">
      <alignment horizontal="left"/>
    </xf>
    <xf numFmtId="0" fontId="73" fillId="0" borderId="32" xfId="0" applyFont="1" applyBorder="1" applyAlignment="1">
      <alignment horizontal="left"/>
    </xf>
    <xf numFmtId="1" fontId="74" fillId="0" borderId="38" xfId="0" applyNumberFormat="1" applyFont="1" applyBorder="1" applyAlignment="1">
      <alignment horizontal="center"/>
    </xf>
    <xf numFmtId="0" fontId="75" fillId="0" borderId="32" xfId="0" applyFont="1" applyBorder="1" applyAlignment="1">
      <alignment horizontal="left"/>
    </xf>
    <xf numFmtId="0" fontId="76" fillId="0" borderId="32" xfId="0" applyFont="1" applyBorder="1" applyAlignment="1">
      <alignment horizontal="left"/>
    </xf>
    <xf numFmtId="0" fontId="76" fillId="0" borderId="35" xfId="0" applyFont="1" applyBorder="1" applyAlignment="1">
      <alignment horizontal="left"/>
    </xf>
    <xf numFmtId="0" fontId="72" fillId="0" borderId="67" xfId="0" applyFont="1" applyBorder="1" applyAlignment="1">
      <alignment horizontal="center"/>
    </xf>
    <xf numFmtId="0" fontId="72" fillId="0" borderId="6" xfId="0" applyFont="1" applyBorder="1" applyAlignment="1">
      <alignment horizontal="center"/>
    </xf>
    <xf numFmtId="0" fontId="77" fillId="0" borderId="7" xfId="0" applyFont="1" applyBorder="1" applyAlignment="1">
      <alignment horizontal="left"/>
    </xf>
    <xf numFmtId="0" fontId="77" fillId="0" borderId="5" xfId="0" applyFont="1" applyBorder="1" applyAlignment="1">
      <alignment horizontal="left"/>
    </xf>
    <xf numFmtId="1" fontId="77" fillId="0" borderId="6" xfId="0" applyNumberFormat="1" applyFont="1" applyBorder="1" applyAlignment="1">
      <alignment horizontal="center"/>
    </xf>
    <xf numFmtId="0" fontId="73" fillId="0" borderId="66" xfId="0" applyFont="1" applyBorder="1" applyAlignment="1">
      <alignment horizontal="left"/>
    </xf>
    <xf numFmtId="0" fontId="73" fillId="0" borderId="60" xfId="0" applyFont="1" applyBorder="1" applyAlignment="1">
      <alignment horizontal="left"/>
    </xf>
    <xf numFmtId="1" fontId="74" fillId="0" borderId="11" xfId="0" applyNumberFormat="1" applyFont="1" applyBorder="1" applyAlignment="1">
      <alignment horizontal="center"/>
    </xf>
    <xf numFmtId="9" fontId="74" fillId="0" borderId="43" xfId="0" applyNumberFormat="1" applyFont="1" applyBorder="1" applyAlignment="1">
      <alignment horizontal="center" vertical="center"/>
    </xf>
    <xf numFmtId="0" fontId="78" fillId="0" borderId="7" xfId="0" applyFont="1" applyBorder="1" applyAlignment="1">
      <alignment horizontal="left"/>
    </xf>
    <xf numFmtId="0" fontId="78" fillId="0" borderId="5" xfId="0" applyFont="1" applyBorder="1" applyAlignment="1">
      <alignment horizontal="left"/>
    </xf>
    <xf numFmtId="0" fontId="78" fillId="0" borderId="8" xfId="0" applyFont="1" applyBorder="1" applyAlignment="1">
      <alignment horizontal="left"/>
    </xf>
    <xf numFmtId="0" fontId="72" fillId="0" borderId="7" xfId="0" applyFont="1" applyBorder="1" applyAlignment="1">
      <alignment horizontal="left"/>
    </xf>
    <xf numFmtId="0" fontId="72" fillId="0" borderId="5" xfId="0" applyFont="1" applyBorder="1" applyAlignment="1">
      <alignment horizontal="left"/>
    </xf>
    <xf numFmtId="0" fontId="72" fillId="0" borderId="8" xfId="0" applyFont="1" applyBorder="1" applyAlignment="1">
      <alignment horizontal="left"/>
    </xf>
    <xf numFmtId="0" fontId="72" fillId="0" borderId="4" xfId="0" applyFont="1" applyBorder="1" applyAlignment="1">
      <alignment horizontal="left"/>
    </xf>
    <xf numFmtId="0" fontId="72" fillId="0" borderId="68" xfId="0" applyFont="1" applyBorder="1" applyAlignment="1">
      <alignment horizontal="center"/>
    </xf>
    <xf numFmtId="0" fontId="72" fillId="0" borderId="23" xfId="0" applyFont="1" applyBorder="1" applyAlignment="1">
      <alignment horizontal="center"/>
    </xf>
    <xf numFmtId="0" fontId="77" fillId="0" borderId="24" xfId="0" applyFont="1" applyBorder="1" applyAlignment="1">
      <alignment horizontal="left"/>
    </xf>
    <xf numFmtId="0" fontId="77" fillId="0" borderId="21" xfId="0" applyFont="1" applyBorder="1" applyAlignment="1">
      <alignment horizontal="left"/>
    </xf>
    <xf numFmtId="1" fontId="77" fillId="0" borderId="23" xfId="0" applyNumberFormat="1" applyFont="1" applyBorder="1" applyAlignment="1">
      <alignment horizontal="center"/>
    </xf>
    <xf numFmtId="9" fontId="74" fillId="0" borderId="26" xfId="0" applyNumberFormat="1" applyFont="1" applyBorder="1" applyAlignment="1">
      <alignment horizontal="center" vertical="center"/>
    </xf>
    <xf numFmtId="0" fontId="78" fillId="0" borderId="13" xfId="0" applyFont="1" applyBorder="1" applyAlignment="1">
      <alignment horizontal="left"/>
    </xf>
    <xf numFmtId="0" fontId="78" fillId="0" borderId="21" xfId="0" applyFont="1" applyBorder="1" applyAlignment="1">
      <alignment horizontal="left"/>
    </xf>
    <xf numFmtId="0" fontId="78" fillId="0" borderId="25" xfId="0" applyFont="1" applyBorder="1" applyAlignment="1">
      <alignment horizontal="left"/>
    </xf>
    <xf numFmtId="0" fontId="72" fillId="0" borderId="13" xfId="0" applyFont="1" applyBorder="1" applyAlignment="1">
      <alignment horizontal="left"/>
    </xf>
    <xf numFmtId="0" fontId="72" fillId="0" borderId="11" xfId="0" applyFont="1" applyBorder="1" applyAlignment="1">
      <alignment horizontal="left"/>
    </xf>
    <xf numFmtId="0" fontId="72" fillId="0" borderId="14" xfId="0" applyFont="1" applyBorder="1" applyAlignment="1">
      <alignment horizontal="left"/>
    </xf>
    <xf numFmtId="0" fontId="72" fillId="0" borderId="10" xfId="0" applyFont="1" applyBorder="1" applyAlignment="1">
      <alignment horizontal="left"/>
    </xf>
    <xf numFmtId="0" fontId="72" fillId="0" borderId="70" xfId="0" applyFont="1" applyBorder="1" applyAlignment="1">
      <alignment horizontal="center"/>
    </xf>
    <xf numFmtId="0" fontId="72" fillId="0" borderId="49" xfId="0" applyFont="1" applyBorder="1" applyAlignment="1">
      <alignment horizontal="center"/>
    </xf>
    <xf numFmtId="0" fontId="77" fillId="0" borderId="45" xfId="0" applyFont="1" applyBorder="1" applyAlignment="1">
      <alignment horizontal="left"/>
    </xf>
    <xf numFmtId="0" fontId="77" fillId="0" borderId="46" xfId="0" applyFont="1" applyBorder="1" applyAlignment="1">
      <alignment horizontal="left"/>
    </xf>
    <xf numFmtId="1" fontId="77" fillId="0" borderId="49" xfId="0" applyNumberFormat="1" applyFont="1" applyBorder="1" applyAlignment="1">
      <alignment horizontal="center"/>
    </xf>
    <xf numFmtId="9" fontId="74" fillId="0" borderId="50" xfId="0" applyNumberFormat="1" applyFont="1" applyBorder="1" applyAlignment="1">
      <alignment horizontal="center" vertical="center"/>
    </xf>
    <xf numFmtId="0" fontId="78" fillId="0" borderId="45" xfId="0" applyFont="1" applyBorder="1" applyAlignment="1">
      <alignment horizontal="left"/>
    </xf>
    <xf numFmtId="0" fontId="78" fillId="0" borderId="46" xfId="0" applyFont="1" applyBorder="1" applyAlignment="1">
      <alignment horizontal="left"/>
    </xf>
    <xf numFmtId="0" fontId="78" fillId="0" borderId="47" xfId="0" applyFont="1" applyBorder="1" applyAlignment="1">
      <alignment horizontal="left"/>
    </xf>
    <xf numFmtId="0" fontId="72" fillId="0" borderId="45" xfId="0" applyFont="1" applyBorder="1" applyAlignment="1">
      <alignment horizontal="left"/>
    </xf>
    <xf numFmtId="0" fontId="72" fillId="0" borderId="46" xfId="0" applyFont="1" applyBorder="1" applyAlignment="1">
      <alignment horizontal="left"/>
    </xf>
    <xf numFmtId="0" fontId="72" fillId="0" borderId="47" xfId="0" applyFont="1" applyBorder="1" applyAlignment="1">
      <alignment horizontal="left"/>
    </xf>
    <xf numFmtId="0" fontId="72" fillId="0" borderId="48" xfId="0" applyFont="1" applyBorder="1" applyAlignment="1">
      <alignment horizontal="left"/>
    </xf>
    <xf numFmtId="0" fontId="72" fillId="0" borderId="69" xfId="0" applyFont="1" applyBorder="1" applyAlignment="1">
      <alignment horizontal="center"/>
    </xf>
    <xf numFmtId="0" fontId="78" fillId="0" borderId="24" xfId="0" applyFont="1" applyBorder="1" applyAlignment="1">
      <alignment horizontal="left"/>
    </xf>
    <xf numFmtId="0" fontId="72" fillId="0" borderId="24" xfId="0" applyFont="1" applyBorder="1" applyAlignment="1">
      <alignment horizontal="left"/>
    </xf>
    <xf numFmtId="0" fontId="72" fillId="0" borderId="21" xfId="0" applyFont="1" applyBorder="1" applyAlignment="1">
      <alignment horizontal="left"/>
    </xf>
    <xf numFmtId="0" fontId="72" fillId="0" borderId="25" xfId="0" applyFont="1" applyBorder="1" applyAlignment="1">
      <alignment horizontal="left"/>
    </xf>
    <xf numFmtId="0" fontId="72" fillId="0" borderId="22" xfId="0" applyFont="1" applyBorder="1" applyAlignment="1">
      <alignment horizontal="left"/>
    </xf>
    <xf numFmtId="0" fontId="72" fillId="0" borderId="46" xfId="0" applyFont="1" applyBorder="1" applyAlignment="1">
      <alignment horizontal="center"/>
    </xf>
    <xf numFmtId="0" fontId="72" fillId="0" borderId="71" xfId="0" applyFont="1" applyBorder="1" applyAlignment="1">
      <alignment horizont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165" fontId="12" fillId="0" borderId="7" xfId="0" applyNumberFormat="1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2" fillId="0" borderId="8" xfId="0" applyNumberFormat="1" applyFont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3" xfId="0" applyNumberFormat="1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165" fontId="12" fillId="0" borderId="11" xfId="0" applyNumberFormat="1" applyFont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center" vertical="center"/>
    </xf>
    <xf numFmtId="165" fontId="12" fillId="0" borderId="25" xfId="0" applyNumberFormat="1" applyFont="1" applyBorder="1" applyAlignment="1">
      <alignment horizontal="center" vertical="center"/>
    </xf>
    <xf numFmtId="165" fontId="12" fillId="0" borderId="23" xfId="0" applyNumberFormat="1" applyFont="1" applyBorder="1" applyAlignment="1">
      <alignment horizontal="center" vertical="center"/>
    </xf>
    <xf numFmtId="165" fontId="12" fillId="0" borderId="22" xfId="0" applyNumberFormat="1" applyFont="1" applyBorder="1" applyAlignment="1">
      <alignment horizontal="center" vertical="center"/>
    </xf>
    <xf numFmtId="165" fontId="12" fillId="0" borderId="29" xfId="0" applyNumberFormat="1" applyFont="1" applyBorder="1" applyAlignment="1">
      <alignment horizontal="center" vertical="center"/>
    </xf>
    <xf numFmtId="165" fontId="12" fillId="0" borderId="30" xfId="0" applyNumberFormat="1" applyFont="1" applyBorder="1" applyAlignment="1">
      <alignment horizontal="center" vertical="center"/>
    </xf>
    <xf numFmtId="165" fontId="12" fillId="0" borderId="28" xfId="0" applyNumberFormat="1" applyFont="1" applyBorder="1" applyAlignment="1">
      <alignment horizontal="center" vertical="center"/>
    </xf>
    <xf numFmtId="165" fontId="12" fillId="0" borderId="31" xfId="0" applyNumberFormat="1" applyFont="1" applyBorder="1" applyAlignment="1">
      <alignment horizontal="center" vertical="center"/>
    </xf>
    <xf numFmtId="165" fontId="12" fillId="0" borderId="27" xfId="0" applyNumberFormat="1" applyFont="1" applyBorder="1" applyAlignment="1">
      <alignment horizontal="center" vertical="center"/>
    </xf>
    <xf numFmtId="165" fontId="12" fillId="0" borderId="65" xfId="0" applyNumberFormat="1" applyFont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2" fillId="0" borderId="61" xfId="0" applyNumberFormat="1" applyFont="1" applyBorder="1" applyAlignment="1">
      <alignment horizontal="center" vertical="center"/>
    </xf>
    <xf numFmtId="165" fontId="12" fillId="0" borderId="19" xfId="0" applyNumberFormat="1" applyFont="1" applyBorder="1" applyAlignment="1">
      <alignment horizontal="center" vertical="center"/>
    </xf>
    <xf numFmtId="165" fontId="12" fillId="0" borderId="18" xfId="0" applyNumberFormat="1" applyFont="1" applyBorder="1" applyAlignment="1">
      <alignment horizontal="center" vertical="center"/>
    </xf>
    <xf numFmtId="165" fontId="12" fillId="0" borderId="20" xfId="0" applyNumberFormat="1" applyFont="1" applyBorder="1" applyAlignment="1">
      <alignment horizontal="center" vertical="center"/>
    </xf>
    <xf numFmtId="165" fontId="12" fillId="0" borderId="63" xfId="0" applyNumberFormat="1" applyFont="1" applyBorder="1" applyAlignment="1">
      <alignment horizontal="center" vertical="center"/>
    </xf>
    <xf numFmtId="165" fontId="12" fillId="0" borderId="17" xfId="0" applyNumberFormat="1" applyFont="1" applyBorder="1" applyAlignment="1">
      <alignment horizontal="center" vertical="center"/>
    </xf>
    <xf numFmtId="165" fontId="12" fillId="18" borderId="7" xfId="0" applyNumberFormat="1" applyFont="1" applyFill="1" applyBorder="1" applyAlignment="1">
      <alignment horizontal="center"/>
    </xf>
    <xf numFmtId="165" fontId="12" fillId="18" borderId="5" xfId="0" applyNumberFormat="1" applyFont="1" applyFill="1" applyBorder="1" applyAlignment="1">
      <alignment horizontal="center"/>
    </xf>
    <xf numFmtId="165" fontId="12" fillId="18" borderId="8" xfId="0" applyNumberFormat="1" applyFont="1" applyFill="1" applyBorder="1" applyAlignment="1">
      <alignment horizontal="center"/>
    </xf>
    <xf numFmtId="165" fontId="12" fillId="18" borderId="6" xfId="0" applyNumberFormat="1" applyFont="1" applyFill="1" applyBorder="1" applyAlignment="1">
      <alignment horizontal="center"/>
    </xf>
    <xf numFmtId="165" fontId="12" fillId="18" borderId="14" xfId="0" applyNumberFormat="1" applyFont="1" applyFill="1" applyBorder="1" applyAlignment="1">
      <alignment horizontal="center"/>
    </xf>
    <xf numFmtId="165" fontId="12" fillId="18" borderId="13" xfId="0" applyNumberFormat="1" applyFont="1" applyFill="1" applyBorder="1" applyAlignment="1">
      <alignment horizontal="center"/>
    </xf>
    <xf numFmtId="165" fontId="12" fillId="18" borderId="4" xfId="0" applyNumberFormat="1" applyFont="1" applyFill="1" applyBorder="1" applyAlignment="1">
      <alignment horizontal="center"/>
    </xf>
    <xf numFmtId="165" fontId="12" fillId="0" borderId="13" xfId="0" applyNumberFormat="1" applyFont="1" applyBorder="1" applyAlignment="1">
      <alignment horizontal="center"/>
    </xf>
    <xf numFmtId="165" fontId="12" fillId="0" borderId="11" xfId="0" applyNumberFormat="1" applyFont="1" applyBorder="1" applyAlignment="1">
      <alignment horizontal="center"/>
    </xf>
    <xf numFmtId="165" fontId="12" fillId="0" borderId="14" xfId="0" applyNumberFormat="1" applyFont="1" applyBorder="1" applyAlignment="1">
      <alignment horizontal="center"/>
    </xf>
    <xf numFmtId="165" fontId="12" fillId="0" borderId="12" xfId="0" applyNumberFormat="1" applyFont="1" applyBorder="1" applyAlignment="1">
      <alignment horizontal="center"/>
    </xf>
    <xf numFmtId="165" fontId="12" fillId="0" borderId="10" xfId="0" applyNumberFormat="1" applyFont="1" applyBorder="1" applyAlignment="1">
      <alignment horizontal="center"/>
    </xf>
    <xf numFmtId="165" fontId="12" fillId="18" borderId="11" xfId="0" applyNumberFormat="1" applyFont="1" applyFill="1" applyBorder="1" applyAlignment="1">
      <alignment horizontal="center"/>
    </xf>
    <xf numFmtId="165" fontId="12" fillId="18" borderId="12" xfId="0" applyNumberFormat="1" applyFont="1" applyFill="1" applyBorder="1" applyAlignment="1">
      <alignment horizontal="center"/>
    </xf>
    <xf numFmtId="165" fontId="12" fillId="18" borderId="10" xfId="0" applyNumberFormat="1" applyFont="1" applyFill="1" applyBorder="1" applyAlignment="1">
      <alignment horizontal="center"/>
    </xf>
    <xf numFmtId="165" fontId="12" fillId="0" borderId="72" xfId="0" applyNumberFormat="1" applyFont="1" applyBorder="1" applyAlignment="1">
      <alignment horizontal="center"/>
    </xf>
    <xf numFmtId="165" fontId="12" fillId="0" borderId="73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71" fillId="0" borderId="61" xfId="0" applyFont="1" applyBorder="1" applyAlignment="1">
      <alignment horizontal="center"/>
    </xf>
    <xf numFmtId="0" fontId="72" fillId="0" borderId="38" xfId="0" applyFont="1" applyBorder="1" applyAlignment="1">
      <alignment horizontal="center"/>
    </xf>
    <xf numFmtId="0" fontId="71" fillId="0" borderId="11" xfId="0" applyFont="1" applyBorder="1" applyAlignment="1">
      <alignment horizontal="center"/>
    </xf>
    <xf numFmtId="0" fontId="72" fillId="0" borderId="11" xfId="0" applyFont="1" applyBorder="1" applyAlignment="1">
      <alignment horizontal="center"/>
    </xf>
    <xf numFmtId="0" fontId="71" fillId="0" borderId="21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9">
    <cellStyle name="Catégorie de la table dynamique" xfId="2" xr:uid="{00000000-0005-0000-0000-000006000000}"/>
    <cellStyle name="Champ de la table dynamique" xfId="3" xr:uid="{00000000-0005-0000-0000-000007000000}"/>
    <cellStyle name="Coin de la table dynamique" xfId="4" xr:uid="{00000000-0005-0000-0000-000008000000}"/>
    <cellStyle name="Normal" xfId="0" builtinId="0"/>
    <cellStyle name="Normal 2" xfId="8" xr:uid="{41B31A54-0FDA-4BC6-A55D-919738B82F0D}"/>
    <cellStyle name="Pourcentage" xfId="1" builtinId="5"/>
    <cellStyle name="Résultat de la table dynamique" xfId="5" xr:uid="{00000000-0005-0000-0000-000009000000}"/>
    <cellStyle name="Titre de la table dynamique" xfId="6" xr:uid="{00000000-0005-0000-0000-00000A000000}"/>
    <cellStyle name="Valeur de la table dynamique" xfId="7" xr:uid="{00000000-0005-0000-0000-00000B000000}"/>
  </cellStyles>
  <dxfs count="120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alignment horizontal="right"/>
    </dxf>
    <dxf>
      <numFmt numFmtId="165" formatCode="0.0"/>
    </dxf>
    <dxf>
      <numFmt numFmtId="165" formatCode="0.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charset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Calibri"/>
        <family val="2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right style="medium">
          <color auto="1"/>
        </right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8F8F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99CC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border outline="0">
        <top style="medium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2F2F2"/>
      <rgbColor rgb="FFE6E9EE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CFFCC"/>
      <rgbColor rgb="FFFFFD59"/>
      <rgbColor rgb="FF99CCFF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F8F"/>
      <color rgb="FFFF99CC"/>
      <color rgb="FFE6E9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'Synthèse Notes 1eres'!$A$5</c:f>
              <c:strCache>
                <c:ptCount val="1"/>
                <c:pt idx="0">
                  <c:v>611</c:v>
                </c:pt>
              </c:strCache>
            </c:strRef>
          </c:tx>
          <c:spPr>
            <a:ln w="3175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206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1eres'!$H$5</c:f>
              <c:numCache>
                <c:formatCode>0.0</c:formatCode>
                <c:ptCount val="1"/>
                <c:pt idx="0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8E-46D6-A9FB-209D83B65126}"/>
            </c:ext>
          </c:extLst>
        </c:ser>
        <c:ser>
          <c:idx val="1"/>
          <c:order val="1"/>
          <c:tx>
            <c:strRef>
              <c:f>'Synthèse Notes 1eres'!$A$6</c:f>
              <c:strCache>
                <c:ptCount val="1"/>
                <c:pt idx="0">
                  <c:v>612</c:v>
                </c:pt>
              </c:strCache>
            </c:strRef>
          </c:tx>
          <c:spPr>
            <a:ln w="31750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F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1eres'!$H$6</c:f>
              <c:numCache>
                <c:formatCode>0.0</c:formatCode>
                <c:ptCount val="1"/>
                <c:pt idx="0">
                  <c:v>7.333333333333333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8E-46D6-A9FB-209D83B65126}"/>
            </c:ext>
          </c:extLst>
        </c:ser>
        <c:ser>
          <c:idx val="2"/>
          <c:order val="2"/>
          <c:tx>
            <c:strRef>
              <c:f>'Synthèse Notes 1eres'!$A$7</c:f>
              <c:strCache>
                <c:ptCount val="1"/>
                <c:pt idx="0">
                  <c:v>613</c:v>
                </c:pt>
              </c:strCache>
            </c:strRef>
          </c:tx>
          <c:spPr>
            <a:ln w="3175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FFC000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1eres'!$H$7</c:f>
              <c:numCache>
                <c:formatCode>0.0</c:formatCode>
                <c:ptCount val="1"/>
                <c:pt idx="0">
                  <c:v>11.59375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8E-46D6-A9FB-209D83B65126}"/>
            </c:ext>
          </c:extLst>
        </c:ser>
        <c:ser>
          <c:idx val="3"/>
          <c:order val="3"/>
          <c:tx>
            <c:strRef>
              <c:f>'Synthèse Notes 1eres'!$A$8</c:f>
              <c:strCache>
                <c:ptCount val="1"/>
                <c:pt idx="0">
                  <c:v>614</c:v>
                </c:pt>
              </c:strCache>
            </c:strRef>
          </c:tx>
          <c:spPr>
            <a:ln w="31750" cap="rnd">
              <a:solidFill>
                <a:schemeClr val="accent4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1eres'!$H$8</c:f>
              <c:numCache>
                <c:formatCode>0.0</c:formatCode>
                <c:ptCount val="1"/>
                <c:pt idx="0">
                  <c:v>10.571428571428571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8E-46D6-A9FB-209D83B65126}"/>
            </c:ext>
          </c:extLst>
        </c:ser>
        <c:ser>
          <c:idx val="4"/>
          <c:order val="4"/>
          <c:tx>
            <c:strRef>
              <c:f>'Synthèse Notes 1eres'!$A$9</c:f>
              <c:strCache>
                <c:ptCount val="1"/>
                <c:pt idx="0">
                  <c:v>615</c:v>
                </c:pt>
              </c:strCache>
            </c:strRef>
          </c:tx>
          <c:spPr>
            <a:ln w="31750" cap="rnd">
              <a:solidFill>
                <a:srgbClr val="FF99CC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FF99CC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'Synthèse Notes 1eres'!$H$4</c:f>
              <c:strCache>
                <c:ptCount val="1"/>
                <c:pt idx="0">
                  <c:v>DC1 Moyenne  /20</c:v>
                </c:pt>
              </c:strCache>
            </c:strRef>
          </c:cat>
          <c:val>
            <c:numRef>
              <c:f>'Synthèse Notes 1eres'!$H$9</c:f>
              <c:numCache>
                <c:formatCode>0.0</c:formatCode>
                <c:ptCount val="1"/>
                <c:pt idx="0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78E-46D6-A9FB-209D83B6512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65750928"/>
        <c:axId val="1556845712"/>
      </c:lineChart>
      <c:catAx>
        <c:axId val="66575092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6845712"/>
        <c:crosses val="autoZero"/>
        <c:auto val="1"/>
        <c:lblAlgn val="ctr"/>
        <c:lblOffset val="100"/>
        <c:noMultiLvlLbl val="0"/>
      </c:catAx>
      <c:valAx>
        <c:axId val="1556845712"/>
        <c:scaling>
          <c:orientation val="minMax"/>
          <c:min val="7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575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 cmpd="sng">
          <a:solidFill>
            <a:schemeClr val="dk1">
              <a:lumMod val="25000"/>
              <a:lumOff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19050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Fréquence et proba d'obtenir une note donnée au DC1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STI2D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GAUSS'!$G$5:$G$25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11</c:v>
                </c:pt>
                <c:pt idx="5">
                  <c:v>9</c:v>
                </c:pt>
                <c:pt idx="6">
                  <c:v>6</c:v>
                </c:pt>
                <c:pt idx="7">
                  <c:v>11</c:v>
                </c:pt>
                <c:pt idx="8">
                  <c:v>14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7</c:v>
                </c:pt>
                <c:pt idx="13">
                  <c:v>15</c:v>
                </c:pt>
                <c:pt idx="14">
                  <c:v>7</c:v>
                </c:pt>
                <c:pt idx="15">
                  <c:v>6</c:v>
                </c:pt>
                <c:pt idx="16">
                  <c:v>2</c:v>
                </c:pt>
                <c:pt idx="17">
                  <c:v>5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A-4F7A-8A8E-D701B9D1A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7"/>
        <c:axId val="1805706672"/>
        <c:axId val="1805707504"/>
      </c:barChart>
      <c:lineChart>
        <c:grouping val="standard"/>
        <c:varyColors val="0"/>
        <c:ser>
          <c:idx val="2"/>
          <c:order val="1"/>
          <c:tx>
            <c:v>distri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GAUSS'!$H$5:$H$25</c:f>
              <c:numCache>
                <c:formatCode>General</c:formatCode>
                <c:ptCount val="21"/>
                <c:pt idx="0">
                  <c:v>5.0738624364730887E-3</c:v>
                </c:pt>
                <c:pt idx="1">
                  <c:v>9.2083797111944827E-3</c:v>
                </c:pt>
                <c:pt idx="2">
                  <c:v>1.5647272440890508E-2</c:v>
                </c:pt>
                <c:pt idx="3">
                  <c:v>2.4894589157912896E-2</c:v>
                </c:pt>
                <c:pt idx="4">
                  <c:v>3.7083624645029005E-2</c:v>
                </c:pt>
                <c:pt idx="5">
                  <c:v>5.1721401419519204E-2</c:v>
                </c:pt>
                <c:pt idx="6">
                  <c:v>6.7541279734268073E-2</c:v>
                </c:pt>
                <c:pt idx="7">
                  <c:v>8.2580818022387828E-2</c:v>
                </c:pt>
                <c:pt idx="8">
                  <c:v>9.4536598077209599E-2</c:v>
                </c:pt>
                <c:pt idx="9">
                  <c:v>0.10132850931849754</c:v>
                </c:pt>
                <c:pt idx="10">
                  <c:v>0.10168905964755379</c:v>
                </c:pt>
                <c:pt idx="11">
                  <c:v>9.5549342526193598E-2</c:v>
                </c:pt>
                <c:pt idx="12">
                  <c:v>8.406051934477024E-2</c:v>
                </c:pt>
                <c:pt idx="13">
                  <c:v>6.9241637303028472E-2</c:v>
                </c:pt>
                <c:pt idx="14">
                  <c:v>5.3401503269554215E-2</c:v>
                </c:pt>
                <c:pt idx="15">
                  <c:v>3.8561199146317553E-2</c:v>
                </c:pt>
                <c:pt idx="16">
                  <c:v>2.6071047022526599E-2</c:v>
                </c:pt>
                <c:pt idx="17">
                  <c:v>1.6503547563637123E-2</c:v>
                </c:pt>
                <c:pt idx="18">
                  <c:v>9.7815355907292043E-3</c:v>
                </c:pt>
                <c:pt idx="19">
                  <c:v>5.4280977995475885E-3</c:v>
                </c:pt>
                <c:pt idx="20">
                  <c:v>2.8203251638348587E-3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F9A-4F7A-8A8E-D701B9D1A3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06176"/>
        <c:axId val="1667305344"/>
      </c:lineChart>
      <c:catAx>
        <c:axId val="1805706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7504"/>
        <c:crosses val="autoZero"/>
        <c:auto val="1"/>
        <c:lblAlgn val="ctr"/>
        <c:lblOffset val="100"/>
        <c:noMultiLvlLbl val="0"/>
      </c:catAx>
      <c:valAx>
        <c:axId val="180570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Fréquence 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6672"/>
        <c:crosses val="autoZero"/>
        <c:crossBetween val="between"/>
      </c:valAx>
      <c:valAx>
        <c:axId val="1667305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Probabilités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306176"/>
        <c:crosses val="max"/>
        <c:crossBetween val="between"/>
      </c:valAx>
      <c:catAx>
        <c:axId val="16673061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305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Fréquence et proba d'obtenir une note donnée au DC1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STI2D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GAUSS'!$G$5:$G$25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11</c:v>
                </c:pt>
                <c:pt idx="5">
                  <c:v>9</c:v>
                </c:pt>
                <c:pt idx="6">
                  <c:v>6</c:v>
                </c:pt>
                <c:pt idx="7">
                  <c:v>11</c:v>
                </c:pt>
                <c:pt idx="8">
                  <c:v>14</c:v>
                </c:pt>
                <c:pt idx="9">
                  <c:v>14</c:v>
                </c:pt>
                <c:pt idx="10">
                  <c:v>12</c:v>
                </c:pt>
                <c:pt idx="11">
                  <c:v>12</c:v>
                </c:pt>
                <c:pt idx="12">
                  <c:v>7</c:v>
                </c:pt>
                <c:pt idx="13">
                  <c:v>15</c:v>
                </c:pt>
                <c:pt idx="14">
                  <c:v>7</c:v>
                </c:pt>
                <c:pt idx="15">
                  <c:v>6</c:v>
                </c:pt>
                <c:pt idx="16">
                  <c:v>2</c:v>
                </c:pt>
                <c:pt idx="17">
                  <c:v>5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C6-4276-8803-991AAB0A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-27"/>
        <c:axId val="1805706672"/>
        <c:axId val="1805707504"/>
      </c:barChart>
      <c:lineChart>
        <c:grouping val="standard"/>
        <c:varyColors val="0"/>
        <c:ser>
          <c:idx val="2"/>
          <c:order val="1"/>
          <c:tx>
            <c:v>distri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'Synth GAUSS'!$F$5:$F$25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'Synth GAUSS'!$H$5:$H$25</c:f>
              <c:numCache>
                <c:formatCode>General</c:formatCode>
                <c:ptCount val="21"/>
                <c:pt idx="0">
                  <c:v>5.0738624364730887E-3</c:v>
                </c:pt>
                <c:pt idx="1">
                  <c:v>9.2083797111944827E-3</c:v>
                </c:pt>
                <c:pt idx="2">
                  <c:v>1.5647272440890508E-2</c:v>
                </c:pt>
                <c:pt idx="3">
                  <c:v>2.4894589157912896E-2</c:v>
                </c:pt>
                <c:pt idx="4">
                  <c:v>3.7083624645029005E-2</c:v>
                </c:pt>
                <c:pt idx="5">
                  <c:v>5.1721401419519204E-2</c:v>
                </c:pt>
                <c:pt idx="6">
                  <c:v>6.7541279734268073E-2</c:v>
                </c:pt>
                <c:pt idx="7">
                  <c:v>8.2580818022387828E-2</c:v>
                </c:pt>
                <c:pt idx="8">
                  <c:v>9.4536598077209599E-2</c:v>
                </c:pt>
                <c:pt idx="9">
                  <c:v>0.10132850931849754</c:v>
                </c:pt>
                <c:pt idx="10">
                  <c:v>0.10168905964755379</c:v>
                </c:pt>
                <c:pt idx="11">
                  <c:v>9.5549342526193598E-2</c:v>
                </c:pt>
                <c:pt idx="12">
                  <c:v>8.406051934477024E-2</c:v>
                </c:pt>
                <c:pt idx="13">
                  <c:v>6.9241637303028472E-2</c:v>
                </c:pt>
                <c:pt idx="14">
                  <c:v>5.3401503269554215E-2</c:v>
                </c:pt>
                <c:pt idx="15">
                  <c:v>3.8561199146317553E-2</c:v>
                </c:pt>
                <c:pt idx="16">
                  <c:v>2.6071047022526599E-2</c:v>
                </c:pt>
                <c:pt idx="17">
                  <c:v>1.6503547563637123E-2</c:v>
                </c:pt>
                <c:pt idx="18">
                  <c:v>9.7815355907292043E-3</c:v>
                </c:pt>
                <c:pt idx="19">
                  <c:v>5.4280977995475885E-3</c:v>
                </c:pt>
                <c:pt idx="20">
                  <c:v>2.8203251638348587E-3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15C6-4276-8803-991AAB0A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06176"/>
        <c:axId val="1667305344"/>
      </c:lineChart>
      <c:catAx>
        <c:axId val="1805706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7504"/>
        <c:crosses val="autoZero"/>
        <c:auto val="1"/>
        <c:lblAlgn val="ctr"/>
        <c:lblOffset val="100"/>
        <c:noMultiLvlLbl val="0"/>
      </c:catAx>
      <c:valAx>
        <c:axId val="180570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Fréquence notes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05706672"/>
        <c:crosses val="autoZero"/>
        <c:crossBetween val="between"/>
      </c:valAx>
      <c:valAx>
        <c:axId val="16673053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Probabilités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306176"/>
        <c:crosses val="max"/>
        <c:crossBetween val="between"/>
      </c:valAx>
      <c:catAx>
        <c:axId val="16673061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305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392545</xdr:colOff>
      <xdr:row>22</xdr:row>
      <xdr:rowOff>77355</xdr:rowOff>
    </xdr:from>
    <xdr:to>
      <xdr:col>7</xdr:col>
      <xdr:colOff>600365</xdr:colOff>
      <xdr:row>42</xdr:row>
      <xdr:rowOff>92363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43C8685-51F0-1237-931E-F9B8237974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1442</xdr:colOff>
      <xdr:row>2</xdr:row>
      <xdr:rowOff>3751</xdr:rowOff>
    </xdr:from>
    <xdr:to>
      <xdr:col>17</xdr:col>
      <xdr:colOff>15875</xdr:colOff>
      <xdr:row>36</xdr:row>
      <xdr:rowOff>79375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82F7845-2394-425B-89F9-E3A3F68CE3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36078</xdr:colOff>
      <xdr:row>2</xdr:row>
      <xdr:rowOff>8079</xdr:rowOff>
    </xdr:from>
    <xdr:to>
      <xdr:col>23</xdr:col>
      <xdr:colOff>330488</xdr:colOff>
      <xdr:row>26</xdr:row>
      <xdr:rowOff>115452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AFFEA61-449C-1551-7D47-42F335BBB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BOUTON\Desktop\2023-2024\0%20Devoirs%20Communs%20-%20Notes%202023%202024\DC1%20614%20vierge.xlsx" TargetMode="External"/><Relationship Id="rId1" Type="http://schemas.openxmlformats.org/officeDocument/2006/relationships/externalLinkPath" Target="/Users/C.BOUTON/Desktop/2023-2024/0%20Devoirs%20Communs%20-%20Notes%202023%202024/DC1%20614%20vi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OUTON CHRISTOPHE" id="{41584665-29E2-454F-8430-9E468491986B}" userId="S::cbouton4@numerique-educatif.fr::9d14a729-86d0-4850-8182-8fb3d730668a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BOUTON" refreshedDate="45311.732476967591" createdVersion="8" refreshedVersion="8" minRefreshableVersion="3" recordCount="139" xr:uid="{9E810AAD-2CB4-4ED2-A322-5A9B49E96A4A}">
  <cacheSource type="worksheet">
    <worksheetSource name="Tableau1"/>
  </cacheSource>
  <cacheFields count="33">
    <cacheField name="Classe" numFmtId="0">
      <sharedItems containsSemiMixedTypes="0" containsString="0" containsNumber="1" containsInteger="1" minValue="611" maxValue="615" count="5">
        <n v="611"/>
        <n v="612"/>
        <n v="613"/>
        <n v="614"/>
        <n v="615"/>
      </sharedItems>
    </cacheField>
    <cacheField name="N°" numFmtId="0">
      <sharedItems containsSemiMixedTypes="0" containsString="0" containsNumber="1" containsInteger="1" minValue="1" maxValue="32"/>
    </cacheField>
    <cacheField name="Nom" numFmtId="0">
      <sharedItems/>
    </cacheField>
    <cacheField name="Prénom" numFmtId="0">
      <sharedItems containsSemiMixedTypes="0" containsString="0" containsNumber="1" containsInteger="1" minValue="1" maxValue="139"/>
    </cacheField>
    <cacheField name="PAP" numFmtId="0">
      <sharedItems count="2">
        <s v="non"/>
        <s v="oui"/>
      </sharedItems>
    </cacheField>
    <cacheField name="Coef" numFmtId="0">
      <sharedItems containsSemiMixedTypes="0" containsString="0" containsNumber="1" minValue="1" maxValue="1.1000000000000001"/>
    </cacheField>
    <cacheField name="1M" numFmtId="0">
      <sharedItems containsSemiMixedTypes="0" containsString="0" containsNumber="1" minValue="0" maxValue="7.6"/>
    </cacheField>
    <cacheField name="1E" numFmtId="0">
      <sharedItems containsSemiMixedTypes="0" containsString="0" containsNumber="1" minValue="0" maxValue="9.5"/>
    </cacheField>
    <cacheField name="1i" numFmtId="0">
      <sharedItems containsSemiMixedTypes="0" containsString="0" containsNumber="1" minValue="0.2" maxValue="10"/>
    </cacheField>
    <cacheField name="DC1" numFmtId="1">
      <sharedItems containsSemiMixedTypes="0" containsString="0" containsNumber="1" containsInteger="1" minValue="2" maxValue="19"/>
    </cacheField>
    <cacheField name="2C" numFmtId="0">
      <sharedItems containsSemiMixedTypes="0" containsString="0" containsNumber="1" minValue="0" maxValue="5"/>
    </cacheField>
    <cacheField name="2M" numFmtId="0">
      <sharedItems containsSemiMixedTypes="0" containsString="0" containsNumber="1" minValue="0" maxValue="4.7"/>
    </cacheField>
    <cacheField name="2E" numFmtId="0">
      <sharedItems containsSemiMixedTypes="0" containsString="0" containsNumber="1" minValue="0" maxValue="5"/>
    </cacheField>
    <cacheField name="2i" numFmtId="0">
      <sharedItems containsSemiMixedTypes="0" containsString="0" containsNumber="1" minValue="0" maxValue="5"/>
    </cacheField>
    <cacheField name="DC2" numFmtId="1">
      <sharedItems containsSemiMixedTypes="0" containsString="0" containsNumber="1" containsInteger="1" minValue="0" maxValue="18"/>
    </cacheField>
    <cacheField name="EVO2" numFmtId="9">
      <sharedItems containsSemiMixedTypes="0" containsString="0" containsNumber="1" minValue="-1" maxValue="2.6666666666666665"/>
    </cacheField>
    <cacheField name="3M" numFmtId="0">
      <sharedItems containsSemiMixedTypes="0" containsString="0" containsNumber="1" containsInteger="1" minValue="0" maxValue="0"/>
    </cacheField>
    <cacheField name="3E" numFmtId="0">
      <sharedItems containsSemiMixedTypes="0" containsString="0" containsNumber="1" containsInteger="1" minValue="0" maxValue="0"/>
    </cacheField>
    <cacheField name="3i" numFmtId="0">
      <sharedItems containsSemiMixedTypes="0" containsString="0" containsNumber="1" containsInteger="1" minValue="0" maxValue="0"/>
    </cacheField>
    <cacheField name="DC3" numFmtId="0">
      <sharedItems containsSemiMixedTypes="0" containsString="0" containsNumber="1" containsInteger="1" minValue="0" maxValue="0"/>
    </cacheField>
    <cacheField name="EVO3" numFmtId="9">
      <sharedItems containsNonDate="0" containsString="0" containsBlank="1"/>
    </cacheField>
    <cacheField name="4M" numFmtId="0">
      <sharedItems containsNonDate="0" containsString="0" containsBlank="1"/>
    </cacheField>
    <cacheField name="4E" numFmtId="0">
      <sharedItems containsNonDate="0" containsString="0" containsBlank="1"/>
    </cacheField>
    <cacheField name="4i" numFmtId="0">
      <sharedItems containsNonDate="0" containsString="0" containsBlank="1"/>
    </cacheField>
    <cacheField name="DC4" numFmtId="0">
      <sharedItems containsNonDate="0" containsString="0" containsBlank="1"/>
    </cacheField>
    <cacheField name="5M" numFmtId="0">
      <sharedItems containsNonDate="0" containsString="0" containsBlank="1"/>
    </cacheField>
    <cacheField name="5E" numFmtId="0">
      <sharedItems containsNonDate="0" containsString="0" containsBlank="1"/>
    </cacheField>
    <cacheField name="5i" numFmtId="0">
      <sharedItems containsNonDate="0" containsString="0" containsBlank="1"/>
    </cacheField>
    <cacheField name="DC5" numFmtId="0">
      <sharedItems containsNonDate="0" containsString="0" containsBlank="1"/>
    </cacheField>
    <cacheField name="6M" numFmtId="0">
      <sharedItems containsNonDate="0" containsString="0" containsBlank="1"/>
    </cacheField>
    <cacheField name="6E" numFmtId="0">
      <sharedItems containsNonDate="0" containsString="0" containsBlank="1"/>
    </cacheField>
    <cacheField name="6i" numFmtId="0">
      <sharedItems containsNonDate="0" containsString="0" containsBlank="1"/>
    </cacheField>
    <cacheField name="DC6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.BOUTON" refreshedDate="45311.732477662037" createdVersion="8" refreshedVersion="8" minRefreshableVersion="3" recordCount="139" xr:uid="{B4663029-B27E-4A94-B5AC-0A3E7F90D0D2}">
  <cacheSource type="worksheet">
    <worksheetSource name="Tableau1[[Classe]:[DC1]]"/>
  </cacheSource>
  <cacheFields count="10">
    <cacheField name="Classe" numFmtId="0">
      <sharedItems containsSemiMixedTypes="0" containsString="0" containsNumber="1" containsInteger="1" minValue="611" maxValue="615"/>
    </cacheField>
    <cacheField name="N°" numFmtId="0">
      <sharedItems containsSemiMixedTypes="0" containsString="0" containsNumber="1" containsInteger="1" minValue="1" maxValue="32"/>
    </cacheField>
    <cacheField name="Nom" numFmtId="0">
      <sharedItems count="277">
        <s v="A1"/>
        <s v="A2"/>
        <s v="A3"/>
        <s v="A4"/>
        <s v="A5"/>
        <s v="A6"/>
        <s v="A7"/>
        <s v="A8"/>
        <s v="A9"/>
        <s v="A10"/>
        <s v="A11"/>
        <s v="A12"/>
        <s v="A13"/>
        <s v="A14"/>
        <s v="A15"/>
        <s v="A16"/>
        <s v="A17"/>
        <s v="A18"/>
        <s v="A19"/>
        <s v="A20"/>
        <s v="A21"/>
        <s v="A22"/>
        <s v="A23"/>
        <s v="A24"/>
        <s v="A25"/>
        <s v="A26"/>
        <s v="A27"/>
        <s v="A28"/>
        <s v="A29"/>
        <s v="B1"/>
        <s v="B2"/>
        <s v="B3"/>
        <s v="B4"/>
        <s v="B5"/>
        <s v="B6"/>
        <s v="B7"/>
        <s v="B8"/>
        <s v="B9"/>
        <s v="B10"/>
        <s v="B11"/>
        <s v="B12"/>
        <s v="B13"/>
        <s v="B14"/>
        <s v="B15"/>
        <s v="B16"/>
        <s v="B17"/>
        <s v="B18"/>
        <s v="B19"/>
        <s v="B20"/>
        <s v="B21"/>
        <s v="B22"/>
        <s v="B23"/>
        <s v="B24"/>
        <s v="B25"/>
        <s v="B26"/>
        <s v="B27"/>
        <s v="B28"/>
        <s v="B29"/>
        <s v="B30"/>
        <s v="C1"/>
        <s v="C2"/>
        <s v="C3"/>
        <s v="C4"/>
        <s v="C5"/>
        <s v="C6"/>
        <s v="C7"/>
        <s v="C8"/>
        <s v="C9"/>
        <s v="C10"/>
        <s v="C11"/>
        <s v="C12"/>
        <s v="C13"/>
        <s v="C14"/>
        <s v="C15"/>
        <s v="C16"/>
        <s v="C17"/>
        <s v="C18"/>
        <s v="C19"/>
        <s v="C20"/>
        <s v="C21"/>
        <s v="C22"/>
        <s v="C23"/>
        <s v="C24"/>
        <s v="C25"/>
        <s v="C26"/>
        <s v="C27"/>
        <s v="C28"/>
        <s v="C29"/>
        <s v="C30"/>
        <s v="C31"/>
        <s v="C32"/>
        <s v="C33"/>
        <s v="C34"/>
        <s v="C35"/>
        <s v="C36"/>
        <s v="C37"/>
        <s v="C38"/>
        <s v="C39"/>
        <s v="C40"/>
        <s v="C41"/>
        <s v="C42"/>
        <s v="C43"/>
        <s v="C44"/>
        <s v="C45"/>
        <s v="C46"/>
        <s v="C47"/>
        <s v="C48"/>
        <s v="C49"/>
        <s v="C50"/>
        <s v="C51"/>
        <s v="C52"/>
        <s v="C53"/>
        <s v="C54"/>
        <s v="C55"/>
        <s v="C56"/>
        <s v="C57"/>
        <s v="C58"/>
        <s v="C59"/>
        <s v="C60"/>
        <s v="D1"/>
        <s v="D2"/>
        <s v="D3"/>
        <s v="D4"/>
        <s v="D5"/>
        <s v="D6"/>
        <s v="D7"/>
        <s v="D8"/>
        <s v="D9"/>
        <s v="D10"/>
        <s v="D11"/>
        <s v="D12"/>
        <s v="D13"/>
        <s v="D14"/>
        <s v="D15"/>
        <s v="D16"/>
        <s v="D17"/>
        <s v="D18"/>
        <s v="D19"/>
        <s v="D20"/>
        <s v="AINSEBA" u="1"/>
        <s v="ALSIDANT" u="1"/>
        <s v="BAHOULI" u="1"/>
        <s v="BARTHELEMY-BACCHETTA" u="1"/>
        <s v="BESSON" u="1"/>
        <s v="BOUGRIBIA MIRZOYAN" u="1"/>
        <s v="CALOT" u="1"/>
        <s v="CHARIF" u="1"/>
        <s v="CROCHAT" u="1"/>
        <s v="DA CUNHA" u="1"/>
        <s v="DACH" u="1"/>
        <s v="DIVOUX" u="1"/>
        <s v="DONO" u="1"/>
        <s v="FETTER" u="1"/>
        <s v="FLUSIN" u="1"/>
        <s v="GOBERT" u="1"/>
        <s v="GREFF" u="1"/>
        <s v="LECLERE" u="1"/>
        <s v="MANGIN" u="1"/>
        <s v="MERHNI" u="1"/>
        <s v="MONTEIL" u="1"/>
        <s v="NARBEY" u="1"/>
        <s v="PALAGI" u="1"/>
        <s v="RICHARD" u="1"/>
        <s v="ROBERT" u="1"/>
        <s v="SAIED AGHA" u="1"/>
        <s v="TALEB-AHMED" u="1"/>
        <s v="THARY" u="1"/>
        <s v="ZIMON" u="1"/>
        <s v="AKA" u="1"/>
        <s v="AMRANE" u="1"/>
        <s v="BAKHAEV" u="1"/>
        <s v="BARBÉ-KLEIN" u="1"/>
        <s v="BLANCHARD" u="1"/>
        <s v="BOUKHALFA" u="1"/>
        <s v="BROYAN" u="1"/>
        <s v="CHAFF" u="1"/>
        <s v="CHASSARANT" u="1"/>
        <s v="DELACOURT" u="1"/>
        <s v="DELRIEUX" u="1"/>
        <s v="DJAMAI" u="1"/>
        <s v="FLORENTIN" u="1"/>
        <s v="GUZMAN ALMANZA" u="1"/>
        <s v="KESKIN" u="1"/>
        <s v="LATCHIMY-LATCHOUMANIN" u="1"/>
        <s v="LEHR" u="1"/>
        <s v="LEO" u="1"/>
        <s v="LUPFER" u="1"/>
        <s v="MARIEZ" u="1"/>
        <s v="MARTIN" u="1"/>
        <s v="MICLOT-BARABAN" u="1"/>
        <s v="MILLOT-CARRE" u="1"/>
        <s v="NAPORA-HENRY" u="1"/>
        <s v="NICOLAS" u="1"/>
        <s v="OLIVIER" u="1"/>
        <s v="PEAUD" u="1"/>
        <s v="PETITDIDIER" u="1"/>
        <s v="REBOUL" u="1"/>
        <s v="TOUCHET" u="1"/>
        <s v="BELKASMI" u="1"/>
        <s v="CILIBERTI" u="1"/>
        <s v="COLLOTTE" u="1"/>
        <s v="DERULE" u="1"/>
        <s v="DIART" u="1"/>
        <s v="DIEBOLD" u="1"/>
        <s v="DUPARQUET" u="1"/>
        <s v="EL-HAOUAJI" u="1"/>
        <s v="ETOUMBI-MOUIMA" u="1"/>
        <s v="FAYAD" u="1"/>
        <s v="FLORES--TRINIDAD" u="1"/>
        <s v="FRANTZ" u="1"/>
        <s v="GRANDJEAN-JOYEUX" u="1"/>
        <s v="GREMILLET" u="1"/>
        <s v="HAOUY" u="1"/>
        <s v="HILAIRE" u="1"/>
        <s v="HORUZ" u="1"/>
        <s v="HOTTIER" u="1"/>
        <s v="HUGO" u="1"/>
        <s v="LEFEBVRE" u="1"/>
        <s v="MALISZ" u="1"/>
        <s v="MARTINEZ" u="1"/>
        <s v="OGIER" u="1"/>
        <s v="PARENTIN" u="1"/>
        <s v="PIERSON" u="1"/>
        <s v="POINTFER" u="1"/>
        <s v="REMY" u="1"/>
        <s v="SAYIN" u="1"/>
        <s v="SCHWEITZER" u="1"/>
        <s v="VALETTE" u="1"/>
        <s v="VERNEZ" u="1"/>
        <s v="WINZERICH" u="1"/>
        <s v="ACQUADRO" u="1"/>
        <s v="ALSHIKHHAMZAH" u="1"/>
        <s v="ANDRY" u="1"/>
        <s v="ANTOINE" u="1"/>
        <s v="BLONDELLE" u="1"/>
        <s v="BORY" u="1"/>
        <s v="COLIN" u="1"/>
        <s v="COURTY" u="1"/>
        <s v="DEVITERNE-HAUSERMANN" u="1"/>
        <s v="FERVEUR" u="1"/>
        <s v="GAUDAIRE" u="1"/>
        <s v="GAUVAIN" u="1"/>
        <s v="HENNINGER" u="1"/>
        <s v="KHOLLER" u="1"/>
        <s v="MARTINEZFISSON" u="1"/>
        <s v="MASSON" u="1"/>
        <s v="NOVOVIC" u="1"/>
        <s v="OZENNE" u="1"/>
        <s v="POPPE" u="1"/>
        <s v="ROUSSELOT" u="1"/>
        <s v="ROYER" u="1"/>
        <s v="RUERRE" u="1"/>
        <s v="SANREY" u="1"/>
        <s v="SAUNIER" u="1"/>
        <s v="SCHNEIDER" u="1"/>
        <s v="SCHUÉ" u="1"/>
        <s v="THIEBAUT" u="1"/>
        <s v="VALANCE" u="1"/>
        <s v="CHASSATTE" u="1"/>
        <s v="DOMINICI" u="1"/>
        <s v="FOISSOTTE" u="1"/>
        <s v="GIBERT" u="1"/>
        <s v="HEINRICH" u="1"/>
        <s v="HERMAL" u="1"/>
        <s v="KAMROWSKI" u="1"/>
        <s v="LAMOUCHE" u="1"/>
        <s v="LEMAIRE" u="1"/>
        <s v="LEROUX" u="1"/>
        <s v="LOGEZ" u="1"/>
        <s v="MENIERE-MARCHAL" u="1"/>
        <s v="MICHEL RICHARD" u="1"/>
        <s v="PAQUIN" u="1"/>
        <s v="PROUHET" u="1"/>
        <s v="USTUN" u="1"/>
        <s v="WINSBACK" u="1"/>
        <s v="WYRWAS" u="1"/>
        <s v="DELATTRE" u="1"/>
      </sharedItems>
    </cacheField>
    <cacheField name="Prénom" numFmtId="0">
      <sharedItems containsSemiMixedTypes="0" containsString="0" containsNumber="1" containsInteger="1" minValue="1" maxValue="139"/>
    </cacheField>
    <cacheField name="PAP" numFmtId="0">
      <sharedItems/>
    </cacheField>
    <cacheField name="Coef" numFmtId="0">
      <sharedItems containsSemiMixedTypes="0" containsString="0" containsNumber="1" minValue="1" maxValue="1.1000000000000001"/>
    </cacheField>
    <cacheField name="1M" numFmtId="0">
      <sharedItems containsSemiMixedTypes="0" containsString="0" containsNumber="1" minValue="0" maxValue="7.6"/>
    </cacheField>
    <cacheField name="1E" numFmtId="0">
      <sharedItems containsSemiMixedTypes="0" containsString="0" containsNumber="1" minValue="0" maxValue="9.5"/>
    </cacheField>
    <cacheField name="1i" numFmtId="0">
      <sharedItems containsSemiMixedTypes="0" containsString="0" containsNumber="1" minValue="0.2" maxValue="10"/>
    </cacheField>
    <cacheField name="DC1" numFmtId="1">
      <sharedItems containsSemiMixedTypes="0" containsString="0" containsNumber="1" containsInteger="1" minValue="1" maxValue="19" count="19">
        <n v="4"/>
        <n v="10"/>
        <n v="5"/>
        <n v="6"/>
        <n v="12"/>
        <n v="13"/>
        <n v="14"/>
        <n v="9"/>
        <n v="8"/>
        <n v="2"/>
        <n v="15"/>
        <n v="11"/>
        <n v="7"/>
        <n v="3"/>
        <n v="18"/>
        <n v="17"/>
        <n v="19"/>
        <n v="16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x v="0"/>
    <n v="1"/>
    <s v="A1"/>
    <n v="1"/>
    <x v="0"/>
    <n v="1"/>
    <n v="2"/>
    <n v="0.75"/>
    <n v="3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"/>
    <s v="A2"/>
    <n v="2"/>
    <x v="0"/>
    <n v="1"/>
    <n v="5.25"/>
    <n v="5.25"/>
    <n v="4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3"/>
    <s v="A3"/>
    <n v="3"/>
    <x v="1"/>
    <n v="1.1000000000000001"/>
    <n v="3"/>
    <n v="1.5"/>
    <n v="1.75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4"/>
    <s v="A4"/>
    <n v="4"/>
    <x v="1"/>
    <n v="1.1000000000000001"/>
    <n v="2.75"/>
    <n v="1.5"/>
    <n v="2.5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5"/>
    <s v="A5"/>
    <n v="5"/>
    <x v="1"/>
    <n v="1.1000000000000001"/>
    <n v="3.25"/>
    <n v="3.75"/>
    <n v="6.2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6"/>
    <s v="A6"/>
    <n v="6"/>
    <x v="0"/>
    <n v="1"/>
    <n v="2.75"/>
    <n v="1.75"/>
    <n v="3.25"/>
    <n v="6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7"/>
    <s v="A7"/>
    <n v="7"/>
    <x v="0"/>
    <n v="1"/>
    <n v="4.75"/>
    <n v="7.25"/>
    <n v="6"/>
    <n v="1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8"/>
    <s v="A8"/>
    <n v="8"/>
    <x v="1"/>
    <n v="1.1000000000000001"/>
    <n v="2.75"/>
    <n v="7.75"/>
    <n v="7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9"/>
    <s v="A9"/>
    <n v="9"/>
    <x v="0"/>
    <n v="1"/>
    <n v="6.25"/>
    <n v="5.25"/>
    <n v="6.75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0"/>
    <s v="A10"/>
    <n v="10"/>
    <x v="0"/>
    <n v="1"/>
    <n v="4"/>
    <n v="7.5"/>
    <n v="8.25"/>
    <n v="1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1"/>
    <s v="A11"/>
    <n v="11"/>
    <x v="1"/>
    <n v="1.1000000000000001"/>
    <n v="0.75"/>
    <n v="3.5"/>
    <n v="7.7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2"/>
    <s v="A12"/>
    <n v="12"/>
    <x v="0"/>
    <n v="1"/>
    <n v="5"/>
    <n v="2.75"/>
    <n v="6.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3"/>
    <s v="A13"/>
    <n v="13"/>
    <x v="0"/>
    <n v="1"/>
    <n v="6.75"/>
    <n v="0"/>
    <n v="4.25"/>
    <n v="8"/>
    <n v="0"/>
    <n v="1.3"/>
    <n v="3.4000000000000004"/>
    <n v="2.5"/>
    <n v="8"/>
    <n v="0"/>
    <n v="0"/>
    <n v="0"/>
    <n v="0"/>
    <n v="0"/>
    <m/>
    <m/>
    <m/>
    <m/>
    <m/>
    <m/>
    <m/>
    <m/>
    <m/>
    <m/>
    <m/>
    <m/>
    <m/>
  </r>
  <r>
    <x v="0"/>
    <n v="14"/>
    <s v="A14"/>
    <n v="14"/>
    <x v="1"/>
    <n v="1.1000000000000001"/>
    <n v="0.5"/>
    <n v="0"/>
    <n v="1"/>
    <n v="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5"/>
    <s v="A15"/>
    <n v="15"/>
    <x v="0"/>
    <n v="1"/>
    <n v="0"/>
    <n v="7"/>
    <n v="6.2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6"/>
    <s v="A16"/>
    <n v="16"/>
    <x v="0"/>
    <n v="1"/>
    <n v="4.25"/>
    <n v="3.5"/>
    <n v="3.5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7"/>
    <s v="A17"/>
    <n v="17"/>
    <x v="0"/>
    <n v="1"/>
    <n v="0.75"/>
    <n v="2.5"/>
    <n v="1.5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8"/>
    <s v="A18"/>
    <n v="18"/>
    <x v="0"/>
    <n v="1"/>
    <n v="3.5"/>
    <n v="2.25"/>
    <n v="7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19"/>
    <s v="A19"/>
    <n v="19"/>
    <x v="1"/>
    <n v="1.1000000000000001"/>
    <n v="3"/>
    <n v="7.25"/>
    <n v="9.25"/>
    <n v="1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0"/>
    <s v="A20"/>
    <n v="20"/>
    <x v="0"/>
    <n v="1"/>
    <n v="2"/>
    <n v="7.25"/>
    <n v="5.2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1"/>
    <s v="A21"/>
    <n v="21"/>
    <x v="0"/>
    <n v="1"/>
    <n v="4"/>
    <n v="5"/>
    <n v="8.75"/>
    <n v="12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2"/>
    <s v="A22"/>
    <n v="22"/>
    <x v="1"/>
    <n v="1.1000000000000001"/>
    <n v="2.5"/>
    <n v="0"/>
    <n v="2.75"/>
    <n v="4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3"/>
    <s v="A23"/>
    <n v="23"/>
    <x v="0"/>
    <n v="1"/>
    <n v="1.5"/>
    <n v="4"/>
    <n v="6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4"/>
    <s v="A24"/>
    <n v="24"/>
    <x v="0"/>
    <n v="1"/>
    <n v="3"/>
    <n v="2"/>
    <n v="7.7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5"/>
    <s v="A25"/>
    <n v="25"/>
    <x v="0"/>
    <n v="1"/>
    <n v="2"/>
    <n v="6.5"/>
    <n v="7.25"/>
    <n v="11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6"/>
    <s v="A26"/>
    <n v="26"/>
    <x v="0"/>
    <n v="1"/>
    <n v="4.5"/>
    <n v="4"/>
    <n v="6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7"/>
    <s v="A27"/>
    <n v="27"/>
    <x v="0"/>
    <n v="1"/>
    <n v="3.5"/>
    <n v="1"/>
    <n v="7"/>
    <n v="8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8"/>
    <s v="A28"/>
    <n v="28"/>
    <x v="0"/>
    <n v="1"/>
    <n v="5.25"/>
    <n v="4.75"/>
    <n v="9.25"/>
    <n v="13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0"/>
    <n v="29"/>
    <s v="A29"/>
    <n v="29"/>
    <x v="0"/>
    <n v="1"/>
    <n v="1.5"/>
    <n v="7"/>
    <n v="5.75"/>
    <n v="10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1"/>
    <s v="B1"/>
    <n v="30"/>
    <x v="0"/>
    <n v="1"/>
    <n v="0.4"/>
    <n v="1.4"/>
    <n v="1.2"/>
    <n v="2"/>
    <n v="1"/>
    <n v="0.5"/>
    <n v="1.75"/>
    <n v="1"/>
    <n v="5"/>
    <n v="1.5"/>
    <n v="0"/>
    <n v="0"/>
    <n v="0"/>
    <n v="0"/>
    <m/>
    <m/>
    <m/>
    <m/>
    <m/>
    <m/>
    <m/>
    <m/>
    <m/>
    <m/>
    <m/>
    <m/>
    <m/>
  </r>
  <r>
    <x v="1"/>
    <n v="2"/>
    <s v="B2"/>
    <n v="31"/>
    <x v="0"/>
    <n v="1"/>
    <n v="2.5"/>
    <n v="3.75"/>
    <n v="6"/>
    <n v="9"/>
    <n v="3.75"/>
    <n v="1.75"/>
    <n v="1.25"/>
    <n v="2.25"/>
    <n v="9"/>
    <n v="0"/>
    <n v="0"/>
    <n v="0"/>
    <n v="0"/>
    <n v="0"/>
    <m/>
    <m/>
    <m/>
    <m/>
    <m/>
    <m/>
    <m/>
    <m/>
    <m/>
    <m/>
    <m/>
    <m/>
    <m/>
  </r>
  <r>
    <x v="1"/>
    <n v="3"/>
    <s v="B3"/>
    <n v="32"/>
    <x v="0"/>
    <n v="1"/>
    <n v="5.0000000000000009"/>
    <n v="0.2"/>
    <n v="6.75"/>
    <n v="8"/>
    <n v="1"/>
    <n v="2.5"/>
    <n v="4.25"/>
    <n v="2.25"/>
    <n v="10"/>
    <n v="0.25"/>
    <n v="0"/>
    <n v="0"/>
    <n v="0"/>
    <n v="0"/>
    <m/>
    <m/>
    <m/>
    <m/>
    <m/>
    <m/>
    <m/>
    <m/>
    <m/>
    <m/>
    <m/>
    <m/>
    <m/>
  </r>
  <r>
    <x v="1"/>
    <n v="4"/>
    <s v="B4"/>
    <n v="33"/>
    <x v="1"/>
    <n v="1.1000000000000001"/>
    <n v="2.1"/>
    <n v="1"/>
    <n v="2.2000000000000002"/>
    <n v="4"/>
    <n v="2"/>
    <n v="1.75"/>
    <n v="2.25"/>
    <n v="0.25"/>
    <n v="7"/>
    <n v="0.75"/>
    <n v="0"/>
    <n v="0"/>
    <n v="0"/>
    <n v="0"/>
    <m/>
    <m/>
    <m/>
    <m/>
    <m/>
    <m/>
    <m/>
    <m/>
    <m/>
    <m/>
    <m/>
    <m/>
    <m/>
  </r>
  <r>
    <x v="1"/>
    <n v="5"/>
    <s v="B5"/>
    <n v="34"/>
    <x v="1"/>
    <n v="1.1000000000000001"/>
    <n v="1.9"/>
    <n v="4.2"/>
    <n v="3.4"/>
    <n v="7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6"/>
    <s v="B6"/>
    <n v="35"/>
    <x v="0"/>
    <n v="1"/>
    <n v="4.0999999999999996"/>
    <n v="2.7"/>
    <n v="7"/>
    <n v="10"/>
    <n v="2.5"/>
    <n v="2.25"/>
    <n v="4"/>
    <n v="2.25"/>
    <n v="11"/>
    <n v="0.1"/>
    <n v="0"/>
    <n v="0"/>
    <n v="0"/>
    <n v="0"/>
    <m/>
    <m/>
    <m/>
    <m/>
    <m/>
    <m/>
    <m/>
    <m/>
    <m/>
    <m/>
    <m/>
    <m/>
    <m/>
  </r>
  <r>
    <x v="1"/>
    <n v="7"/>
    <s v="B7"/>
    <n v="36"/>
    <x v="0"/>
    <n v="1"/>
    <n v="3"/>
    <n v="1"/>
    <n v="6"/>
    <n v="7"/>
    <n v="3.25"/>
    <n v="3"/>
    <n v="2.25"/>
    <n v="3.5"/>
    <n v="12"/>
    <n v="0.7142857142857143"/>
    <n v="0"/>
    <n v="0"/>
    <n v="0"/>
    <n v="0"/>
    <m/>
    <m/>
    <m/>
    <m/>
    <m/>
    <m/>
    <m/>
    <m/>
    <m/>
    <m/>
    <m/>
    <m/>
    <m/>
  </r>
  <r>
    <x v="1"/>
    <n v="8"/>
    <s v="B8"/>
    <n v="37"/>
    <x v="0"/>
    <n v="1"/>
    <n v="2.1"/>
    <n v="0.2"/>
    <n v="3.4"/>
    <n v="4"/>
    <n v="3"/>
    <n v="1.75"/>
    <n v="3"/>
    <n v="1.25"/>
    <n v="9"/>
    <n v="1.25"/>
    <n v="0"/>
    <n v="0"/>
    <n v="0"/>
    <n v="0"/>
    <m/>
    <m/>
    <m/>
    <m/>
    <m/>
    <m/>
    <m/>
    <m/>
    <m/>
    <m/>
    <m/>
    <m/>
    <m/>
  </r>
  <r>
    <x v="1"/>
    <n v="9"/>
    <s v="B9"/>
    <n v="38"/>
    <x v="1"/>
    <n v="1.1000000000000001"/>
    <n v="2.5"/>
    <n v="3.1"/>
    <n v="4.2"/>
    <n v="8"/>
    <n v="1.75"/>
    <n v="3"/>
    <n v="2.25"/>
    <n v="1.25"/>
    <n v="10"/>
    <n v="0.25"/>
    <n v="0"/>
    <n v="0"/>
    <n v="0"/>
    <n v="0"/>
    <m/>
    <m/>
    <m/>
    <m/>
    <m/>
    <m/>
    <m/>
    <m/>
    <m/>
    <m/>
    <m/>
    <m/>
    <m/>
  </r>
  <r>
    <x v="1"/>
    <n v="10"/>
    <s v="B10"/>
    <n v="39"/>
    <x v="0"/>
    <n v="1"/>
    <n v="2.5"/>
    <n v="8.75"/>
    <n v="8"/>
    <n v="13"/>
    <n v="2.75"/>
    <n v="3"/>
    <n v="4.25"/>
    <n v="2"/>
    <n v="12"/>
    <n v="-7.6923076923076927E-2"/>
    <n v="0"/>
    <n v="0"/>
    <n v="0"/>
    <n v="0"/>
    <m/>
    <m/>
    <m/>
    <m/>
    <m/>
    <m/>
    <m/>
    <m/>
    <m/>
    <m/>
    <m/>
    <m/>
    <m/>
  </r>
  <r>
    <x v="1"/>
    <n v="11"/>
    <s v="B11"/>
    <n v="40"/>
    <x v="0"/>
    <n v="1"/>
    <n v="3.4"/>
    <n v="0.2"/>
    <n v="1"/>
    <n v="4"/>
    <n v="1.25"/>
    <n v="1.25"/>
    <n v="3"/>
    <n v="1.75"/>
    <n v="8"/>
    <n v="1"/>
    <n v="0"/>
    <n v="0"/>
    <n v="0"/>
    <n v="0"/>
    <m/>
    <m/>
    <m/>
    <m/>
    <m/>
    <m/>
    <m/>
    <m/>
    <m/>
    <m/>
    <m/>
    <m/>
    <m/>
  </r>
  <r>
    <x v="1"/>
    <n v="12"/>
    <s v="B12"/>
    <n v="41"/>
    <x v="0"/>
    <n v="1"/>
    <n v="1.4"/>
    <n v="1"/>
    <n v="2"/>
    <n v="3"/>
    <n v="2"/>
    <n v="3"/>
    <n v="3.75"/>
    <n v="1.5"/>
    <n v="11"/>
    <n v="2.6666666666666665"/>
    <n v="0"/>
    <n v="0"/>
    <n v="0"/>
    <n v="0"/>
    <m/>
    <m/>
    <m/>
    <m/>
    <m/>
    <m/>
    <m/>
    <m/>
    <m/>
    <m/>
    <m/>
    <m/>
    <m/>
  </r>
  <r>
    <x v="1"/>
    <n v="13"/>
    <s v="B13"/>
    <n v="42"/>
    <x v="0"/>
    <n v="1"/>
    <n v="3"/>
    <n v="1"/>
    <n v="1.2"/>
    <n v="4"/>
    <n v="1.5"/>
    <n v="2"/>
    <n v="1.75"/>
    <n v="2"/>
    <n v="8"/>
    <n v="1"/>
    <n v="0"/>
    <n v="0"/>
    <n v="0"/>
    <n v="0"/>
    <m/>
    <m/>
    <m/>
    <m/>
    <m/>
    <m/>
    <m/>
    <m/>
    <m/>
    <m/>
    <m/>
    <m/>
    <m/>
  </r>
  <r>
    <x v="1"/>
    <n v="14"/>
    <s v="B14"/>
    <n v="43"/>
    <x v="0"/>
    <n v="1"/>
    <n v="5"/>
    <n v="6.2"/>
    <n v="7.2"/>
    <n v="13"/>
    <n v="2"/>
    <n v="3"/>
    <n v="2.5"/>
    <n v="2.5"/>
    <n v="10"/>
    <n v="-0.23076923076923078"/>
    <n v="0"/>
    <n v="0"/>
    <n v="0"/>
    <n v="0"/>
    <m/>
    <m/>
    <m/>
    <m/>
    <m/>
    <m/>
    <m/>
    <m/>
    <m/>
    <m/>
    <m/>
    <m/>
    <m/>
  </r>
  <r>
    <x v="1"/>
    <n v="15"/>
    <s v="B15"/>
    <n v="44"/>
    <x v="0"/>
    <n v="1"/>
    <n v="1.4"/>
    <n v="0.8"/>
    <n v="1"/>
    <n v="3"/>
    <n v="2"/>
    <n v="1.75"/>
    <n v="3.75"/>
    <n v="1.75"/>
    <n v="10"/>
    <n v="2.3333333333333335"/>
    <n v="0"/>
    <n v="0"/>
    <n v="0"/>
    <n v="0"/>
    <m/>
    <m/>
    <m/>
    <m/>
    <m/>
    <m/>
    <m/>
    <m/>
    <m/>
    <m/>
    <m/>
    <m/>
    <m/>
  </r>
  <r>
    <x v="1"/>
    <n v="16"/>
    <s v="B16"/>
    <n v="45"/>
    <x v="0"/>
    <n v="1"/>
    <n v="1.2"/>
    <n v="1"/>
    <n v="1.4"/>
    <n v="3"/>
    <n v="2.75"/>
    <n v="1"/>
    <n v="3.5"/>
    <n v="1.25"/>
    <n v="9"/>
    <n v="2"/>
    <n v="0"/>
    <n v="0"/>
    <n v="0"/>
    <n v="0"/>
    <m/>
    <m/>
    <m/>
    <m/>
    <m/>
    <m/>
    <m/>
    <m/>
    <m/>
    <m/>
    <m/>
    <m/>
    <m/>
  </r>
  <r>
    <x v="1"/>
    <n v="17"/>
    <s v="B17"/>
    <n v="46"/>
    <x v="0"/>
    <n v="1"/>
    <n v="2"/>
    <n v="6.2"/>
    <n v="3.2"/>
    <n v="8"/>
    <n v="2"/>
    <n v="0.5"/>
    <n v="1.25"/>
    <n v="1.75"/>
    <n v="6"/>
    <n v="-0.25"/>
    <n v="0"/>
    <n v="0"/>
    <n v="0"/>
    <n v="0"/>
    <m/>
    <m/>
    <m/>
    <m/>
    <m/>
    <m/>
    <m/>
    <m/>
    <m/>
    <m/>
    <m/>
    <m/>
    <m/>
  </r>
  <r>
    <x v="1"/>
    <n v="18"/>
    <s v="B18"/>
    <n v="47"/>
    <x v="0"/>
    <n v="1"/>
    <n v="4.5000000000000009"/>
    <n v="2"/>
    <n v="9"/>
    <n v="11"/>
    <n v="2.75"/>
    <n v="3.75"/>
    <n v="4.25"/>
    <n v="0.25"/>
    <n v="11"/>
    <n v="0"/>
    <n v="0"/>
    <n v="0"/>
    <n v="0"/>
    <n v="0"/>
    <m/>
    <m/>
    <m/>
    <m/>
    <m/>
    <m/>
    <m/>
    <m/>
    <m/>
    <m/>
    <m/>
    <m/>
    <m/>
  </r>
  <r>
    <x v="1"/>
    <n v="19"/>
    <s v="B19"/>
    <n v="48"/>
    <x v="0"/>
    <n v="1"/>
    <n v="3.3"/>
    <n v="3"/>
    <n v="7"/>
    <n v="9"/>
    <n v="2"/>
    <n v="0.5"/>
    <n v="3.5"/>
    <n v="1.75"/>
    <n v="8"/>
    <n v="-0.1111111111111111"/>
    <n v="0"/>
    <n v="0"/>
    <n v="0"/>
    <n v="0"/>
    <m/>
    <m/>
    <m/>
    <m/>
    <m/>
    <m/>
    <m/>
    <m/>
    <m/>
    <m/>
    <m/>
    <m/>
    <m/>
  </r>
  <r>
    <x v="1"/>
    <n v="20"/>
    <s v="B20"/>
    <n v="49"/>
    <x v="0"/>
    <n v="1"/>
    <n v="0.7"/>
    <n v="2.95"/>
    <n v="2.5"/>
    <n v="5"/>
    <n v="3.5"/>
    <n v="2.25"/>
    <n v="2.75"/>
    <n v="1.5"/>
    <n v="10"/>
    <n v="1"/>
    <n v="0"/>
    <n v="0"/>
    <n v="0"/>
    <n v="0"/>
    <m/>
    <m/>
    <m/>
    <m/>
    <m/>
    <m/>
    <m/>
    <m/>
    <m/>
    <m/>
    <m/>
    <m/>
    <m/>
  </r>
  <r>
    <x v="1"/>
    <n v="21"/>
    <s v="B21"/>
    <n v="50"/>
    <x v="0"/>
    <n v="1"/>
    <n v="2.7"/>
    <n v="1"/>
    <n v="3"/>
    <n v="5"/>
    <n v="2.75"/>
    <n v="2.25"/>
    <n v="3.75"/>
    <n v="1.5"/>
    <n v="11"/>
    <n v="1.2"/>
    <n v="0"/>
    <n v="0"/>
    <n v="0"/>
    <n v="0"/>
    <m/>
    <m/>
    <m/>
    <m/>
    <m/>
    <m/>
    <m/>
    <m/>
    <m/>
    <m/>
    <m/>
    <m/>
    <m/>
  </r>
  <r>
    <x v="1"/>
    <n v="22"/>
    <s v="B22"/>
    <n v="51"/>
    <x v="1"/>
    <n v="1.1000000000000001"/>
    <n v="2.2000000000000002"/>
    <n v="9.25"/>
    <n v="6.2"/>
    <n v="13"/>
    <n v="2.75"/>
    <n v="2.25"/>
    <n v="4"/>
    <n v="1.25"/>
    <n v="12"/>
    <n v="-7.6923076923076927E-2"/>
    <n v="0"/>
    <n v="0"/>
    <n v="0"/>
    <n v="0"/>
    <m/>
    <m/>
    <m/>
    <m/>
    <m/>
    <m/>
    <m/>
    <m/>
    <m/>
    <m/>
    <m/>
    <m/>
    <m/>
  </r>
  <r>
    <x v="1"/>
    <n v="23"/>
    <s v="B23"/>
    <n v="52"/>
    <x v="0"/>
    <n v="1"/>
    <n v="3.1"/>
    <n v="4.75"/>
    <n v="3"/>
    <n v="8"/>
    <n v="2.25"/>
    <n v="1.75"/>
    <n v="3.5"/>
    <n v="0.5"/>
    <n v="8"/>
    <n v="0"/>
    <n v="0"/>
    <n v="0"/>
    <n v="0"/>
    <n v="0"/>
    <m/>
    <m/>
    <m/>
    <m/>
    <m/>
    <m/>
    <m/>
    <m/>
    <m/>
    <m/>
    <m/>
    <m/>
    <m/>
  </r>
  <r>
    <x v="1"/>
    <n v="24"/>
    <s v="B24"/>
    <n v="53"/>
    <x v="0"/>
    <n v="1"/>
    <n v="1.1000000000000001"/>
    <n v="1.5"/>
    <n v="2"/>
    <n v="4"/>
    <n v="3"/>
    <n v="3.25"/>
    <n v="4.5"/>
    <n v="1"/>
    <n v="12"/>
    <n v="2"/>
    <n v="0"/>
    <n v="0"/>
    <n v="0"/>
    <n v="0"/>
    <m/>
    <m/>
    <m/>
    <m/>
    <m/>
    <m/>
    <m/>
    <m/>
    <m/>
    <m/>
    <m/>
    <m/>
    <m/>
  </r>
  <r>
    <x v="1"/>
    <n v="25"/>
    <s v="B25"/>
    <n v="54"/>
    <x v="0"/>
    <n v="1"/>
    <n v="1.7"/>
    <n v="3.2"/>
    <n v="4.7"/>
    <n v="7"/>
    <n v="3"/>
    <n v="3.75"/>
    <n v="4"/>
    <n v="3"/>
    <n v="14"/>
    <n v="1"/>
    <n v="0"/>
    <n v="0"/>
    <n v="0"/>
    <n v="0"/>
    <m/>
    <m/>
    <m/>
    <m/>
    <m/>
    <m/>
    <m/>
    <m/>
    <m/>
    <m/>
    <m/>
    <m/>
    <m/>
  </r>
  <r>
    <x v="1"/>
    <n v="26"/>
    <s v="B26"/>
    <n v="55"/>
    <x v="1"/>
    <n v="1.1000000000000001"/>
    <n v="4.25"/>
    <n v="9"/>
    <n v="10"/>
    <n v="18"/>
    <n v="4.75"/>
    <n v="3.5"/>
    <n v="4.25"/>
    <n v="3.75"/>
    <n v="18"/>
    <n v="0"/>
    <n v="0"/>
    <n v="0"/>
    <n v="0"/>
    <n v="0"/>
    <m/>
    <m/>
    <m/>
    <m/>
    <m/>
    <m/>
    <m/>
    <m/>
    <m/>
    <m/>
    <m/>
    <m/>
    <m/>
  </r>
  <r>
    <x v="1"/>
    <n v="27"/>
    <s v="B27"/>
    <n v="56"/>
    <x v="0"/>
    <n v="1"/>
    <n v="6"/>
    <n v="5.5"/>
    <n v="8"/>
    <n v="13"/>
    <n v="2.25"/>
    <n v="3.5"/>
    <n v="3.75"/>
    <n v="3.25"/>
    <n v="13"/>
    <n v="0"/>
    <n v="0"/>
    <n v="0"/>
    <n v="0"/>
    <n v="0"/>
    <m/>
    <m/>
    <m/>
    <m/>
    <m/>
    <m/>
    <m/>
    <m/>
    <m/>
    <m/>
    <m/>
    <m/>
    <m/>
  </r>
  <r>
    <x v="1"/>
    <n v="28"/>
    <s v="B28"/>
    <n v="57"/>
    <x v="1"/>
    <n v="1.1000000000000001"/>
    <n v="1.2"/>
    <n v="3.5"/>
    <n v="1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1"/>
    <n v="29"/>
    <s v="B29"/>
    <n v="58"/>
    <x v="0"/>
    <n v="1"/>
    <n v="1.7"/>
    <n v="3.95"/>
    <n v="4"/>
    <n v="7"/>
    <n v="4.25"/>
    <n v="3"/>
    <n v="0.5"/>
    <n v="2"/>
    <n v="10"/>
    <n v="0.42857142857142855"/>
    <n v="0"/>
    <n v="0"/>
    <n v="0"/>
    <n v="0"/>
    <m/>
    <m/>
    <m/>
    <m/>
    <m/>
    <m/>
    <m/>
    <m/>
    <m/>
    <m/>
    <m/>
    <m/>
    <m/>
  </r>
  <r>
    <x v="1"/>
    <n v="30"/>
    <s v="B30"/>
    <n v="59"/>
    <x v="0"/>
    <n v="1"/>
    <n v="1.9"/>
    <n v="2.2000000000000002"/>
    <n v="3"/>
    <n v="5"/>
    <n v="2.5"/>
    <n v="1.75"/>
    <n v="4"/>
    <n v="1.5"/>
    <n v="10"/>
    <n v="1"/>
    <n v="0"/>
    <n v="0"/>
    <n v="0"/>
    <n v="0"/>
    <m/>
    <m/>
    <m/>
    <m/>
    <m/>
    <m/>
    <m/>
    <m/>
    <m/>
    <m/>
    <m/>
    <m/>
    <m/>
  </r>
  <r>
    <x v="2"/>
    <n v="1"/>
    <s v="C1"/>
    <n v="60"/>
    <x v="1"/>
    <n v="1.1000000000000001"/>
    <n v="3.25"/>
    <n v="7"/>
    <n v="6.75"/>
    <n v="13"/>
    <n v="3.4"/>
    <n v="1"/>
    <n v="3.5"/>
    <n v="0.89999999999999991"/>
    <n v="10"/>
    <n v="-0.23076923076923078"/>
    <n v="0"/>
    <n v="0"/>
    <n v="0"/>
    <n v="0"/>
    <m/>
    <m/>
    <m/>
    <m/>
    <m/>
    <m/>
    <m/>
    <m/>
    <m/>
    <m/>
    <m/>
    <m/>
    <m/>
  </r>
  <r>
    <x v="2"/>
    <n v="2"/>
    <s v="C2"/>
    <n v="61"/>
    <x v="0"/>
    <n v="1"/>
    <n v="1.5"/>
    <n v="3.25"/>
    <n v="4"/>
    <n v="6"/>
    <n v="2.5999999999999996"/>
    <n v="1.2"/>
    <n v="1"/>
    <n v="1"/>
    <n v="6"/>
    <n v="0"/>
    <n v="0"/>
    <n v="0"/>
    <n v="0"/>
    <n v="0"/>
    <m/>
    <m/>
    <m/>
    <m/>
    <m/>
    <m/>
    <m/>
    <m/>
    <m/>
    <m/>
    <m/>
    <m/>
    <m/>
  </r>
  <r>
    <x v="2"/>
    <n v="3"/>
    <s v="C3"/>
    <n v="62"/>
    <x v="1"/>
    <n v="1.1000000000000001"/>
    <n v="5.75"/>
    <n v="8.25"/>
    <n v="5"/>
    <n v="14"/>
    <n v="1.4"/>
    <n v="1"/>
    <n v="1.7"/>
    <n v="1.3"/>
    <n v="6"/>
    <n v="-0.5714285714285714"/>
    <n v="0"/>
    <n v="0"/>
    <n v="0"/>
    <n v="0"/>
    <m/>
    <m/>
    <m/>
    <m/>
    <m/>
    <m/>
    <m/>
    <m/>
    <m/>
    <m/>
    <m/>
    <m/>
    <m/>
  </r>
  <r>
    <x v="2"/>
    <n v="4"/>
    <s v="C4"/>
    <n v="63"/>
    <x v="0"/>
    <n v="1"/>
    <n v="3.75"/>
    <n v="6"/>
    <n v="2.75"/>
    <n v="9"/>
    <n v="2.2000000000000002"/>
    <n v="2.4"/>
    <n v="3.2"/>
    <n v="4.2"/>
    <n v="12"/>
    <n v="0.33333333333333331"/>
    <n v="0"/>
    <n v="0"/>
    <n v="0"/>
    <n v="0"/>
    <m/>
    <m/>
    <m/>
    <m/>
    <m/>
    <m/>
    <m/>
    <m/>
    <m/>
    <m/>
    <m/>
    <m/>
    <m/>
  </r>
  <r>
    <x v="2"/>
    <n v="5"/>
    <s v="C5"/>
    <n v="64"/>
    <x v="0"/>
    <n v="1"/>
    <n v="3.25"/>
    <n v="6"/>
    <n v="7.25"/>
    <n v="11"/>
    <n v="2.2000000000000002"/>
    <n v="0.5"/>
    <n v="0.89999999999999991"/>
    <n v="2.5"/>
    <n v="7"/>
    <n v="-0.36363636363636365"/>
    <n v="0"/>
    <n v="0"/>
    <n v="0"/>
    <n v="0"/>
    <m/>
    <m/>
    <m/>
    <m/>
    <m/>
    <m/>
    <m/>
    <m/>
    <m/>
    <m/>
    <m/>
    <m/>
    <m/>
  </r>
  <r>
    <x v="2"/>
    <n v="6"/>
    <s v="C6"/>
    <n v="65"/>
    <x v="0"/>
    <n v="1"/>
    <n v="6"/>
    <n v="9.5"/>
    <n v="9.75"/>
    <n v="17"/>
    <n v="4"/>
    <n v="3.9000000000000004"/>
    <n v="4"/>
    <n v="2.1"/>
    <n v="14"/>
    <n v="-0.17647058823529413"/>
    <n v="0"/>
    <n v="0"/>
    <n v="0"/>
    <n v="0"/>
    <m/>
    <m/>
    <m/>
    <m/>
    <m/>
    <m/>
    <m/>
    <m/>
    <m/>
    <m/>
    <m/>
    <m/>
    <m/>
  </r>
  <r>
    <x v="2"/>
    <n v="7"/>
    <s v="C7"/>
    <n v="66"/>
    <x v="0"/>
    <n v="1"/>
    <n v="2.5"/>
    <n v="0.75"/>
    <n v="7"/>
    <n v="7"/>
    <n v="1.7"/>
    <n v="0"/>
    <n v="0"/>
    <n v="2.7"/>
    <n v="5"/>
    <n v="-0.2857142857142857"/>
    <n v="0"/>
    <n v="0"/>
    <n v="0"/>
    <n v="0"/>
    <m/>
    <m/>
    <m/>
    <m/>
    <m/>
    <m/>
    <m/>
    <m/>
    <m/>
    <m/>
    <m/>
    <m/>
    <m/>
  </r>
  <r>
    <x v="2"/>
    <n v="8"/>
    <s v="C8"/>
    <n v="67"/>
    <x v="0"/>
    <n v="1"/>
    <n v="3.25"/>
    <n v="2"/>
    <n v="8.25"/>
    <n v="9"/>
    <n v="4"/>
    <n v="1.5999999999999999"/>
    <n v="1.4"/>
    <n v="1.7"/>
    <n v="9"/>
    <n v="0"/>
    <n v="0"/>
    <n v="0"/>
    <n v="0"/>
    <n v="0"/>
    <m/>
    <m/>
    <m/>
    <m/>
    <m/>
    <m/>
    <m/>
    <m/>
    <m/>
    <m/>
    <m/>
    <m/>
    <m/>
  </r>
  <r>
    <x v="2"/>
    <n v="9"/>
    <s v="C9"/>
    <n v="68"/>
    <x v="0"/>
    <n v="1"/>
    <n v="3.75"/>
    <n v="3.75"/>
    <n v="8"/>
    <n v="11"/>
    <n v="2.2000000000000002"/>
    <n v="0.5"/>
    <n v="1"/>
    <n v="0.7"/>
    <n v="5"/>
    <n v="-0.54545454545454541"/>
    <n v="0"/>
    <n v="0"/>
    <n v="0"/>
    <n v="0"/>
    <m/>
    <m/>
    <m/>
    <m/>
    <m/>
    <m/>
    <m/>
    <m/>
    <m/>
    <m/>
    <m/>
    <m/>
    <m/>
  </r>
  <r>
    <x v="2"/>
    <n v="10"/>
    <s v="C10"/>
    <n v="69"/>
    <x v="0"/>
    <n v="1"/>
    <n v="2.25"/>
    <n v="1"/>
    <n v="6"/>
    <n v="7"/>
    <n v="2.7"/>
    <n v="1"/>
    <n v="0.60000000000000009"/>
    <n v="2"/>
    <n v="7"/>
    <n v="0"/>
    <n v="0"/>
    <n v="0"/>
    <n v="0"/>
    <n v="0"/>
    <m/>
    <m/>
    <m/>
    <m/>
    <m/>
    <m/>
    <m/>
    <m/>
    <m/>
    <m/>
    <m/>
    <m/>
    <m/>
  </r>
  <r>
    <x v="2"/>
    <n v="11"/>
    <s v="C11"/>
    <n v="70"/>
    <x v="1"/>
    <n v="1.1000000000000001"/>
    <n v="2.25"/>
    <n v="5.75"/>
    <n v="8.5"/>
    <n v="13"/>
    <n v="1.9"/>
    <n v="3.2"/>
    <n v="1.5999999999999999"/>
    <n v="2.6"/>
    <n v="11"/>
    <n v="-0.15384615384615385"/>
    <n v="0"/>
    <n v="0"/>
    <n v="0"/>
    <n v="0"/>
    <m/>
    <m/>
    <m/>
    <m/>
    <m/>
    <m/>
    <m/>
    <m/>
    <m/>
    <m/>
    <m/>
    <m/>
    <m/>
  </r>
  <r>
    <x v="2"/>
    <n v="12"/>
    <s v="C12"/>
    <n v="71"/>
    <x v="1"/>
    <n v="1.1000000000000001"/>
    <n v="5.5"/>
    <n v="7"/>
    <n v="5.75"/>
    <n v="14"/>
    <n v="1.8"/>
    <n v="2.2999999999999998"/>
    <n v="2.2000000000000002"/>
    <n v="1.9"/>
    <n v="10"/>
    <n v="-0.2857142857142857"/>
    <n v="0"/>
    <n v="0"/>
    <n v="0"/>
    <n v="0"/>
    <m/>
    <m/>
    <m/>
    <m/>
    <m/>
    <m/>
    <m/>
    <m/>
    <m/>
    <m/>
    <m/>
    <m/>
    <m/>
  </r>
  <r>
    <x v="2"/>
    <n v="13"/>
    <s v="C13"/>
    <n v="72"/>
    <x v="1"/>
    <n v="1.1000000000000001"/>
    <n v="4.75"/>
    <n v="3.25"/>
    <n v="7.25"/>
    <n v="12"/>
    <n v="3.2"/>
    <n v="3.2"/>
    <n v="2.2000000000000002"/>
    <n v="1.5"/>
    <n v="12"/>
    <n v="0"/>
    <n v="0"/>
    <n v="0"/>
    <n v="0"/>
    <n v="0"/>
    <m/>
    <m/>
    <m/>
    <m/>
    <m/>
    <m/>
    <m/>
    <m/>
    <m/>
    <m/>
    <m/>
    <m/>
    <m/>
  </r>
  <r>
    <x v="2"/>
    <n v="14"/>
    <s v="C14"/>
    <n v="73"/>
    <x v="0"/>
    <n v="1"/>
    <n v="3.75"/>
    <n v="6"/>
    <n v="4.5"/>
    <n v="10"/>
    <n v="4.1500000000000004"/>
    <n v="2.9"/>
    <n v="0"/>
    <n v="2.5"/>
    <n v="10"/>
    <n v="0"/>
    <n v="0"/>
    <n v="0"/>
    <n v="0"/>
    <n v="0"/>
    <m/>
    <m/>
    <m/>
    <m/>
    <m/>
    <m/>
    <m/>
    <m/>
    <m/>
    <m/>
    <m/>
    <m/>
    <m/>
  </r>
  <r>
    <x v="2"/>
    <n v="15"/>
    <s v="C15"/>
    <n v="74"/>
    <x v="0"/>
    <n v="1"/>
    <n v="7"/>
    <n v="9"/>
    <n v="9.5"/>
    <n v="17"/>
    <n v="1.9"/>
    <n v="3.2"/>
    <n v="3.5999999999999996"/>
    <n v="3.8"/>
    <n v="13"/>
    <n v="-0.23529411764705882"/>
    <n v="0"/>
    <n v="0"/>
    <n v="0"/>
    <n v="0"/>
    <m/>
    <m/>
    <m/>
    <m/>
    <m/>
    <m/>
    <m/>
    <m/>
    <m/>
    <m/>
    <m/>
    <m/>
    <m/>
  </r>
  <r>
    <x v="2"/>
    <n v="16"/>
    <s v="C16"/>
    <n v="75"/>
    <x v="0"/>
    <n v="1"/>
    <n v="3.75"/>
    <n v="7.25"/>
    <n v="9.25"/>
    <n v="14"/>
    <n v="3.2"/>
    <n v="1.7"/>
    <n v="0"/>
    <n v="2.7"/>
    <n v="8"/>
    <n v="-0.42857142857142855"/>
    <n v="0"/>
    <n v="0"/>
    <n v="0"/>
    <n v="0"/>
    <m/>
    <m/>
    <m/>
    <m/>
    <m/>
    <m/>
    <m/>
    <m/>
    <m/>
    <m/>
    <m/>
    <m/>
    <m/>
  </r>
  <r>
    <x v="2"/>
    <n v="17"/>
    <s v="C17"/>
    <n v="76"/>
    <x v="0"/>
    <n v="1"/>
    <n v="3.5"/>
    <n v="2.75"/>
    <n v="1.75"/>
    <n v="6"/>
    <n v="3.4"/>
    <n v="2.2000000000000002"/>
    <n v="2.8"/>
    <n v="1.2"/>
    <n v="10"/>
    <n v="0.66666666666666663"/>
    <n v="0"/>
    <n v="0"/>
    <n v="0"/>
    <n v="0"/>
    <m/>
    <m/>
    <m/>
    <m/>
    <m/>
    <m/>
    <m/>
    <m/>
    <m/>
    <m/>
    <m/>
    <m/>
    <m/>
  </r>
  <r>
    <x v="2"/>
    <n v="18"/>
    <s v="C18"/>
    <n v="77"/>
    <x v="1"/>
    <n v="1.1000000000000001"/>
    <n v="4.25"/>
    <n v="5.75"/>
    <n v="6.75"/>
    <n v="13"/>
    <n v="1.2"/>
    <n v="1.5"/>
    <n v="1"/>
    <n v="2"/>
    <n v="7"/>
    <n v="-0.46153846153846156"/>
    <n v="0"/>
    <n v="0"/>
    <n v="0"/>
    <n v="0"/>
    <m/>
    <m/>
    <m/>
    <m/>
    <m/>
    <m/>
    <m/>
    <m/>
    <m/>
    <m/>
    <m/>
    <m/>
    <m/>
  </r>
  <r>
    <x v="2"/>
    <n v="19"/>
    <s v="C19"/>
    <n v="78"/>
    <x v="1"/>
    <n v="1.1000000000000001"/>
    <n v="6"/>
    <n v="9"/>
    <n v="7.5"/>
    <n v="17"/>
    <n v="3.4"/>
    <n v="1.9"/>
    <n v="3.3"/>
    <n v="1.7"/>
    <n v="12"/>
    <n v="-0.29411764705882354"/>
    <n v="0"/>
    <n v="0"/>
    <n v="0"/>
    <n v="0"/>
    <m/>
    <m/>
    <m/>
    <m/>
    <m/>
    <m/>
    <m/>
    <m/>
    <m/>
    <m/>
    <m/>
    <m/>
    <m/>
  </r>
  <r>
    <x v="2"/>
    <n v="20"/>
    <s v="C20"/>
    <n v="79"/>
    <x v="0"/>
    <n v="1"/>
    <n v="3.5"/>
    <n v="8.5"/>
    <n v="9.75"/>
    <n v="15"/>
    <n v="2.5999999999999996"/>
    <n v="1.5"/>
    <n v="3.3"/>
    <n v="2.0999999999999996"/>
    <n v="10"/>
    <n v="-0.33333333333333331"/>
    <n v="0"/>
    <n v="0"/>
    <n v="0"/>
    <n v="0"/>
    <m/>
    <m/>
    <m/>
    <m/>
    <m/>
    <m/>
    <m/>
    <m/>
    <m/>
    <m/>
    <m/>
    <m/>
    <m/>
  </r>
  <r>
    <x v="2"/>
    <n v="21"/>
    <s v="C21"/>
    <n v="80"/>
    <x v="0"/>
    <n v="1"/>
    <n v="3.25"/>
    <n v="5.75"/>
    <n v="9.5"/>
    <n v="13"/>
    <n v="5"/>
    <n v="4.7"/>
    <n v="3.3"/>
    <n v="4.2"/>
    <n v="18"/>
    <n v="0.38461538461538464"/>
    <n v="0"/>
    <n v="0"/>
    <n v="0"/>
    <n v="0"/>
    <m/>
    <m/>
    <m/>
    <m/>
    <m/>
    <m/>
    <m/>
    <m/>
    <m/>
    <m/>
    <m/>
    <m/>
    <m/>
  </r>
  <r>
    <x v="2"/>
    <n v="22"/>
    <s v="C22"/>
    <n v="81"/>
    <x v="0"/>
    <n v="1"/>
    <n v="4.75"/>
    <n v="5.25"/>
    <n v="8.25"/>
    <n v="13"/>
    <n v="2.5999999999999996"/>
    <n v="2.7"/>
    <n v="0.4"/>
    <n v="1.3"/>
    <n v="7"/>
    <n v="-0.46153846153846156"/>
    <n v="0"/>
    <n v="0"/>
    <n v="0"/>
    <n v="0"/>
    <m/>
    <m/>
    <m/>
    <m/>
    <m/>
    <m/>
    <m/>
    <m/>
    <m/>
    <m/>
    <m/>
    <m/>
    <m/>
  </r>
  <r>
    <x v="2"/>
    <n v="23"/>
    <s v="C23"/>
    <n v="82"/>
    <x v="1"/>
    <n v="1.1000000000000001"/>
    <n v="0.5"/>
    <n v="1.5"/>
    <n v="5.75"/>
    <n v="6"/>
    <n v="0.8"/>
    <n v="0.8"/>
    <n v="2.5"/>
    <n v="2.2000000000000002"/>
    <n v="7"/>
    <n v="0.16666666666666666"/>
    <n v="0"/>
    <n v="0"/>
    <n v="0"/>
    <n v="0"/>
    <m/>
    <m/>
    <m/>
    <m/>
    <m/>
    <m/>
    <m/>
    <m/>
    <m/>
    <m/>
    <m/>
    <m/>
    <m/>
  </r>
  <r>
    <x v="2"/>
    <n v="24"/>
    <s v="C24"/>
    <n v="83"/>
    <x v="0"/>
    <n v="1"/>
    <n v="2.75"/>
    <n v="2"/>
    <n v="4.75"/>
    <n v="7"/>
    <n v="0.60000000000000009"/>
    <n v="1.5999999999999999"/>
    <n v="1.9"/>
    <n v="0.3"/>
    <n v="5"/>
    <n v="-0.2857142857142857"/>
    <n v="0"/>
    <n v="0"/>
    <n v="0"/>
    <n v="0"/>
    <m/>
    <m/>
    <m/>
    <m/>
    <m/>
    <m/>
    <m/>
    <m/>
    <m/>
    <m/>
    <m/>
    <m/>
    <m/>
  </r>
  <r>
    <x v="2"/>
    <n v="25"/>
    <s v="C25"/>
    <n v="84"/>
    <x v="0"/>
    <n v="1"/>
    <n v="1.75"/>
    <n v="0.5"/>
    <n v="0.5"/>
    <n v="2"/>
    <n v="1.5"/>
    <n v="1.4"/>
    <n v="2.5"/>
    <n v="0"/>
    <n v="6"/>
    <n v="2"/>
    <n v="0"/>
    <n v="0"/>
    <n v="0"/>
    <n v="0"/>
    <m/>
    <m/>
    <m/>
    <m/>
    <m/>
    <m/>
    <m/>
    <m/>
    <m/>
    <m/>
    <m/>
    <m/>
    <m/>
  </r>
  <r>
    <x v="2"/>
    <n v="26"/>
    <s v="C26"/>
    <n v="85"/>
    <x v="1"/>
    <n v="1.1000000000000001"/>
    <n v="3"/>
    <n v="1"/>
    <n v="9"/>
    <n v="10"/>
    <n v="2"/>
    <n v="1.9"/>
    <n v="0"/>
    <n v="1"/>
    <n v="6"/>
    <n v="-0.4"/>
    <n v="0"/>
    <n v="0"/>
    <n v="0"/>
    <n v="0"/>
    <m/>
    <m/>
    <m/>
    <m/>
    <m/>
    <m/>
    <m/>
    <m/>
    <m/>
    <m/>
    <m/>
    <m/>
    <m/>
  </r>
  <r>
    <x v="2"/>
    <n v="27"/>
    <s v="C27"/>
    <n v="86"/>
    <x v="0"/>
    <n v="1"/>
    <n v="4.75"/>
    <n v="5.75"/>
    <n v="4.75"/>
    <n v="11"/>
    <n v="2.8"/>
    <n v="2.2000000000000002"/>
    <n v="3"/>
    <n v="4.2"/>
    <n v="13"/>
    <n v="0.18181818181818182"/>
    <n v="0"/>
    <n v="0"/>
    <n v="0"/>
    <n v="0"/>
    <m/>
    <m/>
    <m/>
    <m/>
    <m/>
    <m/>
    <m/>
    <m/>
    <m/>
    <m/>
    <m/>
    <m/>
    <m/>
  </r>
  <r>
    <x v="2"/>
    <n v="28"/>
    <s v="C28"/>
    <n v="87"/>
    <x v="0"/>
    <n v="1"/>
    <n v="5"/>
    <n v="6.75"/>
    <n v="6.75"/>
    <n v="13"/>
    <n v="3.2"/>
    <n v="3.2"/>
    <n v="1.9"/>
    <n v="0.7"/>
    <n v="9"/>
    <n v="-0.30769230769230771"/>
    <n v="0"/>
    <n v="0"/>
    <n v="0"/>
    <n v="0"/>
    <m/>
    <m/>
    <m/>
    <m/>
    <m/>
    <m/>
    <m/>
    <m/>
    <m/>
    <m/>
    <m/>
    <m/>
    <m/>
  </r>
  <r>
    <x v="2"/>
    <n v="29"/>
    <s v="C29"/>
    <n v="88"/>
    <x v="1"/>
    <n v="1.1000000000000001"/>
    <n v="6.75"/>
    <n v="8.5"/>
    <n v="9.5"/>
    <n v="19"/>
    <n v="4"/>
    <n v="2"/>
    <n v="3.5"/>
    <n v="3.5"/>
    <n v="15"/>
    <n v="-0.21052631578947367"/>
    <n v="0"/>
    <n v="0"/>
    <n v="0"/>
    <n v="0"/>
    <m/>
    <m/>
    <m/>
    <m/>
    <m/>
    <m/>
    <m/>
    <m/>
    <m/>
    <m/>
    <m/>
    <m/>
    <m/>
  </r>
  <r>
    <x v="2"/>
    <n v="30"/>
    <s v="C30"/>
    <n v="89"/>
    <x v="0"/>
    <n v="1"/>
    <n v="4.5"/>
    <n v="3"/>
    <n v="8.5"/>
    <n v="11"/>
    <n v="2"/>
    <n v="2"/>
    <n v="2"/>
    <n v="2.7"/>
    <n v="9"/>
    <n v="-0.18181818181818182"/>
    <n v="0"/>
    <n v="0"/>
    <n v="0"/>
    <n v="0"/>
    <m/>
    <m/>
    <m/>
    <m/>
    <m/>
    <m/>
    <m/>
    <m/>
    <m/>
    <m/>
    <m/>
    <m/>
    <m/>
  </r>
  <r>
    <x v="2"/>
    <n v="31"/>
    <s v="C31"/>
    <n v="90"/>
    <x v="1"/>
    <n v="1.1000000000000001"/>
    <n v="7"/>
    <n v="7.25"/>
    <n v="7.75"/>
    <n v="17"/>
    <n v="3.4"/>
    <n v="2.2999999999999998"/>
    <n v="3.5"/>
    <n v="2.9"/>
    <n v="14"/>
    <n v="-0.17647058823529413"/>
    <n v="0"/>
    <n v="0"/>
    <n v="0"/>
    <n v="0"/>
    <m/>
    <m/>
    <m/>
    <m/>
    <m/>
    <m/>
    <m/>
    <m/>
    <m/>
    <m/>
    <m/>
    <m/>
    <m/>
  </r>
  <r>
    <x v="2"/>
    <n v="32"/>
    <s v="C32"/>
    <n v="91"/>
    <x v="0"/>
    <n v="1"/>
    <n v="6.75"/>
    <n v="6.75"/>
    <n v="7.5"/>
    <n v="14"/>
    <n v="4.4000000000000004"/>
    <n v="2.2000000000000002"/>
    <n v="2.2000000000000002"/>
    <n v="2.7"/>
    <n v="12"/>
    <n v="-0.14285714285714285"/>
    <n v="0"/>
    <n v="0"/>
    <n v="0"/>
    <n v="0"/>
    <m/>
    <m/>
    <m/>
    <m/>
    <m/>
    <m/>
    <m/>
    <m/>
    <m/>
    <m/>
    <m/>
    <m/>
    <m/>
  </r>
  <r>
    <x v="3"/>
    <n v="1"/>
    <s v="C33"/>
    <n v="92"/>
    <x v="0"/>
    <n v="1"/>
    <n v="3"/>
    <n v="2.9000000000000004"/>
    <n v="6.7"/>
    <n v="9"/>
    <n v="2.5"/>
    <n v="1.5"/>
    <n v="2.75"/>
    <n v="2"/>
    <n v="9"/>
    <n v="0"/>
    <n v="0"/>
    <n v="0"/>
    <n v="0"/>
    <n v="0"/>
    <m/>
    <m/>
    <m/>
    <m/>
    <m/>
    <m/>
    <m/>
    <m/>
    <m/>
    <m/>
    <m/>
    <m/>
    <m/>
  </r>
  <r>
    <x v="3"/>
    <n v="2"/>
    <s v="C34"/>
    <n v="93"/>
    <x v="0"/>
    <n v="1"/>
    <n v="5.2"/>
    <n v="2.5"/>
    <n v="3.4"/>
    <n v="8"/>
    <n v="3.5"/>
    <n v="2"/>
    <n v="3.25"/>
    <n v="3.25"/>
    <n v="12"/>
    <n v="0.5"/>
    <n v="0"/>
    <n v="0"/>
    <n v="0"/>
    <n v="0"/>
    <m/>
    <m/>
    <m/>
    <m/>
    <m/>
    <m/>
    <m/>
    <m/>
    <m/>
    <m/>
    <m/>
    <m/>
    <m/>
  </r>
  <r>
    <x v="3"/>
    <n v="3"/>
    <s v="C35"/>
    <n v="94"/>
    <x v="0"/>
    <n v="1"/>
    <n v="6.55"/>
    <n v="6.2"/>
    <n v="9"/>
    <n v="15"/>
    <n v="3.25"/>
    <n v="2.75"/>
    <n v="2.75"/>
    <n v="2.75"/>
    <n v="12"/>
    <n v="-0.2"/>
    <n v="0"/>
    <n v="0"/>
    <n v="0"/>
    <n v="0"/>
    <m/>
    <m/>
    <m/>
    <m/>
    <m/>
    <m/>
    <m/>
    <m/>
    <m/>
    <m/>
    <m/>
    <m/>
    <m/>
  </r>
  <r>
    <x v="3"/>
    <n v="4"/>
    <s v="C36"/>
    <n v="95"/>
    <x v="1"/>
    <n v="1.1000000000000001"/>
    <n v="5.4"/>
    <n v="2.4000000000000004"/>
    <n v="8.75"/>
    <n v="13"/>
    <n v="4"/>
    <n v="1.75"/>
    <n v="3.5"/>
    <n v="4"/>
    <n v="15"/>
    <n v="0.15384615384615385"/>
    <n v="0"/>
    <n v="0"/>
    <n v="0"/>
    <n v="0"/>
    <m/>
    <m/>
    <m/>
    <m/>
    <m/>
    <m/>
    <m/>
    <m/>
    <m/>
    <m/>
    <m/>
    <m/>
    <m/>
  </r>
  <r>
    <x v="3"/>
    <n v="5"/>
    <s v="C37"/>
    <n v="96"/>
    <x v="0"/>
    <n v="1"/>
    <n v="5.3"/>
    <n v="4.2"/>
    <n v="8.5"/>
    <n v="12"/>
    <n v="4.25"/>
    <n v="2.5"/>
    <n v="3.75"/>
    <n v="2.75"/>
    <n v="14"/>
    <n v="0.16666666666666666"/>
    <n v="0"/>
    <n v="0"/>
    <n v="0"/>
    <n v="0"/>
    <m/>
    <m/>
    <m/>
    <m/>
    <m/>
    <m/>
    <m/>
    <m/>
    <m/>
    <m/>
    <m/>
    <m/>
    <m/>
  </r>
  <r>
    <x v="3"/>
    <n v="6"/>
    <s v="C38"/>
    <n v="97"/>
    <x v="0"/>
    <n v="1"/>
    <n v="4.0999999999999996"/>
    <n v="8.5"/>
    <n v="9.25"/>
    <n v="15"/>
    <n v="2.25"/>
    <n v="2.75"/>
    <n v="4"/>
    <n v="4"/>
    <n v="13"/>
    <n v="-0.13333333333333333"/>
    <n v="0"/>
    <n v="0"/>
    <n v="0"/>
    <n v="0"/>
    <m/>
    <m/>
    <m/>
    <m/>
    <m/>
    <m/>
    <m/>
    <m/>
    <m/>
    <m/>
    <m/>
    <m/>
    <m/>
  </r>
  <r>
    <x v="3"/>
    <n v="7"/>
    <s v="C39"/>
    <n v="98"/>
    <x v="1"/>
    <n v="1.1000000000000001"/>
    <n v="2.5"/>
    <n v="6.25"/>
    <n v="2.35"/>
    <n v="9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3"/>
    <n v="8"/>
    <s v="C40"/>
    <n v="99"/>
    <x v="0"/>
    <n v="1"/>
    <n v="7.45"/>
    <n v="7.7"/>
    <n v="9.75"/>
    <n v="17"/>
    <n v="2"/>
    <n v="3.5"/>
    <n v="4.25"/>
    <n v="5"/>
    <n v="15"/>
    <n v="-0.11764705882352941"/>
    <n v="0"/>
    <n v="0"/>
    <n v="0"/>
    <n v="0"/>
    <m/>
    <m/>
    <m/>
    <m/>
    <m/>
    <m/>
    <m/>
    <m/>
    <m/>
    <m/>
    <m/>
    <m/>
    <m/>
  </r>
  <r>
    <x v="3"/>
    <n v="9"/>
    <s v="C41"/>
    <n v="100"/>
    <x v="0"/>
    <n v="1"/>
    <n v="3.4"/>
    <n v="2.1"/>
    <n v="3.6500000000000004"/>
    <n v="7"/>
    <n v="1.75"/>
    <n v="3"/>
    <n v="4.25"/>
    <n v="2.75"/>
    <n v="12"/>
    <n v="0.7142857142857143"/>
    <n v="0"/>
    <n v="0"/>
    <n v="0"/>
    <n v="0"/>
    <m/>
    <m/>
    <m/>
    <m/>
    <m/>
    <m/>
    <m/>
    <m/>
    <m/>
    <m/>
    <m/>
    <m/>
    <m/>
  </r>
  <r>
    <x v="3"/>
    <n v="10"/>
    <s v="C42"/>
    <n v="101"/>
    <x v="0"/>
    <n v="1"/>
    <n v="2.9"/>
    <n v="2.75"/>
    <n v="4.6500000000000004"/>
    <n v="7"/>
    <n v="2.25"/>
    <n v="3"/>
    <n v="3.25"/>
    <n v="2"/>
    <n v="11"/>
    <n v="0.5714285714285714"/>
    <n v="0"/>
    <n v="0"/>
    <n v="0"/>
    <n v="0"/>
    <m/>
    <m/>
    <m/>
    <m/>
    <m/>
    <m/>
    <m/>
    <m/>
    <m/>
    <m/>
    <m/>
    <m/>
    <m/>
  </r>
  <r>
    <x v="3"/>
    <n v="11"/>
    <s v="C43"/>
    <n v="102"/>
    <x v="0"/>
    <n v="1"/>
    <n v="7.6"/>
    <n v="4.1500000000000004"/>
    <n v="7.45"/>
    <n v="13"/>
    <n v="2.75"/>
    <n v="2.5"/>
    <n v="4.5"/>
    <n v="3"/>
    <n v="13"/>
    <n v="0"/>
    <n v="0"/>
    <n v="0"/>
    <n v="0"/>
    <n v="0"/>
    <m/>
    <m/>
    <m/>
    <m/>
    <m/>
    <m/>
    <m/>
    <m/>
    <m/>
    <m/>
    <m/>
    <m/>
    <m/>
  </r>
  <r>
    <x v="3"/>
    <n v="12"/>
    <s v="C44"/>
    <n v="103"/>
    <x v="0"/>
    <n v="1"/>
    <n v="3.2"/>
    <n v="5.7"/>
    <n v="5.45"/>
    <n v="10"/>
    <n v="2"/>
    <n v="2"/>
    <n v="3.75"/>
    <n v="1.25"/>
    <n v="9"/>
    <n v="-0.1"/>
    <n v="0"/>
    <n v="0"/>
    <n v="0"/>
    <n v="0"/>
    <m/>
    <m/>
    <m/>
    <m/>
    <m/>
    <m/>
    <m/>
    <m/>
    <m/>
    <m/>
    <m/>
    <m/>
    <m/>
  </r>
  <r>
    <x v="3"/>
    <n v="13"/>
    <s v="C45"/>
    <n v="104"/>
    <x v="0"/>
    <n v="1"/>
    <n v="6.7"/>
    <n v="1.5"/>
    <n v="3.9000000000000004"/>
    <n v="9"/>
    <n v="3"/>
    <n v="2.25"/>
    <n v="4.25"/>
    <n v="1.5"/>
    <n v="11"/>
    <n v="0.22222222222222221"/>
    <n v="0"/>
    <n v="0"/>
    <n v="0"/>
    <n v="0"/>
    <m/>
    <m/>
    <m/>
    <m/>
    <m/>
    <m/>
    <m/>
    <m/>
    <m/>
    <m/>
    <m/>
    <m/>
    <m/>
  </r>
  <r>
    <x v="3"/>
    <n v="14"/>
    <s v="C46"/>
    <n v="105"/>
    <x v="1"/>
    <n v="1.1000000000000001"/>
    <n v="2"/>
    <n v="6.7"/>
    <n v="6.2"/>
    <n v="11"/>
    <n v="2.25"/>
    <n v="0"/>
    <n v="4"/>
    <n v="2"/>
    <n v="10"/>
    <n v="-9.0909090909090912E-2"/>
    <n v="0"/>
    <n v="0"/>
    <n v="0"/>
    <n v="0"/>
    <m/>
    <m/>
    <m/>
    <m/>
    <m/>
    <m/>
    <m/>
    <m/>
    <m/>
    <m/>
    <m/>
    <m/>
    <m/>
  </r>
  <r>
    <x v="3"/>
    <n v="15"/>
    <s v="C47"/>
    <n v="106"/>
    <x v="1"/>
    <n v="1.1000000000000001"/>
    <n v="1"/>
    <n v="3"/>
    <n v="2.95"/>
    <n v="6"/>
    <n v="1.25"/>
    <n v="1.25"/>
    <n v="5"/>
    <n v="0"/>
    <n v="9"/>
    <n v="0.5"/>
    <n v="0"/>
    <n v="0"/>
    <n v="0"/>
    <n v="0"/>
    <m/>
    <m/>
    <m/>
    <m/>
    <m/>
    <m/>
    <m/>
    <m/>
    <m/>
    <m/>
    <m/>
    <m/>
    <m/>
  </r>
  <r>
    <x v="3"/>
    <n v="16"/>
    <s v="C48"/>
    <n v="107"/>
    <x v="0"/>
    <n v="1"/>
    <n v="3.8"/>
    <n v="5.5"/>
    <n v="5.45"/>
    <n v="10"/>
    <n v="2.75"/>
    <n v="2.5"/>
    <n v="4.75"/>
    <n v="1.5"/>
    <n v="12"/>
    <n v="0.2"/>
    <n v="0"/>
    <n v="0"/>
    <n v="0"/>
    <n v="0"/>
    <m/>
    <m/>
    <m/>
    <m/>
    <m/>
    <m/>
    <m/>
    <m/>
    <m/>
    <m/>
    <m/>
    <m/>
    <m/>
  </r>
  <r>
    <x v="3"/>
    <n v="17"/>
    <s v="C49"/>
    <n v="108"/>
    <x v="0"/>
    <n v="1"/>
    <n v="2"/>
    <n v="6.7"/>
    <n v="7.5"/>
    <n v="11"/>
    <n v="3.5"/>
    <n v="1.75"/>
    <n v="2.5"/>
    <n v="3.25"/>
    <n v="11"/>
    <n v="0"/>
    <n v="0"/>
    <n v="0"/>
    <n v="0"/>
    <n v="0"/>
    <m/>
    <m/>
    <m/>
    <m/>
    <m/>
    <m/>
    <m/>
    <m/>
    <m/>
    <m/>
    <m/>
    <m/>
    <m/>
  </r>
  <r>
    <x v="3"/>
    <n v="18"/>
    <s v="C50"/>
    <n v="109"/>
    <x v="0"/>
    <n v="1"/>
    <n v="7.25"/>
    <n v="6.7"/>
    <n v="9.5"/>
    <n v="16"/>
    <n v="1.75"/>
    <n v="2.25"/>
    <n v="4.25"/>
    <n v="4.5"/>
    <n v="13"/>
    <n v="-0.1875"/>
    <n v="0"/>
    <n v="0"/>
    <n v="0"/>
    <n v="0"/>
    <m/>
    <m/>
    <m/>
    <m/>
    <m/>
    <m/>
    <m/>
    <m/>
    <m/>
    <m/>
    <m/>
    <m/>
    <m/>
  </r>
  <r>
    <x v="3"/>
    <n v="19"/>
    <s v="C51"/>
    <n v="110"/>
    <x v="0"/>
    <n v="1"/>
    <n v="0.89999999999999991"/>
    <n v="1.5999999999999999"/>
    <n v="3.9000000000000004"/>
    <n v="5"/>
    <n v="2.25"/>
    <n v="1.75"/>
    <n v="4.25"/>
    <n v="1"/>
    <n v="10"/>
    <n v="1"/>
    <n v="0"/>
    <n v="0"/>
    <n v="0"/>
    <n v="0"/>
    <m/>
    <m/>
    <m/>
    <m/>
    <m/>
    <m/>
    <m/>
    <m/>
    <m/>
    <m/>
    <m/>
    <m/>
    <m/>
  </r>
  <r>
    <x v="3"/>
    <n v="20"/>
    <s v="C52"/>
    <n v="111"/>
    <x v="0"/>
    <n v="1"/>
    <n v="0.5"/>
    <n v="1.75"/>
    <n v="2.95"/>
    <n v="4"/>
    <n v="2"/>
    <n v="1.75"/>
    <n v="2"/>
    <n v="0.5"/>
    <n v="7"/>
    <n v="0.75"/>
    <n v="0"/>
    <n v="0"/>
    <n v="0"/>
    <n v="0"/>
    <m/>
    <m/>
    <m/>
    <m/>
    <m/>
    <m/>
    <m/>
    <m/>
    <m/>
    <m/>
    <m/>
    <m/>
    <m/>
  </r>
  <r>
    <x v="3"/>
    <n v="21"/>
    <s v="C53"/>
    <n v="112"/>
    <x v="0"/>
    <n v="1"/>
    <n v="6.3"/>
    <n v="5.7"/>
    <n v="5.4"/>
    <n v="12"/>
    <n v="3.5"/>
    <n v="2.5"/>
    <n v="3.75"/>
    <n v="3.25"/>
    <n v="13"/>
    <n v="8.3333333333333329E-2"/>
    <n v="0"/>
    <n v="0"/>
    <n v="0"/>
    <n v="0"/>
    <m/>
    <m/>
    <m/>
    <m/>
    <m/>
    <m/>
    <m/>
    <m/>
    <m/>
    <m/>
    <m/>
    <m/>
    <m/>
  </r>
  <r>
    <x v="3"/>
    <n v="22"/>
    <s v="C54"/>
    <n v="113"/>
    <x v="1"/>
    <n v="1.1000000000000001"/>
    <n v="3"/>
    <n v="9.25"/>
    <n v="7.7"/>
    <n v="15"/>
    <n v="1.5"/>
    <n v="2.25"/>
    <n v="4"/>
    <n v="2"/>
    <n v="11"/>
    <n v="-0.26666666666666666"/>
    <n v="0"/>
    <n v="0"/>
    <n v="0"/>
    <n v="0"/>
    <m/>
    <m/>
    <m/>
    <m/>
    <m/>
    <m/>
    <m/>
    <m/>
    <m/>
    <m/>
    <m/>
    <m/>
    <m/>
  </r>
  <r>
    <x v="3"/>
    <n v="23"/>
    <s v="C55"/>
    <n v="114"/>
    <x v="0"/>
    <n v="1"/>
    <n v="5.8"/>
    <n v="6.25"/>
    <n v="3.1500000000000004"/>
    <n v="11"/>
    <n v="3"/>
    <n v="2.5"/>
    <n v="5"/>
    <n v="3.5"/>
    <n v="14"/>
    <n v="0.27272727272727271"/>
    <n v="0"/>
    <n v="0"/>
    <n v="0"/>
    <n v="0"/>
    <m/>
    <m/>
    <m/>
    <m/>
    <m/>
    <m/>
    <m/>
    <m/>
    <m/>
    <m/>
    <m/>
    <m/>
    <m/>
  </r>
  <r>
    <x v="3"/>
    <n v="24"/>
    <s v="C56"/>
    <n v="115"/>
    <x v="0"/>
    <n v="1"/>
    <n v="2.6"/>
    <n v="1.4"/>
    <n v="9"/>
    <n v="9"/>
    <n v="1.5"/>
    <n v="1.75"/>
    <n v="1.75"/>
    <n v="3.25"/>
    <n v="9"/>
    <n v="0"/>
    <n v="0"/>
    <n v="0"/>
    <n v="0"/>
    <n v="0"/>
    <m/>
    <m/>
    <m/>
    <m/>
    <m/>
    <m/>
    <m/>
    <m/>
    <m/>
    <m/>
    <m/>
    <m/>
    <m/>
  </r>
  <r>
    <x v="3"/>
    <n v="25"/>
    <s v="C57"/>
    <n v="116"/>
    <x v="0"/>
    <n v="1"/>
    <n v="5.6000000000000005"/>
    <n v="9.5"/>
    <n v="5.2"/>
    <n v="14"/>
    <n v="2.75"/>
    <n v="2"/>
    <n v="4.25"/>
    <n v="2"/>
    <n v="11"/>
    <n v="-0.21428571428571427"/>
    <n v="0"/>
    <n v="0"/>
    <n v="0"/>
    <n v="0"/>
    <m/>
    <m/>
    <m/>
    <m/>
    <m/>
    <m/>
    <m/>
    <m/>
    <m/>
    <m/>
    <m/>
    <m/>
    <m/>
  </r>
  <r>
    <x v="3"/>
    <n v="26"/>
    <s v="C58"/>
    <n v="117"/>
    <x v="1"/>
    <n v="1.1000000000000001"/>
    <n v="4.2"/>
    <n v="1.9"/>
    <n v="0.2"/>
    <n v="5"/>
    <n v="0"/>
    <n v="0"/>
    <n v="0"/>
    <n v="0"/>
    <n v="0"/>
    <n v="-1"/>
    <n v="0"/>
    <n v="0"/>
    <n v="0"/>
    <n v="0"/>
    <m/>
    <m/>
    <m/>
    <m/>
    <m/>
    <m/>
    <m/>
    <m/>
    <m/>
    <m/>
    <m/>
    <m/>
    <m/>
  </r>
  <r>
    <x v="3"/>
    <n v="27"/>
    <s v="C59"/>
    <n v="118"/>
    <x v="1"/>
    <n v="1.1000000000000001"/>
    <n v="5.2"/>
    <n v="1"/>
    <n v="7.5"/>
    <n v="11"/>
    <n v="1.75"/>
    <n v="2.25"/>
    <n v="3.25"/>
    <n v="2"/>
    <n v="11"/>
    <n v="0"/>
    <n v="0"/>
    <n v="0"/>
    <n v="0"/>
    <n v="0"/>
    <m/>
    <m/>
    <m/>
    <m/>
    <m/>
    <m/>
    <m/>
    <m/>
    <m/>
    <m/>
    <m/>
    <m/>
    <m/>
  </r>
  <r>
    <x v="3"/>
    <n v="28"/>
    <s v="C60"/>
    <n v="119"/>
    <x v="1"/>
    <n v="1.1000000000000001"/>
    <n v="4"/>
    <n v="5.5"/>
    <n v="5.95"/>
    <n v="12"/>
    <n v="3.25"/>
    <n v="3.5"/>
    <n v="4.25"/>
    <n v="3.25"/>
    <n v="16"/>
    <n v="0.33333333333333331"/>
    <n v="0"/>
    <n v="0"/>
    <n v="0"/>
    <n v="0"/>
    <m/>
    <m/>
    <m/>
    <m/>
    <m/>
    <m/>
    <m/>
    <m/>
    <m/>
    <m/>
    <m/>
    <m/>
    <m/>
  </r>
  <r>
    <x v="4"/>
    <n v="1"/>
    <s v="D1"/>
    <n v="120"/>
    <x v="0"/>
    <n v="1"/>
    <n v="4.0999999999999996"/>
    <n v="3.3500000000000005"/>
    <n v="5.4"/>
    <n v="9"/>
    <n v="5"/>
    <n v="4.25"/>
    <n v="5"/>
    <n v="1.5"/>
    <n v="16"/>
    <n v="0.77777777777777779"/>
    <n v="0"/>
    <n v="0"/>
    <n v="0"/>
    <n v="0"/>
    <m/>
    <m/>
    <m/>
    <m/>
    <m/>
    <m/>
    <m/>
    <m/>
    <m/>
    <m/>
    <m/>
    <m/>
    <m/>
  </r>
  <r>
    <x v="4"/>
    <n v="2"/>
    <s v="D2"/>
    <n v="121"/>
    <x v="1"/>
    <n v="1.1000000000000001"/>
    <n v="3.9"/>
    <n v="2.9000000000000004"/>
    <n v="3.6000000000000005"/>
    <n v="8"/>
    <n v="3.25"/>
    <n v="1.25"/>
    <n v="3.5"/>
    <n v="1.75"/>
    <n v="11"/>
    <n v="0.375"/>
    <n v="0"/>
    <n v="0"/>
    <n v="0"/>
    <n v="0"/>
    <m/>
    <m/>
    <m/>
    <m/>
    <m/>
    <m/>
    <m/>
    <m/>
    <m/>
    <m/>
    <m/>
    <m/>
    <m/>
  </r>
  <r>
    <x v="4"/>
    <n v="3"/>
    <s v="D3"/>
    <n v="122"/>
    <x v="0"/>
    <n v="1"/>
    <n v="1.5999999999999999"/>
    <n v="1.4"/>
    <n v="3.4"/>
    <n v="5"/>
    <n v="1.5"/>
    <n v="0.75"/>
    <n v="3"/>
    <n v="2"/>
    <n v="8"/>
    <n v="0.6"/>
    <n v="0"/>
    <n v="0"/>
    <n v="0"/>
    <n v="0"/>
    <m/>
    <m/>
    <m/>
    <m/>
    <m/>
    <m/>
    <m/>
    <m/>
    <m/>
    <m/>
    <m/>
    <m/>
    <m/>
  </r>
  <r>
    <x v="4"/>
    <n v="4"/>
    <s v="D4"/>
    <n v="123"/>
    <x v="0"/>
    <n v="1"/>
    <n v="2.9"/>
    <n v="4.1500000000000004"/>
    <n v="7.75"/>
    <n v="10"/>
    <n v="3.5"/>
    <n v="1"/>
    <n v="5"/>
    <n v="2.5"/>
    <n v="12"/>
    <n v="0.2"/>
    <n v="0"/>
    <n v="0"/>
    <n v="0"/>
    <n v="0"/>
    <m/>
    <m/>
    <m/>
    <m/>
    <m/>
    <m/>
    <m/>
    <m/>
    <m/>
    <m/>
    <m/>
    <m/>
    <m/>
  </r>
  <r>
    <x v="4"/>
    <n v="5"/>
    <s v="D5"/>
    <n v="124"/>
    <x v="0"/>
    <n v="1"/>
    <n v="2.1"/>
    <n v="4.4000000000000004"/>
    <n v="3.6000000000000005"/>
    <n v="7"/>
    <n v="3.5"/>
    <n v="3"/>
    <n v="2.5"/>
    <n v="3"/>
    <n v="12"/>
    <n v="0.7142857142857143"/>
    <n v="0"/>
    <n v="0"/>
    <n v="0"/>
    <n v="0"/>
    <m/>
    <m/>
    <m/>
    <m/>
    <m/>
    <m/>
    <m/>
    <m/>
    <m/>
    <m/>
    <m/>
    <m/>
    <m/>
  </r>
  <r>
    <x v="4"/>
    <n v="6"/>
    <s v="D6"/>
    <n v="125"/>
    <x v="0"/>
    <n v="1"/>
    <n v="5.5"/>
    <n v="3.6"/>
    <n v="5.95"/>
    <n v="11"/>
    <n v="2"/>
    <n v="2.25"/>
    <n v="2.5"/>
    <n v="1.75"/>
    <n v="9"/>
    <n v="-0.18181818181818182"/>
    <n v="0"/>
    <n v="0"/>
    <n v="0"/>
    <n v="0"/>
    <m/>
    <m/>
    <m/>
    <m/>
    <m/>
    <m/>
    <m/>
    <m/>
    <m/>
    <m/>
    <m/>
    <m/>
    <m/>
  </r>
  <r>
    <x v="4"/>
    <n v="7"/>
    <s v="D7"/>
    <n v="126"/>
    <x v="0"/>
    <n v="1"/>
    <n v="3.1999999999999997"/>
    <n v="6.95"/>
    <n v="5.4"/>
    <n v="11"/>
    <n v="2"/>
    <n v="1.75"/>
    <n v="5"/>
    <n v="1.5"/>
    <n v="11"/>
    <n v="0"/>
    <n v="0"/>
    <n v="0"/>
    <n v="0"/>
    <n v="0"/>
    <m/>
    <m/>
    <m/>
    <m/>
    <m/>
    <m/>
    <m/>
    <m/>
    <m/>
    <m/>
    <m/>
    <m/>
    <m/>
  </r>
  <r>
    <x v="4"/>
    <n v="8"/>
    <s v="D8"/>
    <n v="127"/>
    <x v="0"/>
    <n v="1"/>
    <n v="4.5999999999999996"/>
    <n v="3.35"/>
    <n v="1.7999999999999998"/>
    <n v="7"/>
    <n v="1.5"/>
    <n v="3"/>
    <n v="3"/>
    <n v="2"/>
    <n v="10"/>
    <n v="0.42857142857142855"/>
    <n v="0"/>
    <n v="0"/>
    <n v="0"/>
    <n v="0"/>
    <m/>
    <m/>
    <m/>
    <m/>
    <m/>
    <m/>
    <m/>
    <m/>
    <m/>
    <m/>
    <m/>
    <m/>
    <m/>
  </r>
  <r>
    <x v="4"/>
    <n v="9"/>
    <s v="D9"/>
    <n v="128"/>
    <x v="1"/>
    <n v="1.1000000000000001"/>
    <n v="3.7000000000000011"/>
    <n v="9.25"/>
    <n v="5.2"/>
    <n v="14"/>
    <n v="3.5"/>
    <n v="3.5"/>
    <n v="5"/>
    <n v="1.75"/>
    <n v="16"/>
    <n v="0.14285714285714285"/>
    <n v="0"/>
    <n v="0"/>
    <n v="0"/>
    <n v="0"/>
    <m/>
    <m/>
    <m/>
    <m/>
    <m/>
    <m/>
    <m/>
    <m/>
    <m/>
    <m/>
    <m/>
    <m/>
    <m/>
  </r>
  <r>
    <x v="4"/>
    <n v="10"/>
    <s v="D10"/>
    <n v="129"/>
    <x v="1"/>
    <n v="1.1000000000000001"/>
    <n v="3.7000000000000011"/>
    <n v="3.1500000000000004"/>
    <n v="5.15"/>
    <n v="9"/>
    <n v="2.5"/>
    <n v="2.5"/>
    <n v="4.25"/>
    <n v="0.25"/>
    <n v="11"/>
    <n v="0.22222222222222221"/>
    <n v="0"/>
    <n v="0"/>
    <n v="0"/>
    <n v="0"/>
    <m/>
    <m/>
    <m/>
    <m/>
    <m/>
    <m/>
    <m/>
    <m/>
    <m/>
    <m/>
    <m/>
    <m/>
    <m/>
  </r>
  <r>
    <x v="4"/>
    <n v="11"/>
    <s v="D11"/>
    <n v="130"/>
    <x v="0"/>
    <n v="1"/>
    <n v="3.2"/>
    <n v="5.15"/>
    <n v="3.4000000000000004"/>
    <n v="8"/>
    <n v="3.25"/>
    <n v="1.25"/>
    <n v="3.5"/>
    <n v="2"/>
    <n v="10"/>
    <n v="0.25"/>
    <n v="0"/>
    <n v="0"/>
    <n v="0"/>
    <n v="0"/>
    <m/>
    <m/>
    <m/>
    <m/>
    <m/>
    <m/>
    <m/>
    <m/>
    <m/>
    <m/>
    <m/>
    <m/>
    <m/>
  </r>
  <r>
    <x v="4"/>
    <n v="12"/>
    <s v="D12"/>
    <n v="131"/>
    <x v="0"/>
    <n v="1"/>
    <n v="3.4000000000000004"/>
    <n v="1"/>
    <n v="3.4000000000000004"/>
    <n v="6"/>
    <n v="4"/>
    <n v="2"/>
    <n v="2.75"/>
    <n v="2.75"/>
    <n v="12"/>
    <n v="1"/>
    <n v="0"/>
    <n v="0"/>
    <n v="0"/>
    <n v="0"/>
    <m/>
    <m/>
    <m/>
    <m/>
    <m/>
    <m/>
    <m/>
    <m/>
    <m/>
    <m/>
    <m/>
    <m/>
    <m/>
  </r>
  <r>
    <x v="4"/>
    <n v="13"/>
    <s v="D13"/>
    <n v="132"/>
    <x v="0"/>
    <n v="1"/>
    <n v="4.3"/>
    <n v="9.5"/>
    <n v="9.5"/>
    <n v="16"/>
    <n v="5"/>
    <n v="3"/>
    <n v="4.5"/>
    <n v="2"/>
    <n v="15"/>
    <n v="-6.25E-2"/>
    <n v="0"/>
    <n v="0"/>
    <n v="0"/>
    <n v="0"/>
    <m/>
    <m/>
    <m/>
    <m/>
    <m/>
    <m/>
    <m/>
    <m/>
    <m/>
    <m/>
    <m/>
    <m/>
    <m/>
  </r>
  <r>
    <x v="4"/>
    <n v="14"/>
    <s v="D14"/>
    <n v="133"/>
    <x v="0"/>
    <n v="1"/>
    <n v="3.5"/>
    <n v="7.75"/>
    <n v="5.7"/>
    <n v="12"/>
    <n v="3.5"/>
    <n v="1.5"/>
    <n v="3.5"/>
    <n v="0.75"/>
    <n v="10"/>
    <n v="-0.16666666666666666"/>
    <n v="0"/>
    <n v="0"/>
    <n v="0"/>
    <n v="0"/>
    <m/>
    <m/>
    <m/>
    <m/>
    <m/>
    <m/>
    <m/>
    <m/>
    <m/>
    <m/>
    <m/>
    <m/>
    <m/>
  </r>
  <r>
    <x v="4"/>
    <n v="15"/>
    <s v="D15"/>
    <n v="134"/>
    <x v="0"/>
    <n v="1"/>
    <n v="3.3"/>
    <n v="4.2"/>
    <n v="4.5"/>
    <n v="8"/>
    <n v="2.5"/>
    <n v="1.75"/>
    <n v="2.5"/>
    <n v="2"/>
    <n v="9"/>
    <n v="0.125"/>
    <n v="0"/>
    <n v="0"/>
    <n v="0"/>
    <n v="0"/>
    <m/>
    <m/>
    <m/>
    <m/>
    <m/>
    <m/>
    <m/>
    <m/>
    <m/>
    <m/>
    <m/>
    <m/>
    <m/>
  </r>
  <r>
    <x v="4"/>
    <n v="16"/>
    <s v="D16"/>
    <n v="135"/>
    <x v="0"/>
    <n v="1"/>
    <n v="2.3000000000000003"/>
    <n v="1.7999999999999998"/>
    <n v="1.7999999999999998"/>
    <n v="4"/>
    <n v="3.5"/>
    <n v="1.5"/>
    <n v="1.5"/>
    <n v="2.5"/>
    <n v="9"/>
    <n v="1.25"/>
    <n v="0"/>
    <n v="0"/>
    <n v="0"/>
    <n v="0"/>
    <m/>
    <m/>
    <m/>
    <m/>
    <m/>
    <m/>
    <m/>
    <m/>
    <m/>
    <m/>
    <m/>
    <m/>
    <m/>
  </r>
  <r>
    <x v="4"/>
    <n v="17"/>
    <s v="D17"/>
    <n v="136"/>
    <x v="0"/>
    <n v="1"/>
    <n v="2.8"/>
    <n v="2.2000000000000002"/>
    <n v="1"/>
    <n v="4"/>
    <n v="3.5"/>
    <n v="0.25"/>
    <n v="2.5"/>
    <n v="1.5"/>
    <n v="8"/>
    <n v="1"/>
    <n v="0"/>
    <n v="0"/>
    <n v="0"/>
    <n v="0"/>
    <m/>
    <m/>
    <m/>
    <m/>
    <m/>
    <m/>
    <m/>
    <m/>
    <m/>
    <m/>
    <m/>
    <m/>
    <m/>
  </r>
  <r>
    <x v="4"/>
    <n v="18"/>
    <s v="D18"/>
    <n v="137"/>
    <x v="0"/>
    <n v="1"/>
    <n v="2.1999999999999997"/>
    <n v="3.1500000000000004"/>
    <n v="5.95"/>
    <n v="8"/>
    <n v="3"/>
    <n v="1.75"/>
    <n v="5"/>
    <n v="1.25"/>
    <n v="11"/>
    <n v="0.375"/>
    <n v="0"/>
    <n v="0"/>
    <n v="0"/>
    <n v="0"/>
    <m/>
    <m/>
    <m/>
    <m/>
    <m/>
    <m/>
    <m/>
    <m/>
    <m/>
    <m/>
    <m/>
    <m/>
    <m/>
  </r>
  <r>
    <x v="4"/>
    <n v="19"/>
    <s v="D19"/>
    <n v="138"/>
    <x v="0"/>
    <n v="1"/>
    <n v="5.4"/>
    <n v="7.5"/>
    <n v="9.5"/>
    <n v="15"/>
    <n v="3.5"/>
    <n v="2.25"/>
    <n v="4.75"/>
    <n v="2"/>
    <n v="13"/>
    <n v="-0.13333333333333333"/>
    <n v="0"/>
    <n v="0"/>
    <n v="0"/>
    <n v="0"/>
    <m/>
    <m/>
    <m/>
    <m/>
    <m/>
    <m/>
    <m/>
    <m/>
    <m/>
    <m/>
    <m/>
    <m/>
    <m/>
  </r>
  <r>
    <x v="4"/>
    <n v="20"/>
    <s v="D20"/>
    <n v="139"/>
    <x v="0"/>
    <n v="1"/>
    <n v="3.8"/>
    <n v="4.1500000000000004"/>
    <n v="3.2"/>
    <n v="8"/>
    <n v="4.5"/>
    <n v="0.75"/>
    <n v="4.5"/>
    <n v="1.75"/>
    <n v="12"/>
    <n v="0.5"/>
    <n v="0"/>
    <n v="0"/>
    <n v="0"/>
    <n v="0"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9">
  <r>
    <n v="611"/>
    <n v="1"/>
    <x v="0"/>
    <n v="1"/>
    <s v="non"/>
    <n v="1"/>
    <n v="2"/>
    <n v="0.75"/>
    <n v="3"/>
    <x v="0"/>
  </r>
  <r>
    <n v="611"/>
    <n v="2"/>
    <x v="1"/>
    <n v="2"/>
    <s v="non"/>
    <n v="1"/>
    <n v="5.25"/>
    <n v="5.25"/>
    <n v="4"/>
    <x v="1"/>
  </r>
  <r>
    <n v="611"/>
    <n v="3"/>
    <x v="2"/>
    <n v="3"/>
    <s v="oui"/>
    <n v="1.1000000000000001"/>
    <n v="3"/>
    <n v="1.5"/>
    <n v="1.75"/>
    <x v="2"/>
  </r>
  <r>
    <n v="611"/>
    <n v="4"/>
    <x v="3"/>
    <n v="4"/>
    <s v="oui"/>
    <n v="1.1000000000000001"/>
    <n v="2.75"/>
    <n v="1.5"/>
    <n v="2.5"/>
    <x v="2"/>
  </r>
  <r>
    <n v="611"/>
    <n v="5"/>
    <x v="4"/>
    <n v="5"/>
    <s v="oui"/>
    <n v="1.1000000000000001"/>
    <n v="3.25"/>
    <n v="3.75"/>
    <n v="6.25"/>
    <x v="1"/>
  </r>
  <r>
    <n v="611"/>
    <n v="6"/>
    <x v="5"/>
    <n v="6"/>
    <s v="non"/>
    <n v="1"/>
    <n v="2.75"/>
    <n v="1.75"/>
    <n v="3.25"/>
    <x v="3"/>
  </r>
  <r>
    <n v="611"/>
    <n v="7"/>
    <x v="6"/>
    <n v="7"/>
    <s v="non"/>
    <n v="1"/>
    <n v="4.75"/>
    <n v="7.25"/>
    <n v="6"/>
    <x v="4"/>
  </r>
  <r>
    <n v="611"/>
    <n v="8"/>
    <x v="7"/>
    <n v="8"/>
    <s v="oui"/>
    <n v="1.1000000000000001"/>
    <n v="2.75"/>
    <n v="7.75"/>
    <n v="7"/>
    <x v="5"/>
  </r>
  <r>
    <n v="611"/>
    <n v="9"/>
    <x v="8"/>
    <n v="9"/>
    <s v="non"/>
    <n v="1"/>
    <n v="6.25"/>
    <n v="5.25"/>
    <n v="6.75"/>
    <x v="5"/>
  </r>
  <r>
    <n v="611"/>
    <n v="10"/>
    <x v="9"/>
    <n v="10"/>
    <s v="non"/>
    <n v="1"/>
    <n v="4"/>
    <n v="7.5"/>
    <n v="8.25"/>
    <x v="6"/>
  </r>
  <r>
    <n v="611"/>
    <n v="11"/>
    <x v="10"/>
    <n v="11"/>
    <s v="oui"/>
    <n v="1.1000000000000001"/>
    <n v="0.75"/>
    <n v="3.5"/>
    <n v="7.75"/>
    <x v="7"/>
  </r>
  <r>
    <n v="611"/>
    <n v="12"/>
    <x v="11"/>
    <n v="12"/>
    <s v="non"/>
    <n v="1"/>
    <n v="5"/>
    <n v="2.75"/>
    <n v="6.5"/>
    <x v="1"/>
  </r>
  <r>
    <n v="611"/>
    <n v="13"/>
    <x v="12"/>
    <n v="13"/>
    <s v="non"/>
    <n v="1"/>
    <n v="6.75"/>
    <n v="0"/>
    <n v="4.25"/>
    <x v="8"/>
  </r>
  <r>
    <n v="611"/>
    <n v="14"/>
    <x v="13"/>
    <n v="14"/>
    <s v="oui"/>
    <n v="1.1000000000000001"/>
    <n v="0.5"/>
    <n v="0"/>
    <n v="1"/>
    <x v="9"/>
  </r>
  <r>
    <n v="611"/>
    <n v="15"/>
    <x v="14"/>
    <n v="15"/>
    <s v="non"/>
    <n v="1"/>
    <n v="0"/>
    <n v="7"/>
    <n v="6.25"/>
    <x v="7"/>
  </r>
  <r>
    <n v="611"/>
    <n v="16"/>
    <x v="15"/>
    <n v="16"/>
    <s v="non"/>
    <n v="1"/>
    <n v="4.25"/>
    <n v="3.5"/>
    <n v="3.5"/>
    <x v="8"/>
  </r>
  <r>
    <n v="611"/>
    <n v="17"/>
    <x v="16"/>
    <n v="17"/>
    <s v="non"/>
    <n v="1"/>
    <n v="0.75"/>
    <n v="2.5"/>
    <n v="1.5"/>
    <x v="0"/>
  </r>
  <r>
    <n v="611"/>
    <n v="18"/>
    <x v="17"/>
    <n v="18"/>
    <s v="non"/>
    <n v="1"/>
    <n v="3.5"/>
    <n v="2.25"/>
    <n v="7"/>
    <x v="7"/>
  </r>
  <r>
    <n v="611"/>
    <n v="19"/>
    <x v="18"/>
    <n v="19"/>
    <s v="oui"/>
    <n v="1.1000000000000001"/>
    <n v="3"/>
    <n v="7.25"/>
    <n v="9.25"/>
    <x v="10"/>
  </r>
  <r>
    <n v="611"/>
    <n v="20"/>
    <x v="19"/>
    <n v="20"/>
    <s v="non"/>
    <n v="1"/>
    <n v="2"/>
    <n v="7.25"/>
    <n v="5.25"/>
    <x v="1"/>
  </r>
  <r>
    <n v="611"/>
    <n v="21"/>
    <x v="20"/>
    <n v="21"/>
    <s v="non"/>
    <n v="1"/>
    <n v="4"/>
    <n v="5"/>
    <n v="8.75"/>
    <x v="4"/>
  </r>
  <r>
    <n v="611"/>
    <n v="22"/>
    <x v="21"/>
    <n v="22"/>
    <s v="oui"/>
    <n v="1.1000000000000001"/>
    <n v="2.5"/>
    <n v="0"/>
    <n v="2.75"/>
    <x v="0"/>
  </r>
  <r>
    <n v="611"/>
    <n v="23"/>
    <x v="22"/>
    <n v="23"/>
    <s v="non"/>
    <n v="1"/>
    <n v="1.5"/>
    <n v="4"/>
    <n v="6"/>
    <x v="8"/>
  </r>
  <r>
    <n v="611"/>
    <n v="24"/>
    <x v="23"/>
    <n v="24"/>
    <s v="non"/>
    <n v="1"/>
    <n v="3"/>
    <n v="2"/>
    <n v="7.75"/>
    <x v="7"/>
  </r>
  <r>
    <n v="611"/>
    <n v="25"/>
    <x v="24"/>
    <n v="25"/>
    <s v="non"/>
    <n v="1"/>
    <n v="2"/>
    <n v="6.5"/>
    <n v="7.25"/>
    <x v="11"/>
  </r>
  <r>
    <n v="611"/>
    <n v="26"/>
    <x v="25"/>
    <n v="26"/>
    <s v="non"/>
    <n v="1"/>
    <n v="4.5"/>
    <n v="4"/>
    <n v="6"/>
    <x v="1"/>
  </r>
  <r>
    <n v="611"/>
    <n v="27"/>
    <x v="26"/>
    <n v="27"/>
    <s v="non"/>
    <n v="1"/>
    <n v="3.5"/>
    <n v="1"/>
    <n v="7"/>
    <x v="8"/>
  </r>
  <r>
    <n v="611"/>
    <n v="28"/>
    <x v="27"/>
    <n v="28"/>
    <s v="non"/>
    <n v="1"/>
    <n v="5.25"/>
    <n v="4.75"/>
    <n v="9.25"/>
    <x v="5"/>
  </r>
  <r>
    <n v="611"/>
    <n v="29"/>
    <x v="28"/>
    <n v="29"/>
    <s v="non"/>
    <n v="1"/>
    <n v="1.5"/>
    <n v="7"/>
    <n v="5.75"/>
    <x v="1"/>
  </r>
  <r>
    <n v="612"/>
    <n v="1"/>
    <x v="29"/>
    <n v="30"/>
    <s v="non"/>
    <n v="1"/>
    <n v="0.4"/>
    <n v="1.4"/>
    <n v="1.2"/>
    <x v="9"/>
  </r>
  <r>
    <n v="612"/>
    <n v="2"/>
    <x v="30"/>
    <n v="31"/>
    <s v="non"/>
    <n v="1"/>
    <n v="2.5"/>
    <n v="3.75"/>
    <n v="6"/>
    <x v="7"/>
  </r>
  <r>
    <n v="612"/>
    <n v="3"/>
    <x v="31"/>
    <n v="32"/>
    <s v="non"/>
    <n v="1"/>
    <n v="5.0000000000000009"/>
    <n v="0.2"/>
    <n v="6.75"/>
    <x v="8"/>
  </r>
  <r>
    <n v="612"/>
    <n v="4"/>
    <x v="32"/>
    <n v="33"/>
    <s v="oui"/>
    <n v="1.1000000000000001"/>
    <n v="2.1"/>
    <n v="1"/>
    <n v="2.2000000000000002"/>
    <x v="0"/>
  </r>
  <r>
    <n v="612"/>
    <n v="5"/>
    <x v="33"/>
    <n v="34"/>
    <s v="oui"/>
    <n v="1.1000000000000001"/>
    <n v="1.9"/>
    <n v="4.2"/>
    <n v="3.4"/>
    <x v="12"/>
  </r>
  <r>
    <n v="612"/>
    <n v="6"/>
    <x v="34"/>
    <n v="35"/>
    <s v="non"/>
    <n v="1"/>
    <n v="4.0999999999999996"/>
    <n v="2.7"/>
    <n v="7"/>
    <x v="1"/>
  </r>
  <r>
    <n v="612"/>
    <n v="7"/>
    <x v="35"/>
    <n v="36"/>
    <s v="non"/>
    <n v="1"/>
    <n v="3"/>
    <n v="1"/>
    <n v="6"/>
    <x v="12"/>
  </r>
  <r>
    <n v="612"/>
    <n v="8"/>
    <x v="36"/>
    <n v="37"/>
    <s v="non"/>
    <n v="1"/>
    <n v="2.1"/>
    <n v="0.2"/>
    <n v="3.4"/>
    <x v="0"/>
  </r>
  <r>
    <n v="612"/>
    <n v="9"/>
    <x v="37"/>
    <n v="38"/>
    <s v="oui"/>
    <n v="1.1000000000000001"/>
    <n v="2.5"/>
    <n v="3.1"/>
    <n v="4.2"/>
    <x v="8"/>
  </r>
  <r>
    <n v="612"/>
    <n v="10"/>
    <x v="38"/>
    <n v="39"/>
    <s v="non"/>
    <n v="1"/>
    <n v="2.5"/>
    <n v="8.75"/>
    <n v="8"/>
    <x v="5"/>
  </r>
  <r>
    <n v="612"/>
    <n v="11"/>
    <x v="39"/>
    <n v="40"/>
    <s v="non"/>
    <n v="1"/>
    <n v="3.4"/>
    <n v="0.2"/>
    <n v="1"/>
    <x v="0"/>
  </r>
  <r>
    <n v="612"/>
    <n v="12"/>
    <x v="40"/>
    <n v="41"/>
    <s v="non"/>
    <n v="1"/>
    <n v="1.4"/>
    <n v="1"/>
    <n v="2"/>
    <x v="13"/>
  </r>
  <r>
    <n v="612"/>
    <n v="13"/>
    <x v="41"/>
    <n v="42"/>
    <s v="non"/>
    <n v="1"/>
    <n v="3"/>
    <n v="1"/>
    <n v="1.2"/>
    <x v="0"/>
  </r>
  <r>
    <n v="612"/>
    <n v="14"/>
    <x v="42"/>
    <n v="43"/>
    <s v="non"/>
    <n v="1"/>
    <n v="5"/>
    <n v="6.2"/>
    <n v="7.2"/>
    <x v="5"/>
  </r>
  <r>
    <n v="612"/>
    <n v="15"/>
    <x v="43"/>
    <n v="44"/>
    <s v="non"/>
    <n v="1"/>
    <n v="1.4"/>
    <n v="0.8"/>
    <n v="1"/>
    <x v="13"/>
  </r>
  <r>
    <n v="612"/>
    <n v="16"/>
    <x v="44"/>
    <n v="45"/>
    <s v="non"/>
    <n v="1"/>
    <n v="1.2"/>
    <n v="1"/>
    <n v="1.4"/>
    <x v="13"/>
  </r>
  <r>
    <n v="612"/>
    <n v="17"/>
    <x v="45"/>
    <n v="46"/>
    <s v="non"/>
    <n v="1"/>
    <n v="2"/>
    <n v="6.2"/>
    <n v="3.2"/>
    <x v="8"/>
  </r>
  <r>
    <n v="612"/>
    <n v="18"/>
    <x v="46"/>
    <n v="47"/>
    <s v="non"/>
    <n v="1"/>
    <n v="4.5000000000000009"/>
    <n v="2"/>
    <n v="9"/>
    <x v="11"/>
  </r>
  <r>
    <n v="612"/>
    <n v="19"/>
    <x v="47"/>
    <n v="48"/>
    <s v="non"/>
    <n v="1"/>
    <n v="3.3"/>
    <n v="3"/>
    <n v="7"/>
    <x v="7"/>
  </r>
  <r>
    <n v="612"/>
    <n v="20"/>
    <x v="48"/>
    <n v="49"/>
    <s v="non"/>
    <n v="1"/>
    <n v="0.7"/>
    <n v="2.95"/>
    <n v="2.5"/>
    <x v="2"/>
  </r>
  <r>
    <n v="612"/>
    <n v="21"/>
    <x v="49"/>
    <n v="50"/>
    <s v="non"/>
    <n v="1"/>
    <n v="2.7"/>
    <n v="1"/>
    <n v="3"/>
    <x v="2"/>
  </r>
  <r>
    <n v="612"/>
    <n v="22"/>
    <x v="50"/>
    <n v="51"/>
    <s v="oui"/>
    <n v="1.1000000000000001"/>
    <n v="2.2000000000000002"/>
    <n v="9.25"/>
    <n v="6.2"/>
    <x v="5"/>
  </r>
  <r>
    <n v="612"/>
    <n v="23"/>
    <x v="51"/>
    <n v="52"/>
    <s v="non"/>
    <n v="1"/>
    <n v="3.1"/>
    <n v="4.75"/>
    <n v="3"/>
    <x v="8"/>
  </r>
  <r>
    <n v="612"/>
    <n v="24"/>
    <x v="52"/>
    <n v="53"/>
    <s v="non"/>
    <n v="1"/>
    <n v="1.1000000000000001"/>
    <n v="1.5"/>
    <n v="2"/>
    <x v="0"/>
  </r>
  <r>
    <n v="612"/>
    <n v="25"/>
    <x v="53"/>
    <n v="54"/>
    <s v="non"/>
    <n v="1"/>
    <n v="1.7"/>
    <n v="3.2"/>
    <n v="4.7"/>
    <x v="12"/>
  </r>
  <r>
    <n v="612"/>
    <n v="26"/>
    <x v="54"/>
    <n v="55"/>
    <s v="oui"/>
    <n v="1.1000000000000001"/>
    <n v="4.25"/>
    <n v="9"/>
    <n v="10"/>
    <x v="14"/>
  </r>
  <r>
    <n v="612"/>
    <n v="27"/>
    <x v="55"/>
    <n v="56"/>
    <s v="non"/>
    <n v="1"/>
    <n v="6"/>
    <n v="5.5"/>
    <n v="8"/>
    <x v="5"/>
  </r>
  <r>
    <n v="612"/>
    <n v="28"/>
    <x v="56"/>
    <n v="57"/>
    <s v="oui"/>
    <n v="1.1000000000000001"/>
    <n v="1.2"/>
    <n v="3.5"/>
    <n v="1"/>
    <x v="2"/>
  </r>
  <r>
    <n v="612"/>
    <n v="29"/>
    <x v="57"/>
    <n v="58"/>
    <s v="non"/>
    <n v="1"/>
    <n v="1.7"/>
    <n v="3.95"/>
    <n v="4"/>
    <x v="12"/>
  </r>
  <r>
    <n v="612"/>
    <n v="30"/>
    <x v="58"/>
    <n v="59"/>
    <s v="non"/>
    <n v="1"/>
    <n v="1.9"/>
    <n v="2.2000000000000002"/>
    <n v="3"/>
    <x v="2"/>
  </r>
  <r>
    <n v="613"/>
    <n v="1"/>
    <x v="59"/>
    <n v="60"/>
    <s v="oui"/>
    <n v="1.1000000000000001"/>
    <n v="3.25"/>
    <n v="7"/>
    <n v="6.75"/>
    <x v="5"/>
  </r>
  <r>
    <n v="613"/>
    <n v="2"/>
    <x v="60"/>
    <n v="61"/>
    <s v="non"/>
    <n v="1"/>
    <n v="1.5"/>
    <n v="3.25"/>
    <n v="4"/>
    <x v="3"/>
  </r>
  <r>
    <n v="613"/>
    <n v="3"/>
    <x v="61"/>
    <n v="62"/>
    <s v="oui"/>
    <n v="1.1000000000000001"/>
    <n v="5.75"/>
    <n v="8.25"/>
    <n v="5"/>
    <x v="6"/>
  </r>
  <r>
    <n v="613"/>
    <n v="4"/>
    <x v="62"/>
    <n v="63"/>
    <s v="non"/>
    <n v="1"/>
    <n v="3.75"/>
    <n v="6"/>
    <n v="2.75"/>
    <x v="7"/>
  </r>
  <r>
    <n v="613"/>
    <n v="5"/>
    <x v="63"/>
    <n v="64"/>
    <s v="non"/>
    <n v="1"/>
    <n v="3.25"/>
    <n v="6"/>
    <n v="7.25"/>
    <x v="11"/>
  </r>
  <r>
    <n v="613"/>
    <n v="6"/>
    <x v="64"/>
    <n v="65"/>
    <s v="non"/>
    <n v="1"/>
    <n v="6"/>
    <n v="9.5"/>
    <n v="9.75"/>
    <x v="15"/>
  </r>
  <r>
    <n v="613"/>
    <n v="7"/>
    <x v="65"/>
    <n v="66"/>
    <s v="non"/>
    <n v="1"/>
    <n v="2.5"/>
    <n v="0.75"/>
    <n v="7"/>
    <x v="12"/>
  </r>
  <r>
    <n v="613"/>
    <n v="8"/>
    <x v="66"/>
    <n v="67"/>
    <s v="non"/>
    <n v="1"/>
    <n v="3.25"/>
    <n v="2"/>
    <n v="8.25"/>
    <x v="7"/>
  </r>
  <r>
    <n v="613"/>
    <n v="9"/>
    <x v="67"/>
    <n v="68"/>
    <s v="non"/>
    <n v="1"/>
    <n v="3.75"/>
    <n v="3.75"/>
    <n v="8"/>
    <x v="11"/>
  </r>
  <r>
    <n v="613"/>
    <n v="10"/>
    <x v="68"/>
    <n v="69"/>
    <s v="non"/>
    <n v="1"/>
    <n v="2.25"/>
    <n v="1"/>
    <n v="6"/>
    <x v="12"/>
  </r>
  <r>
    <n v="613"/>
    <n v="11"/>
    <x v="69"/>
    <n v="70"/>
    <s v="oui"/>
    <n v="1.1000000000000001"/>
    <n v="2.25"/>
    <n v="5.75"/>
    <n v="8.5"/>
    <x v="5"/>
  </r>
  <r>
    <n v="613"/>
    <n v="12"/>
    <x v="70"/>
    <n v="71"/>
    <s v="oui"/>
    <n v="1.1000000000000001"/>
    <n v="5.5"/>
    <n v="7"/>
    <n v="5.75"/>
    <x v="6"/>
  </r>
  <r>
    <n v="613"/>
    <n v="13"/>
    <x v="71"/>
    <n v="72"/>
    <s v="oui"/>
    <n v="1.1000000000000001"/>
    <n v="4.75"/>
    <n v="3.25"/>
    <n v="7.25"/>
    <x v="4"/>
  </r>
  <r>
    <n v="613"/>
    <n v="14"/>
    <x v="72"/>
    <n v="73"/>
    <s v="non"/>
    <n v="1"/>
    <n v="3.75"/>
    <n v="6"/>
    <n v="4.5"/>
    <x v="1"/>
  </r>
  <r>
    <n v="613"/>
    <n v="15"/>
    <x v="73"/>
    <n v="74"/>
    <s v="non"/>
    <n v="1"/>
    <n v="7"/>
    <n v="9"/>
    <n v="9.5"/>
    <x v="15"/>
  </r>
  <r>
    <n v="613"/>
    <n v="16"/>
    <x v="74"/>
    <n v="75"/>
    <s v="non"/>
    <n v="1"/>
    <n v="3.75"/>
    <n v="7.25"/>
    <n v="9.25"/>
    <x v="6"/>
  </r>
  <r>
    <n v="613"/>
    <n v="17"/>
    <x v="75"/>
    <n v="76"/>
    <s v="non"/>
    <n v="1"/>
    <n v="3.5"/>
    <n v="2.75"/>
    <n v="1.75"/>
    <x v="3"/>
  </r>
  <r>
    <n v="613"/>
    <n v="18"/>
    <x v="76"/>
    <n v="77"/>
    <s v="oui"/>
    <n v="1.1000000000000001"/>
    <n v="4.25"/>
    <n v="5.75"/>
    <n v="6.75"/>
    <x v="5"/>
  </r>
  <r>
    <n v="613"/>
    <n v="19"/>
    <x v="77"/>
    <n v="78"/>
    <s v="oui"/>
    <n v="1.1000000000000001"/>
    <n v="6"/>
    <n v="9"/>
    <n v="7.5"/>
    <x v="15"/>
  </r>
  <r>
    <n v="613"/>
    <n v="20"/>
    <x v="78"/>
    <n v="79"/>
    <s v="non"/>
    <n v="1"/>
    <n v="3.5"/>
    <n v="8.5"/>
    <n v="9.75"/>
    <x v="10"/>
  </r>
  <r>
    <n v="613"/>
    <n v="21"/>
    <x v="79"/>
    <n v="80"/>
    <s v="non"/>
    <n v="1"/>
    <n v="3.25"/>
    <n v="5.75"/>
    <n v="9.5"/>
    <x v="5"/>
  </r>
  <r>
    <n v="613"/>
    <n v="22"/>
    <x v="80"/>
    <n v="81"/>
    <s v="non"/>
    <n v="1"/>
    <n v="4.75"/>
    <n v="5.25"/>
    <n v="8.25"/>
    <x v="5"/>
  </r>
  <r>
    <n v="613"/>
    <n v="23"/>
    <x v="81"/>
    <n v="82"/>
    <s v="oui"/>
    <n v="1.1000000000000001"/>
    <n v="0.5"/>
    <n v="1.5"/>
    <n v="5.75"/>
    <x v="3"/>
  </r>
  <r>
    <n v="613"/>
    <n v="24"/>
    <x v="82"/>
    <n v="83"/>
    <s v="non"/>
    <n v="1"/>
    <n v="2.75"/>
    <n v="2"/>
    <n v="4.75"/>
    <x v="12"/>
  </r>
  <r>
    <n v="613"/>
    <n v="25"/>
    <x v="83"/>
    <n v="84"/>
    <s v="non"/>
    <n v="1"/>
    <n v="1.75"/>
    <n v="0.5"/>
    <n v="0.5"/>
    <x v="9"/>
  </r>
  <r>
    <n v="613"/>
    <n v="26"/>
    <x v="84"/>
    <n v="85"/>
    <s v="oui"/>
    <n v="1.1000000000000001"/>
    <n v="3"/>
    <n v="1"/>
    <n v="9"/>
    <x v="1"/>
  </r>
  <r>
    <n v="613"/>
    <n v="27"/>
    <x v="85"/>
    <n v="86"/>
    <s v="non"/>
    <n v="1"/>
    <n v="4.75"/>
    <n v="5.75"/>
    <n v="4.75"/>
    <x v="11"/>
  </r>
  <r>
    <n v="613"/>
    <n v="28"/>
    <x v="86"/>
    <n v="87"/>
    <s v="non"/>
    <n v="1"/>
    <n v="5"/>
    <n v="6.75"/>
    <n v="6.75"/>
    <x v="5"/>
  </r>
  <r>
    <n v="613"/>
    <n v="29"/>
    <x v="87"/>
    <n v="88"/>
    <s v="oui"/>
    <n v="1.1000000000000001"/>
    <n v="6.75"/>
    <n v="8.5"/>
    <n v="9.5"/>
    <x v="16"/>
  </r>
  <r>
    <n v="613"/>
    <n v="30"/>
    <x v="88"/>
    <n v="89"/>
    <s v="non"/>
    <n v="1"/>
    <n v="4.5"/>
    <n v="3"/>
    <n v="8.5"/>
    <x v="11"/>
  </r>
  <r>
    <n v="613"/>
    <n v="31"/>
    <x v="89"/>
    <n v="90"/>
    <s v="oui"/>
    <n v="1.1000000000000001"/>
    <n v="7"/>
    <n v="7.25"/>
    <n v="7.75"/>
    <x v="15"/>
  </r>
  <r>
    <n v="613"/>
    <n v="32"/>
    <x v="90"/>
    <n v="91"/>
    <s v="non"/>
    <n v="1"/>
    <n v="6.75"/>
    <n v="6.75"/>
    <n v="7.5"/>
    <x v="6"/>
  </r>
  <r>
    <n v="614"/>
    <n v="1"/>
    <x v="91"/>
    <n v="92"/>
    <s v="non"/>
    <n v="1"/>
    <n v="3"/>
    <n v="2.9000000000000004"/>
    <n v="6.7"/>
    <x v="7"/>
  </r>
  <r>
    <n v="614"/>
    <n v="2"/>
    <x v="92"/>
    <n v="93"/>
    <s v="non"/>
    <n v="1"/>
    <n v="5.2"/>
    <n v="2.5"/>
    <n v="3.4"/>
    <x v="8"/>
  </r>
  <r>
    <n v="614"/>
    <n v="3"/>
    <x v="93"/>
    <n v="94"/>
    <s v="non"/>
    <n v="1"/>
    <n v="6.55"/>
    <n v="6.2"/>
    <n v="9"/>
    <x v="10"/>
  </r>
  <r>
    <n v="614"/>
    <n v="4"/>
    <x v="94"/>
    <n v="95"/>
    <s v="oui"/>
    <n v="1.1000000000000001"/>
    <n v="5.4"/>
    <n v="2.4000000000000004"/>
    <n v="8.75"/>
    <x v="5"/>
  </r>
  <r>
    <n v="614"/>
    <n v="5"/>
    <x v="95"/>
    <n v="96"/>
    <s v="non"/>
    <n v="1"/>
    <n v="5.3"/>
    <n v="4.2"/>
    <n v="8.5"/>
    <x v="4"/>
  </r>
  <r>
    <n v="614"/>
    <n v="6"/>
    <x v="96"/>
    <n v="97"/>
    <s v="non"/>
    <n v="1"/>
    <n v="4.0999999999999996"/>
    <n v="8.5"/>
    <n v="9.25"/>
    <x v="10"/>
  </r>
  <r>
    <n v="614"/>
    <n v="7"/>
    <x v="97"/>
    <n v="98"/>
    <s v="oui"/>
    <n v="1.1000000000000001"/>
    <n v="2.5"/>
    <n v="6.25"/>
    <n v="2.35"/>
    <x v="7"/>
  </r>
  <r>
    <n v="614"/>
    <n v="8"/>
    <x v="98"/>
    <n v="99"/>
    <s v="non"/>
    <n v="1"/>
    <n v="7.45"/>
    <n v="7.7"/>
    <n v="9.75"/>
    <x v="15"/>
  </r>
  <r>
    <n v="614"/>
    <n v="9"/>
    <x v="99"/>
    <n v="100"/>
    <s v="non"/>
    <n v="1"/>
    <n v="3.4"/>
    <n v="2.1"/>
    <n v="3.6500000000000004"/>
    <x v="12"/>
  </r>
  <r>
    <n v="614"/>
    <n v="10"/>
    <x v="100"/>
    <n v="101"/>
    <s v="non"/>
    <n v="1"/>
    <n v="2.9"/>
    <n v="2.75"/>
    <n v="4.6500000000000004"/>
    <x v="12"/>
  </r>
  <r>
    <n v="614"/>
    <n v="11"/>
    <x v="101"/>
    <n v="102"/>
    <s v="non"/>
    <n v="1"/>
    <n v="7.6"/>
    <n v="4.1500000000000004"/>
    <n v="7.45"/>
    <x v="5"/>
  </r>
  <r>
    <n v="614"/>
    <n v="12"/>
    <x v="102"/>
    <n v="103"/>
    <s v="non"/>
    <n v="1"/>
    <n v="3.2"/>
    <n v="5.7"/>
    <n v="5.45"/>
    <x v="1"/>
  </r>
  <r>
    <n v="614"/>
    <n v="13"/>
    <x v="103"/>
    <n v="104"/>
    <s v="non"/>
    <n v="1"/>
    <n v="6.7"/>
    <n v="1.5"/>
    <n v="3.9000000000000004"/>
    <x v="7"/>
  </r>
  <r>
    <n v="614"/>
    <n v="14"/>
    <x v="104"/>
    <n v="105"/>
    <s v="oui"/>
    <n v="1.1000000000000001"/>
    <n v="2"/>
    <n v="6.7"/>
    <n v="6.2"/>
    <x v="11"/>
  </r>
  <r>
    <n v="614"/>
    <n v="15"/>
    <x v="105"/>
    <n v="106"/>
    <s v="oui"/>
    <n v="1.1000000000000001"/>
    <n v="1"/>
    <n v="3"/>
    <n v="2.95"/>
    <x v="3"/>
  </r>
  <r>
    <n v="614"/>
    <n v="16"/>
    <x v="106"/>
    <n v="107"/>
    <s v="non"/>
    <n v="1"/>
    <n v="3.8"/>
    <n v="5.5"/>
    <n v="5.45"/>
    <x v="1"/>
  </r>
  <r>
    <n v="614"/>
    <n v="17"/>
    <x v="107"/>
    <n v="108"/>
    <s v="non"/>
    <n v="1"/>
    <n v="2"/>
    <n v="6.7"/>
    <n v="7.5"/>
    <x v="11"/>
  </r>
  <r>
    <n v="614"/>
    <n v="18"/>
    <x v="108"/>
    <n v="109"/>
    <s v="non"/>
    <n v="1"/>
    <n v="7.25"/>
    <n v="6.7"/>
    <n v="9.5"/>
    <x v="17"/>
  </r>
  <r>
    <n v="614"/>
    <n v="19"/>
    <x v="109"/>
    <n v="110"/>
    <s v="non"/>
    <n v="1"/>
    <n v="0.89999999999999991"/>
    <n v="1.5999999999999999"/>
    <n v="3.9000000000000004"/>
    <x v="2"/>
  </r>
  <r>
    <n v="614"/>
    <n v="20"/>
    <x v="110"/>
    <n v="111"/>
    <s v="non"/>
    <n v="1"/>
    <n v="0.5"/>
    <n v="1.75"/>
    <n v="2.95"/>
    <x v="0"/>
  </r>
  <r>
    <n v="614"/>
    <n v="21"/>
    <x v="111"/>
    <n v="112"/>
    <s v="non"/>
    <n v="1"/>
    <n v="6.3"/>
    <n v="5.7"/>
    <n v="5.4"/>
    <x v="4"/>
  </r>
  <r>
    <n v="614"/>
    <n v="22"/>
    <x v="112"/>
    <n v="113"/>
    <s v="oui"/>
    <n v="1.1000000000000001"/>
    <n v="3"/>
    <n v="9.25"/>
    <n v="7.7"/>
    <x v="10"/>
  </r>
  <r>
    <n v="614"/>
    <n v="23"/>
    <x v="113"/>
    <n v="114"/>
    <s v="non"/>
    <n v="1"/>
    <n v="5.8"/>
    <n v="6.25"/>
    <n v="3.1500000000000004"/>
    <x v="11"/>
  </r>
  <r>
    <n v="614"/>
    <n v="24"/>
    <x v="114"/>
    <n v="115"/>
    <s v="non"/>
    <n v="1"/>
    <n v="2.6"/>
    <n v="1.4"/>
    <n v="9"/>
    <x v="7"/>
  </r>
  <r>
    <n v="614"/>
    <n v="25"/>
    <x v="115"/>
    <n v="116"/>
    <s v="non"/>
    <n v="1"/>
    <n v="5.6000000000000005"/>
    <n v="9.5"/>
    <n v="5.2"/>
    <x v="6"/>
  </r>
  <r>
    <n v="614"/>
    <n v="26"/>
    <x v="116"/>
    <n v="117"/>
    <s v="oui"/>
    <n v="1.1000000000000001"/>
    <n v="4.2"/>
    <n v="1.9"/>
    <n v="0.2"/>
    <x v="2"/>
  </r>
  <r>
    <n v="614"/>
    <n v="27"/>
    <x v="117"/>
    <n v="118"/>
    <s v="oui"/>
    <n v="1.1000000000000001"/>
    <n v="5.2"/>
    <n v="1"/>
    <n v="7.5"/>
    <x v="11"/>
  </r>
  <r>
    <n v="614"/>
    <n v="28"/>
    <x v="118"/>
    <n v="119"/>
    <s v="oui"/>
    <n v="1.1000000000000001"/>
    <n v="4"/>
    <n v="5.5"/>
    <n v="5.95"/>
    <x v="4"/>
  </r>
  <r>
    <n v="615"/>
    <n v="1"/>
    <x v="119"/>
    <n v="120"/>
    <s v="non"/>
    <n v="1"/>
    <n v="4.0999999999999996"/>
    <n v="3.3500000000000005"/>
    <n v="5.4"/>
    <x v="7"/>
  </r>
  <r>
    <n v="615"/>
    <n v="2"/>
    <x v="120"/>
    <n v="121"/>
    <s v="oui"/>
    <n v="1.1000000000000001"/>
    <n v="3.9"/>
    <n v="2.9000000000000004"/>
    <n v="3.6000000000000005"/>
    <x v="8"/>
  </r>
  <r>
    <n v="615"/>
    <n v="3"/>
    <x v="121"/>
    <n v="122"/>
    <s v="non"/>
    <n v="1"/>
    <n v="1.5999999999999999"/>
    <n v="1.4"/>
    <n v="3.4"/>
    <x v="2"/>
  </r>
  <r>
    <n v="615"/>
    <n v="4"/>
    <x v="122"/>
    <n v="123"/>
    <s v="non"/>
    <n v="1"/>
    <n v="2.9"/>
    <n v="4.1500000000000004"/>
    <n v="7.75"/>
    <x v="1"/>
  </r>
  <r>
    <n v="615"/>
    <n v="5"/>
    <x v="123"/>
    <n v="124"/>
    <s v="non"/>
    <n v="1"/>
    <n v="2.1"/>
    <n v="4.4000000000000004"/>
    <n v="3.6000000000000005"/>
    <x v="12"/>
  </r>
  <r>
    <n v="615"/>
    <n v="6"/>
    <x v="124"/>
    <n v="125"/>
    <s v="non"/>
    <n v="1"/>
    <n v="5.5"/>
    <n v="3.6"/>
    <n v="5.95"/>
    <x v="11"/>
  </r>
  <r>
    <n v="615"/>
    <n v="7"/>
    <x v="125"/>
    <n v="126"/>
    <s v="non"/>
    <n v="1"/>
    <n v="3.1999999999999997"/>
    <n v="6.95"/>
    <n v="5.4"/>
    <x v="11"/>
  </r>
  <r>
    <n v="615"/>
    <n v="8"/>
    <x v="126"/>
    <n v="127"/>
    <s v="non"/>
    <n v="1"/>
    <n v="4.5999999999999996"/>
    <n v="3.35"/>
    <n v="1.7999999999999998"/>
    <x v="12"/>
  </r>
  <r>
    <n v="615"/>
    <n v="9"/>
    <x v="127"/>
    <n v="128"/>
    <s v="oui"/>
    <n v="1.1000000000000001"/>
    <n v="3.7000000000000011"/>
    <n v="9.25"/>
    <n v="5.2"/>
    <x v="6"/>
  </r>
  <r>
    <n v="615"/>
    <n v="10"/>
    <x v="128"/>
    <n v="129"/>
    <s v="oui"/>
    <n v="1.1000000000000001"/>
    <n v="3.7000000000000011"/>
    <n v="3.1500000000000004"/>
    <n v="5.15"/>
    <x v="7"/>
  </r>
  <r>
    <n v="615"/>
    <n v="11"/>
    <x v="129"/>
    <n v="130"/>
    <s v="non"/>
    <n v="1"/>
    <n v="3.2"/>
    <n v="5.15"/>
    <n v="3.4000000000000004"/>
    <x v="8"/>
  </r>
  <r>
    <n v="615"/>
    <n v="12"/>
    <x v="130"/>
    <n v="131"/>
    <s v="non"/>
    <n v="1"/>
    <n v="3.4000000000000004"/>
    <n v="1"/>
    <n v="3.4000000000000004"/>
    <x v="3"/>
  </r>
  <r>
    <n v="615"/>
    <n v="13"/>
    <x v="131"/>
    <n v="132"/>
    <s v="non"/>
    <n v="1"/>
    <n v="4.3"/>
    <n v="9.5"/>
    <n v="9.5"/>
    <x v="17"/>
  </r>
  <r>
    <n v="615"/>
    <n v="14"/>
    <x v="132"/>
    <n v="133"/>
    <s v="non"/>
    <n v="1"/>
    <n v="3.5"/>
    <n v="7.75"/>
    <n v="5.7"/>
    <x v="4"/>
  </r>
  <r>
    <n v="615"/>
    <n v="15"/>
    <x v="133"/>
    <n v="134"/>
    <s v="non"/>
    <n v="1"/>
    <n v="3.3"/>
    <n v="4.2"/>
    <n v="4.5"/>
    <x v="8"/>
  </r>
  <r>
    <n v="615"/>
    <n v="16"/>
    <x v="134"/>
    <n v="135"/>
    <s v="non"/>
    <n v="1"/>
    <n v="2.3000000000000003"/>
    <n v="1.7999999999999998"/>
    <n v="1.7999999999999998"/>
    <x v="0"/>
  </r>
  <r>
    <n v="615"/>
    <n v="17"/>
    <x v="135"/>
    <n v="136"/>
    <s v="non"/>
    <n v="1"/>
    <n v="2.8"/>
    <n v="2.2000000000000002"/>
    <n v="1"/>
    <x v="0"/>
  </r>
  <r>
    <n v="615"/>
    <n v="18"/>
    <x v="136"/>
    <n v="137"/>
    <s v="non"/>
    <n v="1"/>
    <n v="2.1999999999999997"/>
    <n v="3.1500000000000004"/>
    <n v="5.95"/>
    <x v="8"/>
  </r>
  <r>
    <n v="615"/>
    <n v="19"/>
    <x v="137"/>
    <n v="138"/>
    <s v="non"/>
    <n v="1"/>
    <n v="5.4"/>
    <n v="7.5"/>
    <n v="9.5"/>
    <x v="10"/>
  </r>
  <r>
    <n v="615"/>
    <n v="20"/>
    <x v="138"/>
    <n v="139"/>
    <s v="non"/>
    <n v="1"/>
    <n v="3.8"/>
    <n v="4.1500000000000004"/>
    <n v="3.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636F9A-D7C7-417F-9E99-A6A2C03E896E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9" firstHeaderRow="1" firstDataRow="1" firstDataCol="1" rowPageCount="1" colPageCount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axis="axisPage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4" item="1" hier="-1"/>
  </pageFields>
  <dataFields count="1">
    <dataField name="Nombre de PAP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DB261B-8A02-4E38-AC0B-AE4095F3C9E5}" name="Tableau croisé dynamique6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Q2:AJ143" firstHeaderRow="1" firstDataRow="2" firstDataCol="1"/>
  <pivotFields count="10">
    <pivotField dataField="1" showAll="0"/>
    <pivotField showAll="0"/>
    <pivotField axis="axisRow" showAll="0">
      <items count="278">
        <item m="1" x="230"/>
        <item m="1" x="139"/>
        <item m="1" x="168"/>
        <item m="1" x="231"/>
        <item m="1" x="140"/>
        <item m="1" x="169"/>
        <item m="1" x="232"/>
        <item m="1" x="233"/>
        <item m="1" x="141"/>
        <item m="1" x="170"/>
        <item m="1" x="171"/>
        <item m="1" x="142"/>
        <item m="1" x="198"/>
        <item m="1" x="143"/>
        <item m="1" x="172"/>
        <item m="1" x="234"/>
        <item m="1" x="235"/>
        <item m="1" x="144"/>
        <item m="1" x="173"/>
        <item m="1" x="174"/>
        <item m="1" x="145"/>
        <item m="1" x="175"/>
        <item m="1" x="146"/>
        <item m="1" x="176"/>
        <item m="1" x="258"/>
        <item m="1" x="199"/>
        <item m="1" x="236"/>
        <item m="1" x="200"/>
        <item m="1" x="237"/>
        <item m="1" x="147"/>
        <item m="1" x="148"/>
        <item m="1" x="149"/>
        <item m="1" x="177"/>
        <item m="1" x="276"/>
        <item m="1" x="178"/>
        <item m="1" x="201"/>
        <item m="1" x="238"/>
        <item m="1" x="202"/>
        <item m="1" x="203"/>
        <item m="1" x="150"/>
        <item m="1" x="179"/>
        <item m="1" x="259"/>
        <item m="1" x="151"/>
        <item m="1" x="204"/>
        <item m="1" x="205"/>
        <item m="1" x="206"/>
        <item m="1" x="207"/>
        <item m="1" x="239"/>
        <item m="1" x="152"/>
        <item m="1" x="180"/>
        <item m="1" x="208"/>
        <item m="1" x="153"/>
        <item m="1" x="260"/>
        <item m="1" x="209"/>
        <item m="1" x="240"/>
        <item m="1" x="241"/>
        <item m="1" x="261"/>
        <item m="1" x="154"/>
        <item m="1" x="210"/>
        <item m="1" x="155"/>
        <item m="1" x="211"/>
        <item m="1" x="181"/>
        <item m="1" x="212"/>
        <item m="1" x="262"/>
        <item m="1" x="242"/>
        <item m="1" x="263"/>
        <item m="1" x="213"/>
        <item m="1" x="214"/>
        <item m="1" x="215"/>
        <item m="1" x="216"/>
        <item m="1" x="264"/>
        <item m="1" x="182"/>
        <item m="1" x="243"/>
        <item m="1" x="265"/>
        <item m="1" x="183"/>
        <item m="1" x="156"/>
        <item m="1" x="217"/>
        <item m="1" x="184"/>
        <item m="1" x="266"/>
        <item m="1" x="185"/>
        <item m="1" x="267"/>
        <item m="1" x="268"/>
        <item m="1" x="186"/>
        <item m="1" x="218"/>
        <item m="1" x="157"/>
        <item m="1" x="187"/>
        <item m="1" x="188"/>
        <item m="1" x="219"/>
        <item m="1" x="244"/>
        <item m="1" x="245"/>
        <item m="1" x="269"/>
        <item m="1" x="158"/>
        <item m="1" x="270"/>
        <item m="1" x="189"/>
        <item m="1" x="190"/>
        <item m="1" x="159"/>
        <item m="1" x="191"/>
        <item m="1" x="160"/>
        <item m="1" x="192"/>
        <item m="1" x="246"/>
        <item m="1" x="220"/>
        <item m="1" x="193"/>
        <item m="1" x="247"/>
        <item m="1" x="161"/>
        <item m="1" x="271"/>
        <item m="1" x="221"/>
        <item m="1" x="194"/>
        <item m="1" x="195"/>
        <item m="1" x="222"/>
        <item m="1" x="223"/>
        <item m="1" x="248"/>
        <item m="1" x="272"/>
        <item m="1" x="196"/>
        <item m="1" x="224"/>
        <item m="1" x="162"/>
        <item m="1" x="163"/>
        <item m="1" x="249"/>
        <item m="1" x="250"/>
        <item m="1" x="251"/>
        <item m="1" x="164"/>
        <item m="1" x="252"/>
        <item m="1" x="253"/>
        <item m="1" x="225"/>
        <item m="1" x="254"/>
        <item m="1" x="255"/>
        <item m="1" x="226"/>
        <item m="1" x="165"/>
        <item m="1" x="166"/>
        <item m="1" x="256"/>
        <item m="1" x="197"/>
        <item m="1" x="273"/>
        <item m="1" x="257"/>
        <item m="1" x="227"/>
        <item m="1" x="228"/>
        <item m="1" x="274"/>
        <item m="1" x="229"/>
        <item m="1" x="275"/>
        <item m="1" x="16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t="default"/>
      </items>
    </pivotField>
    <pivotField showAll="0"/>
    <pivotField showAll="0"/>
    <pivotField showAll="0"/>
    <pivotField showAll="0"/>
    <pivotField showAll="0"/>
    <pivotField showAll="0"/>
    <pivotField axis="axisCol" showAll="0" sortType="ascending">
      <items count="20">
        <item m="1" x="18"/>
        <item x="9"/>
        <item x="13"/>
        <item x="0"/>
        <item x="2"/>
        <item x="3"/>
        <item x="12"/>
        <item x="8"/>
        <item x="7"/>
        <item x="1"/>
        <item x="11"/>
        <item x="4"/>
        <item x="5"/>
        <item x="6"/>
        <item x="10"/>
        <item x="17"/>
        <item x="15"/>
        <item x="14"/>
        <item x="16"/>
        <item t="default"/>
      </items>
    </pivotField>
  </pivotFields>
  <rowFields count="1">
    <field x="2"/>
  </rowFields>
  <rowItems count="140"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 t="grand">
      <x/>
    </i>
  </rowItems>
  <colFields count="1">
    <field x="9"/>
  </colFields>
  <col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Nombre de Classe" fld="0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A7FF-21E4-4EE9-BF72-239257424098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6:L22" firstHeaderRow="0" firstDataRow="1" firstDataCol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Moyenne de 1M" fld="6" subtotal="average" baseField="0" baseItem="0"/>
    <dataField name="Moyenne de 1E" fld="7" subtotal="average" baseField="0" baseItem="0"/>
    <dataField name="Moyenne de 1i" fld="8" subtotal="average" baseField="0" baseItem="0"/>
    <dataField name="Moyenne de DC1" fld="9" subtotal="average" baseField="0" baseItem="0"/>
    <dataField name="Écartype de DC1" fld="9" subtotal="stdDev" baseField="0" baseItem="0"/>
    <dataField name="Moyenne de 2C" fld="10" subtotal="average" baseField="0" baseItem="0"/>
    <dataField name="Moyenne de 2M" fld="11" subtotal="average" baseField="0" baseItem="0"/>
    <dataField name="Moyenne de 2E" fld="12" subtotal="average" baseField="0" baseItem="0"/>
    <dataField name="Moyenne de 2i" fld="13" subtotal="average" baseField="0" baseItem="0"/>
    <dataField name="Moyenne de DC2" fld="14" subtotal="average" baseField="0" baseItem="0"/>
    <dataField name="Écartype de DC2" fld="14" subtotal="stdDev" baseField="0" baseItem="0"/>
  </dataFields>
  <formats count="3">
    <format dxfId="13">
      <pivotArea collapsedLevelsAreSubtotals="1" fieldPosition="0">
        <references count="1">
          <reference field="0" count="0"/>
        </references>
      </pivotArea>
    </format>
    <format dxfId="12">
      <pivotArea grandRow="1" outline="0" collapsedLevelsAreSubtotals="1" fieldPosition="0"/>
    </format>
    <format dxfId="11">
      <pivotArea dataOnly="0" labelOnly="1" outline="0" fieldPosition="0">
        <references count="1">
          <reference field="4294967294" count="8">
            <x v="0"/>
            <x v="1"/>
            <x v="2"/>
            <x v="3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AD297C-B0D6-4CA3-8846-59D2FE95B650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7:B13" firstHeaderRow="1" firstDataRow="1" firstDataCol="1" rowPageCount="1" colPageCount="1"/>
  <pivotFields count="33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axis="axisPage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4" item="1" hier="-1"/>
  </pageFields>
  <dataFields count="1">
    <dataField name="Nombre de PAP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AD488-A966-42D5-8A92-ADA8CD105AC6}" name="Tableau1" displayName="Tableau1" ref="A1:AG140" totalsRowShown="0" headerRowDxfId="119" dataDxfId="117" headerRowBorderDxfId="118" tableBorderDxfId="116">
  <autoFilter ref="A1:AG140" xr:uid="{6E4AD488-A966-42D5-8A92-ADA8CD105AC6}"/>
  <sortState xmlns:xlrd2="http://schemas.microsoft.com/office/spreadsheetml/2017/richdata2" ref="A2:AG140">
    <sortCondition ref="A1:A140"/>
  </sortState>
  <tableColumns count="33">
    <tableColumn id="1" xr3:uid="{515084A8-4F08-4EDE-BFF7-6BDE3BD7FD32}" name="Classe" dataDxfId="115"/>
    <tableColumn id="2" xr3:uid="{ECB0C3CA-5B39-458F-AF3F-990F673B69D0}" name="N°" dataDxfId="114"/>
    <tableColumn id="3" xr3:uid="{1033E213-1E75-400C-B791-8D3B2A4B0B17}" name="Nom" dataDxfId="113"/>
    <tableColumn id="4" xr3:uid="{5B04BBA5-02A8-4637-8F21-22D77E637B73}" name="Prénom" dataDxfId="112"/>
    <tableColumn id="30" xr3:uid="{96B6039C-8C2A-4EFC-A0EF-B26749A11B2A}" name="PAP" dataDxfId="111"/>
    <tableColumn id="5" xr3:uid="{26838AE0-A9F2-4DF4-8E21-3443EF053475}" name="Coef" dataDxfId="110">
      <calculatedColumnFormula>IF(Tableau1[[#This Row],[PAP]]="oui",1.1,1)</calculatedColumnFormula>
    </tableColumn>
    <tableColumn id="6" xr3:uid="{ED651E9B-3FA5-4093-B7AB-1CFAE9A1E230}" name="1M" dataDxfId="109">
      <calculatedColumnFormula>SUM(Tableau5[[#This Row],[1.1 DC1]:[1.10 DC1]])</calculatedColumnFormula>
    </tableColumn>
    <tableColumn id="7" xr3:uid="{D831EFE3-3A81-41E7-B74D-D30C4B8F39DF}" name="1E" dataDxfId="108">
      <calculatedColumnFormula>SUM(Tableau5[[#This Row],[2.1 DC1]:[2.5 DC1]])</calculatedColumnFormula>
    </tableColumn>
    <tableColumn id="8" xr3:uid="{BD5DE5B0-54AF-4096-86CD-852F516E0011}" name="1i" dataDxfId="107">
      <calculatedColumnFormula>SUM(Tableau5[[#This Row],[3.1 DC1]:[3.5 DC1]])</calculatedColumnFormula>
    </tableColumn>
    <tableColumn id="9" xr3:uid="{B4A2E546-A65E-4C7C-B067-08FE78642CE3}" name="DC1" dataDxfId="106">
      <calculatedColumnFormula>ROUNDUP((SUM(Tableau1[[#This Row],[1M]:[1i]])*Tableau1[[#This Row],[Coef]]/1.5),0)</calculatedColumnFormula>
    </tableColumn>
    <tableColumn id="33" xr3:uid="{736A6EC9-88C6-4C20-AC2D-8D0167B1FAA6}" name="2C" dataDxfId="105">
      <calculatedColumnFormula>SUM(Tableau5[[#This Row],[1.1 DC2]:[1.3 DC2]])</calculatedColumnFormula>
    </tableColumn>
    <tableColumn id="10" xr3:uid="{4A23E78B-1BAA-43CF-9BD1-3AA22C687B23}" name="2M" dataDxfId="104">
      <calculatedColumnFormula>SUM(Tableau5[[#This Row],[2.1 DC2]:[2.5 DC2]])</calculatedColumnFormula>
    </tableColumn>
    <tableColumn id="11" xr3:uid="{DF29D3EC-BD35-485F-B44C-1753B85B34DC}" name="2E" dataDxfId="103">
      <calculatedColumnFormula>SUM(Tableau5[[#This Row],[3.1 DC2]:[3.4 DC2]])</calculatedColumnFormula>
    </tableColumn>
    <tableColumn id="12" xr3:uid="{39993393-2CB0-43A5-BFDE-76C129CC0853}" name="2i" dataDxfId="102">
      <calculatedColumnFormula>SUM(Tableau5[[#This Row],[4.1 DC2]:[4.5 DC2]])</calculatedColumnFormula>
    </tableColumn>
    <tableColumn id="13" xr3:uid="{1D2188AF-48C2-43E0-8759-38ABA0B02AF3}" name="DC2" dataDxfId="101">
      <calculatedColumnFormula>ROUNDUP((SUM(Tableau1[[#This Row],[2C]:[2i]])*Tableau1[[#This Row],[Coef]]),0)</calculatedColumnFormula>
    </tableColumn>
    <tableColumn id="35" xr3:uid="{3B273968-FD48-4ABF-B9AC-09C57F18402C}" name="EVO2" dataDxfId="100">
      <calculatedColumnFormula>(Tableau1[[#This Row],[DC2]]-Tableau1[[#This Row],[DC1]])/Tableau1[[#This Row],[DC1]]</calculatedColumnFormula>
    </tableColumn>
    <tableColumn id="14" xr3:uid="{D413E261-40FE-4031-86E6-C563C225D023}" name="3M" dataDxfId="99">
      <calculatedColumnFormula>SUM(Tableau5[[#This Row],[1.1 DC3]:[1.7 DC3]])</calculatedColumnFormula>
    </tableColumn>
    <tableColumn id="15" xr3:uid="{9018DA94-8D9C-4086-993D-2BB64ABA9C0D}" name="3E" dataDxfId="98">
      <calculatedColumnFormula>SUM(Tableau5[[#This Row],[2.1 DC3]:[2.8 DC3]])</calculatedColumnFormula>
    </tableColumn>
    <tableColumn id="16" xr3:uid="{9CCE3CDD-0B6B-40E8-AC0E-8371A97B9B77}" name="3i" dataDxfId="97">
      <calculatedColumnFormula>SUM(Tableau5[[#This Row],[3.1 DC3]:[3.7 DC3]])</calculatedColumnFormula>
    </tableColumn>
    <tableColumn id="17" xr3:uid="{C82AF092-3A30-45E2-8519-14FE172EFEBD}" name="DC3" dataDxfId="96">
      <calculatedColumnFormula>ROUNDUP((SUM(Tableau1[[#This Row],[3M]:[3i]])*Tableau1[[#This Row],[Coef]]/1.5),0)</calculatedColumnFormula>
    </tableColumn>
    <tableColumn id="36" xr3:uid="{8203175E-607A-439F-A122-E54A37646FB1}" name="EVO3" dataDxfId="95">
      <calculatedColumnFormula>(Tableau1[[#This Row],[DC3]]-Tableau1[[#This Row],[DC2]])/Tableau1[[#This Row],[DC2]]</calculatedColumnFormula>
    </tableColumn>
    <tableColumn id="18" xr3:uid="{ECD6A69C-1A59-41DE-8349-3AC1629C6A10}" name="4M" dataDxfId="94"/>
    <tableColumn id="19" xr3:uid="{D0C3C23C-70C0-45DD-8EB8-38E7583FAC00}" name="4E" dataDxfId="93"/>
    <tableColumn id="20" xr3:uid="{A0D2EC7F-C5B5-4F5C-B580-673A2FA58ABC}" name="4i" dataDxfId="92"/>
    <tableColumn id="21" xr3:uid="{DFB47AF4-5CB3-4D77-B682-ADA93D2E0D91}" name="DC4" dataDxfId="91"/>
    <tableColumn id="22" xr3:uid="{282BA8DB-9566-4F33-8598-D2DF6DCCCBC4}" name="5M" dataDxfId="90"/>
    <tableColumn id="23" xr3:uid="{666FA09E-93EB-4E3C-B643-9A85B4431207}" name="5E" dataDxfId="89"/>
    <tableColumn id="24" xr3:uid="{259F078A-349D-4BBE-88C6-ADABE0034DB1}" name="5i" dataDxfId="88"/>
    <tableColumn id="25" xr3:uid="{569E1BF6-F95F-4475-9970-18E058E62DA4}" name="DC5" dataDxfId="87"/>
    <tableColumn id="26" xr3:uid="{1B9ECEB5-9D29-4597-A541-D7F4182A4DE6}" name="6M" dataDxfId="86"/>
    <tableColumn id="27" xr3:uid="{019D09BF-F6D0-4CCC-943E-B44A4F4BB885}" name="6E" dataDxfId="85"/>
    <tableColumn id="28" xr3:uid="{46CF1BAA-88EC-4B7E-84DA-41D624236115}" name="6i" dataDxfId="84"/>
    <tableColumn id="29" xr3:uid="{A506A976-8F1D-411C-8E5C-7769B41A88D8}" name="DC6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5CBEE08-329B-4E21-A9CA-449389A4B2F1}" name="Tableau5" displayName="Tableau5" ref="A1:BM140" totalsRowShown="0" headerRowDxfId="82" dataDxfId="81" tableBorderDxfId="80">
  <autoFilter ref="A1:BM140" xr:uid="{15CBEE08-329B-4E21-A9CA-449389A4B2F1}"/>
  <sortState xmlns:xlrd2="http://schemas.microsoft.com/office/spreadsheetml/2017/richdata2" ref="A2:BL140">
    <sortCondition ref="A1:A140"/>
  </sortState>
  <tableColumns count="65">
    <tableColumn id="1" xr3:uid="{F8EF67A6-58EF-4B0E-9C2B-B2C1805A61B9}" name="Classe" dataDxfId="79"/>
    <tableColumn id="2" xr3:uid="{7E788F3E-CD39-4D1E-B316-CFCB218BAB97}" name="N°" dataDxfId="78"/>
    <tableColumn id="3" xr3:uid="{4F5B0C05-BB75-44E5-91A0-66CBFCBBDA3B}" name="Nom" dataDxfId="77"/>
    <tableColumn id="4" xr3:uid="{56087FB3-A45C-4FC4-90D1-7F505B440BA7}" name="Prénom" dataDxfId="76"/>
    <tableColumn id="5" xr3:uid="{23E858BE-23F1-4D22-B50B-6E1E7BEA7918}" name="PAP" dataDxfId="75">
      <calculatedColumnFormula>Tableau1[[#This Row],[PAP]]</calculatedColumnFormula>
    </tableColumn>
    <tableColumn id="6" xr3:uid="{DE753A88-74C0-4A86-A952-3D5AECC9E237}" name="1.1 DC1" dataDxfId="74"/>
    <tableColumn id="7" xr3:uid="{1137B1EE-B572-42C2-A184-2B80E45FD446}" name="1.2 DC1" dataDxfId="73"/>
    <tableColumn id="8" xr3:uid="{9D3BECDF-D9F8-46EB-9C7A-B9889C6B646B}" name="1.3 DC1" dataDxfId="72"/>
    <tableColumn id="9" xr3:uid="{0E3A8D6A-3CE1-40E7-975D-82D688458136}" name="1.4 DC1" dataDxfId="71"/>
    <tableColumn id="10" xr3:uid="{BB8DA86E-2414-449B-B409-14EBD656EC93}" name="1.5 DC1" dataDxfId="70"/>
    <tableColumn id="11" xr3:uid="{D3CA5814-A5C0-4E7C-A35A-A17E58363896}" name="1.6  DC1" dataDxfId="69"/>
    <tableColumn id="12" xr3:uid="{0B0D967A-8F9F-496C-BB50-1E1BDBCD0272}" name="1.7 DC1" dataDxfId="68"/>
    <tableColumn id="13" xr3:uid="{7F0953FB-4C7F-47A3-A06F-0A1F3433D8ED}" name="1.8 DC1" dataDxfId="67"/>
    <tableColumn id="14" xr3:uid="{3D8AE04E-4A5E-4E12-9D90-D5C258B44250}" name="1.9 DC1" dataDxfId="66"/>
    <tableColumn id="15" xr3:uid="{0CCB08B7-7AB6-44AF-8E17-E3C6D25D2870}" name="1.10 DC1" dataDxfId="65"/>
    <tableColumn id="16" xr3:uid="{B480556D-6E39-44EE-8EC8-2ACD6B35AE5A}" name="2.1 DC1" dataDxfId="64"/>
    <tableColumn id="17" xr3:uid="{959FDBED-37A2-4092-9BDA-D71CAB35DCF7}" name="2.2 DC1" dataDxfId="63"/>
    <tableColumn id="18" xr3:uid="{2B6195AB-2BCE-4667-B797-72AC07F173D9}" name="2.3 DC1" dataDxfId="62"/>
    <tableColumn id="19" xr3:uid="{1EE1B0FE-906B-4649-A0C5-DE7094DCAA9A}" name="2.4 DC1" dataDxfId="61"/>
    <tableColumn id="20" xr3:uid="{E3CF5511-81BB-4271-8823-750179DC70B7}" name="2.5 DC1" dataDxfId="60"/>
    <tableColumn id="21" xr3:uid="{72A13ECF-7C1D-492D-9DDE-8C0D2F91D8DF}" name="3.1 DC1" dataDxfId="59"/>
    <tableColumn id="22" xr3:uid="{1E744393-2B41-42EC-B2C6-6366D7D4EE9E}" name="3.2 DC1" dataDxfId="58"/>
    <tableColumn id="23" xr3:uid="{AC6C8A79-3C4A-4DD0-928C-CB585810E3F7}" name="3.3 DC1" dataDxfId="57"/>
    <tableColumn id="24" xr3:uid="{EE152E21-B80D-43E8-81DA-0812B0BDC900}" name="3.4 DC1" dataDxfId="56"/>
    <tableColumn id="25" xr3:uid="{6EE4A9FC-ABBD-44BE-8878-3E1592427E9A}" name="3.5 DC1" dataDxfId="55"/>
    <tableColumn id="26" xr3:uid="{828EE7D4-AD28-4EC6-96F2-FD693BB128CD}" name="1.1 DC2" dataDxfId="54"/>
    <tableColumn id="27" xr3:uid="{F74903BE-BACC-4706-9BB8-D25E46A232B4}" name="1.2 DC2" dataDxfId="53"/>
    <tableColumn id="28" xr3:uid="{9057953C-A938-4EDE-89F8-34FEDE8911FF}" name="1.3 DC2" dataDxfId="52"/>
    <tableColumn id="29" xr3:uid="{40B8BD2E-C236-4054-AB4F-844BDFFE55C4}" name="2.1 DC2" dataDxfId="51"/>
    <tableColumn id="30" xr3:uid="{ADE8D843-13F5-4A40-A127-A55EA8416FDB}" name="2.2 DC2" dataDxfId="50"/>
    <tableColumn id="31" xr3:uid="{40BD56C0-6591-4CB6-9405-C32CE24FF79A}" name="2.3 DC2" dataDxfId="49"/>
    <tableColumn id="32" xr3:uid="{46F46D25-9215-44F6-B836-38814E12D417}" name="2.4 DC2" dataDxfId="48"/>
    <tableColumn id="33" xr3:uid="{0E7020CA-8D6A-484B-B865-4EC98BA5B4A3}" name="2.5 DC2" dataDxfId="47"/>
    <tableColumn id="34" xr3:uid="{E11F0B50-A7AF-49F5-9596-37D71AB9B8F2}" name="3.1 DC2" dataDxfId="46"/>
    <tableColumn id="35" xr3:uid="{9B592AC1-D9D3-4A2E-9310-05EC2C5B3C5A}" name="3.2 DC2" dataDxfId="45"/>
    <tableColumn id="36" xr3:uid="{E643799D-F5C2-43E1-A186-82B7865DDEAC}" name="3.3 DC2" dataDxfId="44"/>
    <tableColumn id="37" xr3:uid="{FF15D74D-2747-4C2E-899D-096535879E99}" name="3.4 DC2" dataDxfId="43"/>
    <tableColumn id="38" xr3:uid="{DB23F0B9-C89F-4DD1-BC78-3CCB6B772E33}" name="4.1 DC2" dataDxfId="42"/>
    <tableColumn id="39" xr3:uid="{EA8A9588-1AC8-45F7-B350-BA39C3115E94}" name="4.2 DC2" dataDxfId="41"/>
    <tableColumn id="40" xr3:uid="{6096B193-91C6-4965-A089-F95EAD1F48C8}" name="4.3 DC2" dataDxfId="40"/>
    <tableColumn id="41" xr3:uid="{1EFF5911-94B2-4345-9082-293E23313570}" name="4.4 DC2" dataDxfId="39"/>
    <tableColumn id="42" xr3:uid="{790E1014-94B4-431F-BDCD-0192E89125FC}" name="4.5 DC2" dataDxfId="38"/>
    <tableColumn id="57" xr3:uid="{818E77C6-C67B-4FF1-847F-9CD2F792C11A}" name="1.1 DC3" dataDxfId="37"/>
    <tableColumn id="58" xr3:uid="{92C7285C-2FE5-40F1-BD7A-5F1B1911DE66}" name="1.2 DC3" dataDxfId="36"/>
    <tableColumn id="59" xr3:uid="{E88CC88F-8D19-48DF-8C5B-4E80FF08515A}" name="1.3 DC3" dataDxfId="35"/>
    <tableColumn id="60" xr3:uid="{BF80FE18-F659-426D-93D3-4C19E6088E4E}" name="1.4 DC3" dataDxfId="34"/>
    <tableColumn id="61" xr3:uid="{57337822-5244-4905-8939-4480427A4034}" name="1.5 DC3" dataDxfId="33"/>
    <tableColumn id="62" xr3:uid="{53EA139C-439C-4E5C-A77B-0EF39AC0559D}" name="1.6 DC3" dataDxfId="32"/>
    <tableColumn id="63" xr3:uid="{DBEF00AA-0045-40A4-9E06-C3BCF46668FE}" name="1.7 DC3" dataDxfId="31"/>
    <tableColumn id="67" xr3:uid="{E073E4C9-95D0-4FFC-877B-C5C72E1B7256}" name="2.1 DC3" dataDxfId="30"/>
    <tableColumn id="68" xr3:uid="{0F14EC33-9CD6-46BF-9958-DE1E1A3D8D82}" name="2.2 DC3" dataDxfId="29"/>
    <tableColumn id="69" xr3:uid="{332B36CD-5381-4C9F-8A5C-6ECC08FC4E8E}" name="2.3 DC3" dataDxfId="28"/>
    <tableColumn id="70" xr3:uid="{259E886A-CB14-435B-A5B9-D1DBFC92221E}" name="2.4 DC3" dataDxfId="27"/>
    <tableColumn id="71" xr3:uid="{0206394C-FBFC-4950-916F-2AE8654A748A}" name="2.5 DC3" dataDxfId="26"/>
    <tableColumn id="72" xr3:uid="{ACF87879-22FE-4432-B8C1-EB7B66E214F0}" name="2.6 DC3" dataDxfId="25"/>
    <tableColumn id="73" xr3:uid="{034035F1-3E1D-4538-A1DB-B0948C89535C}" name="2.7 DC3" dataDxfId="24"/>
    <tableColumn id="74" xr3:uid="{1708C71E-F3CB-41D6-B5AB-58FEF32DDF6C}" name="2.8 DC3" dataDxfId="23"/>
    <tableColumn id="77" xr3:uid="{85B0BB00-F2B5-4C55-86F8-37FE85FCB3D4}" name="3.1 DC3" dataDxfId="22"/>
    <tableColumn id="78" xr3:uid="{151F0A43-2549-48EE-9AB6-128B7F0CB34D}" name="3.2 DC3" dataDxfId="21"/>
    <tableColumn id="79" xr3:uid="{138B37DD-E8BD-4984-BF74-4C50E5D5B70D}" name="3.3 DC3" dataDxfId="20"/>
    <tableColumn id="80" xr3:uid="{8E81325D-D2C4-4BE4-B444-2E442BD31158}" name="3.4 DC3" dataDxfId="19"/>
    <tableColumn id="81" xr3:uid="{8A220E76-6BD3-4070-B3FC-19952803449B}" name="3.5 DC3" dataDxfId="18"/>
    <tableColumn id="82" xr3:uid="{9A496AEE-2C28-4F87-8BD1-F19703BD43F8}" name="3.6 DC3" dataDxfId="17"/>
    <tableColumn id="83" xr3:uid="{A6509A33-65D8-41B9-BB12-D3D5AE763BD5}" name="3.7 DC3" dataDxfId="16"/>
    <tableColumn id="64" xr3:uid="{224733ED-7DC8-4B1B-B3A4-2D4D61B6518B}" name="3.7 DC4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7C9453-756C-40CD-85B1-AFB1B5B42577}" name="Tableau3" displayName="Tableau3" ref="A1:D140" totalsRowShown="0" headerRowDxfId="14">
  <autoFilter ref="A1:D140" xr:uid="{CC7C9453-756C-40CD-85B1-AFB1B5B42577}"/>
  <sortState xmlns:xlrd2="http://schemas.microsoft.com/office/spreadsheetml/2017/richdata2" ref="A2:D140">
    <sortCondition ref="A1:A140"/>
  </sortState>
  <tableColumns count="4">
    <tableColumn id="1" xr3:uid="{1CCA73EF-A282-478E-9154-0A17DB97054E}" name="DC1 F">
      <calculatedColumnFormula>'Notes DC'!J2</calculatedColumnFormula>
    </tableColumn>
    <tableColumn id="2" xr3:uid="{EB91115B-65B1-462D-A3D9-7904ADF1FC47}" name="DC2 F">
      <calculatedColumnFormula>'Notes DC'!L2</calculatedColumnFormula>
    </tableColumn>
    <tableColumn id="3" xr3:uid="{669C36CB-41EA-4F15-85EF-4204DD755210}" name="DC3 F">
      <calculatedColumnFormula>'Notes DC'!M2</calculatedColumnFormula>
    </tableColumn>
    <tableColumn id="4" xr3:uid="{30662710-8CC9-4F76-8C57-2C24052D1F07}" name="DC4 F">
      <calculatedColumnFormula>'Notes DC'!N2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" dT="2023-01-31T17:24:32.85" personId="{41584665-29E2-454F-8430-9E468491986B}" id="{9E014B7B-33A5-4389-93D8-64294FEEC997}">
    <text>En haut Graphs DC1 et 2 classes entières
En Bas Graphs DC1 et 2 avec seulement les élèves présents aux 2 devoirs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D125-5CCD-4216-8766-AEB3822899DC}">
  <sheetPr>
    <tabColor theme="2" tint="-9.9978637043366805E-2"/>
  </sheetPr>
  <dimension ref="A1:F23"/>
  <sheetViews>
    <sheetView zoomScale="70" zoomScaleNormal="70" workbookViewId="0">
      <selection activeCell="G15" sqref="G15"/>
    </sheetView>
  </sheetViews>
  <sheetFormatPr baseColWidth="10" defaultColWidth="11.453125" defaultRowHeight="14.5" x14ac:dyDescent="0.35"/>
  <cols>
    <col min="1" max="1" width="19.81640625" customWidth="1"/>
    <col min="6" max="6" width="12.7265625" customWidth="1"/>
  </cols>
  <sheetData>
    <row r="1" spans="1:6" x14ac:dyDescent="0.35">
      <c r="A1" t="s">
        <v>0</v>
      </c>
    </row>
    <row r="2" spans="1:6" x14ac:dyDescent="0.35">
      <c r="A2" t="s">
        <v>1</v>
      </c>
    </row>
    <row r="3" spans="1:6" x14ac:dyDescent="0.35">
      <c r="A3" t="s">
        <v>2</v>
      </c>
    </row>
    <row r="6" spans="1:6" x14ac:dyDescent="0.35">
      <c r="A6" t="s">
        <v>3</v>
      </c>
    </row>
    <row r="7" spans="1:6" x14ac:dyDescent="0.35">
      <c r="A7" s="123" t="s">
        <v>4</v>
      </c>
    </row>
    <row r="8" spans="1:6" x14ac:dyDescent="0.35">
      <c r="A8" s="124" t="s">
        <v>5</v>
      </c>
    </row>
    <row r="10" spans="1:6" x14ac:dyDescent="0.35">
      <c r="A10" s="135" t="s">
        <v>6</v>
      </c>
      <c r="B10" s="136"/>
      <c r="C10" s="136"/>
      <c r="D10" s="136"/>
      <c r="E10" s="136"/>
      <c r="F10" s="136"/>
    </row>
    <row r="11" spans="1:6" x14ac:dyDescent="0.35">
      <c r="A11" s="137" t="s">
        <v>7</v>
      </c>
      <c r="B11" s="138" t="s">
        <v>8</v>
      </c>
      <c r="C11" s="138"/>
      <c r="D11" s="138"/>
      <c r="E11" s="138"/>
      <c r="F11" s="138"/>
    </row>
    <row r="12" spans="1:6" x14ac:dyDescent="0.35">
      <c r="A12" s="137" t="s">
        <v>9</v>
      </c>
      <c r="B12" s="138" t="s">
        <v>10</v>
      </c>
      <c r="C12" s="138"/>
      <c r="D12" s="138"/>
      <c r="E12" s="138"/>
      <c r="F12" s="138"/>
    </row>
    <row r="13" spans="1:6" x14ac:dyDescent="0.35">
      <c r="A13" s="137" t="s">
        <v>11</v>
      </c>
      <c r="B13" s="138" t="s">
        <v>12</v>
      </c>
      <c r="C13" s="138"/>
      <c r="D13" s="138"/>
      <c r="E13" s="138"/>
      <c r="F13" s="138"/>
    </row>
    <row r="14" spans="1:6" x14ac:dyDescent="0.35">
      <c r="A14" s="137" t="s">
        <v>13</v>
      </c>
      <c r="B14" s="138" t="s">
        <v>14</v>
      </c>
      <c r="C14" s="138"/>
      <c r="D14" s="138"/>
      <c r="E14" s="138"/>
      <c r="F14" s="138"/>
    </row>
    <row r="15" spans="1:6" x14ac:dyDescent="0.35">
      <c r="A15" s="139" t="s">
        <v>15</v>
      </c>
      <c r="B15" s="138" t="s">
        <v>16</v>
      </c>
      <c r="C15" s="138"/>
      <c r="D15" s="138"/>
      <c r="E15" s="138"/>
      <c r="F15" s="138"/>
    </row>
    <row r="17" spans="1:6" x14ac:dyDescent="0.35">
      <c r="A17" s="140" t="s">
        <v>17</v>
      </c>
      <c r="B17" s="141"/>
      <c r="C17" s="141"/>
      <c r="D17" s="141"/>
      <c r="E17" s="141"/>
      <c r="F17" s="141"/>
    </row>
    <row r="18" spans="1:6" x14ac:dyDescent="0.35">
      <c r="A18" s="142" t="s">
        <v>18</v>
      </c>
      <c r="B18" s="142" t="s">
        <v>19</v>
      </c>
      <c r="C18" s="142"/>
      <c r="D18" s="142"/>
      <c r="E18" s="142"/>
      <c r="F18" s="142"/>
    </row>
    <row r="19" spans="1:6" x14ac:dyDescent="0.35">
      <c r="A19" s="142" t="s">
        <v>20</v>
      </c>
      <c r="B19" s="142" t="s">
        <v>21</v>
      </c>
      <c r="C19" s="142"/>
      <c r="D19" s="142"/>
      <c r="E19" s="142"/>
      <c r="F19" s="142"/>
    </row>
    <row r="20" spans="1:6" x14ac:dyDescent="0.35">
      <c r="A20" s="142" t="s">
        <v>22</v>
      </c>
      <c r="B20" s="142" t="s">
        <v>23</v>
      </c>
      <c r="C20" s="142"/>
      <c r="D20" s="142"/>
      <c r="E20" s="142"/>
      <c r="F20" s="142"/>
    </row>
    <row r="22" spans="1:6" x14ac:dyDescent="0.35">
      <c r="A22" s="135" t="s">
        <v>24</v>
      </c>
      <c r="B22" s="136"/>
      <c r="C22" s="136"/>
      <c r="D22" s="136"/>
      <c r="E22" s="136"/>
      <c r="F22" s="136"/>
    </row>
    <row r="23" spans="1:6" x14ac:dyDescent="0.35">
      <c r="A23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FA7A0-52C3-4FA6-BAFA-E5C230A4A718}">
  <sheetPr>
    <tabColor theme="5"/>
    <pageSetUpPr fitToPage="1"/>
  </sheetPr>
  <dimension ref="A1:AD18"/>
  <sheetViews>
    <sheetView zoomScale="55" zoomScaleNormal="55" workbookViewId="0">
      <selection activeCell="L15" sqref="L15"/>
    </sheetView>
  </sheetViews>
  <sheetFormatPr baseColWidth="10" defaultColWidth="11.453125" defaultRowHeight="14.5" outlineLevelCol="1" x14ac:dyDescent="0.35"/>
  <cols>
    <col min="1" max="3" width="9.453125" customWidth="1"/>
    <col min="4" max="7" width="9.453125" customWidth="1" outlineLevel="1"/>
    <col min="8" max="8" width="9.453125" customWidth="1"/>
    <col min="9" max="9" width="1.54296875" customWidth="1"/>
    <col min="10" max="14" width="9.453125" customWidth="1" outlineLevel="1"/>
    <col min="15" max="15" width="9.453125" customWidth="1"/>
    <col min="16" max="16" width="6.26953125" hidden="1" customWidth="1"/>
    <col min="17" max="17" width="1.54296875" customWidth="1"/>
    <col min="18" max="21" width="9.453125" hidden="1" customWidth="1" outlineLevel="1"/>
    <col min="22" max="22" width="9.453125" customWidth="1" collapsed="1"/>
    <col min="23" max="23" width="4.81640625" hidden="1" customWidth="1"/>
    <col min="24" max="24" width="1.54296875" customWidth="1"/>
    <col min="25" max="28" width="9.453125" hidden="1" customWidth="1" outlineLevel="1"/>
    <col min="29" max="29" width="9.453125" customWidth="1" collapsed="1"/>
    <col min="30" max="30" width="3.54296875" hidden="1" customWidth="1"/>
    <col min="31" max="31" width="9.453125" customWidth="1"/>
  </cols>
  <sheetData>
    <row r="1" spans="1:30" ht="30" x14ac:dyDescent="0.6">
      <c r="A1" s="67" t="s">
        <v>265</v>
      </c>
    </row>
    <row r="2" spans="1:30" ht="21" x14ac:dyDescent="0.5">
      <c r="A2" s="230" t="s">
        <v>26</v>
      </c>
    </row>
    <row r="4" spans="1:30" s="230" customFormat="1" ht="117" x14ac:dyDescent="0.5">
      <c r="A4" s="220" t="s">
        <v>27</v>
      </c>
      <c r="B4" s="221" t="s">
        <v>28</v>
      </c>
      <c r="C4" s="221" t="s">
        <v>29</v>
      </c>
      <c r="D4" s="222" t="s">
        <v>30</v>
      </c>
      <c r="E4" s="222" t="s">
        <v>31</v>
      </c>
      <c r="F4" s="222" t="s">
        <v>32</v>
      </c>
      <c r="G4" s="222" t="s">
        <v>33</v>
      </c>
      <c r="H4" s="223" t="s">
        <v>34</v>
      </c>
      <c r="I4" s="224"/>
      <c r="J4" s="225" t="s">
        <v>35</v>
      </c>
      <c r="K4" s="225" t="s">
        <v>36</v>
      </c>
      <c r="L4" s="225" t="s">
        <v>37</v>
      </c>
      <c r="M4" s="225" t="s">
        <v>38</v>
      </c>
      <c r="N4" s="225" t="s">
        <v>39</v>
      </c>
      <c r="O4" s="226" t="s">
        <v>40</v>
      </c>
      <c r="P4" s="225" t="s">
        <v>41</v>
      </c>
      <c r="Q4" s="225"/>
      <c r="R4" s="227" t="s">
        <v>42</v>
      </c>
      <c r="S4" s="227" t="s">
        <v>43</v>
      </c>
      <c r="T4" s="227" t="s">
        <v>44</v>
      </c>
      <c r="U4" s="227" t="s">
        <v>45</v>
      </c>
      <c r="V4" s="228" t="s">
        <v>46</v>
      </c>
      <c r="W4" s="227" t="s">
        <v>47</v>
      </c>
      <c r="X4" s="227"/>
      <c r="Y4" s="227" t="s">
        <v>48</v>
      </c>
      <c r="Z4" s="227" t="s">
        <v>49</v>
      </c>
      <c r="AA4" s="227" t="s">
        <v>50</v>
      </c>
      <c r="AB4" s="227" t="s">
        <v>51</v>
      </c>
      <c r="AC4" s="229" t="s">
        <v>52</v>
      </c>
      <c r="AD4" s="227" t="s">
        <v>53</v>
      </c>
    </row>
    <row r="5" spans="1:30" ht="23" x14ac:dyDescent="0.5">
      <c r="A5" s="28">
        <v>611</v>
      </c>
      <c r="B5" s="29">
        <f>COUNTIF(Tableau1[Classe],611)</f>
        <v>29</v>
      </c>
      <c r="C5" s="45">
        <f>PAP!B4</f>
        <v>8</v>
      </c>
      <c r="D5" s="231">
        <f>COUNTIFS(Tableau1[Classe],611,Tableau1[DC1],0)</f>
        <v>0</v>
      </c>
      <c r="E5" s="55">
        <f>Dyn!B17</f>
        <v>3.1379310344827585</v>
      </c>
      <c r="F5" s="55">
        <f>Dyn!C17</f>
        <v>3.8793103448275863</v>
      </c>
      <c r="G5" s="55">
        <f>Dyn!D17</f>
        <v>5.568965517241379</v>
      </c>
      <c r="H5" s="60">
        <f>Dyn!E17</f>
        <v>9</v>
      </c>
      <c r="I5" s="42"/>
      <c r="J5" s="47">
        <f>COUNTIFS(Tableau1[Classe],611,Tableau1[DC2],0)</f>
        <v>28</v>
      </c>
      <c r="K5" s="55">
        <f>Dyn!G17</f>
        <v>0</v>
      </c>
      <c r="L5" s="55">
        <f>Dyn!H17</f>
        <v>4.4827586206896551E-2</v>
      </c>
      <c r="M5" s="55">
        <f>Dyn!I17</f>
        <v>0.11724137931034484</v>
      </c>
      <c r="N5" s="55">
        <f>Dyn!J17</f>
        <v>8.6206896551724144E-2</v>
      </c>
      <c r="O5" s="61">
        <f>Dyn!K17</f>
        <v>0.27586206896551724</v>
      </c>
      <c r="P5" s="54">
        <f>100*(O5-H5)/H5</f>
        <v>-96.934865900383144</v>
      </c>
      <c r="Q5" s="43"/>
      <c r="R5" s="48">
        <f>COUNTIFS(Tableau1[Classe],611,Tableau1[DC3],0)</f>
        <v>29</v>
      </c>
      <c r="S5" s="49"/>
      <c r="T5" s="49"/>
      <c r="U5" s="49"/>
      <c r="V5" s="62"/>
      <c r="W5" s="50"/>
      <c r="X5" s="31"/>
      <c r="Y5" s="48">
        <f>COUNTIFS(Tableau1[Classe],611,Tableau1[DC4],0)</f>
        <v>0</v>
      </c>
      <c r="Z5" s="30"/>
      <c r="AA5" s="30"/>
      <c r="AB5" s="30"/>
      <c r="AC5" s="63"/>
      <c r="AD5" s="31"/>
    </row>
    <row r="6" spans="1:30" ht="23" x14ac:dyDescent="0.5">
      <c r="A6" s="32">
        <v>612</v>
      </c>
      <c r="B6" s="29">
        <f>COUNTIF(Tableau1[Classe],612)</f>
        <v>30</v>
      </c>
      <c r="C6" s="45">
        <f>PAP!B5</f>
        <v>6</v>
      </c>
      <c r="D6" s="231">
        <f>COUNTIFS(Tableau1[Classe],612,Tableau1[DC1],0)</f>
        <v>0</v>
      </c>
      <c r="E6" s="55">
        <f>Dyn!B18</f>
        <v>2.5950000000000006</v>
      </c>
      <c r="F6" s="55">
        <f>Dyn!C18</f>
        <v>3.1500000000000004</v>
      </c>
      <c r="G6" s="55">
        <f>Dyn!D18</f>
        <v>4.2850000000000001</v>
      </c>
      <c r="H6" s="60">
        <f>Dyn!E18</f>
        <v>7.333333333333333</v>
      </c>
      <c r="I6" s="42"/>
      <c r="J6" s="47">
        <f>COUNTIFS(Tableau1[Classe],612,Tableau1[DC2],0)</f>
        <v>2</v>
      </c>
      <c r="K6" s="55">
        <f>Dyn!G18</f>
        <v>2.3416666666666668</v>
      </c>
      <c r="L6" s="55">
        <f>Dyn!H18</f>
        <v>2.1166666666666667</v>
      </c>
      <c r="M6" s="55">
        <f>Dyn!I18</f>
        <v>2.9166666666666665</v>
      </c>
      <c r="N6" s="55">
        <f>Dyn!J18</f>
        <v>1.6583333333333334</v>
      </c>
      <c r="O6" s="61">
        <f>Dyn!K18</f>
        <v>9.4666666666666668</v>
      </c>
      <c r="P6" s="54">
        <f t="shared" ref="P6:P9" si="0">100*(O6-H6)/H6</f>
        <v>29.090909090909097</v>
      </c>
      <c r="Q6" s="43"/>
      <c r="R6" s="48">
        <f>COUNTIFS(Tableau1[Classe],612,Tableau1[DC3],0)</f>
        <v>30</v>
      </c>
      <c r="S6" s="49"/>
      <c r="T6" s="49"/>
      <c r="U6" s="49"/>
      <c r="V6" s="62"/>
      <c r="W6" s="50"/>
      <c r="X6" s="31"/>
      <c r="Y6" s="48">
        <f>COUNTIFS(Tableau1[Classe],612,Tableau1[DC4],0)</f>
        <v>0</v>
      </c>
      <c r="Z6" s="30"/>
      <c r="AA6" s="30"/>
      <c r="AB6" s="30"/>
      <c r="AC6" s="63"/>
      <c r="AD6" s="31"/>
    </row>
    <row r="7" spans="1:30" ht="23" x14ac:dyDescent="0.5">
      <c r="A7" s="33">
        <v>613</v>
      </c>
      <c r="B7" s="29">
        <f>COUNTIF(Tableau1[Classe],613)</f>
        <v>32</v>
      </c>
      <c r="C7" s="45">
        <f>PAP!B6</f>
        <v>11</v>
      </c>
      <c r="D7" s="231">
        <f>COUNTIFS(Tableau1[Classe],613,Tableau1[DC1],0)</f>
        <v>0</v>
      </c>
      <c r="E7" s="55">
        <f>Dyn!B19</f>
        <v>4.0703125</v>
      </c>
      <c r="F7" s="55">
        <f>Dyn!C19</f>
        <v>5.1796875</v>
      </c>
      <c r="G7" s="55">
        <f>Dyn!D19</f>
        <v>6.8046875</v>
      </c>
      <c r="H7" s="60">
        <f>Dyn!E19</f>
        <v>11.59375</v>
      </c>
      <c r="I7" s="42"/>
      <c r="J7" s="47">
        <f>COUNTIFS(Tableau1[Classe],613,Tableau1[DC2],0)</f>
        <v>0</v>
      </c>
      <c r="K7" s="55">
        <f>Dyn!G19</f>
        <v>2.6703125000000005</v>
      </c>
      <c r="L7" s="55">
        <f>Dyn!H19</f>
        <v>1.9906250000000001</v>
      </c>
      <c r="M7" s="55">
        <f>Dyn!I19</f>
        <v>2</v>
      </c>
      <c r="N7" s="55">
        <f>Dyn!J19</f>
        <v>2.0875000000000008</v>
      </c>
      <c r="O7" s="61">
        <f>Dyn!K19</f>
        <v>9.53125</v>
      </c>
      <c r="P7" s="54">
        <f t="shared" si="0"/>
        <v>-17.78975741239892</v>
      </c>
      <c r="Q7" s="43"/>
      <c r="R7" s="48">
        <f>COUNTIFS(Tableau1[Classe],613,Tableau1[DC3],0)</f>
        <v>32</v>
      </c>
      <c r="S7" s="49"/>
      <c r="T7" s="49"/>
      <c r="U7" s="49"/>
      <c r="V7" s="62"/>
      <c r="W7" s="50"/>
      <c r="X7" s="31"/>
      <c r="Y7" s="48">
        <f>COUNTIFS(Tableau1[Classe],613,Tableau1[DC4],0)</f>
        <v>0</v>
      </c>
      <c r="Z7" s="30"/>
      <c r="AA7" s="30"/>
      <c r="AB7" s="30"/>
      <c r="AC7" s="63"/>
      <c r="AD7" s="31"/>
    </row>
    <row r="8" spans="1:30" ht="23" x14ac:dyDescent="0.5">
      <c r="A8" s="34">
        <v>614</v>
      </c>
      <c r="B8" s="29">
        <f>COUNTIF(Tableau1[Classe],614)</f>
        <v>28</v>
      </c>
      <c r="C8" s="45">
        <f>PAP!B7</f>
        <v>8</v>
      </c>
      <c r="D8" s="231">
        <f>COUNTIFS(Tableau1[Classe],614,Tableau1[DC1],0)</f>
        <v>0</v>
      </c>
      <c r="E8" s="55">
        <f>Dyn!B20</f>
        <v>4.1946428571428571</v>
      </c>
      <c r="F8" s="55">
        <f>Dyn!C20</f>
        <v>4.6178571428571429</v>
      </c>
      <c r="G8" s="55">
        <f>Dyn!D20</f>
        <v>5.9053571428571425</v>
      </c>
      <c r="H8" s="60">
        <f>Dyn!E20</f>
        <v>10.571428571428571</v>
      </c>
      <c r="I8" s="42"/>
      <c r="J8" s="47">
        <f>COUNTIFS(Tableau1[Classe],614,Tableau1[DC2],0)</f>
        <v>2</v>
      </c>
      <c r="K8" s="55">
        <f>Dyn!G20</f>
        <v>2.375</v>
      </c>
      <c r="L8" s="55">
        <f>Dyn!H20</f>
        <v>2.0535714285714284</v>
      </c>
      <c r="M8" s="55">
        <f>Dyn!I20</f>
        <v>3.4732142857142856</v>
      </c>
      <c r="N8" s="55">
        <f>Dyn!J20</f>
        <v>2.3660714285714284</v>
      </c>
      <c r="O8" s="61">
        <f>Dyn!K20</f>
        <v>10.821428571428571</v>
      </c>
      <c r="P8" s="54">
        <f t="shared" si="0"/>
        <v>2.3648648648648649</v>
      </c>
      <c r="Q8" s="43"/>
      <c r="R8" s="48">
        <f>COUNTIFS(Tableau1[Classe],614,Tableau1[DC3],0)</f>
        <v>28</v>
      </c>
      <c r="S8" s="49"/>
      <c r="T8" s="49"/>
      <c r="U8" s="49"/>
      <c r="V8" s="62"/>
      <c r="W8" s="50"/>
      <c r="X8" s="31"/>
      <c r="Y8" s="48">
        <f>COUNTIFS(Tableau1[Classe],614,Tableau1[DC4],0)</f>
        <v>0</v>
      </c>
      <c r="Z8" s="30"/>
      <c r="AA8" s="30"/>
      <c r="AB8" s="30"/>
      <c r="AC8" s="63"/>
      <c r="AD8" s="31"/>
    </row>
    <row r="9" spans="1:30" ht="23" x14ac:dyDescent="0.5">
      <c r="A9" s="35">
        <v>615</v>
      </c>
      <c r="B9" s="29">
        <f>COUNTIF(Tableau1[Classe],615)</f>
        <v>20</v>
      </c>
      <c r="C9" s="45">
        <f>PAP!B8</f>
        <v>3</v>
      </c>
      <c r="D9" s="231">
        <f>COUNTIFS(Tableau1[Classe],615,Tableau1[DC1],0)</f>
        <v>0</v>
      </c>
      <c r="E9" s="55">
        <f>Dyn!B21</f>
        <v>3.4750000000000001</v>
      </c>
      <c r="F9" s="55">
        <f>Dyn!C21</f>
        <v>4.4450000000000012</v>
      </c>
      <c r="G9" s="55">
        <f>Dyn!D21</f>
        <v>4.76</v>
      </c>
      <c r="H9" s="60">
        <f>Dyn!E21</f>
        <v>9</v>
      </c>
      <c r="I9" s="42"/>
      <c r="J9" s="47">
        <f>COUNTIFS(Tableau1[Classe],615,Tableau1[DC2],0)</f>
        <v>0</v>
      </c>
      <c r="K9" s="55">
        <f>Dyn!G21</f>
        <v>3.2250000000000001</v>
      </c>
      <c r="L9" s="55">
        <f>Dyn!H21</f>
        <v>1.9624999999999999</v>
      </c>
      <c r="M9" s="55">
        <f>Dyn!I21</f>
        <v>3.6875</v>
      </c>
      <c r="N9" s="55">
        <f>Dyn!J21</f>
        <v>1.825</v>
      </c>
      <c r="O9" s="61">
        <f>Dyn!K21</f>
        <v>11.25</v>
      </c>
      <c r="P9" s="54">
        <f t="shared" si="0"/>
        <v>25</v>
      </c>
      <c r="Q9" s="43"/>
      <c r="R9" s="48">
        <f>COUNTIFS(Tableau1[Classe],615,Tableau1[DC3],0)</f>
        <v>20</v>
      </c>
      <c r="S9" s="49"/>
      <c r="T9" s="49"/>
      <c r="U9" s="49"/>
      <c r="V9" s="62"/>
      <c r="W9" s="50"/>
      <c r="X9" s="31"/>
      <c r="Y9" s="48">
        <f>COUNTIFS(Tableau1[Classe],615,Tableau1[DC4],0)</f>
        <v>0</v>
      </c>
      <c r="Z9" s="30"/>
      <c r="AA9" s="30"/>
      <c r="AB9" s="30"/>
      <c r="AC9" s="63"/>
      <c r="AD9" s="31"/>
    </row>
    <row r="10" spans="1:30" ht="18" x14ac:dyDescent="0.4">
      <c r="A10" s="36" t="s">
        <v>54</v>
      </c>
      <c r="B10" s="37">
        <f>SUM(B5:B9)</f>
        <v>139</v>
      </c>
      <c r="C10" s="96">
        <f>PAP!B9</f>
        <v>36</v>
      </c>
      <c r="D10" s="97">
        <f>SUM(D5:D9)</f>
        <v>0</v>
      </c>
      <c r="E10" s="56">
        <f>Dyn!B22</f>
        <v>3.496762589928057</v>
      </c>
      <c r="F10" s="56">
        <f>Dyn!C22</f>
        <v>4.2514388489208619</v>
      </c>
      <c r="G10" s="56">
        <f>Dyn!D22</f>
        <v>5.5276978417266207</v>
      </c>
      <c r="H10" s="40">
        <f>Dyn!E22</f>
        <v>9.5539568345323733</v>
      </c>
      <c r="I10" s="40"/>
      <c r="J10" s="97">
        <f>SUM(J5:J9)</f>
        <v>32</v>
      </c>
      <c r="K10" s="56">
        <f>Dyn!G22</f>
        <v>2.0625899280575544</v>
      </c>
      <c r="L10" s="56">
        <f>Dyn!H22</f>
        <v>1.6205035971223023</v>
      </c>
      <c r="M10" s="56">
        <f>Dyn!I22</f>
        <v>2.3446043165467629</v>
      </c>
      <c r="N10" s="56">
        <f>Dyn!J22</f>
        <v>1.5956834532374102</v>
      </c>
      <c r="O10" s="40">
        <f>Dyn!K22</f>
        <v>8.0935251798561154</v>
      </c>
      <c r="R10" s="97">
        <f>SUM(R5:R9)</f>
        <v>139</v>
      </c>
      <c r="Y10" s="97">
        <f>SUM(Y5:Y9)</f>
        <v>0</v>
      </c>
    </row>
    <row r="11" spans="1:30" ht="18" x14ac:dyDescent="0.4">
      <c r="A11" s="59" t="s">
        <v>55</v>
      </c>
      <c r="B11" s="37"/>
      <c r="C11" s="38"/>
      <c r="D11" s="38"/>
      <c r="E11" s="39"/>
      <c r="F11" s="39"/>
      <c r="G11" s="39"/>
      <c r="H11" s="232">
        <f>GETPIVOTDATA("Écartype de DC1",Dyn!$A$16)</f>
        <v>3.8975515574589612</v>
      </c>
      <c r="I11" s="40"/>
      <c r="O11" s="57">
        <f>Dyn!$L$22</f>
        <v>5.0717919629003996</v>
      </c>
      <c r="V11" s="58"/>
    </row>
    <row r="12" spans="1:30" ht="17.5" x14ac:dyDescent="0.35">
      <c r="A12" s="36"/>
      <c r="B12" s="37"/>
      <c r="C12" s="38"/>
      <c r="D12" s="38"/>
      <c r="E12" s="39"/>
      <c r="F12" s="39"/>
      <c r="G12" s="39"/>
      <c r="H12" s="40"/>
      <c r="I12" s="40"/>
    </row>
    <row r="13" spans="1:30" ht="21" x14ac:dyDescent="0.5">
      <c r="A13" s="219" t="s">
        <v>56</v>
      </c>
      <c r="G13" s="51" t="s">
        <v>57</v>
      </c>
      <c r="H13" s="52"/>
      <c r="O13" s="51" t="s">
        <v>58</v>
      </c>
      <c r="P13" s="52"/>
      <c r="V13" s="51" t="s">
        <v>59</v>
      </c>
      <c r="W13" s="52"/>
      <c r="AC13" s="51" t="s">
        <v>60</v>
      </c>
      <c r="AD13" s="52"/>
    </row>
    <row r="14" spans="1:30" s="101" customFormat="1" ht="16.5" customHeight="1" x14ac:dyDescent="0.45">
      <c r="A14" s="100">
        <v>611</v>
      </c>
      <c r="G14" s="102" t="s">
        <v>61</v>
      </c>
      <c r="H14" s="103"/>
      <c r="O14" s="102" t="s">
        <v>62</v>
      </c>
      <c r="P14" s="104"/>
      <c r="V14" s="102"/>
      <c r="W14" s="104"/>
      <c r="AC14" s="102"/>
      <c r="AD14" s="104"/>
    </row>
    <row r="15" spans="1:30" s="101" customFormat="1" ht="16.5" customHeight="1" x14ac:dyDescent="0.45">
      <c r="A15" s="105">
        <v>612</v>
      </c>
      <c r="G15" s="106" t="s">
        <v>62</v>
      </c>
      <c r="H15" s="107"/>
      <c r="O15" s="106" t="s">
        <v>61</v>
      </c>
      <c r="P15" s="108"/>
      <c r="V15" s="106"/>
      <c r="W15" s="108"/>
      <c r="AC15" s="106"/>
      <c r="AD15" s="108"/>
    </row>
    <row r="16" spans="1:30" s="101" customFormat="1" ht="16.5" customHeight="1" x14ac:dyDescent="0.45">
      <c r="A16" s="109">
        <v>613</v>
      </c>
      <c r="G16" s="110" t="s">
        <v>61</v>
      </c>
      <c r="H16" s="111"/>
      <c r="O16" s="110" t="s">
        <v>63</v>
      </c>
      <c r="P16" s="112"/>
      <c r="V16" s="110"/>
      <c r="W16" s="112"/>
      <c r="AC16" s="110"/>
      <c r="AD16" s="112"/>
    </row>
    <row r="17" spans="1:30" s="101" customFormat="1" ht="16.5" customHeight="1" x14ac:dyDescent="0.45">
      <c r="A17" s="113">
        <v>614</v>
      </c>
      <c r="G17" s="114" t="s">
        <v>63</v>
      </c>
      <c r="H17" s="115"/>
      <c r="O17" s="114" t="s">
        <v>61</v>
      </c>
      <c r="P17" s="116"/>
      <c r="V17" s="114"/>
      <c r="W17" s="116"/>
      <c r="AC17" s="114"/>
      <c r="AD17" s="116"/>
    </row>
    <row r="18" spans="1:30" s="101" customFormat="1" ht="16.5" customHeight="1" x14ac:dyDescent="0.45">
      <c r="A18" s="117">
        <v>615</v>
      </c>
      <c r="G18" s="118" t="s">
        <v>64</v>
      </c>
      <c r="H18" s="119"/>
      <c r="O18" s="118" t="s">
        <v>64</v>
      </c>
      <c r="P18" s="120"/>
      <c r="V18" s="118"/>
      <c r="W18" s="120"/>
      <c r="AC18" s="118"/>
      <c r="AD18" s="120"/>
    </row>
  </sheetData>
  <phoneticPr fontId="10" type="noConversion"/>
  <conditionalFormatting sqref="C5:C9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5:G9">
    <cfRule type="colorScale" priority="14">
      <colorScale>
        <cfvo type="min"/>
        <cfvo type="max"/>
        <color rgb="FFF8696B"/>
        <color rgb="FFFCFCFF"/>
      </colorScale>
    </cfRule>
  </conditionalFormatting>
  <conditionalFormatting sqref="E5:I9">
    <cfRule type="aboveAverage" dxfId="10" priority="27" aboveAverage="0"/>
  </conditionalFormatting>
  <conditionalFormatting sqref="K5:K9">
    <cfRule type="colorScale" priority="1">
      <colorScale>
        <cfvo type="min"/>
        <cfvo type="max"/>
        <color rgb="FFF8696B"/>
        <color rgb="FFFCFCFF"/>
      </colorScale>
    </cfRule>
    <cfRule type="aboveAverage" dxfId="9" priority="2" aboveAverage="0"/>
  </conditionalFormatting>
  <conditionalFormatting sqref="L5:N9">
    <cfRule type="colorScale" priority="12">
      <colorScale>
        <cfvo type="min"/>
        <cfvo type="max"/>
        <color rgb="FFF8696B"/>
        <color rgb="FFFCFCFF"/>
      </colorScale>
    </cfRule>
  </conditionalFormatting>
  <conditionalFormatting sqref="L5:O9 Q5:Q9">
    <cfRule type="aboveAverage" dxfId="8" priority="13" aboveAverage="0"/>
  </conditionalFormatting>
  <conditionalFormatting sqref="P5:P9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{7DB6ACA9-83BB-4FBB-9F59-402BE5B99862}</x14:id>
        </ext>
      </extLst>
    </cfRule>
    <cfRule type="cellIs" dxfId="7" priority="5" operator="lessThan">
      <formula>0</formula>
    </cfRule>
  </conditionalFormatting>
  <conditionalFormatting sqref="S5:U9">
    <cfRule type="colorScale" priority="10">
      <colorScale>
        <cfvo type="min"/>
        <cfvo type="max"/>
        <color rgb="FFF8696B"/>
        <color rgb="FFFCFCFF"/>
      </colorScale>
    </cfRule>
  </conditionalFormatting>
  <conditionalFormatting sqref="S5:X9">
    <cfRule type="aboveAverage" dxfId="6" priority="11" aboveAverage="0"/>
  </conditionalFormatting>
  <conditionalFormatting sqref="Z5:AB9">
    <cfRule type="colorScale" priority="8">
      <colorScale>
        <cfvo type="min"/>
        <cfvo type="max"/>
        <color rgb="FFF8696B"/>
        <color rgb="FFFCFCFF"/>
      </colorScale>
    </cfRule>
  </conditionalFormatting>
  <conditionalFormatting sqref="Z5:AD9">
    <cfRule type="aboveAverage" dxfId="5" priority="9" aboveAverage="0"/>
  </conditionalFormatting>
  <pageMargins left="0.7" right="0.7" top="0.75" bottom="0.75" header="0.3" footer="0.3"/>
  <pageSetup paperSize="9" scale="43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B6ACA9-83BB-4FBB-9F59-402BE5B9986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P5:P9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2C40-9978-4182-AC95-90F7387A0515}">
  <sheetPr>
    <tabColor rgb="FFFFC000"/>
  </sheetPr>
  <dimension ref="A1:N2"/>
  <sheetViews>
    <sheetView zoomScale="40" zoomScaleNormal="40" workbookViewId="0">
      <selection activeCell="V19" sqref="V19"/>
    </sheetView>
  </sheetViews>
  <sheetFormatPr baseColWidth="10" defaultColWidth="11.453125" defaultRowHeight="14.5" x14ac:dyDescent="0.35"/>
  <sheetData>
    <row r="1" spans="1:14" ht="61.5" x14ac:dyDescent="1.35">
      <c r="A1" s="125" t="s">
        <v>65</v>
      </c>
    </row>
    <row r="2" spans="1:14" ht="36" x14ac:dyDescent="0.8">
      <c r="A2" s="99" t="s">
        <v>57</v>
      </c>
      <c r="B2" s="126" t="s">
        <v>66</v>
      </c>
      <c r="N2" s="12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C61C-EC1C-4A65-B18E-E40594517279}">
  <sheetPr>
    <tabColor rgb="FFFF8F8F"/>
  </sheetPr>
  <dimension ref="A1:CG25"/>
  <sheetViews>
    <sheetView topLeftCell="A4" zoomScale="55" zoomScaleNormal="55" workbookViewId="0">
      <selection activeCell="AA17" sqref="AA17"/>
    </sheetView>
  </sheetViews>
  <sheetFormatPr baseColWidth="10" defaultColWidth="11.453125" defaultRowHeight="14.5" x14ac:dyDescent="0.35"/>
  <cols>
    <col min="3" max="22" width="7.54296875" customWidth="1"/>
    <col min="23" max="23" width="2.54296875" customWidth="1"/>
    <col min="24" max="54" width="7.54296875" customWidth="1"/>
    <col min="55" max="55" width="4" customWidth="1"/>
    <col min="56" max="85" width="7.54296875" customWidth="1"/>
  </cols>
  <sheetData>
    <row r="1" spans="1:85" ht="29.5" x14ac:dyDescent="0.55000000000000004">
      <c r="A1" s="68" t="s">
        <v>67</v>
      </c>
    </row>
    <row r="3" spans="1:85" ht="31" x14ac:dyDescent="0.7">
      <c r="A3" s="98" t="s">
        <v>68</v>
      </c>
    </row>
    <row r="5" spans="1:85" ht="15" thickBot="1" x14ac:dyDescent="0.4"/>
    <row r="6" spans="1:85" ht="67" thickBot="1" x14ac:dyDescent="0.4">
      <c r="A6" s="27" t="s">
        <v>27</v>
      </c>
      <c r="B6" s="41" t="s">
        <v>28</v>
      </c>
      <c r="C6" s="73" t="s">
        <v>69</v>
      </c>
      <c r="D6" s="74" t="s">
        <v>70</v>
      </c>
      <c r="E6" s="74" t="s">
        <v>71</v>
      </c>
      <c r="F6" s="74" t="s">
        <v>72</v>
      </c>
      <c r="G6" s="74" t="s">
        <v>73</v>
      </c>
      <c r="H6" s="74" t="s">
        <v>74</v>
      </c>
      <c r="I6" s="74" t="s">
        <v>75</v>
      </c>
      <c r="J6" s="74" t="s">
        <v>76</v>
      </c>
      <c r="K6" s="74" t="s">
        <v>77</v>
      </c>
      <c r="L6" s="75" t="s">
        <v>78</v>
      </c>
      <c r="M6" s="73" t="s">
        <v>79</v>
      </c>
      <c r="N6" s="74" t="s">
        <v>80</v>
      </c>
      <c r="O6" s="74" t="s">
        <v>81</v>
      </c>
      <c r="P6" s="74" t="s">
        <v>82</v>
      </c>
      <c r="Q6" s="76" t="s">
        <v>83</v>
      </c>
      <c r="R6" s="77" t="s">
        <v>84</v>
      </c>
      <c r="S6" s="78" t="s">
        <v>85</v>
      </c>
      <c r="T6" s="78" t="s">
        <v>86</v>
      </c>
      <c r="U6" s="78" t="s">
        <v>87</v>
      </c>
      <c r="V6" s="79" t="s">
        <v>88</v>
      </c>
      <c r="X6" s="80" t="s">
        <v>89</v>
      </c>
      <c r="Y6" s="80" t="s">
        <v>90</v>
      </c>
      <c r="Z6" s="80" t="s">
        <v>91</v>
      </c>
      <c r="AA6" s="80" t="s">
        <v>92</v>
      </c>
      <c r="AB6" s="80" t="s">
        <v>93</v>
      </c>
      <c r="AC6" s="80" t="s">
        <v>94</v>
      </c>
      <c r="AD6" s="80" t="s">
        <v>95</v>
      </c>
      <c r="AE6" s="80" t="s">
        <v>96</v>
      </c>
      <c r="AF6" s="80" t="s">
        <v>97</v>
      </c>
      <c r="AG6" s="80" t="s">
        <v>98</v>
      </c>
      <c r="AH6" s="80" t="s">
        <v>99</v>
      </c>
      <c r="AI6" s="80" t="s">
        <v>100</v>
      </c>
      <c r="AJ6" s="80" t="s">
        <v>101</v>
      </c>
      <c r="AK6" s="80" t="s">
        <v>102</v>
      </c>
      <c r="AL6" s="80" t="s">
        <v>103</v>
      </c>
      <c r="AM6" s="80" t="s">
        <v>104</v>
      </c>
      <c r="AN6" s="80" t="s">
        <v>105</v>
      </c>
      <c r="AO6" s="80" t="s">
        <v>106</v>
      </c>
      <c r="AP6" s="80" t="s">
        <v>107</v>
      </c>
      <c r="AQ6" s="80" t="s">
        <v>108</v>
      </c>
      <c r="AR6" s="80" t="s">
        <v>109</v>
      </c>
      <c r="AS6" s="80" t="s">
        <v>110</v>
      </c>
      <c r="AT6" s="80" t="s">
        <v>111</v>
      </c>
      <c r="AU6" s="80" t="s">
        <v>112</v>
      </c>
      <c r="AV6" s="80" t="s">
        <v>113</v>
      </c>
      <c r="AW6" s="80" t="s">
        <v>114</v>
      </c>
      <c r="AX6" s="80" t="s">
        <v>115</v>
      </c>
      <c r="AY6" s="80" t="s">
        <v>116</v>
      </c>
      <c r="AZ6" s="80" t="s">
        <v>117</v>
      </c>
      <c r="BA6" s="80" t="s">
        <v>118</v>
      </c>
      <c r="BB6" s="80" t="s">
        <v>119</v>
      </c>
      <c r="BD6" s="82" t="s">
        <v>120</v>
      </c>
      <c r="BE6" s="82" t="s">
        <v>121</v>
      </c>
      <c r="BF6" s="82" t="s">
        <v>122</v>
      </c>
      <c r="BG6" s="82" t="s">
        <v>123</v>
      </c>
      <c r="BH6" s="82" t="s">
        <v>124</v>
      </c>
      <c r="BI6" s="82" t="s">
        <v>125</v>
      </c>
      <c r="BJ6" s="82" t="s">
        <v>126</v>
      </c>
      <c r="BK6" s="82" t="s">
        <v>127</v>
      </c>
      <c r="BL6" s="82" t="s">
        <v>128</v>
      </c>
      <c r="BM6" s="82" t="s">
        <v>129</v>
      </c>
      <c r="BN6" s="82" t="s">
        <v>130</v>
      </c>
      <c r="BO6" s="82" t="s">
        <v>131</v>
      </c>
      <c r="BP6" s="82" t="s">
        <v>132</v>
      </c>
      <c r="BQ6" s="82" t="s">
        <v>133</v>
      </c>
      <c r="BR6" s="82" t="s">
        <v>134</v>
      </c>
      <c r="BS6" s="82" t="s">
        <v>135</v>
      </c>
      <c r="BT6" s="82" t="s">
        <v>136</v>
      </c>
      <c r="BU6" s="82" t="s">
        <v>137</v>
      </c>
      <c r="BV6" s="82" t="s">
        <v>138</v>
      </c>
      <c r="BW6" s="82" t="s">
        <v>139</v>
      </c>
      <c r="BX6" s="82" t="s">
        <v>140</v>
      </c>
      <c r="BY6" s="82" t="s">
        <v>141</v>
      </c>
      <c r="BZ6" s="82" t="s">
        <v>142</v>
      </c>
      <c r="CA6" s="82" t="s">
        <v>143</v>
      </c>
      <c r="CB6" s="82" t="s">
        <v>144</v>
      </c>
      <c r="CC6" s="82" t="s">
        <v>145</v>
      </c>
      <c r="CD6" s="82" t="s">
        <v>146</v>
      </c>
      <c r="CE6" s="82" t="s">
        <v>147</v>
      </c>
      <c r="CF6" s="82" t="s">
        <v>148</v>
      </c>
      <c r="CG6" s="82" t="s">
        <v>149</v>
      </c>
    </row>
    <row r="7" spans="1:85" x14ac:dyDescent="0.35">
      <c r="A7" s="69"/>
      <c r="B7" s="1" t="s">
        <v>150</v>
      </c>
      <c r="C7" s="2">
        <v>2</v>
      </c>
      <c r="D7" s="3">
        <v>2</v>
      </c>
      <c r="E7" s="4">
        <v>0.5</v>
      </c>
      <c r="F7" s="3">
        <v>1</v>
      </c>
      <c r="G7" s="4">
        <v>1</v>
      </c>
      <c r="H7" s="3">
        <v>1</v>
      </c>
      <c r="I7" s="4">
        <v>1</v>
      </c>
      <c r="J7" s="3">
        <v>0.5</v>
      </c>
      <c r="K7" s="4">
        <v>0.5</v>
      </c>
      <c r="L7" s="5">
        <v>0.5</v>
      </c>
      <c r="M7" s="6">
        <v>2</v>
      </c>
      <c r="N7" s="3">
        <v>2</v>
      </c>
      <c r="O7" s="4">
        <v>2</v>
      </c>
      <c r="P7" s="3">
        <v>2</v>
      </c>
      <c r="Q7" s="64">
        <v>2</v>
      </c>
      <c r="R7" s="65">
        <v>1</v>
      </c>
      <c r="S7" s="4">
        <v>2</v>
      </c>
      <c r="T7" s="3">
        <v>3</v>
      </c>
      <c r="U7" s="4">
        <v>2</v>
      </c>
      <c r="V7" s="7">
        <v>2</v>
      </c>
      <c r="X7" s="81">
        <v>1</v>
      </c>
      <c r="Y7" s="81">
        <v>1</v>
      </c>
      <c r="Z7" s="81">
        <v>1</v>
      </c>
      <c r="AA7" s="81">
        <v>0.5</v>
      </c>
      <c r="AB7" s="81">
        <v>2</v>
      </c>
      <c r="AC7" s="81">
        <v>0.5</v>
      </c>
      <c r="AD7" s="81">
        <v>1</v>
      </c>
      <c r="AE7" s="81">
        <v>0.5</v>
      </c>
      <c r="AF7" s="81">
        <v>1</v>
      </c>
      <c r="AG7" s="81">
        <v>1</v>
      </c>
      <c r="AH7" s="81">
        <v>1</v>
      </c>
      <c r="AI7" s="81">
        <v>1</v>
      </c>
      <c r="AJ7" s="81">
        <v>1</v>
      </c>
      <c r="AK7" s="81">
        <v>0.5</v>
      </c>
      <c r="AL7" s="81">
        <v>1.5</v>
      </c>
      <c r="AM7" s="81">
        <v>0.5</v>
      </c>
      <c r="AN7" s="81">
        <v>1.5</v>
      </c>
      <c r="AO7" s="81">
        <v>1</v>
      </c>
      <c r="AP7" s="81">
        <v>1</v>
      </c>
      <c r="AQ7" s="81">
        <v>1</v>
      </c>
      <c r="AR7" s="81">
        <v>1</v>
      </c>
      <c r="AS7" s="81">
        <v>1</v>
      </c>
      <c r="AT7" s="81">
        <v>0.5</v>
      </c>
      <c r="AU7" s="81">
        <v>1.5</v>
      </c>
      <c r="AV7" s="81">
        <v>1</v>
      </c>
      <c r="AW7" s="81">
        <v>2</v>
      </c>
      <c r="AX7" s="81">
        <v>0.5</v>
      </c>
      <c r="AY7" s="81">
        <v>0.5</v>
      </c>
      <c r="AZ7" s="81">
        <v>1.5</v>
      </c>
      <c r="BA7" s="81">
        <v>1.5</v>
      </c>
      <c r="BB7" s="81">
        <v>1</v>
      </c>
    </row>
    <row r="8" spans="1:85" ht="15" thickBot="1" x14ac:dyDescent="0.4">
      <c r="A8" s="69"/>
      <c r="B8" s="8" t="s">
        <v>151</v>
      </c>
      <c r="C8" s="83" t="s">
        <v>152</v>
      </c>
      <c r="D8" s="84" t="s">
        <v>152</v>
      </c>
      <c r="E8" s="85" t="s">
        <v>153</v>
      </c>
      <c r="F8" s="84" t="s">
        <v>154</v>
      </c>
      <c r="G8" s="85" t="s">
        <v>155</v>
      </c>
      <c r="H8" s="84" t="s">
        <v>153</v>
      </c>
      <c r="I8" s="85" t="s">
        <v>153</v>
      </c>
      <c r="J8" s="84" t="s">
        <v>156</v>
      </c>
      <c r="K8" s="85" t="s">
        <v>157</v>
      </c>
      <c r="L8" s="86" t="s">
        <v>158</v>
      </c>
      <c r="M8" s="87" t="s">
        <v>159</v>
      </c>
      <c r="N8" s="84" t="s">
        <v>160</v>
      </c>
      <c r="O8" s="85" t="s">
        <v>161</v>
      </c>
      <c r="P8" s="84" t="s">
        <v>162</v>
      </c>
      <c r="Q8" s="88" t="s">
        <v>163</v>
      </c>
      <c r="R8" s="89" t="s">
        <v>164</v>
      </c>
      <c r="S8" s="85" t="s">
        <v>164</v>
      </c>
      <c r="T8" s="84" t="s">
        <v>165</v>
      </c>
      <c r="U8" s="85" t="s">
        <v>166</v>
      </c>
      <c r="V8" s="90" t="s">
        <v>167</v>
      </c>
      <c r="X8" s="91" t="s">
        <v>168</v>
      </c>
      <c r="Y8" s="91" t="s">
        <v>169</v>
      </c>
      <c r="Z8" s="91" t="s">
        <v>164</v>
      </c>
      <c r="AA8" s="91" t="s">
        <v>170</v>
      </c>
      <c r="AB8" s="91" t="s">
        <v>171</v>
      </c>
      <c r="AC8" s="91" t="s">
        <v>172</v>
      </c>
      <c r="AD8" s="91" t="s">
        <v>173</v>
      </c>
      <c r="AE8" s="91" t="s">
        <v>174</v>
      </c>
      <c r="AF8" s="91" t="s">
        <v>172</v>
      </c>
      <c r="AG8" s="91" t="s">
        <v>175</v>
      </c>
      <c r="AH8" s="91" t="s">
        <v>152</v>
      </c>
      <c r="AI8" s="91" t="s">
        <v>152</v>
      </c>
      <c r="AJ8" s="91" t="s">
        <v>176</v>
      </c>
      <c r="AK8" s="91" t="s">
        <v>164</v>
      </c>
      <c r="AL8" s="91" t="s">
        <v>177</v>
      </c>
      <c r="AM8" s="91" t="s">
        <v>178</v>
      </c>
      <c r="AN8" s="91" t="s">
        <v>179</v>
      </c>
      <c r="AO8" s="91" t="s">
        <v>180</v>
      </c>
      <c r="AP8" s="91" t="s">
        <v>181</v>
      </c>
      <c r="AQ8" s="91" t="s">
        <v>164</v>
      </c>
      <c r="AR8" s="91" t="s">
        <v>182</v>
      </c>
      <c r="AS8" s="91" t="s">
        <v>164</v>
      </c>
      <c r="AT8" s="91" t="s">
        <v>164</v>
      </c>
      <c r="AU8" s="91" t="s">
        <v>183</v>
      </c>
      <c r="AV8" s="91" t="s">
        <v>184</v>
      </c>
      <c r="AW8" s="91" t="s">
        <v>185</v>
      </c>
      <c r="AX8" s="91" t="s">
        <v>186</v>
      </c>
      <c r="AY8" s="91" t="s">
        <v>187</v>
      </c>
      <c r="AZ8" s="91" t="s">
        <v>188</v>
      </c>
      <c r="BA8" s="91" t="s">
        <v>188</v>
      </c>
      <c r="BB8" s="91" t="s">
        <v>168</v>
      </c>
    </row>
    <row r="9" spans="1:85" ht="23" x14ac:dyDescent="0.5">
      <c r="A9" s="28">
        <v>611</v>
      </c>
      <c r="B9" s="29">
        <f>COUNTIF(Tableau1[Classe],611)</f>
        <v>29</v>
      </c>
      <c r="C9" s="70">
        <f>SUM('Points DC'!F2:F29)/($B9*C7)</f>
        <v>0.30172413793103448</v>
      </c>
      <c r="D9" s="70">
        <f>SUM('Points DC'!G2:G29)/($B9*D7)</f>
        <v>0.16810344827586207</v>
      </c>
      <c r="E9" s="70">
        <f>SUM('Points DC'!H2:H29)/($B9*E7)</f>
        <v>0.68965517241379315</v>
      </c>
      <c r="F9" s="70">
        <f>SUM('Points DC'!I2:I29)/($B9*F7)</f>
        <v>0.49137931034482757</v>
      </c>
      <c r="G9" s="70">
        <f>SUM('Points DC'!J2:J29)/($B9*G7)</f>
        <v>0.28448275862068967</v>
      </c>
      <c r="H9" s="70">
        <f>SUM('Points DC'!K2:K29)/($B9*H7)</f>
        <v>0.37931034482758619</v>
      </c>
      <c r="I9" s="70">
        <f>SUM('Points DC'!L2:L29)/($B9*I7)</f>
        <v>0.35344827586206895</v>
      </c>
      <c r="J9" s="70">
        <f>SUM('Points DC'!M2:M29)/($B9*J7)</f>
        <v>0.2413793103448276</v>
      </c>
      <c r="K9" s="70">
        <f>SUM('Points DC'!N2:N29)/($B9*K7)</f>
        <v>0.2413793103448276</v>
      </c>
      <c r="L9" s="70">
        <f>SUM('Points DC'!O2:O29)/($B9*L7)</f>
        <v>0.10344827586206896</v>
      </c>
      <c r="M9" s="70">
        <f>SUM('Points DC'!P2:P29)/($B9*M7)</f>
        <v>0.52155172413793105</v>
      </c>
      <c r="N9" s="70">
        <f>SUM('Points DC'!Q2:Q29)/($B9*N7)</f>
        <v>0.47844827586206895</v>
      </c>
      <c r="O9" s="70">
        <f>SUM('Points DC'!R2:R29)/($B9*O7)</f>
        <v>0.25862068965517243</v>
      </c>
      <c r="P9" s="70">
        <f>SUM('Points DC'!S2:S29)/($B9*P7)</f>
        <v>0.30172413793103448</v>
      </c>
      <c r="Q9" s="70">
        <f>SUM('Points DC'!T2:T29)/($B9*Q7)</f>
        <v>0.25862068965517243</v>
      </c>
      <c r="R9" s="70">
        <f>SUM('Points DC'!U2:U29)/($B9*R7)</f>
        <v>0.88793103448275867</v>
      </c>
      <c r="S9" s="70">
        <f>SUM('Points DC'!V2:V29)/($B9*S7)</f>
        <v>0.49137931034482757</v>
      </c>
      <c r="T9" s="70">
        <f>SUM('Points DC'!W2:W29)/($B9*T7)</f>
        <v>0.35919540229885055</v>
      </c>
      <c r="U9" s="70">
        <f>SUM('Points DC'!X2:X29)/($B9*U7)</f>
        <v>0.62068965517241381</v>
      </c>
      <c r="V9" s="70">
        <f>SUM('Points DC'!Y2:Y29)/($B9*V7)</f>
        <v>0.59051724137931039</v>
      </c>
      <c r="X9" s="70">
        <f>SUM('Points DC'!Z2:Z29)/($B9*X7)</f>
        <v>0</v>
      </c>
      <c r="Y9" s="70">
        <f>SUM('Points DC'!AA2:AA29)/($B9*Y7)</f>
        <v>0</v>
      </c>
      <c r="Z9" s="70">
        <f>SUM('Points DC'!AB2:AB29)/($B9*Z7)</f>
        <v>0</v>
      </c>
      <c r="AA9" s="70">
        <f>SUM('Points DC'!AC2:AC29)/($B9*AA7)</f>
        <v>3.4482758620689655E-2</v>
      </c>
      <c r="AB9" s="70">
        <f>SUM('Points DC'!AD2:AD29)/($B9*AB7)</f>
        <v>0</v>
      </c>
      <c r="AC9" s="70">
        <f>SUM('Points DC'!AE2:AE29)/($B9*AC7)</f>
        <v>0</v>
      </c>
      <c r="AD9" s="70">
        <f>SUM('Points DC'!AF2:AF29)/($B9*AD7)</f>
        <v>2.7586206896551727E-2</v>
      </c>
      <c r="AE9" s="70">
        <f>SUM('Points DC'!AG2:AG29)/($B9*AE7)</f>
        <v>0</v>
      </c>
      <c r="AF9" s="70">
        <f>SUM('Points DC'!AH2:AH29)/($B9*AF7)</f>
        <v>2.7586206896551727E-2</v>
      </c>
      <c r="AG9" s="70">
        <f>SUM('Points DC'!AI2:AI29)/($B9*AG7)</f>
        <v>3.4482758620689655E-2</v>
      </c>
      <c r="AH9" s="70">
        <f>SUM('Points DC'!AJ2:AJ29)/($B9*AH7)</f>
        <v>2.7586206896551727E-2</v>
      </c>
      <c r="AI9" s="70">
        <f>SUM('Points DC'!AK2:AK29)/($B9*AI7)</f>
        <v>2.7586206896551727E-2</v>
      </c>
      <c r="AJ9" s="70">
        <f>SUM('Points DC'!AL2:AL29)/($B9*AJ7)</f>
        <v>1.7241379310344827E-2</v>
      </c>
      <c r="AK9" s="70">
        <f>SUM('Points DC'!AM2:AM29)/($B9*AK7)</f>
        <v>6.8965517241379309E-2</v>
      </c>
      <c r="AL9" s="70">
        <f>SUM('Points DC'!AN2:AN29)/($B9*AL7)</f>
        <v>0</v>
      </c>
      <c r="AM9" s="70">
        <f>SUM('Points DC'!AO2:AO29)/($B9*AM7)</f>
        <v>0</v>
      </c>
      <c r="AN9" s="70">
        <f>SUM('Points DC'!AP2:AP29)/($B9*AN7)</f>
        <v>2.2988505747126436E-2</v>
      </c>
      <c r="AO9" s="70" t="e">
        <f>SUM('Points DC'!#REF!)/($B9*AO7)</f>
        <v>#REF!</v>
      </c>
      <c r="AP9" s="70" t="e">
        <f>SUM('Points DC'!#REF!)/($B9*AP7)</f>
        <v>#REF!</v>
      </c>
      <c r="AQ9" s="70" t="e">
        <f>SUM('Points DC'!#REF!)/($B9*AQ7)</f>
        <v>#REF!</v>
      </c>
      <c r="AR9" s="70" t="e">
        <f>SUM('Points DC'!#REF!)/($B9*AR7)</f>
        <v>#REF!</v>
      </c>
      <c r="AS9" s="70" t="e">
        <f>SUM('Points DC'!#REF!)/($B9*AS7)</f>
        <v>#REF!</v>
      </c>
      <c r="AT9" s="70" t="e">
        <f>SUM('Points DC'!#REF!)/($B9*AT7)</f>
        <v>#REF!</v>
      </c>
      <c r="AU9" s="70" t="e">
        <f>SUM('Points DC'!#REF!)/($B9*AU7)</f>
        <v>#REF!</v>
      </c>
      <c r="AV9" s="70" t="e">
        <f>SUM('Points DC'!#REF!)/($B9*AV7)</f>
        <v>#REF!</v>
      </c>
      <c r="AW9" s="70" t="e">
        <f>SUM('Points DC'!#REF!)/($B9*AW7)</f>
        <v>#REF!</v>
      </c>
      <c r="AX9" s="70" t="e">
        <f>SUM('Points DC'!#REF!)/($B9*AX7)</f>
        <v>#REF!</v>
      </c>
      <c r="AY9" s="70" t="e">
        <f>SUM('Points DC'!#REF!)/($B9*AY7)</f>
        <v>#REF!</v>
      </c>
      <c r="AZ9" s="70" t="e">
        <f>SUM('Points DC'!#REF!)/($B9*AZ7)</f>
        <v>#REF!</v>
      </c>
      <c r="BA9" s="70" t="e">
        <f>SUM('Points DC'!#REF!)/($B9*BA7)</f>
        <v>#REF!</v>
      </c>
      <c r="BB9" s="70" t="e">
        <f>SUM('Points DC'!#REF!)/($B9*BB7)</f>
        <v>#REF!</v>
      </c>
    </row>
    <row r="10" spans="1:85" ht="23" x14ac:dyDescent="0.5">
      <c r="A10" s="32">
        <v>612</v>
      </c>
      <c r="B10" s="29">
        <f>COUNTIF(Tableau1[Classe],612)</f>
        <v>30</v>
      </c>
      <c r="C10" s="70">
        <f>SUM('Points DC'!F30:F63)/($B10*C7)</f>
        <v>0.40166666666666662</v>
      </c>
      <c r="D10" s="70">
        <f>SUM('Points DC'!G30:G63)/($B10*D7)</f>
        <v>0.21333333333333326</v>
      </c>
      <c r="E10" s="70">
        <f>SUM('Points DC'!H30:H63)/($B10*E7)</f>
        <v>0.87</v>
      </c>
      <c r="F10" s="70">
        <f>SUM('Points DC'!I30:I63)/($B10*F7)</f>
        <v>0.40499999999999997</v>
      </c>
      <c r="G10" s="70">
        <f>SUM('Points DC'!J30:J63)/($B10*G7)</f>
        <v>7.4999999999999997E-2</v>
      </c>
      <c r="H10" s="70">
        <f>SUM('Points DC'!K30:K63)/($B10*H7)</f>
        <v>0.17833333333333332</v>
      </c>
      <c r="I10" s="70">
        <f>SUM('Points DC'!L30:L63)/($B10*I7)</f>
        <v>0.36333333333333334</v>
      </c>
      <c r="J10" s="70">
        <f>SUM('Points DC'!M30:M63)/($B10*J7)</f>
        <v>0.26666666666666666</v>
      </c>
      <c r="K10" s="70">
        <f>SUM('Points DC'!N30:N63)/($B10*K7)</f>
        <v>0.20666666666666664</v>
      </c>
      <c r="L10" s="70">
        <f>SUM('Points DC'!O30:O63)/($B10*L7)</f>
        <v>0.14333333333333334</v>
      </c>
      <c r="M10" s="70">
        <f>SUM('Points DC'!P30:P63)/($B10*M7)</f>
        <v>0.67999999999999994</v>
      </c>
      <c r="N10" s="70">
        <f>SUM('Points DC'!Q30:Q63)/($B10*N7)</f>
        <v>0.42166666666666663</v>
      </c>
      <c r="O10" s="70">
        <f>SUM('Points DC'!R30:R63)/($B10*O7)</f>
        <v>0.30583333333333335</v>
      </c>
      <c r="P10" s="70">
        <f>SUM('Points DC'!S30:S63)/($B10*P7)</f>
        <v>0.42083333333333334</v>
      </c>
      <c r="Q10" s="70">
        <f>SUM('Points DC'!T30:T63)/($B10*Q7)</f>
        <v>0.17166666666666669</v>
      </c>
      <c r="R10" s="70">
        <f>SUM('Points DC'!U30:U63)/($B10*R7)</f>
        <v>1.1900000000000002</v>
      </c>
      <c r="S10" s="70">
        <f>SUM('Points DC'!V30:V63)/($B10*S7)</f>
        <v>0.41416666666666668</v>
      </c>
      <c r="T10" s="70">
        <f>SUM('Points DC'!W30:W63)/($B10*T7)</f>
        <v>0.2961111111111111</v>
      </c>
      <c r="U10" s="70">
        <f>SUM('Points DC'!X30:X63)/($B10*U7)</f>
        <v>0.58916666666666662</v>
      </c>
      <c r="V10" s="70">
        <f>SUM('Points DC'!Y30:Y63)/($B10*V7)</f>
        <v>0.45833333333333331</v>
      </c>
      <c r="X10" s="70">
        <f>SUM('Points DC'!Z30:Z63)/($B10*X7)</f>
        <v>0.755</v>
      </c>
      <c r="Y10" s="70">
        <f>SUM('Points DC'!AA30:AA63)/($B10*Y7)</f>
        <v>0.73333333333333328</v>
      </c>
      <c r="Z10" s="70">
        <f>SUM('Points DC'!AB30:AB63)/($B10*Z7)</f>
        <v>1.1000000000000001</v>
      </c>
      <c r="AA10" s="70">
        <f>SUM('Points DC'!AC30:AC63)/($B10*AA7)</f>
        <v>0.93333333333333335</v>
      </c>
      <c r="AB10" s="70">
        <f>SUM('Points DC'!AD30:AD63)/($B10*AB7)</f>
        <v>0.17083333333333334</v>
      </c>
      <c r="AC10" s="70">
        <f>SUM('Points DC'!AE30:AE63)/($B10*AC7)</f>
        <v>0.65</v>
      </c>
      <c r="AD10" s="70">
        <f>SUM('Points DC'!AF30:AF63)/($B10*AD7)</f>
        <v>0.60666666666666669</v>
      </c>
      <c r="AE10" s="70">
        <f>SUM('Points DC'!AG30:AG63)/($B10*AE7)</f>
        <v>0.96666666666666667</v>
      </c>
      <c r="AF10" s="70">
        <f>SUM('Points DC'!AH30:AH63)/($B10*AF7)</f>
        <v>0.51333333333333331</v>
      </c>
      <c r="AG10" s="70">
        <f>SUM('Points DC'!AI30:AI63)/($B10*AG7)</f>
        <v>0.87666666666666671</v>
      </c>
      <c r="AH10" s="70">
        <f>SUM('Points DC'!AJ30:AJ63)/($B10*AH7)</f>
        <v>0.95833333333333337</v>
      </c>
      <c r="AI10" s="70">
        <f>SUM('Points DC'!AK30:AK63)/($B10*AI7)</f>
        <v>0.77500000000000002</v>
      </c>
      <c r="AJ10" s="70">
        <f>SUM('Points DC'!AL30:AL63)/($B10*AJ7)</f>
        <v>0.19166666666666668</v>
      </c>
      <c r="AK10" s="70">
        <f>SUM('Points DC'!AM30:AM63)/($B10*AK7)</f>
        <v>1.38</v>
      </c>
      <c r="AL10" s="70">
        <f>SUM('Points DC'!AN30:AN63)/($B10*AL7)</f>
        <v>0.14444444444444443</v>
      </c>
      <c r="AM10" s="70">
        <f>SUM('Points DC'!AO30:AO63)/($B10*AM7)</f>
        <v>9.6666666666666665E-2</v>
      </c>
      <c r="AN10" s="70">
        <f>SUM('Points DC'!AP30:AP63)/($B10*AN7)</f>
        <v>0.41222222222222221</v>
      </c>
      <c r="AO10" s="70" t="e">
        <f>SUM('Points DC'!#REF!)/($B10*AO7)</f>
        <v>#REF!</v>
      </c>
      <c r="AP10" s="70" t="e">
        <f>SUM('Points DC'!#REF!)/($B10*AP7)</f>
        <v>#REF!</v>
      </c>
      <c r="AQ10" s="70" t="e">
        <f>SUM('Points DC'!#REF!)/($B10*AQ7)</f>
        <v>#REF!</v>
      </c>
      <c r="AR10" s="70" t="e">
        <f>SUM('Points DC'!#REF!)/($B10*AR7)</f>
        <v>#REF!</v>
      </c>
      <c r="AS10" s="70" t="e">
        <f>SUM('Points DC'!#REF!)/($B10*AS7)</f>
        <v>#REF!</v>
      </c>
      <c r="AT10" s="70" t="e">
        <f>SUM('Points DC'!#REF!)/($B10*AT7)</f>
        <v>#REF!</v>
      </c>
      <c r="AU10" s="70" t="e">
        <f>SUM('Points DC'!#REF!)/($B10*AU7)</f>
        <v>#REF!</v>
      </c>
      <c r="AV10" s="70" t="e">
        <f>SUM('Points DC'!#REF!)/($B10*AV7)</f>
        <v>#REF!</v>
      </c>
      <c r="AW10" s="70" t="e">
        <f>SUM('Points DC'!#REF!)/($B10*AW7)</f>
        <v>#REF!</v>
      </c>
      <c r="AX10" s="70" t="e">
        <f>SUM('Points DC'!#REF!)/($B10*AX7)</f>
        <v>#REF!</v>
      </c>
      <c r="AY10" s="70" t="e">
        <f>SUM('Points DC'!#REF!)/($B10*AY7)</f>
        <v>#REF!</v>
      </c>
      <c r="AZ10" s="70" t="e">
        <f>SUM('Points DC'!#REF!)/($B10*AZ7)</f>
        <v>#REF!</v>
      </c>
      <c r="BA10" s="70" t="e">
        <f>SUM('Points DC'!#REF!)/($B10*BA7)</f>
        <v>#REF!</v>
      </c>
      <c r="BB10" s="70" t="e">
        <f>SUM('Points DC'!#REF!)/($B10*BB7)</f>
        <v>#REF!</v>
      </c>
    </row>
    <row r="11" spans="1:85" ht="23" x14ac:dyDescent="0.5">
      <c r="A11" s="33">
        <v>613</v>
      </c>
      <c r="B11" s="29">
        <f>COUNTIF(Tableau1[Classe],613)</f>
        <v>32</v>
      </c>
      <c r="C11" s="70">
        <f>SUM('Points DC'!F64:F89)/($B11*C7)</f>
        <v>0.328125</v>
      </c>
      <c r="D11" s="70">
        <f>SUM('Points DC'!G64:G89)/($B11*D7)</f>
        <v>0.1875</v>
      </c>
      <c r="E11" s="70">
        <f>SUM('Points DC'!H64:H89)/($B11*E7)</f>
        <v>0.671875</v>
      </c>
      <c r="F11" s="70">
        <f>SUM('Points DC'!I64:I89)/($B11*F7)</f>
        <v>0.484375</v>
      </c>
      <c r="G11" s="70">
        <f>SUM('Points DC'!J64:J89)/($B11*G7)</f>
        <v>0.28125</v>
      </c>
      <c r="H11" s="70">
        <f>SUM('Points DC'!K64:K89)/($B11*H7)</f>
        <v>0.296875</v>
      </c>
      <c r="I11" s="70">
        <f>SUM('Points DC'!L64:L89)/($B11*I7)</f>
        <v>0.3984375</v>
      </c>
      <c r="J11" s="70">
        <f>SUM('Points DC'!M64:M89)/($B11*J7)</f>
        <v>0.3125</v>
      </c>
      <c r="K11" s="70">
        <f>SUM('Points DC'!N64:N89)/($B11*K7)</f>
        <v>0.234375</v>
      </c>
      <c r="L11" s="70">
        <f>SUM('Points DC'!O64:O89)/($B11*L7)</f>
        <v>0.140625</v>
      </c>
      <c r="M11" s="70">
        <f>SUM('Points DC'!P64:P89)/($B11*M7)</f>
        <v>0.47265625</v>
      </c>
      <c r="N11" s="70">
        <f>SUM('Points DC'!Q64:Q89)/($B11*N7)</f>
        <v>0.4765625</v>
      </c>
      <c r="O11" s="70">
        <f>SUM('Points DC'!R64:R89)/($B11*O7)</f>
        <v>0.40625</v>
      </c>
      <c r="P11" s="70">
        <f>SUM('Points DC'!S64:S89)/($B11*P7)</f>
        <v>0.36328125</v>
      </c>
      <c r="Q11" s="70">
        <f>SUM('Points DC'!T64:T89)/($B11*Q7)</f>
        <v>0.31640625</v>
      </c>
      <c r="R11" s="70">
        <f>SUM('Points DC'!U64:U89)/($B11*R7)</f>
        <v>0.703125</v>
      </c>
      <c r="S11" s="70">
        <f>SUM('Points DC'!V64:V89)/($B11*S7)</f>
        <v>0.515625</v>
      </c>
      <c r="T11" s="70">
        <f>SUM('Points DC'!W64:W89)/($B11*T7)</f>
        <v>0.5078125</v>
      </c>
      <c r="U11" s="70">
        <f>SUM('Points DC'!X64:X89)/($B11*U7)</f>
        <v>0.60546875</v>
      </c>
      <c r="V11" s="70">
        <f>SUM('Points DC'!Y64:Y89)/($B11*V7)</f>
        <v>0.55078125</v>
      </c>
      <c r="X11" s="70">
        <f>SUM('Points DC'!Z64:Z89)/($B11*X7)</f>
        <v>0.63437499999999991</v>
      </c>
      <c r="Y11" s="70">
        <f>SUM('Points DC'!AA64:AA89)/($B11*Y7)</f>
        <v>0.67656249999999996</v>
      </c>
      <c r="Z11" s="70">
        <f>SUM('Points DC'!AB64:AB89)/($B11*Z7)</f>
        <v>0.82187499999999991</v>
      </c>
      <c r="AA11" s="70">
        <f>SUM('Points DC'!AC64:AC89)/($B11*AA7)</f>
        <v>0.45</v>
      </c>
      <c r="AB11" s="70">
        <f>SUM('Points DC'!AD64:AD89)/($B11*AB7)</f>
        <v>0.22187499999999999</v>
      </c>
      <c r="AC11" s="70">
        <f>SUM('Points DC'!AE64:AE89)/($B11*AC7)</f>
        <v>0.26250000000000007</v>
      </c>
      <c r="AD11" s="70">
        <f>SUM('Points DC'!AF64:AF89)/($B11*AD7)</f>
        <v>0.46562500000000001</v>
      </c>
      <c r="AE11" s="70">
        <f>SUM('Points DC'!AG64:AG89)/($B11*AE7)</f>
        <v>0.84375</v>
      </c>
      <c r="AF11" s="70">
        <f>SUM('Points DC'!AH64:AH89)/($B11*AF7)</f>
        <v>0.328125</v>
      </c>
      <c r="AG11" s="70">
        <f>SUM('Points DC'!AI64:AI89)/($B11*AG7)</f>
        <v>0.50312500000000004</v>
      </c>
      <c r="AH11" s="70">
        <f>SUM('Points DC'!AJ64:AJ89)/($B11*AH7)</f>
        <v>0.4375</v>
      </c>
      <c r="AI11" s="70">
        <f>SUM('Points DC'!AK64:AK89)/($B11*AI7)</f>
        <v>0.29687499999999994</v>
      </c>
      <c r="AJ11" s="70">
        <f>SUM('Points DC'!AL64:AL89)/($B11*AJ7)</f>
        <v>0.21562500000000001</v>
      </c>
      <c r="AK11" s="70">
        <f>SUM('Points DC'!AM64:AM89)/($B11*AK7)</f>
        <v>1.15625</v>
      </c>
      <c r="AL11" s="70">
        <f>SUM('Points DC'!AN64:AN89)/($B11*AL7)</f>
        <v>0.18541666666666667</v>
      </c>
      <c r="AM11" s="70">
        <f>SUM('Points DC'!AO64:AO89)/($B11*AM7)</f>
        <v>0.17499999999999999</v>
      </c>
      <c r="AN11" s="70">
        <f>SUM('Points DC'!AP64:AP89)/($B11*AN7)</f>
        <v>0.3791666666666666</v>
      </c>
      <c r="AO11" s="70" t="e">
        <f>SUM('Points DC'!#REF!)/($B11*AO7)</f>
        <v>#REF!</v>
      </c>
      <c r="AP11" s="70" t="e">
        <f>SUM('Points DC'!#REF!)/($B11*AP7)</f>
        <v>#REF!</v>
      </c>
      <c r="AQ11" s="70" t="e">
        <f>SUM('Points DC'!#REF!)/($B11*AQ7)</f>
        <v>#REF!</v>
      </c>
      <c r="AR11" s="70" t="e">
        <f>SUM('Points DC'!#REF!)/($B11*AR7)</f>
        <v>#REF!</v>
      </c>
      <c r="AS11" s="70" t="e">
        <f>SUM('Points DC'!#REF!)/($B11*AS7)</f>
        <v>#REF!</v>
      </c>
      <c r="AT11" s="70" t="e">
        <f>SUM('Points DC'!#REF!)/($B11*AT7)</f>
        <v>#REF!</v>
      </c>
      <c r="AU11" s="70" t="e">
        <f>SUM('Points DC'!#REF!)/($B11*AU7)</f>
        <v>#REF!</v>
      </c>
      <c r="AV11" s="70" t="e">
        <f>SUM('Points DC'!#REF!)/($B11*AV7)</f>
        <v>#REF!</v>
      </c>
      <c r="AW11" s="70" t="e">
        <f>SUM('Points DC'!#REF!)/($B11*AW7)</f>
        <v>#REF!</v>
      </c>
      <c r="AX11" s="70" t="e">
        <f>SUM('Points DC'!#REF!)/($B11*AX7)</f>
        <v>#REF!</v>
      </c>
      <c r="AY11" s="70" t="e">
        <f>SUM('Points DC'!#REF!)/($B11*AY7)</f>
        <v>#REF!</v>
      </c>
      <c r="AZ11" s="70" t="e">
        <f>SUM('Points DC'!#REF!)/($B11*AZ7)</f>
        <v>#REF!</v>
      </c>
      <c r="BA11" s="70" t="e">
        <f>SUM('Points DC'!#REF!)/($B11*BA7)</f>
        <v>#REF!</v>
      </c>
      <c r="BB11" s="70" t="e">
        <f>SUM('Points DC'!#REF!)/($B11*BB7)</f>
        <v>#REF!</v>
      </c>
    </row>
    <row r="12" spans="1:85" ht="23" x14ac:dyDescent="0.5">
      <c r="A12" s="34">
        <v>614</v>
      </c>
      <c r="B12" s="29">
        <f>COUNTIF(Tableau1[Classe],614)</f>
        <v>28</v>
      </c>
      <c r="C12" s="70">
        <f>SUM('Points DC'!F90:F121)/($B12*C7)</f>
        <v>0.56517857142857131</v>
      </c>
      <c r="D12" s="70">
        <f>SUM('Points DC'!G90:G121)/($B12*D7)</f>
        <v>0.2946428571428571</v>
      </c>
      <c r="E12" s="70">
        <f>SUM('Points DC'!H90:H121)/($B12*E7)</f>
        <v>0.87142857142857155</v>
      </c>
      <c r="F12" s="70">
        <f>SUM('Points DC'!I90:I121)/($B12*F7)</f>
        <v>0.60357142857142854</v>
      </c>
      <c r="G12" s="70">
        <f>SUM('Points DC'!J90:J121)/($B12*G7)</f>
        <v>0.4410714285714285</v>
      </c>
      <c r="H12" s="70">
        <f>SUM('Points DC'!K90:K121)/($B12*H7)</f>
        <v>0.46249999999999997</v>
      </c>
      <c r="I12" s="70">
        <f>SUM('Points DC'!L90:L121)/($B12*I7)</f>
        <v>0.7321428571428571</v>
      </c>
      <c r="J12" s="70">
        <f>SUM('Points DC'!M90:M121)/($B12*J7)</f>
        <v>0.50357142857142856</v>
      </c>
      <c r="K12" s="70">
        <f>SUM('Points DC'!N90:N121)/($B12*K7)</f>
        <v>0.45</v>
      </c>
      <c r="L12" s="70">
        <f>SUM('Points DC'!O90:O121)/($B12*L7)</f>
        <v>0.24285714285714285</v>
      </c>
      <c r="M12" s="70">
        <f>SUM('Points DC'!P90:P121)/($B12*M7)</f>
        <v>0.7767857142857143</v>
      </c>
      <c r="N12" s="70">
        <f>SUM('Points DC'!Q90:Q121)/($B12*N7)</f>
        <v>0.60803571428571423</v>
      </c>
      <c r="O12" s="70">
        <f>SUM('Points DC'!R90:R121)/($B12*O7)</f>
        <v>0.5</v>
      </c>
      <c r="P12" s="70">
        <f>SUM('Points DC'!S90:S121)/($B12*P7)</f>
        <v>0.48928571428571427</v>
      </c>
      <c r="Q12" s="70">
        <f>SUM('Points DC'!T90:T121)/($B12*Q7)</f>
        <v>0.29821428571428571</v>
      </c>
      <c r="R12" s="70">
        <f>SUM('Points DC'!U90:U121)/($B12*R7)</f>
        <v>1.0178571428571428</v>
      </c>
      <c r="S12" s="70">
        <f>SUM('Points DC'!V90:V121)/($B12*S7)</f>
        <v>0.63124999999999987</v>
      </c>
      <c r="T12" s="70">
        <f>SUM('Points DC'!W90:W121)/($B12*T7)</f>
        <v>0.58095238095238111</v>
      </c>
      <c r="U12" s="70">
        <f>SUM('Points DC'!X90:X121)/($B12*U7)</f>
        <v>0.72142857142857142</v>
      </c>
      <c r="V12" s="70">
        <f>SUM('Points DC'!Y90:Y121)/($B12*V7)</f>
        <v>0.74017857142857146</v>
      </c>
      <c r="X12" s="70">
        <f>SUM('Points DC'!Z90:Z121)/($B12*X7)</f>
        <v>1.0446428571428572</v>
      </c>
      <c r="Y12" s="70">
        <f>SUM('Points DC'!AA90:AA121)/($B12*Y7)</f>
        <v>0.9017857142857143</v>
      </c>
      <c r="Z12" s="70">
        <f>SUM('Points DC'!AB90:AB121)/($B12*Z7)</f>
        <v>0.95714285714285718</v>
      </c>
      <c r="AA12" s="70">
        <f>SUM('Points DC'!AC90:AC121)/($B12*AA7)</f>
        <v>1.1642857142857144</v>
      </c>
      <c r="AB12" s="70">
        <f>SUM('Points DC'!AD90:AD121)/($B12*AB7)</f>
        <v>0.20535714285714285</v>
      </c>
      <c r="AC12" s="70">
        <f>SUM('Points DC'!AE90:AE121)/($B12*AC7)</f>
        <v>0.46071428571428574</v>
      </c>
      <c r="AD12" s="70">
        <f>SUM('Points DC'!AF90:AF121)/($B12*AD7)</f>
        <v>0.6339285714285714</v>
      </c>
      <c r="AE12" s="70">
        <f>SUM('Points DC'!AG90:AG121)/($B12*AE7)</f>
        <v>1.1607142857142858</v>
      </c>
      <c r="AF12" s="70">
        <f>SUM('Points DC'!AH90:AH121)/($B12*AF7)</f>
        <v>0.5714285714285714</v>
      </c>
      <c r="AG12" s="70">
        <f>SUM('Points DC'!AI90:AI121)/($B12*AG7)</f>
        <v>0.9553571428571429</v>
      </c>
      <c r="AH12" s="70">
        <f>SUM('Points DC'!AJ90:AJ121)/($B12*AH7)</f>
        <v>1.3017857142857143</v>
      </c>
      <c r="AI12" s="70">
        <f>SUM('Points DC'!AK90:AK121)/($B12*AI7)</f>
        <v>1.0982142857142858</v>
      </c>
      <c r="AJ12" s="70">
        <f>SUM('Points DC'!AL90:AL121)/($B12*AJ7)</f>
        <v>0.4017857142857143</v>
      </c>
      <c r="AK12" s="70">
        <f>SUM('Points DC'!AM90:AM121)/($B12*AK7)</f>
        <v>1.6785714285714286</v>
      </c>
      <c r="AL12" s="70">
        <f>SUM('Points DC'!AN90:AN121)/($B12*AL7)</f>
        <v>0.34166666666666667</v>
      </c>
      <c r="AM12" s="70">
        <f>SUM('Points DC'!AO90:AO121)/($B12*AM7)</f>
        <v>0.46071428571428574</v>
      </c>
      <c r="AN12" s="70">
        <f>SUM('Points DC'!AP90:AP121)/($B12*AN7)</f>
        <v>0.48809523809523808</v>
      </c>
      <c r="AO12" s="70" t="e">
        <f>SUM('Points DC'!#REF!)/($B12*AO7)</f>
        <v>#REF!</v>
      </c>
      <c r="AP12" s="70" t="e">
        <f>SUM('Points DC'!#REF!)/($B12*AP7)</f>
        <v>#REF!</v>
      </c>
      <c r="AQ12" s="70" t="e">
        <f>SUM('Points DC'!#REF!)/($B12*AQ7)</f>
        <v>#REF!</v>
      </c>
      <c r="AR12" s="70" t="e">
        <f>SUM('Points DC'!#REF!)/($B12*AR7)</f>
        <v>#REF!</v>
      </c>
      <c r="AS12" s="70" t="e">
        <f>SUM('Points DC'!#REF!)/($B12*AS7)</f>
        <v>#REF!</v>
      </c>
      <c r="AT12" s="70" t="e">
        <f>SUM('Points DC'!#REF!)/($B12*AT7)</f>
        <v>#REF!</v>
      </c>
      <c r="AU12" s="70" t="e">
        <f>SUM('Points DC'!#REF!)/($B12*AU7)</f>
        <v>#REF!</v>
      </c>
      <c r="AV12" s="70" t="e">
        <f>SUM('Points DC'!#REF!)/($B12*AV7)</f>
        <v>#REF!</v>
      </c>
      <c r="AW12" s="70" t="e">
        <f>SUM('Points DC'!#REF!)/($B12*AW7)</f>
        <v>#REF!</v>
      </c>
      <c r="AX12" s="70" t="e">
        <f>SUM('Points DC'!#REF!)/($B12*AX7)</f>
        <v>#REF!</v>
      </c>
      <c r="AY12" s="70" t="e">
        <f>SUM('Points DC'!#REF!)/($B12*AY7)</f>
        <v>#REF!</v>
      </c>
      <c r="AZ12" s="70" t="e">
        <f>SUM('Points DC'!#REF!)/($B12*AZ7)</f>
        <v>#REF!</v>
      </c>
      <c r="BA12" s="70" t="e">
        <f>SUM('Points DC'!#REF!)/($B12*BA7)</f>
        <v>#REF!</v>
      </c>
      <c r="BB12" s="70" t="e">
        <f>SUM('Points DC'!#REF!)/($B12*BB7)</f>
        <v>#REF!</v>
      </c>
    </row>
    <row r="13" spans="1:85" ht="23" x14ac:dyDescent="0.5">
      <c r="A13" s="35">
        <v>615</v>
      </c>
      <c r="B13" s="29">
        <f>COUNTIF(Tableau1[Classe],615)</f>
        <v>20</v>
      </c>
      <c r="C13" s="70">
        <f>SUM('Points DC'!F122:F140)/($B13*C7)</f>
        <v>0.16750000000000004</v>
      </c>
      <c r="D13" s="70">
        <f>SUM('Points DC'!G122:G140)/($B13*D7)</f>
        <v>0.14250000000000002</v>
      </c>
      <c r="E13" s="70">
        <f>SUM('Points DC'!H122:H140)/($B13*E7)</f>
        <v>0.69000000000000006</v>
      </c>
      <c r="F13" s="70">
        <f>SUM('Points DC'!I122:I140)/($B13*F7)</f>
        <v>0.40000000000000008</v>
      </c>
      <c r="G13" s="70">
        <f>SUM('Points DC'!J122:J140)/($B13*G7)</f>
        <v>0.28500000000000003</v>
      </c>
      <c r="H13" s="70">
        <f>SUM('Points DC'!K122:K140)/($B13*H7)</f>
        <v>0.33500000000000008</v>
      </c>
      <c r="I13" s="70">
        <f>SUM('Points DC'!L122:L140)/($B13*I7)</f>
        <v>0.6</v>
      </c>
      <c r="J13" s="70">
        <f>SUM('Points DC'!M122:M140)/($B13*J7)</f>
        <v>0.53</v>
      </c>
      <c r="K13" s="70">
        <f>SUM('Points DC'!N122:N140)/($B13*K7)</f>
        <v>0.57000000000000006</v>
      </c>
      <c r="L13" s="70">
        <f>SUM('Points DC'!O122:O140)/($B13*L7)</f>
        <v>0.27</v>
      </c>
      <c r="M13" s="70">
        <f>SUM('Points DC'!P122:P140)/($B13*M7)</f>
        <v>0.60750000000000004</v>
      </c>
      <c r="N13" s="70">
        <f>SUM('Points DC'!Q122:Q140)/($B13*N7)</f>
        <v>0.49749999999999994</v>
      </c>
      <c r="O13" s="70">
        <f>SUM('Points DC'!R122:R140)/($B13*O7)</f>
        <v>0.38499999999999995</v>
      </c>
      <c r="P13" s="70">
        <f>SUM('Points DC'!S122:S140)/($B13*P7)</f>
        <v>0.34874999999999989</v>
      </c>
      <c r="Q13" s="70">
        <f>SUM('Points DC'!T122:T140)/($B13*Q7)</f>
        <v>0.29999999999999993</v>
      </c>
      <c r="R13" s="70">
        <f>SUM('Points DC'!U122:U140)/($B13*R7)</f>
        <v>1.0050000000000001</v>
      </c>
      <c r="S13" s="70">
        <f>SUM('Points DC'!V122:V140)/($B13*S7)</f>
        <v>0.45874999999999994</v>
      </c>
      <c r="T13" s="70">
        <f>SUM('Points DC'!W122:W140)/($B13*T7)</f>
        <v>0.34749999999999998</v>
      </c>
      <c r="U13" s="70">
        <f>SUM('Points DC'!X122:X140)/($B13*U7)</f>
        <v>0.3075</v>
      </c>
      <c r="V13" s="70">
        <f>SUM('Points DC'!Y122:Y140)/($B13*V7)</f>
        <v>0.4549999999999999</v>
      </c>
      <c r="X13" s="70">
        <f>SUM('Points DC'!Z122:Z140)/($B13*X7)</f>
        <v>0.66249999999999998</v>
      </c>
      <c r="Y13" s="70">
        <f>SUM('Points DC'!AA122:AA140)/($B13*Y7)</f>
        <v>0.95</v>
      </c>
      <c r="Z13" s="70">
        <f>SUM('Points DC'!AB122:AB140)/($B13*Z7)</f>
        <v>1.3625</v>
      </c>
      <c r="AA13" s="70">
        <f>SUM('Points DC'!AC122:AC140)/($B13*AA7)</f>
        <v>0.57499999999999996</v>
      </c>
      <c r="AB13" s="70">
        <f>SUM('Points DC'!AD122:AD140)/($B13*AB7)</f>
        <v>0.15</v>
      </c>
      <c r="AC13" s="70">
        <f>SUM('Points DC'!AE122:AE140)/($B13*AC7)</f>
        <v>0.32500000000000001</v>
      </c>
      <c r="AD13" s="70">
        <f>SUM('Points DC'!AF122:AF140)/($B13*AD7)</f>
        <v>0.47499999999999998</v>
      </c>
      <c r="AE13" s="70">
        <f>SUM('Points DC'!AG122:AG140)/($B13*AE7)</f>
        <v>1.05</v>
      </c>
      <c r="AF13" s="70">
        <f>SUM('Points DC'!AH122:AH140)/($B13*AF7)</f>
        <v>0.65</v>
      </c>
      <c r="AG13" s="70">
        <f>SUM('Points DC'!AI122:AI140)/($B13*AG7)</f>
        <v>0.8125</v>
      </c>
      <c r="AH13" s="70">
        <f>SUM('Points DC'!AJ122:AJ140)/($B13*AH7)</f>
        <v>1.25</v>
      </c>
      <c r="AI13" s="70">
        <f>SUM('Points DC'!AK122:AK140)/($B13*AI7)</f>
        <v>0.72499999999999998</v>
      </c>
      <c r="AJ13" s="70">
        <f>SUM('Points DC'!AL122:AL140)/($B13*AJ7)</f>
        <v>0</v>
      </c>
      <c r="AK13" s="70">
        <f>SUM('Points DC'!AM122:AM140)/($B13*AK7)</f>
        <v>1.2</v>
      </c>
      <c r="AL13" s="70">
        <f>SUM('Points DC'!AN122:AN140)/($B13*AL7)</f>
        <v>0.1</v>
      </c>
      <c r="AM13" s="70">
        <f>SUM('Points DC'!AO122:AO140)/($B13*AM7)</f>
        <v>0.35</v>
      </c>
      <c r="AN13" s="70">
        <f>SUM('Points DC'!AP122:AP140)/($B13*AN7)</f>
        <v>0.55000000000000004</v>
      </c>
      <c r="AO13" s="70" t="e">
        <f>SUM('Points DC'!#REF!)/($B13*AO7)</f>
        <v>#REF!</v>
      </c>
      <c r="AP13" s="70" t="e">
        <f>SUM('Points DC'!#REF!)/($B13*AP7)</f>
        <v>#REF!</v>
      </c>
      <c r="AQ13" s="70" t="e">
        <f>SUM('Points DC'!#REF!)/($B13*AQ7)</f>
        <v>#REF!</v>
      </c>
      <c r="AR13" s="70" t="e">
        <f>SUM('Points DC'!#REF!)/($B13*AR7)</f>
        <v>#REF!</v>
      </c>
      <c r="AS13" s="70" t="e">
        <f>SUM('Points DC'!#REF!)/($B13*AS7)</f>
        <v>#REF!</v>
      </c>
      <c r="AT13" s="70" t="e">
        <f>SUM('Points DC'!#REF!)/($B13*AT7)</f>
        <v>#REF!</v>
      </c>
      <c r="AU13" s="70" t="e">
        <f>SUM('Points DC'!#REF!)/($B13*AU7)</f>
        <v>#REF!</v>
      </c>
      <c r="AV13" s="70" t="e">
        <f>SUM('Points DC'!#REF!)/($B13*AV7)</f>
        <v>#REF!</v>
      </c>
      <c r="AW13" s="70" t="e">
        <f>SUM('Points DC'!#REF!)/($B13*AW7)</f>
        <v>#REF!</v>
      </c>
      <c r="AX13" s="70" t="e">
        <f>SUM('Points DC'!#REF!)/($B13*AX7)</f>
        <v>#REF!</v>
      </c>
      <c r="AY13" s="70" t="e">
        <f>SUM('Points DC'!#REF!)/($B13*AY7)</f>
        <v>#REF!</v>
      </c>
      <c r="AZ13" s="70" t="e">
        <f>SUM('Points DC'!#REF!)/($B13*AZ7)</f>
        <v>#REF!</v>
      </c>
      <c r="BA13" s="70" t="e">
        <f>SUM('Points DC'!#REF!)/($B13*BA7)</f>
        <v>#REF!</v>
      </c>
      <c r="BB13" s="70" t="e">
        <f>SUM('Points DC'!#REF!)/($B13*BB7)</f>
        <v>#REF!</v>
      </c>
    </row>
    <row r="14" spans="1:85" ht="25.5" customHeight="1" x14ac:dyDescent="0.5">
      <c r="A14" s="72" t="s">
        <v>54</v>
      </c>
      <c r="B14" s="37">
        <f>SUM(B9:B13)</f>
        <v>139</v>
      </c>
      <c r="C14" s="71">
        <f>SUM(Tableau5[1.1 DC1])/($B14*C7)</f>
        <v>0.36312949640287795</v>
      </c>
      <c r="D14" s="71">
        <f>SUM(Tableau5[1.2 DC1])/($B14*D7)</f>
        <v>0.20413669064748222</v>
      </c>
      <c r="E14" s="71">
        <f>SUM(Tableau5[1.3 DC1])/($B14*E7)</f>
        <v>0.76115107913669033</v>
      </c>
      <c r="F14" s="71">
        <f>SUM(Tableau5[1.4 DC1])/($B14*F7)</f>
        <v>0.48057553956834559</v>
      </c>
      <c r="G14" s="71">
        <f>SUM(Tableau5[1.5 DC1])/($B14*G7)</f>
        <v>0.27014388489208652</v>
      </c>
      <c r="H14" s="71">
        <f>SUM(Tableau5[1.6  DC1])/($B14*H7)</f>
        <v>0.32733812949640306</v>
      </c>
      <c r="I14" s="71">
        <f>SUM(Tableau5[1.7 DC1])/($B14*I7)</f>
        <v>0.47769784172661883</v>
      </c>
      <c r="J14" s="71">
        <f>SUM(Tableau5[1.8 DC1])/($B14*J7)</f>
        <v>0.35755395683453223</v>
      </c>
      <c r="K14" s="71">
        <f>SUM(Tableau5[1.9 DC1])/($B14*K7)</f>
        <v>0.32158273381294961</v>
      </c>
      <c r="L14" s="71">
        <f>SUM(Tableau5[1.10 DC1])/($B14*L7)</f>
        <v>0.1726618705035971</v>
      </c>
      <c r="M14" s="71">
        <f>SUM(Tableau5[2.1 DC1])/($B14*M7)</f>
        <v>0.60827338129496389</v>
      </c>
      <c r="N14" s="71">
        <f>SUM(Tableau5[2.2 DC1])/($B14*N7)</f>
        <v>0.49460431654676257</v>
      </c>
      <c r="O14" s="71">
        <f>SUM(Tableau5[2.3 DC1])/($B14*O7)</f>
        <v>0.36960431654676268</v>
      </c>
      <c r="P14" s="71">
        <f>SUM(Tableau5[2.4 DC1])/($B14*P7)</f>
        <v>0.38615107913669072</v>
      </c>
      <c r="Q14" s="71">
        <f>SUM(Tableau5[2.5 DC1])/($B14*Q7)</f>
        <v>0.26708633093525208</v>
      </c>
      <c r="R14" s="71">
        <f>SUM(Tableau5[3.1 DC1])/($B14*R7)</f>
        <v>0.95359712230215832</v>
      </c>
      <c r="S14" s="71">
        <f>SUM(Tableau5[3.2 DC1])/($B14*S7)</f>
        <v>0.50377697841726621</v>
      </c>
      <c r="T14" s="71">
        <f>SUM(Tableau5[3.3 DC1])/($B14*T7)</f>
        <v>0.42278177458033545</v>
      </c>
      <c r="U14" s="71">
        <f>SUM(Tableau5[3.4 DC1])/($B14*U7)</f>
        <v>0.58561151079136631</v>
      </c>
      <c r="V14" s="71">
        <f>SUM(Tableau5[3.5 DC1])/($B14*V7)</f>
        <v>0.56348920863309326</v>
      </c>
      <c r="X14" s="71">
        <f>SUM(Tableau5[1.1 DC2])/($B14*X7)</f>
        <v>0.61474820143884901</v>
      </c>
      <c r="Y14" s="71">
        <f>SUM(Tableau5[1.2 DC2])/($B14*Y7)</f>
        <v>0.63237410071942446</v>
      </c>
      <c r="Z14" s="71">
        <f>SUM(Tableau5[1.3 DC2])/($B14*Z7)</f>
        <v>0.81546762589928057</v>
      </c>
      <c r="AA14" s="71">
        <f>SUM(Tableau5[2.1 DC2])/($B14*AA7)</f>
        <v>0.62949640287769781</v>
      </c>
      <c r="AB14" s="71">
        <f>SUM(Tableau5[2.2 DC2])/($B14*AB7)</f>
        <v>0.15089928057553958</v>
      </c>
      <c r="AC14" s="71">
        <f>SUM(Tableau5[2.3 DC2])/($B14*AC7)</f>
        <v>0.34028776978417247</v>
      </c>
      <c r="AD14" s="71">
        <f>SUM(Tableau5[2.4 DC2])/($B14*AD7)</f>
        <v>0.43992805755395675</v>
      </c>
      <c r="AE14" s="71">
        <f>SUM(Tableau5[2.5 DC2])/($B14*AE7)</f>
        <v>0.78776978417266186</v>
      </c>
      <c r="AF14" s="71">
        <f>SUM(Tableau5[3.1 DC2])/($B14*AF7)</f>
        <v>0.40071942446043168</v>
      </c>
      <c r="AG14" s="71">
        <f>SUM(Tableau5[3.2 DC2])/($B14*AG7)</f>
        <v>0.62158273381294971</v>
      </c>
      <c r="AH14" s="71">
        <f>SUM(Tableau5[3.3 DC2])/($B14*AH7)</f>
        <v>0.75539568345323749</v>
      </c>
      <c r="AI14" s="71">
        <f>SUM(Tableau5[3.4 DC2])/($B14*AI7)</f>
        <v>0.566906474820144</v>
      </c>
      <c r="AJ14" s="71">
        <f>SUM(Tableau5[4.1 DC2])/($B14*AJ7)</f>
        <v>0.17553956834532372</v>
      </c>
      <c r="AK14" s="71">
        <f>SUM(Tableau5[4.2 DC2])/($B14*AK7)</f>
        <v>1.0892086330935251</v>
      </c>
      <c r="AL14" s="71">
        <f>SUM(Tableau5[4.3 DC2])/($B14*AL7)</f>
        <v>0.15707434052757793</v>
      </c>
      <c r="AM14" s="71">
        <f>SUM(Tableau5[4.4 DC2])/($B14*AM7)</f>
        <v>0.20431654676258992</v>
      </c>
      <c r="AN14" s="71">
        <f>SUM(Tableau5[4.5 DC2])/($B14*AN7)</f>
        <v>0.35851318944844124</v>
      </c>
      <c r="AO14" s="71" t="e">
        <f>SUM(#REF!)/($B14*AO7)</f>
        <v>#REF!</v>
      </c>
      <c r="AP14" s="71" t="e">
        <f>SUM(#REF!)/($B14*AP7)</f>
        <v>#REF!</v>
      </c>
      <c r="AQ14" s="71" t="e">
        <f>SUM(#REF!)/($B14*AQ7)</f>
        <v>#REF!</v>
      </c>
      <c r="AR14" s="71" t="e">
        <f>SUM(#REF!)/($B14*AR7)</f>
        <v>#REF!</v>
      </c>
      <c r="AS14" s="71" t="e">
        <f>SUM(#REF!)/($B14*AS7)</f>
        <v>#REF!</v>
      </c>
      <c r="AT14" s="71" t="e">
        <f>SUM(#REF!)/($B14*AT7)</f>
        <v>#REF!</v>
      </c>
      <c r="AU14" s="71" t="e">
        <f>SUM(#REF!)/($B14*AU7)</f>
        <v>#REF!</v>
      </c>
      <c r="AV14" s="71" t="e">
        <f>SUM(#REF!)/($B14*AV7)</f>
        <v>#REF!</v>
      </c>
      <c r="AW14" s="71" t="e">
        <f>SUM(#REF!)/($B14*AW7)</f>
        <v>#REF!</v>
      </c>
      <c r="AX14" s="71" t="e">
        <f>SUM(#REF!)/($B14*AX7)</f>
        <v>#REF!</v>
      </c>
      <c r="AY14" s="71" t="e">
        <f>SUM(#REF!)/($B14*AY7)</f>
        <v>#REF!</v>
      </c>
      <c r="AZ14" s="71" t="e">
        <f>SUM(#REF!)/($B14*AZ7)</f>
        <v>#REF!</v>
      </c>
      <c r="BA14" s="71" t="e">
        <f>SUM(#REF!)/($B14*BA7)</f>
        <v>#REF!</v>
      </c>
      <c r="BB14" s="71" t="e">
        <f>SUM(#REF!)/($B14*BB7)</f>
        <v>#REF!</v>
      </c>
    </row>
    <row r="17" spans="24:54" ht="64.5" x14ac:dyDescent="0.35">
      <c r="X17" s="80" t="str">
        <f t="shared" ref="X17:BB17" si="0">X6</f>
        <v>1.1 DC2</v>
      </c>
      <c r="Y17" s="80" t="str">
        <f t="shared" si="0"/>
        <v>1.2 DC12</v>
      </c>
      <c r="Z17" s="80" t="str">
        <f t="shared" si="0"/>
        <v>1.3 DC12</v>
      </c>
      <c r="AA17" s="80" t="str">
        <f t="shared" si="0"/>
        <v>1.4 DC12</v>
      </c>
      <c r="AB17" s="80" t="str">
        <f t="shared" si="0"/>
        <v>1.5 DC12</v>
      </c>
      <c r="AC17" s="80" t="str">
        <f t="shared" si="0"/>
        <v>1.6 DC1</v>
      </c>
      <c r="AD17" s="80" t="str">
        <f t="shared" si="0"/>
        <v>1.7 DC12</v>
      </c>
      <c r="AE17" s="80" t="str">
        <f t="shared" si="0"/>
        <v>1.8 DC12</v>
      </c>
      <c r="AF17" s="80" t="str">
        <f t="shared" si="0"/>
        <v>1.9 DC12</v>
      </c>
      <c r="AG17" s="80" t="str">
        <f t="shared" si="0"/>
        <v>1.10 DC12</v>
      </c>
      <c r="AH17" s="80" t="str">
        <f t="shared" si="0"/>
        <v>1.11 DC1</v>
      </c>
      <c r="AI17" s="80" t="str">
        <f t="shared" si="0"/>
        <v>1.12 DC1</v>
      </c>
      <c r="AJ17" s="80" t="str">
        <f t="shared" si="0"/>
        <v>2.1 DC2</v>
      </c>
      <c r="AK17" s="80" t="str">
        <f t="shared" si="0"/>
        <v>2.2 DC2</v>
      </c>
      <c r="AL17" s="80" t="str">
        <f t="shared" si="0"/>
        <v>2.3 DC2</v>
      </c>
      <c r="AM17" s="80" t="str">
        <f t="shared" si="0"/>
        <v>2.4 DC2</v>
      </c>
      <c r="AN17" s="80" t="str">
        <f t="shared" si="0"/>
        <v>2.5 DC2</v>
      </c>
      <c r="AO17" s="80" t="str">
        <f t="shared" si="0"/>
        <v>2.6 DC2</v>
      </c>
      <c r="AP17" s="80" t="str">
        <f t="shared" si="0"/>
        <v>2.7 DC2</v>
      </c>
      <c r="AQ17" s="80" t="str">
        <f t="shared" si="0"/>
        <v>2.8 DC2</v>
      </c>
      <c r="AR17" s="80" t="str">
        <f t="shared" si="0"/>
        <v>2.9 DC2</v>
      </c>
      <c r="AS17" s="80" t="str">
        <f t="shared" si="0"/>
        <v>2.10 DC2</v>
      </c>
      <c r="AT17" s="80" t="str">
        <f t="shared" si="0"/>
        <v>3.1 DC2</v>
      </c>
      <c r="AU17" s="80" t="str">
        <f t="shared" si="0"/>
        <v>3.2 DC2</v>
      </c>
      <c r="AV17" s="80" t="str">
        <f t="shared" si="0"/>
        <v>3.3 DC2</v>
      </c>
      <c r="AW17" s="80" t="str">
        <f t="shared" si="0"/>
        <v>3.4 DC2</v>
      </c>
      <c r="AX17" s="80" t="str">
        <f t="shared" si="0"/>
        <v>3.5 DC2</v>
      </c>
      <c r="AY17" s="80" t="str">
        <f t="shared" si="0"/>
        <v>3.6 DC2</v>
      </c>
      <c r="AZ17" s="80" t="str">
        <f t="shared" si="0"/>
        <v>3.7 DC2</v>
      </c>
      <c r="BA17" s="80" t="str">
        <f t="shared" si="0"/>
        <v>3.8 DC2</v>
      </c>
      <c r="BB17" s="80" t="str">
        <f t="shared" si="0"/>
        <v>3.9 DC2</v>
      </c>
    </row>
    <row r="18" spans="24:54" x14ac:dyDescent="0.35">
      <c r="X18" s="81">
        <v>2</v>
      </c>
      <c r="Y18" s="81">
        <v>1</v>
      </c>
      <c r="Z18" s="81">
        <v>2</v>
      </c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</row>
    <row r="19" spans="24:54" x14ac:dyDescent="0.35"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</row>
    <row r="20" spans="24:54" x14ac:dyDescent="0.35">
      <c r="X20" s="70">
        <f t="shared" ref="X20:BB20" si="1">X9</f>
        <v>0</v>
      </c>
      <c r="Y20" s="70">
        <f t="shared" si="1"/>
        <v>0</v>
      </c>
      <c r="Z20" s="70">
        <f t="shared" si="1"/>
        <v>0</v>
      </c>
      <c r="AA20" s="70">
        <f t="shared" si="1"/>
        <v>3.4482758620689655E-2</v>
      </c>
      <c r="AB20" s="70">
        <f t="shared" si="1"/>
        <v>0</v>
      </c>
      <c r="AC20" s="70">
        <f t="shared" si="1"/>
        <v>0</v>
      </c>
      <c r="AD20" s="70">
        <f t="shared" si="1"/>
        <v>2.7586206896551727E-2</v>
      </c>
      <c r="AE20" s="70">
        <f t="shared" si="1"/>
        <v>0</v>
      </c>
      <c r="AF20" s="70">
        <f t="shared" si="1"/>
        <v>2.7586206896551727E-2</v>
      </c>
      <c r="AG20" s="70">
        <f t="shared" si="1"/>
        <v>3.4482758620689655E-2</v>
      </c>
      <c r="AH20" s="70">
        <f t="shared" si="1"/>
        <v>2.7586206896551727E-2</v>
      </c>
      <c r="AI20" s="70">
        <f t="shared" si="1"/>
        <v>2.7586206896551727E-2</v>
      </c>
      <c r="AJ20" s="70">
        <f t="shared" si="1"/>
        <v>1.7241379310344827E-2</v>
      </c>
      <c r="AK20" s="70">
        <f t="shared" si="1"/>
        <v>6.8965517241379309E-2</v>
      </c>
      <c r="AL20" s="70">
        <f t="shared" si="1"/>
        <v>0</v>
      </c>
      <c r="AM20" s="70">
        <f t="shared" si="1"/>
        <v>0</v>
      </c>
      <c r="AN20" s="70">
        <f t="shared" si="1"/>
        <v>2.2988505747126436E-2</v>
      </c>
      <c r="AO20" s="70" t="e">
        <f t="shared" si="1"/>
        <v>#REF!</v>
      </c>
      <c r="AP20" s="70" t="e">
        <f t="shared" si="1"/>
        <v>#REF!</v>
      </c>
      <c r="AQ20" s="70" t="e">
        <f t="shared" si="1"/>
        <v>#REF!</v>
      </c>
      <c r="AR20" s="70" t="e">
        <f t="shared" si="1"/>
        <v>#REF!</v>
      </c>
      <c r="AS20" s="70" t="e">
        <f t="shared" si="1"/>
        <v>#REF!</v>
      </c>
      <c r="AT20" s="70" t="e">
        <f t="shared" si="1"/>
        <v>#REF!</v>
      </c>
      <c r="AU20" s="70" t="e">
        <f t="shared" si="1"/>
        <v>#REF!</v>
      </c>
      <c r="AV20" s="70" t="e">
        <f t="shared" si="1"/>
        <v>#REF!</v>
      </c>
      <c r="AW20" s="70" t="e">
        <f t="shared" si="1"/>
        <v>#REF!</v>
      </c>
      <c r="AX20" s="70" t="e">
        <f t="shared" si="1"/>
        <v>#REF!</v>
      </c>
      <c r="AY20" s="70" t="e">
        <f t="shared" si="1"/>
        <v>#REF!</v>
      </c>
      <c r="AZ20" s="70" t="e">
        <f t="shared" si="1"/>
        <v>#REF!</v>
      </c>
      <c r="BA20" s="70" t="e">
        <f t="shared" si="1"/>
        <v>#REF!</v>
      </c>
      <c r="BB20" s="70" t="e">
        <f t="shared" si="1"/>
        <v>#REF!</v>
      </c>
    </row>
    <row r="21" spans="24:54" x14ac:dyDescent="0.35">
      <c r="X21" s="70">
        <f t="shared" ref="X21:BB21" si="2">X10</f>
        <v>0.755</v>
      </c>
      <c r="Y21" s="70">
        <f t="shared" si="2"/>
        <v>0.73333333333333328</v>
      </c>
      <c r="Z21" s="70">
        <f t="shared" si="2"/>
        <v>1.1000000000000001</v>
      </c>
      <c r="AA21" s="70">
        <f t="shared" si="2"/>
        <v>0.93333333333333335</v>
      </c>
      <c r="AB21" s="70">
        <f t="shared" si="2"/>
        <v>0.17083333333333334</v>
      </c>
      <c r="AC21" s="70">
        <f t="shared" si="2"/>
        <v>0.65</v>
      </c>
      <c r="AD21" s="70">
        <f t="shared" si="2"/>
        <v>0.60666666666666669</v>
      </c>
      <c r="AE21" s="70">
        <f t="shared" si="2"/>
        <v>0.96666666666666667</v>
      </c>
      <c r="AF21" s="70">
        <f t="shared" si="2"/>
        <v>0.51333333333333331</v>
      </c>
      <c r="AG21" s="70">
        <f t="shared" si="2"/>
        <v>0.87666666666666671</v>
      </c>
      <c r="AH21" s="70">
        <f t="shared" si="2"/>
        <v>0.95833333333333337</v>
      </c>
      <c r="AI21" s="70">
        <f t="shared" si="2"/>
        <v>0.77500000000000002</v>
      </c>
      <c r="AJ21" s="70">
        <f t="shared" si="2"/>
        <v>0.19166666666666668</v>
      </c>
      <c r="AK21" s="70">
        <f t="shared" si="2"/>
        <v>1.38</v>
      </c>
      <c r="AL21" s="70">
        <f t="shared" si="2"/>
        <v>0.14444444444444443</v>
      </c>
      <c r="AM21" s="70">
        <f t="shared" si="2"/>
        <v>9.6666666666666665E-2</v>
      </c>
      <c r="AN21" s="70">
        <f t="shared" si="2"/>
        <v>0.41222222222222221</v>
      </c>
      <c r="AO21" s="70" t="e">
        <f t="shared" si="2"/>
        <v>#REF!</v>
      </c>
      <c r="AP21" s="70" t="e">
        <f t="shared" si="2"/>
        <v>#REF!</v>
      </c>
      <c r="AQ21" s="70" t="e">
        <f t="shared" si="2"/>
        <v>#REF!</v>
      </c>
      <c r="AR21" s="70" t="e">
        <f t="shared" si="2"/>
        <v>#REF!</v>
      </c>
      <c r="AS21" s="70" t="e">
        <f t="shared" si="2"/>
        <v>#REF!</v>
      </c>
      <c r="AT21" s="70" t="e">
        <f t="shared" si="2"/>
        <v>#REF!</v>
      </c>
      <c r="AU21" s="70" t="e">
        <f t="shared" si="2"/>
        <v>#REF!</v>
      </c>
      <c r="AV21" s="70" t="e">
        <f t="shared" si="2"/>
        <v>#REF!</v>
      </c>
      <c r="AW21" s="70" t="e">
        <f t="shared" si="2"/>
        <v>#REF!</v>
      </c>
      <c r="AX21" s="70" t="e">
        <f t="shared" si="2"/>
        <v>#REF!</v>
      </c>
      <c r="AY21" s="70" t="e">
        <f t="shared" si="2"/>
        <v>#REF!</v>
      </c>
      <c r="AZ21" s="70" t="e">
        <f t="shared" si="2"/>
        <v>#REF!</v>
      </c>
      <c r="BA21" s="70" t="e">
        <f t="shared" si="2"/>
        <v>#REF!</v>
      </c>
      <c r="BB21" s="70" t="e">
        <f t="shared" si="2"/>
        <v>#REF!</v>
      </c>
    </row>
    <row r="22" spans="24:54" x14ac:dyDescent="0.35">
      <c r="X22" s="70">
        <f t="shared" ref="X22:BB22" si="3">X11</f>
        <v>0.63437499999999991</v>
      </c>
      <c r="Y22" s="70">
        <f t="shared" si="3"/>
        <v>0.67656249999999996</v>
      </c>
      <c r="Z22" s="70">
        <f t="shared" si="3"/>
        <v>0.82187499999999991</v>
      </c>
      <c r="AA22" s="70">
        <f t="shared" si="3"/>
        <v>0.45</v>
      </c>
      <c r="AB22" s="70">
        <f t="shared" si="3"/>
        <v>0.22187499999999999</v>
      </c>
      <c r="AC22" s="70">
        <f t="shared" si="3"/>
        <v>0.26250000000000007</v>
      </c>
      <c r="AD22" s="70">
        <f t="shared" si="3"/>
        <v>0.46562500000000001</v>
      </c>
      <c r="AE22" s="70">
        <f t="shared" si="3"/>
        <v>0.84375</v>
      </c>
      <c r="AF22" s="70">
        <f t="shared" si="3"/>
        <v>0.328125</v>
      </c>
      <c r="AG22" s="70">
        <f t="shared" si="3"/>
        <v>0.50312500000000004</v>
      </c>
      <c r="AH22" s="70">
        <f t="shared" si="3"/>
        <v>0.4375</v>
      </c>
      <c r="AI22" s="70">
        <f t="shared" si="3"/>
        <v>0.29687499999999994</v>
      </c>
      <c r="AJ22" s="70">
        <f t="shared" si="3"/>
        <v>0.21562500000000001</v>
      </c>
      <c r="AK22" s="70">
        <f t="shared" si="3"/>
        <v>1.15625</v>
      </c>
      <c r="AL22" s="70">
        <f t="shared" si="3"/>
        <v>0.18541666666666667</v>
      </c>
      <c r="AM22" s="70">
        <f t="shared" si="3"/>
        <v>0.17499999999999999</v>
      </c>
      <c r="AN22" s="70">
        <f t="shared" si="3"/>
        <v>0.3791666666666666</v>
      </c>
      <c r="AO22" s="70" t="e">
        <f t="shared" si="3"/>
        <v>#REF!</v>
      </c>
      <c r="AP22" s="70" t="e">
        <f t="shared" si="3"/>
        <v>#REF!</v>
      </c>
      <c r="AQ22" s="70" t="e">
        <f t="shared" si="3"/>
        <v>#REF!</v>
      </c>
      <c r="AR22" s="70" t="e">
        <f t="shared" si="3"/>
        <v>#REF!</v>
      </c>
      <c r="AS22" s="70" t="e">
        <f t="shared" si="3"/>
        <v>#REF!</v>
      </c>
      <c r="AT22" s="70" t="e">
        <f t="shared" si="3"/>
        <v>#REF!</v>
      </c>
      <c r="AU22" s="70" t="e">
        <f t="shared" si="3"/>
        <v>#REF!</v>
      </c>
      <c r="AV22" s="70" t="e">
        <f t="shared" si="3"/>
        <v>#REF!</v>
      </c>
      <c r="AW22" s="70" t="e">
        <f t="shared" si="3"/>
        <v>#REF!</v>
      </c>
      <c r="AX22" s="70" t="e">
        <f t="shared" si="3"/>
        <v>#REF!</v>
      </c>
      <c r="AY22" s="70" t="e">
        <f t="shared" si="3"/>
        <v>#REF!</v>
      </c>
      <c r="AZ22" s="70" t="e">
        <f t="shared" si="3"/>
        <v>#REF!</v>
      </c>
      <c r="BA22" s="70" t="e">
        <f t="shared" si="3"/>
        <v>#REF!</v>
      </c>
      <c r="BB22" s="70" t="e">
        <f t="shared" si="3"/>
        <v>#REF!</v>
      </c>
    </row>
    <row r="23" spans="24:54" x14ac:dyDescent="0.35">
      <c r="X23" s="70">
        <f t="shared" ref="X23:BB23" si="4">X12</f>
        <v>1.0446428571428572</v>
      </c>
      <c r="Y23" s="70">
        <f t="shared" si="4"/>
        <v>0.9017857142857143</v>
      </c>
      <c r="Z23" s="70">
        <f t="shared" si="4"/>
        <v>0.95714285714285718</v>
      </c>
      <c r="AA23" s="70">
        <f t="shared" si="4"/>
        <v>1.1642857142857144</v>
      </c>
      <c r="AB23" s="70">
        <f t="shared" si="4"/>
        <v>0.20535714285714285</v>
      </c>
      <c r="AC23" s="70">
        <f t="shared" si="4"/>
        <v>0.46071428571428574</v>
      </c>
      <c r="AD23" s="70">
        <f t="shared" si="4"/>
        <v>0.6339285714285714</v>
      </c>
      <c r="AE23" s="70">
        <f t="shared" si="4"/>
        <v>1.1607142857142858</v>
      </c>
      <c r="AF23" s="70">
        <f t="shared" si="4"/>
        <v>0.5714285714285714</v>
      </c>
      <c r="AG23" s="70">
        <f t="shared" si="4"/>
        <v>0.9553571428571429</v>
      </c>
      <c r="AH23" s="70">
        <f t="shared" si="4"/>
        <v>1.3017857142857143</v>
      </c>
      <c r="AI23" s="70">
        <f t="shared" si="4"/>
        <v>1.0982142857142858</v>
      </c>
      <c r="AJ23" s="70">
        <f t="shared" si="4"/>
        <v>0.4017857142857143</v>
      </c>
      <c r="AK23" s="70">
        <f t="shared" si="4"/>
        <v>1.6785714285714286</v>
      </c>
      <c r="AL23" s="70">
        <f t="shared" si="4"/>
        <v>0.34166666666666667</v>
      </c>
      <c r="AM23" s="70">
        <f t="shared" si="4"/>
        <v>0.46071428571428574</v>
      </c>
      <c r="AN23" s="70">
        <f t="shared" si="4"/>
        <v>0.48809523809523808</v>
      </c>
      <c r="AO23" s="70" t="e">
        <f t="shared" si="4"/>
        <v>#REF!</v>
      </c>
      <c r="AP23" s="70" t="e">
        <f t="shared" si="4"/>
        <v>#REF!</v>
      </c>
      <c r="AQ23" s="70" t="e">
        <f t="shared" si="4"/>
        <v>#REF!</v>
      </c>
      <c r="AR23" s="70" t="e">
        <f t="shared" si="4"/>
        <v>#REF!</v>
      </c>
      <c r="AS23" s="70" t="e">
        <f t="shared" si="4"/>
        <v>#REF!</v>
      </c>
      <c r="AT23" s="70" t="e">
        <f t="shared" si="4"/>
        <v>#REF!</v>
      </c>
      <c r="AU23" s="70" t="e">
        <f t="shared" si="4"/>
        <v>#REF!</v>
      </c>
      <c r="AV23" s="70" t="e">
        <f t="shared" si="4"/>
        <v>#REF!</v>
      </c>
      <c r="AW23" s="70" t="e">
        <f t="shared" si="4"/>
        <v>#REF!</v>
      </c>
      <c r="AX23" s="70" t="e">
        <f t="shared" si="4"/>
        <v>#REF!</v>
      </c>
      <c r="AY23" s="70" t="e">
        <f t="shared" si="4"/>
        <v>#REF!</v>
      </c>
      <c r="AZ23" s="70" t="e">
        <f t="shared" si="4"/>
        <v>#REF!</v>
      </c>
      <c r="BA23" s="70" t="e">
        <f t="shared" si="4"/>
        <v>#REF!</v>
      </c>
      <c r="BB23" s="70" t="e">
        <f t="shared" si="4"/>
        <v>#REF!</v>
      </c>
    </row>
    <row r="24" spans="24:54" x14ac:dyDescent="0.35">
      <c r="X24" s="70">
        <f t="shared" ref="X24:BB24" si="5">X13</f>
        <v>0.66249999999999998</v>
      </c>
      <c r="Y24" s="70">
        <f t="shared" si="5"/>
        <v>0.95</v>
      </c>
      <c r="Z24" s="70">
        <f t="shared" si="5"/>
        <v>1.3625</v>
      </c>
      <c r="AA24" s="70">
        <f t="shared" si="5"/>
        <v>0.57499999999999996</v>
      </c>
      <c r="AB24" s="70">
        <f t="shared" si="5"/>
        <v>0.15</v>
      </c>
      <c r="AC24" s="70">
        <f t="shared" si="5"/>
        <v>0.32500000000000001</v>
      </c>
      <c r="AD24" s="70">
        <f t="shared" si="5"/>
        <v>0.47499999999999998</v>
      </c>
      <c r="AE24" s="70">
        <f t="shared" si="5"/>
        <v>1.05</v>
      </c>
      <c r="AF24" s="70">
        <f t="shared" si="5"/>
        <v>0.65</v>
      </c>
      <c r="AG24" s="70">
        <f t="shared" si="5"/>
        <v>0.8125</v>
      </c>
      <c r="AH24" s="70">
        <f t="shared" si="5"/>
        <v>1.25</v>
      </c>
      <c r="AI24" s="70">
        <f t="shared" si="5"/>
        <v>0.72499999999999998</v>
      </c>
      <c r="AJ24" s="70">
        <f t="shared" si="5"/>
        <v>0</v>
      </c>
      <c r="AK24" s="70">
        <f t="shared" si="5"/>
        <v>1.2</v>
      </c>
      <c r="AL24" s="70">
        <f t="shared" si="5"/>
        <v>0.1</v>
      </c>
      <c r="AM24" s="70">
        <f t="shared" si="5"/>
        <v>0.35</v>
      </c>
      <c r="AN24" s="70">
        <f t="shared" si="5"/>
        <v>0.55000000000000004</v>
      </c>
      <c r="AO24" s="70" t="e">
        <f t="shared" si="5"/>
        <v>#REF!</v>
      </c>
      <c r="AP24" s="70" t="e">
        <f t="shared" si="5"/>
        <v>#REF!</v>
      </c>
      <c r="AQ24" s="70" t="e">
        <f t="shared" si="5"/>
        <v>#REF!</v>
      </c>
      <c r="AR24" s="70" t="e">
        <f t="shared" si="5"/>
        <v>#REF!</v>
      </c>
      <c r="AS24" s="70" t="e">
        <f t="shared" si="5"/>
        <v>#REF!</v>
      </c>
      <c r="AT24" s="70" t="e">
        <f t="shared" si="5"/>
        <v>#REF!</v>
      </c>
      <c r="AU24" s="70" t="e">
        <f t="shared" si="5"/>
        <v>#REF!</v>
      </c>
      <c r="AV24" s="70" t="e">
        <f t="shared" si="5"/>
        <v>#REF!</v>
      </c>
      <c r="AW24" s="70" t="e">
        <f t="shared" si="5"/>
        <v>#REF!</v>
      </c>
      <c r="AX24" s="70" t="e">
        <f t="shared" si="5"/>
        <v>#REF!</v>
      </c>
      <c r="AY24" s="70" t="e">
        <f t="shared" si="5"/>
        <v>#REF!</v>
      </c>
      <c r="AZ24" s="70" t="e">
        <f t="shared" si="5"/>
        <v>#REF!</v>
      </c>
      <c r="BA24" s="70" t="e">
        <f t="shared" si="5"/>
        <v>#REF!</v>
      </c>
      <c r="BB24" s="70" t="e">
        <f t="shared" si="5"/>
        <v>#REF!</v>
      </c>
    </row>
    <row r="25" spans="24:54" ht="21" x14ac:dyDescent="0.5">
      <c r="X25" s="71">
        <f t="shared" ref="X25:BB25" si="6">X14</f>
        <v>0.61474820143884901</v>
      </c>
      <c r="Y25" s="71">
        <f t="shared" si="6"/>
        <v>0.63237410071942446</v>
      </c>
      <c r="Z25" s="71">
        <f t="shared" si="6"/>
        <v>0.81546762589928057</v>
      </c>
      <c r="AA25" s="71">
        <f t="shared" si="6"/>
        <v>0.62949640287769781</v>
      </c>
      <c r="AB25" s="71">
        <f t="shared" si="6"/>
        <v>0.15089928057553958</v>
      </c>
      <c r="AC25" s="71">
        <f t="shared" si="6"/>
        <v>0.34028776978417247</v>
      </c>
      <c r="AD25" s="71">
        <f t="shared" si="6"/>
        <v>0.43992805755395675</v>
      </c>
      <c r="AE25" s="71">
        <f t="shared" si="6"/>
        <v>0.78776978417266186</v>
      </c>
      <c r="AF25" s="71">
        <f t="shared" si="6"/>
        <v>0.40071942446043168</v>
      </c>
      <c r="AG25" s="71">
        <f t="shared" si="6"/>
        <v>0.62158273381294971</v>
      </c>
      <c r="AH25" s="71">
        <f t="shared" si="6"/>
        <v>0.75539568345323749</v>
      </c>
      <c r="AI25" s="71">
        <f t="shared" si="6"/>
        <v>0.566906474820144</v>
      </c>
      <c r="AJ25" s="71">
        <f t="shared" si="6"/>
        <v>0.17553956834532372</v>
      </c>
      <c r="AK25" s="71">
        <f t="shared" si="6"/>
        <v>1.0892086330935251</v>
      </c>
      <c r="AL25" s="71">
        <f t="shared" si="6"/>
        <v>0.15707434052757793</v>
      </c>
      <c r="AM25" s="71">
        <f t="shared" si="6"/>
        <v>0.20431654676258992</v>
      </c>
      <c r="AN25" s="71">
        <f t="shared" si="6"/>
        <v>0.35851318944844124</v>
      </c>
      <c r="AO25" s="71" t="e">
        <f t="shared" si="6"/>
        <v>#REF!</v>
      </c>
      <c r="AP25" s="71" t="e">
        <f t="shared" si="6"/>
        <v>#REF!</v>
      </c>
      <c r="AQ25" s="71" t="e">
        <f t="shared" si="6"/>
        <v>#REF!</v>
      </c>
      <c r="AR25" s="71" t="e">
        <f t="shared" si="6"/>
        <v>#REF!</v>
      </c>
      <c r="AS25" s="71" t="e">
        <f t="shared" si="6"/>
        <v>#REF!</v>
      </c>
      <c r="AT25" s="71" t="e">
        <f t="shared" si="6"/>
        <v>#REF!</v>
      </c>
      <c r="AU25" s="71" t="e">
        <f t="shared" si="6"/>
        <v>#REF!</v>
      </c>
      <c r="AV25" s="71" t="e">
        <f t="shared" si="6"/>
        <v>#REF!</v>
      </c>
      <c r="AW25" s="71" t="e">
        <f t="shared" si="6"/>
        <v>#REF!</v>
      </c>
      <c r="AX25" s="71" t="e">
        <f t="shared" si="6"/>
        <v>#REF!</v>
      </c>
      <c r="AY25" s="71" t="e">
        <f t="shared" si="6"/>
        <v>#REF!</v>
      </c>
      <c r="AZ25" s="71" t="e">
        <f t="shared" si="6"/>
        <v>#REF!</v>
      </c>
      <c r="BA25" s="71" t="e">
        <f t="shared" si="6"/>
        <v>#REF!</v>
      </c>
      <c r="BB25" s="71" t="e">
        <f t="shared" si="6"/>
        <v>#REF!</v>
      </c>
    </row>
  </sheetData>
  <conditionalFormatting sqref="C9:V1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V14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9:BB1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4:BB14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20:BB2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BB2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ED298-87B9-4A9A-86AB-822B64F5975E}">
  <sheetPr>
    <tabColor theme="4" tint="-0.249977111117893"/>
  </sheetPr>
  <dimension ref="A1:AG144"/>
  <sheetViews>
    <sheetView tabSelected="1" zoomScale="85" zoomScaleNormal="85" workbookViewId="0">
      <pane ySplit="1" topLeftCell="A2" activePane="bottomLeft" state="frozen"/>
      <selection pane="bottomLeft" activeCell="D5" sqref="D5"/>
    </sheetView>
  </sheetViews>
  <sheetFormatPr baseColWidth="10" defaultColWidth="10.81640625" defaultRowHeight="15" customHeight="1" outlineLevelCol="1" x14ac:dyDescent="0.35"/>
  <cols>
    <col min="1" max="1" width="10.81640625" style="13"/>
    <col min="2" max="2" width="6.1796875" style="13" customWidth="1"/>
    <col min="3" max="3" width="14.7265625" style="364" customWidth="1"/>
    <col min="4" max="4" width="10.81640625" style="44"/>
    <col min="5" max="5" width="7.453125" style="13" customWidth="1"/>
    <col min="6" max="6" width="9.54296875" style="13" customWidth="1"/>
    <col min="7" max="9" width="4.54296875" style="13" customWidth="1"/>
    <col min="10" max="10" width="8.7265625" style="44" customWidth="1"/>
    <col min="11" max="14" width="5.453125" style="13" customWidth="1"/>
    <col min="15" max="15" width="8.7265625" style="244" customWidth="1"/>
    <col min="16" max="16" width="9.453125" style="13" customWidth="1"/>
    <col min="17" max="20" width="7" style="13" hidden="1" customWidth="1" outlineLevel="1"/>
    <col min="21" max="21" width="9.453125" style="13" hidden="1" customWidth="1" collapsed="1"/>
    <col min="22" max="33" width="7" style="13" hidden="1" customWidth="1"/>
    <col min="34" max="16384" width="10.81640625" style="13"/>
  </cols>
  <sheetData>
    <row r="1" spans="1:33" thickBot="1" x14ac:dyDescent="0.4">
      <c r="A1" s="245" t="s">
        <v>189</v>
      </c>
      <c r="B1" s="246" t="s">
        <v>190</v>
      </c>
      <c r="C1" s="359" t="s">
        <v>191</v>
      </c>
      <c r="D1" s="360" t="s">
        <v>192</v>
      </c>
      <c r="E1" s="247" t="s">
        <v>193</v>
      </c>
      <c r="F1" s="247" t="s">
        <v>194</v>
      </c>
      <c r="G1" s="248" t="s">
        <v>195</v>
      </c>
      <c r="H1" s="248" t="s">
        <v>196</v>
      </c>
      <c r="I1" s="248" t="s">
        <v>197</v>
      </c>
      <c r="J1" s="247" t="s">
        <v>57</v>
      </c>
      <c r="K1" s="249" t="s">
        <v>198</v>
      </c>
      <c r="L1" s="249" t="s">
        <v>199</v>
      </c>
      <c r="M1" s="250" t="s">
        <v>200</v>
      </c>
      <c r="N1" s="251" t="s">
        <v>201</v>
      </c>
      <c r="O1" s="252" t="s">
        <v>58</v>
      </c>
      <c r="P1" s="253" t="s">
        <v>202</v>
      </c>
      <c r="Q1" s="248" t="s">
        <v>203</v>
      </c>
      <c r="R1" s="248" t="s">
        <v>204</v>
      </c>
      <c r="S1" s="248" t="s">
        <v>205</v>
      </c>
      <c r="T1" s="248" t="s">
        <v>59</v>
      </c>
      <c r="U1" s="253" t="s">
        <v>206</v>
      </c>
      <c r="V1" s="254" t="s">
        <v>207</v>
      </c>
      <c r="W1" s="254" t="s">
        <v>208</v>
      </c>
      <c r="X1" s="254" t="s">
        <v>209</v>
      </c>
      <c r="Y1" s="254" t="s">
        <v>60</v>
      </c>
      <c r="Z1" s="248" t="s">
        <v>210</v>
      </c>
      <c r="AA1" s="248" t="s">
        <v>211</v>
      </c>
      <c r="AB1" s="248" t="s">
        <v>212</v>
      </c>
      <c r="AC1" s="248" t="s">
        <v>213</v>
      </c>
      <c r="AD1" s="255" t="s">
        <v>214</v>
      </c>
      <c r="AE1" s="254" t="s">
        <v>215</v>
      </c>
      <c r="AF1" s="254" t="s">
        <v>216</v>
      </c>
      <c r="AG1" s="254" t="s">
        <v>217</v>
      </c>
    </row>
    <row r="2" spans="1:33" ht="14.5" x14ac:dyDescent="0.35">
      <c r="A2" s="189">
        <v>611</v>
      </c>
      <c r="B2" s="256">
        <v>1</v>
      </c>
      <c r="C2" s="361" t="s">
        <v>266</v>
      </c>
      <c r="D2" s="362">
        <v>1</v>
      </c>
      <c r="E2" s="257" t="s">
        <v>218</v>
      </c>
      <c r="F2" s="257">
        <f>IF(Tableau1[[#This Row],[PAP]]="oui",1.1,1)</f>
        <v>1</v>
      </c>
      <c r="G2" s="258">
        <f>SUM(Tableau5[[#This Row],[1.1 DC1]:[1.10 DC1]])</f>
        <v>2</v>
      </c>
      <c r="H2" s="259">
        <f>SUM(Tableau5[[#This Row],[2.1 DC1]:[2.5 DC1]])</f>
        <v>0.75</v>
      </c>
      <c r="I2" s="259">
        <f>SUM(Tableau5[[#This Row],[3.1 DC1]:[3.5 DC1]])</f>
        <v>3</v>
      </c>
      <c r="J2" s="260">
        <f>ROUNDUP((SUM(Tableau1[[#This Row],[1M]:[1i]])*Tableau1[[#This Row],[Coef]]/1.5),0)</f>
        <v>4</v>
      </c>
      <c r="K2" s="249">
        <f>SUM(Tableau5[[#This Row],[1.1 DC2]:[1.3 DC2]])</f>
        <v>0</v>
      </c>
      <c r="L2" s="249">
        <f>SUM(Tableau5[[#This Row],[2.1 DC2]:[2.5 DC2]])</f>
        <v>0</v>
      </c>
      <c r="M2" s="261">
        <f>SUM(Tableau5[[#This Row],[3.1 DC2]:[3.4 DC2]])</f>
        <v>0</v>
      </c>
      <c r="N2" s="262">
        <f>SUM(Tableau5[[#This Row],[4.1 DC2]:[4.5 DC2]])</f>
        <v>0</v>
      </c>
      <c r="O2" s="263">
        <f>ROUNDUP((SUM(Tableau1[[#This Row],[2C]:[2i]])*Tableau1[[#This Row],[Coef]]),0)</f>
        <v>0</v>
      </c>
      <c r="P2" s="264">
        <f>(Tableau1[[#This Row],[DC2]]-Tableau1[[#This Row],[DC1]])/Tableau1[[#This Row],[DC1]]</f>
        <v>-1</v>
      </c>
      <c r="Q2" s="265">
        <f>SUM(Tableau5[[#This Row],[1.1 DC3]:[1.7 DC3]])</f>
        <v>0</v>
      </c>
      <c r="R2" s="266">
        <f>SUM(Tableau5[[#This Row],[2.1 DC3]:[2.8 DC3]])</f>
        <v>0</v>
      </c>
      <c r="S2" s="266">
        <f>SUM(Tableau5[[#This Row],[3.1 DC3]:[3.7 DC3]])</f>
        <v>0</v>
      </c>
      <c r="T2" s="267">
        <f>ROUNDUP((SUM(Tableau1[[#This Row],[3M]:[3i]])*Tableau1[[#This Row],[Coef]]/1.5),0)</f>
        <v>0</v>
      </c>
      <c r="U2" s="264"/>
      <c r="V2" s="268"/>
      <c r="W2" s="269"/>
      <c r="X2" s="269"/>
      <c r="Y2" s="270"/>
      <c r="Z2" s="268"/>
      <c r="AA2" s="269"/>
      <c r="AB2" s="269"/>
      <c r="AC2" s="270"/>
      <c r="AD2" s="271"/>
      <c r="AE2" s="269"/>
      <c r="AF2" s="269"/>
      <c r="AG2" s="269"/>
    </row>
    <row r="3" spans="1:33" ht="14.5" x14ac:dyDescent="0.35">
      <c r="A3" s="190">
        <v>611</v>
      </c>
      <c r="B3" s="272">
        <v>2</v>
      </c>
      <c r="C3" s="361" t="s">
        <v>267</v>
      </c>
      <c r="D3" s="362">
        <v>2</v>
      </c>
      <c r="E3" s="273" t="s">
        <v>218</v>
      </c>
      <c r="F3" s="273">
        <f>IF(Tableau1[[#This Row],[PAP]]="oui",1.1,1)</f>
        <v>1</v>
      </c>
      <c r="G3" s="274">
        <f>SUM(Tableau5[[#This Row],[1.1 DC1]:[1.10 DC1]])</f>
        <v>5.25</v>
      </c>
      <c r="H3" s="275">
        <f>SUM(Tableau5[[#This Row],[2.1 DC1]:[2.5 DC1]])</f>
        <v>5.25</v>
      </c>
      <c r="I3" s="275">
        <f>SUM(Tableau5[[#This Row],[3.1 DC1]:[3.5 DC1]])</f>
        <v>4</v>
      </c>
      <c r="J3" s="276">
        <f>ROUNDUP((SUM(Tableau1[[#This Row],[1M]:[1i]])*Tableau1[[#This Row],[Coef]]/1.5),0)</f>
        <v>10</v>
      </c>
      <c r="K3" s="249">
        <f>SUM(Tableau5[[#This Row],[1.1 DC2]:[1.3 DC2]])</f>
        <v>0</v>
      </c>
      <c r="L3" s="249">
        <f>SUM(Tableau5[[#This Row],[2.1 DC2]:[2.5 DC2]])</f>
        <v>0</v>
      </c>
      <c r="M3" s="261">
        <f>SUM(Tableau5[[#This Row],[3.1 DC2]:[3.4 DC2]])</f>
        <v>0</v>
      </c>
      <c r="N3" s="262">
        <f>SUM(Tableau5[[#This Row],[4.1 DC2]:[4.5 DC2]])</f>
        <v>0</v>
      </c>
      <c r="O3" s="263">
        <f>ROUNDUP((SUM(Tableau1[[#This Row],[2C]:[2i]])*Tableau1[[#This Row],[Coef]]),0)</f>
        <v>0</v>
      </c>
      <c r="P3" s="277">
        <f>(Tableau1[[#This Row],[DC2]]-Tableau1[[#This Row],[DC1]])/Tableau1[[#This Row],[DC1]]</f>
        <v>-1</v>
      </c>
      <c r="Q3" s="278">
        <f>SUM(Tableau5[[#This Row],[1.1 DC3]:[1.7 DC3]])</f>
        <v>0</v>
      </c>
      <c r="R3" s="279">
        <f>SUM(Tableau5[[#This Row],[2.1 DC3]:[2.8 DC3]])</f>
        <v>0</v>
      </c>
      <c r="S3" s="279">
        <f>SUM(Tableau5[[#This Row],[3.1 DC3]:[3.7 DC3]])</f>
        <v>0</v>
      </c>
      <c r="T3" s="280">
        <f>ROUNDUP((SUM(Tableau1[[#This Row],[3M]:[3i]])*Tableau1[[#This Row],[Coef]]/1.5),0)</f>
        <v>0</v>
      </c>
      <c r="U3" s="277"/>
      <c r="V3" s="281"/>
      <c r="W3" s="282"/>
      <c r="X3" s="282"/>
      <c r="Y3" s="283"/>
      <c r="Z3" s="281"/>
      <c r="AA3" s="282"/>
      <c r="AB3" s="282"/>
      <c r="AC3" s="283"/>
      <c r="AD3" s="284"/>
      <c r="AE3" s="282"/>
      <c r="AF3" s="282"/>
      <c r="AG3" s="282"/>
    </row>
    <row r="4" spans="1:33" ht="14.5" x14ac:dyDescent="0.35">
      <c r="A4" s="190">
        <v>611</v>
      </c>
      <c r="B4" s="272">
        <v>3</v>
      </c>
      <c r="C4" s="361" t="s">
        <v>268</v>
      </c>
      <c r="D4" s="362">
        <v>3</v>
      </c>
      <c r="E4" s="273" t="s">
        <v>219</v>
      </c>
      <c r="F4" s="273">
        <f>IF(Tableau1[[#This Row],[PAP]]="oui",1.1,1)</f>
        <v>1.1000000000000001</v>
      </c>
      <c r="G4" s="274">
        <f>SUM(Tableau5[[#This Row],[1.1 DC1]:[1.10 DC1]])</f>
        <v>3</v>
      </c>
      <c r="H4" s="275">
        <f>SUM(Tableau5[[#This Row],[2.1 DC1]:[2.5 DC1]])</f>
        <v>1.5</v>
      </c>
      <c r="I4" s="275">
        <f>SUM(Tableau5[[#This Row],[3.1 DC1]:[3.5 DC1]])</f>
        <v>1.75</v>
      </c>
      <c r="J4" s="276">
        <f>ROUNDUP((SUM(Tableau1[[#This Row],[1M]:[1i]])*Tableau1[[#This Row],[Coef]]/1.5),0)</f>
        <v>5</v>
      </c>
      <c r="K4" s="249">
        <f>SUM(Tableau5[[#This Row],[1.1 DC2]:[1.3 DC2]])</f>
        <v>0</v>
      </c>
      <c r="L4" s="249">
        <f>SUM(Tableau5[[#This Row],[2.1 DC2]:[2.5 DC2]])</f>
        <v>0</v>
      </c>
      <c r="M4" s="261">
        <f>SUM(Tableau5[[#This Row],[3.1 DC2]:[3.4 DC2]])</f>
        <v>0</v>
      </c>
      <c r="N4" s="262">
        <f>SUM(Tableau5[[#This Row],[4.1 DC2]:[4.5 DC2]])</f>
        <v>0</v>
      </c>
      <c r="O4" s="263">
        <f>ROUNDUP((SUM(Tableau1[[#This Row],[2C]:[2i]])*Tableau1[[#This Row],[Coef]]),0)</f>
        <v>0</v>
      </c>
      <c r="P4" s="277">
        <f>(Tableau1[[#This Row],[DC2]]-Tableau1[[#This Row],[DC1]])/Tableau1[[#This Row],[DC1]]</f>
        <v>-1</v>
      </c>
      <c r="Q4" s="278">
        <f>SUM(Tableau5[[#This Row],[1.1 DC3]:[1.7 DC3]])</f>
        <v>0</v>
      </c>
      <c r="R4" s="279">
        <f>SUM(Tableau5[[#This Row],[2.1 DC3]:[2.8 DC3]])</f>
        <v>0</v>
      </c>
      <c r="S4" s="279">
        <f>SUM(Tableau5[[#This Row],[3.1 DC3]:[3.7 DC3]])</f>
        <v>0</v>
      </c>
      <c r="T4" s="280">
        <f>ROUNDUP((SUM(Tableau1[[#This Row],[3M]:[3i]])*Tableau1[[#This Row],[Coef]]/1.5),0)</f>
        <v>0</v>
      </c>
      <c r="U4" s="277"/>
      <c r="V4" s="281"/>
      <c r="W4" s="282"/>
      <c r="X4" s="282"/>
      <c r="Y4" s="283"/>
      <c r="Z4" s="281"/>
      <c r="AA4" s="282"/>
      <c r="AB4" s="282"/>
      <c r="AC4" s="283"/>
      <c r="AD4" s="284"/>
      <c r="AE4" s="282"/>
      <c r="AF4" s="282"/>
      <c r="AG4" s="282"/>
    </row>
    <row r="5" spans="1:33" ht="14.5" x14ac:dyDescent="0.35">
      <c r="A5" s="190">
        <v>611</v>
      </c>
      <c r="B5" s="272">
        <v>4</v>
      </c>
      <c r="C5" s="361" t="s">
        <v>269</v>
      </c>
      <c r="D5" s="362">
        <v>4</v>
      </c>
      <c r="E5" s="273" t="s">
        <v>219</v>
      </c>
      <c r="F5" s="273">
        <f>IF(Tableau1[[#This Row],[PAP]]="oui",1.1,1)</f>
        <v>1.1000000000000001</v>
      </c>
      <c r="G5" s="274">
        <f>SUM(Tableau5[[#This Row],[1.1 DC1]:[1.10 DC1]])</f>
        <v>2.75</v>
      </c>
      <c r="H5" s="275">
        <f>SUM(Tableau5[[#This Row],[2.1 DC1]:[2.5 DC1]])</f>
        <v>1.5</v>
      </c>
      <c r="I5" s="275">
        <f>SUM(Tableau5[[#This Row],[3.1 DC1]:[3.5 DC1]])</f>
        <v>2.5</v>
      </c>
      <c r="J5" s="276">
        <f>ROUNDUP((SUM(Tableau1[[#This Row],[1M]:[1i]])*Tableau1[[#This Row],[Coef]]/1.5),0)</f>
        <v>5</v>
      </c>
      <c r="K5" s="249">
        <f>SUM(Tableau5[[#This Row],[1.1 DC2]:[1.3 DC2]])</f>
        <v>0</v>
      </c>
      <c r="L5" s="249">
        <f>SUM(Tableau5[[#This Row],[2.1 DC2]:[2.5 DC2]])</f>
        <v>0</v>
      </c>
      <c r="M5" s="261">
        <f>SUM(Tableau5[[#This Row],[3.1 DC2]:[3.4 DC2]])</f>
        <v>0</v>
      </c>
      <c r="N5" s="262">
        <f>SUM(Tableau5[[#This Row],[4.1 DC2]:[4.5 DC2]])</f>
        <v>0</v>
      </c>
      <c r="O5" s="263">
        <f>ROUNDUP((SUM(Tableau1[[#This Row],[2C]:[2i]])*Tableau1[[#This Row],[Coef]]),0)</f>
        <v>0</v>
      </c>
      <c r="P5" s="277">
        <f>(Tableau1[[#This Row],[DC2]]-Tableau1[[#This Row],[DC1]])/Tableau1[[#This Row],[DC1]]</f>
        <v>-1</v>
      </c>
      <c r="Q5" s="278">
        <f>SUM(Tableau5[[#This Row],[1.1 DC3]:[1.7 DC3]])</f>
        <v>0</v>
      </c>
      <c r="R5" s="279">
        <f>SUM(Tableau5[[#This Row],[2.1 DC3]:[2.8 DC3]])</f>
        <v>0</v>
      </c>
      <c r="S5" s="279">
        <f>SUM(Tableau5[[#This Row],[3.1 DC3]:[3.7 DC3]])</f>
        <v>0</v>
      </c>
      <c r="T5" s="280">
        <f>ROUNDUP((SUM(Tableau1[[#This Row],[3M]:[3i]])*Tableau1[[#This Row],[Coef]]/1.5),0)</f>
        <v>0</v>
      </c>
      <c r="U5" s="277"/>
      <c r="V5" s="281"/>
      <c r="W5" s="282"/>
      <c r="X5" s="282"/>
      <c r="Y5" s="283"/>
      <c r="Z5" s="281"/>
      <c r="AA5" s="282"/>
      <c r="AB5" s="282"/>
      <c r="AC5" s="283"/>
      <c r="AD5" s="284"/>
      <c r="AE5" s="282"/>
      <c r="AF5" s="282"/>
      <c r="AG5" s="282"/>
    </row>
    <row r="6" spans="1:33" ht="14.5" x14ac:dyDescent="0.35">
      <c r="A6" s="190">
        <v>611</v>
      </c>
      <c r="B6" s="272">
        <v>5</v>
      </c>
      <c r="C6" s="361" t="s">
        <v>270</v>
      </c>
      <c r="D6" s="362">
        <v>5</v>
      </c>
      <c r="E6" s="273" t="s">
        <v>219</v>
      </c>
      <c r="F6" s="273">
        <f>IF(Tableau1[[#This Row],[PAP]]="oui",1.1,1)</f>
        <v>1.1000000000000001</v>
      </c>
      <c r="G6" s="274">
        <f>SUM(Tableau5[[#This Row],[1.1 DC1]:[1.10 DC1]])</f>
        <v>3.25</v>
      </c>
      <c r="H6" s="275">
        <f>SUM(Tableau5[[#This Row],[2.1 DC1]:[2.5 DC1]])</f>
        <v>3.75</v>
      </c>
      <c r="I6" s="275">
        <f>SUM(Tableau5[[#This Row],[3.1 DC1]:[3.5 DC1]])</f>
        <v>6.25</v>
      </c>
      <c r="J6" s="276">
        <f>ROUNDUP((SUM(Tableau1[[#This Row],[1M]:[1i]])*Tableau1[[#This Row],[Coef]]/1.5),0)</f>
        <v>10</v>
      </c>
      <c r="K6" s="249">
        <f>SUM(Tableau5[[#This Row],[1.1 DC2]:[1.3 DC2]])</f>
        <v>0</v>
      </c>
      <c r="L6" s="249">
        <f>SUM(Tableau5[[#This Row],[2.1 DC2]:[2.5 DC2]])</f>
        <v>0</v>
      </c>
      <c r="M6" s="261">
        <f>SUM(Tableau5[[#This Row],[3.1 DC2]:[3.4 DC2]])</f>
        <v>0</v>
      </c>
      <c r="N6" s="262">
        <f>SUM(Tableau5[[#This Row],[4.1 DC2]:[4.5 DC2]])</f>
        <v>0</v>
      </c>
      <c r="O6" s="263">
        <f>ROUNDUP((SUM(Tableau1[[#This Row],[2C]:[2i]])*Tableau1[[#This Row],[Coef]]),0)</f>
        <v>0</v>
      </c>
      <c r="P6" s="277">
        <f>(Tableau1[[#This Row],[DC2]]-Tableau1[[#This Row],[DC1]])/Tableau1[[#This Row],[DC1]]</f>
        <v>-1</v>
      </c>
      <c r="Q6" s="278">
        <f>SUM(Tableau5[[#This Row],[1.1 DC3]:[1.7 DC3]])</f>
        <v>0</v>
      </c>
      <c r="R6" s="279">
        <f>SUM(Tableau5[[#This Row],[2.1 DC3]:[2.8 DC3]])</f>
        <v>0</v>
      </c>
      <c r="S6" s="279">
        <f>SUM(Tableau5[[#This Row],[3.1 DC3]:[3.7 DC3]])</f>
        <v>0</v>
      </c>
      <c r="T6" s="280">
        <f>ROUNDUP((SUM(Tableau1[[#This Row],[3M]:[3i]])*Tableau1[[#This Row],[Coef]]/1.5),0)</f>
        <v>0</v>
      </c>
      <c r="U6" s="277"/>
      <c r="V6" s="281"/>
      <c r="W6" s="282"/>
      <c r="X6" s="282"/>
      <c r="Y6" s="283"/>
      <c r="Z6" s="281"/>
      <c r="AA6" s="282"/>
      <c r="AB6" s="282"/>
      <c r="AC6" s="283"/>
      <c r="AD6" s="284"/>
      <c r="AE6" s="282"/>
      <c r="AF6" s="282"/>
      <c r="AG6" s="282"/>
    </row>
    <row r="7" spans="1:33" ht="14.5" x14ac:dyDescent="0.35">
      <c r="A7" s="190">
        <v>611</v>
      </c>
      <c r="B7" s="272">
        <v>6</v>
      </c>
      <c r="C7" s="361" t="s">
        <v>271</v>
      </c>
      <c r="D7" s="362">
        <v>6</v>
      </c>
      <c r="E7" s="273" t="s">
        <v>218</v>
      </c>
      <c r="F7" s="273">
        <f>IF(Tableau1[[#This Row],[PAP]]="oui",1.1,1)</f>
        <v>1</v>
      </c>
      <c r="G7" s="274">
        <f>SUM(Tableau5[[#This Row],[1.1 DC1]:[1.10 DC1]])</f>
        <v>2.75</v>
      </c>
      <c r="H7" s="275">
        <f>SUM(Tableau5[[#This Row],[2.1 DC1]:[2.5 DC1]])</f>
        <v>1.75</v>
      </c>
      <c r="I7" s="275">
        <f>SUM(Tableau5[[#This Row],[3.1 DC1]:[3.5 DC1]])</f>
        <v>3.25</v>
      </c>
      <c r="J7" s="276">
        <f>ROUNDUP((SUM(Tableau1[[#This Row],[1M]:[1i]])*Tableau1[[#This Row],[Coef]]/1.5),0)</f>
        <v>6</v>
      </c>
      <c r="K7" s="249">
        <f>SUM(Tableau5[[#This Row],[1.1 DC2]:[1.3 DC2]])</f>
        <v>0</v>
      </c>
      <c r="L7" s="249">
        <f>SUM(Tableau5[[#This Row],[2.1 DC2]:[2.5 DC2]])</f>
        <v>0</v>
      </c>
      <c r="M7" s="261">
        <f>SUM(Tableau5[[#This Row],[3.1 DC2]:[3.4 DC2]])</f>
        <v>0</v>
      </c>
      <c r="N7" s="262">
        <f>SUM(Tableau5[[#This Row],[4.1 DC2]:[4.5 DC2]])</f>
        <v>0</v>
      </c>
      <c r="O7" s="263">
        <f>ROUNDUP((SUM(Tableau1[[#This Row],[2C]:[2i]])*Tableau1[[#This Row],[Coef]]),0)</f>
        <v>0</v>
      </c>
      <c r="P7" s="277">
        <f>(Tableau1[[#This Row],[DC2]]-Tableau1[[#This Row],[DC1]])/Tableau1[[#This Row],[DC1]]</f>
        <v>-1</v>
      </c>
      <c r="Q7" s="278">
        <f>SUM(Tableau5[[#This Row],[1.1 DC3]:[1.7 DC3]])</f>
        <v>0</v>
      </c>
      <c r="R7" s="279">
        <f>SUM(Tableau5[[#This Row],[2.1 DC3]:[2.8 DC3]])</f>
        <v>0</v>
      </c>
      <c r="S7" s="279">
        <f>SUM(Tableau5[[#This Row],[3.1 DC3]:[3.7 DC3]])</f>
        <v>0</v>
      </c>
      <c r="T7" s="280">
        <f>ROUNDUP((SUM(Tableau1[[#This Row],[3M]:[3i]])*Tableau1[[#This Row],[Coef]]/1.5),0)</f>
        <v>0</v>
      </c>
      <c r="U7" s="277"/>
      <c r="V7" s="281"/>
      <c r="W7" s="282"/>
      <c r="X7" s="282"/>
      <c r="Y7" s="283"/>
      <c r="Z7" s="281"/>
      <c r="AA7" s="282"/>
      <c r="AB7" s="282"/>
      <c r="AC7" s="283"/>
      <c r="AD7" s="284"/>
      <c r="AE7" s="282"/>
      <c r="AF7" s="282"/>
      <c r="AG7" s="282"/>
    </row>
    <row r="8" spans="1:33" ht="14.5" x14ac:dyDescent="0.35">
      <c r="A8" s="190">
        <v>611</v>
      </c>
      <c r="B8" s="272">
        <v>7</v>
      </c>
      <c r="C8" s="361" t="s">
        <v>272</v>
      </c>
      <c r="D8" s="362">
        <v>7</v>
      </c>
      <c r="E8" s="273" t="s">
        <v>218</v>
      </c>
      <c r="F8" s="273">
        <f>IF(Tableau1[[#This Row],[PAP]]="oui",1.1,1)</f>
        <v>1</v>
      </c>
      <c r="G8" s="274">
        <f>SUM(Tableau5[[#This Row],[1.1 DC1]:[1.10 DC1]])</f>
        <v>4.75</v>
      </c>
      <c r="H8" s="275">
        <f>SUM(Tableau5[[#This Row],[2.1 DC1]:[2.5 DC1]])</f>
        <v>7.25</v>
      </c>
      <c r="I8" s="275">
        <f>SUM(Tableau5[[#This Row],[3.1 DC1]:[3.5 DC1]])</f>
        <v>6</v>
      </c>
      <c r="J8" s="276">
        <f>ROUNDUP((SUM(Tableau1[[#This Row],[1M]:[1i]])*Tableau1[[#This Row],[Coef]]/1.5),0)</f>
        <v>12</v>
      </c>
      <c r="K8" s="249">
        <f>SUM(Tableau5[[#This Row],[1.1 DC2]:[1.3 DC2]])</f>
        <v>0</v>
      </c>
      <c r="L8" s="249">
        <f>SUM(Tableau5[[#This Row],[2.1 DC2]:[2.5 DC2]])</f>
        <v>0</v>
      </c>
      <c r="M8" s="261">
        <f>SUM(Tableau5[[#This Row],[3.1 DC2]:[3.4 DC2]])</f>
        <v>0</v>
      </c>
      <c r="N8" s="262">
        <f>SUM(Tableau5[[#This Row],[4.1 DC2]:[4.5 DC2]])</f>
        <v>0</v>
      </c>
      <c r="O8" s="263">
        <f>ROUNDUP((SUM(Tableau1[[#This Row],[2C]:[2i]])*Tableau1[[#This Row],[Coef]]),0)</f>
        <v>0</v>
      </c>
      <c r="P8" s="277">
        <f>(Tableau1[[#This Row],[DC2]]-Tableau1[[#This Row],[DC1]])/Tableau1[[#This Row],[DC1]]</f>
        <v>-1</v>
      </c>
      <c r="Q8" s="278">
        <f>SUM(Tableau5[[#This Row],[1.1 DC3]:[1.7 DC3]])</f>
        <v>0</v>
      </c>
      <c r="R8" s="279">
        <f>SUM(Tableau5[[#This Row],[2.1 DC3]:[2.8 DC3]])</f>
        <v>0</v>
      </c>
      <c r="S8" s="279">
        <f>SUM(Tableau5[[#This Row],[3.1 DC3]:[3.7 DC3]])</f>
        <v>0</v>
      </c>
      <c r="T8" s="280">
        <f>ROUNDUP((SUM(Tableau1[[#This Row],[3M]:[3i]])*Tableau1[[#This Row],[Coef]]/1.5),0)</f>
        <v>0</v>
      </c>
      <c r="U8" s="277"/>
      <c r="V8" s="281"/>
      <c r="W8" s="282"/>
      <c r="X8" s="282"/>
      <c r="Y8" s="283"/>
      <c r="Z8" s="281"/>
      <c r="AA8" s="282"/>
      <c r="AB8" s="282"/>
      <c r="AC8" s="283"/>
      <c r="AD8" s="284"/>
      <c r="AE8" s="282"/>
      <c r="AF8" s="282"/>
      <c r="AG8" s="282"/>
    </row>
    <row r="9" spans="1:33" ht="14.5" x14ac:dyDescent="0.35">
      <c r="A9" s="190">
        <v>611</v>
      </c>
      <c r="B9" s="272">
        <v>8</v>
      </c>
      <c r="C9" s="361" t="s">
        <v>273</v>
      </c>
      <c r="D9" s="362">
        <v>8</v>
      </c>
      <c r="E9" s="273" t="s">
        <v>219</v>
      </c>
      <c r="F9" s="273">
        <f>IF(Tableau1[[#This Row],[PAP]]="oui",1.1,1)</f>
        <v>1.1000000000000001</v>
      </c>
      <c r="G9" s="274">
        <f>SUM(Tableau5[[#This Row],[1.1 DC1]:[1.10 DC1]])</f>
        <v>2.75</v>
      </c>
      <c r="H9" s="275">
        <f>SUM(Tableau5[[#This Row],[2.1 DC1]:[2.5 DC1]])</f>
        <v>7.75</v>
      </c>
      <c r="I9" s="275">
        <f>SUM(Tableau5[[#This Row],[3.1 DC1]:[3.5 DC1]])</f>
        <v>7</v>
      </c>
      <c r="J9" s="276">
        <f>ROUNDUP((SUM(Tableau1[[#This Row],[1M]:[1i]])*Tableau1[[#This Row],[Coef]]/1.5),0)</f>
        <v>13</v>
      </c>
      <c r="K9" s="249">
        <f>SUM(Tableau5[[#This Row],[1.1 DC2]:[1.3 DC2]])</f>
        <v>0</v>
      </c>
      <c r="L9" s="249">
        <f>SUM(Tableau5[[#This Row],[2.1 DC2]:[2.5 DC2]])</f>
        <v>0</v>
      </c>
      <c r="M9" s="261">
        <f>SUM(Tableau5[[#This Row],[3.1 DC2]:[3.4 DC2]])</f>
        <v>0</v>
      </c>
      <c r="N9" s="262">
        <f>SUM(Tableau5[[#This Row],[4.1 DC2]:[4.5 DC2]])</f>
        <v>0</v>
      </c>
      <c r="O9" s="263">
        <f>ROUNDUP((SUM(Tableau1[[#This Row],[2C]:[2i]])*Tableau1[[#This Row],[Coef]]),0)</f>
        <v>0</v>
      </c>
      <c r="P9" s="277">
        <f>(Tableau1[[#This Row],[DC2]]-Tableau1[[#This Row],[DC1]])/Tableau1[[#This Row],[DC1]]</f>
        <v>-1</v>
      </c>
      <c r="Q9" s="278">
        <f>SUM(Tableau5[[#This Row],[1.1 DC3]:[1.7 DC3]])</f>
        <v>0</v>
      </c>
      <c r="R9" s="279">
        <f>SUM(Tableau5[[#This Row],[2.1 DC3]:[2.8 DC3]])</f>
        <v>0</v>
      </c>
      <c r="S9" s="279">
        <f>SUM(Tableau5[[#This Row],[3.1 DC3]:[3.7 DC3]])</f>
        <v>0</v>
      </c>
      <c r="T9" s="280">
        <f>ROUNDUP((SUM(Tableau1[[#This Row],[3M]:[3i]])*Tableau1[[#This Row],[Coef]]/1.5),0)</f>
        <v>0</v>
      </c>
      <c r="U9" s="277"/>
      <c r="V9" s="281"/>
      <c r="W9" s="282"/>
      <c r="X9" s="282"/>
      <c r="Y9" s="283"/>
      <c r="Z9" s="281"/>
      <c r="AA9" s="282"/>
      <c r="AB9" s="282"/>
      <c r="AC9" s="283"/>
      <c r="AD9" s="284"/>
      <c r="AE9" s="282"/>
      <c r="AF9" s="282"/>
      <c r="AG9" s="282"/>
    </row>
    <row r="10" spans="1:33" ht="14.5" x14ac:dyDescent="0.35">
      <c r="A10" s="190">
        <v>611</v>
      </c>
      <c r="B10" s="272">
        <v>9</v>
      </c>
      <c r="C10" s="361" t="s">
        <v>274</v>
      </c>
      <c r="D10" s="362">
        <v>9</v>
      </c>
      <c r="E10" s="273" t="s">
        <v>218</v>
      </c>
      <c r="F10" s="273">
        <f>IF(Tableau1[[#This Row],[PAP]]="oui",1.1,1)</f>
        <v>1</v>
      </c>
      <c r="G10" s="274">
        <f>SUM(Tableau5[[#This Row],[1.1 DC1]:[1.10 DC1]])</f>
        <v>6.25</v>
      </c>
      <c r="H10" s="275">
        <f>SUM(Tableau5[[#This Row],[2.1 DC1]:[2.5 DC1]])</f>
        <v>5.25</v>
      </c>
      <c r="I10" s="275">
        <f>SUM(Tableau5[[#This Row],[3.1 DC1]:[3.5 DC1]])</f>
        <v>6.75</v>
      </c>
      <c r="J10" s="276">
        <f>ROUNDUP((SUM(Tableau1[[#This Row],[1M]:[1i]])*Tableau1[[#This Row],[Coef]]/1.5),0)</f>
        <v>13</v>
      </c>
      <c r="K10" s="249">
        <f>SUM(Tableau5[[#This Row],[1.1 DC2]:[1.3 DC2]])</f>
        <v>0</v>
      </c>
      <c r="L10" s="249">
        <f>SUM(Tableau5[[#This Row],[2.1 DC2]:[2.5 DC2]])</f>
        <v>0</v>
      </c>
      <c r="M10" s="261">
        <f>SUM(Tableau5[[#This Row],[3.1 DC2]:[3.4 DC2]])</f>
        <v>0</v>
      </c>
      <c r="N10" s="262">
        <f>SUM(Tableau5[[#This Row],[4.1 DC2]:[4.5 DC2]])</f>
        <v>0</v>
      </c>
      <c r="O10" s="263">
        <f>ROUNDUP((SUM(Tableau1[[#This Row],[2C]:[2i]])*Tableau1[[#This Row],[Coef]]),0)</f>
        <v>0</v>
      </c>
      <c r="P10" s="277">
        <f>(Tableau1[[#This Row],[DC2]]-Tableau1[[#This Row],[DC1]])/Tableau1[[#This Row],[DC1]]</f>
        <v>-1</v>
      </c>
      <c r="Q10" s="278">
        <f>SUM(Tableau5[[#This Row],[1.1 DC3]:[1.7 DC3]])</f>
        <v>0</v>
      </c>
      <c r="R10" s="279">
        <f>SUM(Tableau5[[#This Row],[2.1 DC3]:[2.8 DC3]])</f>
        <v>0</v>
      </c>
      <c r="S10" s="279">
        <f>SUM(Tableau5[[#This Row],[3.1 DC3]:[3.7 DC3]])</f>
        <v>0</v>
      </c>
      <c r="T10" s="280">
        <f>ROUNDUP((SUM(Tableau1[[#This Row],[3M]:[3i]])*Tableau1[[#This Row],[Coef]]/1.5),0)</f>
        <v>0</v>
      </c>
      <c r="U10" s="277"/>
      <c r="V10" s="281"/>
      <c r="W10" s="282"/>
      <c r="X10" s="282"/>
      <c r="Y10" s="283"/>
      <c r="Z10" s="281"/>
      <c r="AA10" s="282"/>
      <c r="AB10" s="282"/>
      <c r="AC10" s="283"/>
      <c r="AD10" s="284"/>
      <c r="AE10" s="282"/>
      <c r="AF10" s="282"/>
      <c r="AG10" s="282"/>
    </row>
    <row r="11" spans="1:33" ht="14.5" x14ac:dyDescent="0.35">
      <c r="A11" s="190">
        <v>611</v>
      </c>
      <c r="B11" s="272">
        <v>10</v>
      </c>
      <c r="C11" s="361" t="s">
        <v>275</v>
      </c>
      <c r="D11" s="362">
        <v>10</v>
      </c>
      <c r="E11" s="273" t="s">
        <v>218</v>
      </c>
      <c r="F11" s="273">
        <f>IF(Tableau1[[#This Row],[PAP]]="oui",1.1,1)</f>
        <v>1</v>
      </c>
      <c r="G11" s="274">
        <f>SUM(Tableau5[[#This Row],[1.1 DC1]:[1.10 DC1]])</f>
        <v>4</v>
      </c>
      <c r="H11" s="275">
        <f>SUM(Tableau5[[#This Row],[2.1 DC1]:[2.5 DC1]])</f>
        <v>7.5</v>
      </c>
      <c r="I11" s="275">
        <f>SUM(Tableau5[[#This Row],[3.1 DC1]:[3.5 DC1]])</f>
        <v>8.25</v>
      </c>
      <c r="J11" s="276">
        <f>ROUNDUP((SUM(Tableau1[[#This Row],[1M]:[1i]])*Tableau1[[#This Row],[Coef]]/1.5),0)</f>
        <v>14</v>
      </c>
      <c r="K11" s="249">
        <f>SUM(Tableau5[[#This Row],[1.1 DC2]:[1.3 DC2]])</f>
        <v>0</v>
      </c>
      <c r="L11" s="249">
        <f>SUM(Tableau5[[#This Row],[2.1 DC2]:[2.5 DC2]])</f>
        <v>0</v>
      </c>
      <c r="M11" s="261">
        <f>SUM(Tableau5[[#This Row],[3.1 DC2]:[3.4 DC2]])</f>
        <v>0</v>
      </c>
      <c r="N11" s="262">
        <f>SUM(Tableau5[[#This Row],[4.1 DC2]:[4.5 DC2]])</f>
        <v>0</v>
      </c>
      <c r="O11" s="263">
        <f>ROUNDUP((SUM(Tableau1[[#This Row],[2C]:[2i]])*Tableau1[[#This Row],[Coef]]),0)</f>
        <v>0</v>
      </c>
      <c r="P11" s="277">
        <f>(Tableau1[[#This Row],[DC2]]-Tableau1[[#This Row],[DC1]])/Tableau1[[#This Row],[DC1]]</f>
        <v>-1</v>
      </c>
      <c r="Q11" s="278">
        <f>SUM(Tableau5[[#This Row],[1.1 DC3]:[1.7 DC3]])</f>
        <v>0</v>
      </c>
      <c r="R11" s="279">
        <f>SUM(Tableau5[[#This Row],[2.1 DC3]:[2.8 DC3]])</f>
        <v>0</v>
      </c>
      <c r="S11" s="279">
        <f>SUM(Tableau5[[#This Row],[3.1 DC3]:[3.7 DC3]])</f>
        <v>0</v>
      </c>
      <c r="T11" s="280">
        <f>ROUNDUP((SUM(Tableau1[[#This Row],[3M]:[3i]])*Tableau1[[#This Row],[Coef]]/1.5),0)</f>
        <v>0</v>
      </c>
      <c r="U11" s="277"/>
      <c r="V11" s="281"/>
      <c r="W11" s="282"/>
      <c r="X11" s="282"/>
      <c r="Y11" s="283"/>
      <c r="Z11" s="281"/>
      <c r="AA11" s="282"/>
      <c r="AB11" s="282"/>
      <c r="AC11" s="283"/>
      <c r="AD11" s="284"/>
      <c r="AE11" s="282"/>
      <c r="AF11" s="282"/>
      <c r="AG11" s="282"/>
    </row>
    <row r="12" spans="1:33" ht="14.5" x14ac:dyDescent="0.35">
      <c r="A12" s="190">
        <v>611</v>
      </c>
      <c r="B12" s="272">
        <v>11</v>
      </c>
      <c r="C12" s="361" t="s">
        <v>276</v>
      </c>
      <c r="D12" s="362">
        <v>11</v>
      </c>
      <c r="E12" s="273" t="s">
        <v>219</v>
      </c>
      <c r="F12" s="273">
        <f>IF(Tableau1[[#This Row],[PAP]]="oui",1.1,1)</f>
        <v>1.1000000000000001</v>
      </c>
      <c r="G12" s="274">
        <f>SUM(Tableau5[[#This Row],[1.1 DC1]:[1.10 DC1]])</f>
        <v>0.75</v>
      </c>
      <c r="H12" s="275">
        <f>SUM(Tableau5[[#This Row],[2.1 DC1]:[2.5 DC1]])</f>
        <v>3.5</v>
      </c>
      <c r="I12" s="275">
        <f>SUM(Tableau5[[#This Row],[3.1 DC1]:[3.5 DC1]])</f>
        <v>7.75</v>
      </c>
      <c r="J12" s="276">
        <f>ROUNDUP((SUM(Tableau1[[#This Row],[1M]:[1i]])*Tableau1[[#This Row],[Coef]]/1.5),0)</f>
        <v>9</v>
      </c>
      <c r="K12" s="249">
        <f>SUM(Tableau5[[#This Row],[1.1 DC2]:[1.3 DC2]])</f>
        <v>0</v>
      </c>
      <c r="L12" s="249">
        <f>SUM(Tableau5[[#This Row],[2.1 DC2]:[2.5 DC2]])</f>
        <v>0</v>
      </c>
      <c r="M12" s="261">
        <f>SUM(Tableau5[[#This Row],[3.1 DC2]:[3.4 DC2]])</f>
        <v>0</v>
      </c>
      <c r="N12" s="262">
        <f>SUM(Tableau5[[#This Row],[4.1 DC2]:[4.5 DC2]])</f>
        <v>0</v>
      </c>
      <c r="O12" s="263">
        <f>ROUNDUP((SUM(Tableau1[[#This Row],[2C]:[2i]])*Tableau1[[#This Row],[Coef]]),0)</f>
        <v>0</v>
      </c>
      <c r="P12" s="277">
        <f>(Tableau1[[#This Row],[DC2]]-Tableau1[[#This Row],[DC1]])/Tableau1[[#This Row],[DC1]]</f>
        <v>-1</v>
      </c>
      <c r="Q12" s="278">
        <f>SUM(Tableau5[[#This Row],[1.1 DC3]:[1.7 DC3]])</f>
        <v>0</v>
      </c>
      <c r="R12" s="279">
        <f>SUM(Tableau5[[#This Row],[2.1 DC3]:[2.8 DC3]])</f>
        <v>0</v>
      </c>
      <c r="S12" s="279">
        <f>SUM(Tableau5[[#This Row],[3.1 DC3]:[3.7 DC3]])</f>
        <v>0</v>
      </c>
      <c r="T12" s="280">
        <f>ROUNDUP((SUM(Tableau1[[#This Row],[3M]:[3i]])*Tableau1[[#This Row],[Coef]]/1.5),0)</f>
        <v>0</v>
      </c>
      <c r="U12" s="277"/>
      <c r="V12" s="281"/>
      <c r="W12" s="282"/>
      <c r="X12" s="282"/>
      <c r="Y12" s="283"/>
      <c r="Z12" s="281"/>
      <c r="AA12" s="282"/>
      <c r="AB12" s="282"/>
      <c r="AC12" s="283"/>
      <c r="AD12" s="284"/>
      <c r="AE12" s="282"/>
      <c r="AF12" s="282"/>
      <c r="AG12" s="282"/>
    </row>
    <row r="13" spans="1:33" ht="14.5" x14ac:dyDescent="0.35">
      <c r="A13" s="190">
        <v>611</v>
      </c>
      <c r="B13" s="272">
        <v>12</v>
      </c>
      <c r="C13" s="361" t="s">
        <v>277</v>
      </c>
      <c r="D13" s="362">
        <v>12</v>
      </c>
      <c r="E13" s="273" t="s">
        <v>218</v>
      </c>
      <c r="F13" s="273">
        <f>IF(Tableau1[[#This Row],[PAP]]="oui",1.1,1)</f>
        <v>1</v>
      </c>
      <c r="G13" s="274">
        <f>SUM(Tableau5[[#This Row],[1.1 DC1]:[1.10 DC1]])</f>
        <v>5</v>
      </c>
      <c r="H13" s="275">
        <f>SUM(Tableau5[[#This Row],[2.1 DC1]:[2.5 DC1]])</f>
        <v>2.75</v>
      </c>
      <c r="I13" s="275">
        <f>SUM(Tableau5[[#This Row],[3.1 DC1]:[3.5 DC1]])</f>
        <v>6.5</v>
      </c>
      <c r="J13" s="276">
        <f>ROUNDUP((SUM(Tableau1[[#This Row],[1M]:[1i]])*Tableau1[[#This Row],[Coef]]/1.5),0)</f>
        <v>10</v>
      </c>
      <c r="K13" s="249">
        <f>SUM(Tableau5[[#This Row],[1.1 DC2]:[1.3 DC2]])</f>
        <v>0</v>
      </c>
      <c r="L13" s="249">
        <f>SUM(Tableau5[[#This Row],[2.1 DC2]:[2.5 DC2]])</f>
        <v>0</v>
      </c>
      <c r="M13" s="261">
        <f>SUM(Tableau5[[#This Row],[3.1 DC2]:[3.4 DC2]])</f>
        <v>0</v>
      </c>
      <c r="N13" s="262">
        <f>SUM(Tableau5[[#This Row],[4.1 DC2]:[4.5 DC2]])</f>
        <v>0</v>
      </c>
      <c r="O13" s="263">
        <f>ROUNDUP((SUM(Tableau1[[#This Row],[2C]:[2i]])*Tableau1[[#This Row],[Coef]]),0)</f>
        <v>0</v>
      </c>
      <c r="P13" s="277">
        <f>(Tableau1[[#This Row],[DC2]]-Tableau1[[#This Row],[DC1]])/Tableau1[[#This Row],[DC1]]</f>
        <v>-1</v>
      </c>
      <c r="Q13" s="278">
        <f>SUM(Tableau5[[#This Row],[1.1 DC3]:[1.7 DC3]])</f>
        <v>0</v>
      </c>
      <c r="R13" s="279">
        <f>SUM(Tableau5[[#This Row],[2.1 DC3]:[2.8 DC3]])</f>
        <v>0</v>
      </c>
      <c r="S13" s="279">
        <f>SUM(Tableau5[[#This Row],[3.1 DC3]:[3.7 DC3]])</f>
        <v>0</v>
      </c>
      <c r="T13" s="280">
        <f>ROUNDUP((SUM(Tableau1[[#This Row],[3M]:[3i]])*Tableau1[[#This Row],[Coef]]/1.5),0)</f>
        <v>0</v>
      </c>
      <c r="U13" s="277"/>
      <c r="V13" s="281"/>
      <c r="W13" s="282"/>
      <c r="X13" s="282"/>
      <c r="Y13" s="283"/>
      <c r="Z13" s="281"/>
      <c r="AA13" s="282"/>
      <c r="AB13" s="282"/>
      <c r="AC13" s="283"/>
      <c r="AD13" s="284"/>
      <c r="AE13" s="282"/>
      <c r="AF13" s="282"/>
      <c r="AG13" s="282"/>
    </row>
    <row r="14" spans="1:33" ht="14.5" x14ac:dyDescent="0.35">
      <c r="A14" s="190">
        <v>611</v>
      </c>
      <c r="B14" s="272">
        <v>13</v>
      </c>
      <c r="C14" s="361" t="s">
        <v>278</v>
      </c>
      <c r="D14" s="362">
        <v>13</v>
      </c>
      <c r="E14" s="273" t="s">
        <v>218</v>
      </c>
      <c r="F14" s="273">
        <f>IF(Tableau1[[#This Row],[PAP]]="oui",1.1,1)</f>
        <v>1</v>
      </c>
      <c r="G14" s="274">
        <f>SUM(Tableau5[[#This Row],[1.1 DC1]:[1.10 DC1]])</f>
        <v>6.75</v>
      </c>
      <c r="H14" s="275">
        <f>SUM(Tableau5[[#This Row],[2.1 DC1]:[2.5 DC1]])</f>
        <v>0</v>
      </c>
      <c r="I14" s="275">
        <f>SUM(Tableau5[[#This Row],[3.1 DC1]:[3.5 DC1]])</f>
        <v>4.25</v>
      </c>
      <c r="J14" s="276">
        <f>ROUNDUP((SUM(Tableau1[[#This Row],[1M]:[1i]])*Tableau1[[#This Row],[Coef]]/1.5),0)</f>
        <v>8</v>
      </c>
      <c r="K14" s="249">
        <f>SUM(Tableau5[[#This Row],[1.1 DC2]:[1.3 DC2]])</f>
        <v>0</v>
      </c>
      <c r="L14" s="249">
        <f>SUM(Tableau5[[#This Row],[2.1 DC2]:[2.5 DC2]])</f>
        <v>1.3</v>
      </c>
      <c r="M14" s="261">
        <f>SUM(Tableau5[[#This Row],[3.1 DC2]:[3.4 DC2]])</f>
        <v>3.4000000000000004</v>
      </c>
      <c r="N14" s="262">
        <f>SUM(Tableau5[[#This Row],[4.1 DC2]:[4.5 DC2]])</f>
        <v>2.5</v>
      </c>
      <c r="O14" s="263">
        <f>ROUNDUP((SUM(Tableau1[[#This Row],[2C]:[2i]])*Tableau1[[#This Row],[Coef]]),0)</f>
        <v>8</v>
      </c>
      <c r="P14" s="277">
        <f>(Tableau1[[#This Row],[DC2]]-Tableau1[[#This Row],[DC1]])/Tableau1[[#This Row],[DC1]]</f>
        <v>0</v>
      </c>
      <c r="Q14" s="278">
        <f>SUM(Tableau5[[#This Row],[1.1 DC3]:[1.7 DC3]])</f>
        <v>0</v>
      </c>
      <c r="R14" s="279">
        <f>SUM(Tableau5[[#This Row],[2.1 DC3]:[2.8 DC3]])</f>
        <v>0</v>
      </c>
      <c r="S14" s="279">
        <f>SUM(Tableau5[[#This Row],[3.1 DC3]:[3.7 DC3]])</f>
        <v>0</v>
      </c>
      <c r="T14" s="280">
        <f>ROUNDUP((SUM(Tableau1[[#This Row],[3M]:[3i]])*Tableau1[[#This Row],[Coef]]/1.5),0)</f>
        <v>0</v>
      </c>
      <c r="U14" s="277"/>
      <c r="V14" s="281"/>
      <c r="W14" s="282"/>
      <c r="X14" s="282"/>
      <c r="Y14" s="283"/>
      <c r="Z14" s="281"/>
      <c r="AA14" s="282"/>
      <c r="AB14" s="282"/>
      <c r="AC14" s="283"/>
      <c r="AD14" s="284"/>
      <c r="AE14" s="282"/>
      <c r="AF14" s="282"/>
      <c r="AG14" s="282"/>
    </row>
    <row r="15" spans="1:33" ht="14.5" x14ac:dyDescent="0.35">
      <c r="A15" s="190">
        <v>611</v>
      </c>
      <c r="B15" s="272">
        <v>14</v>
      </c>
      <c r="C15" s="361" t="s">
        <v>279</v>
      </c>
      <c r="D15" s="362">
        <v>14</v>
      </c>
      <c r="E15" s="273" t="s">
        <v>219</v>
      </c>
      <c r="F15" s="273">
        <f>IF(Tableau1[[#This Row],[PAP]]="oui",1.1,1)</f>
        <v>1.1000000000000001</v>
      </c>
      <c r="G15" s="274">
        <f>SUM(Tableau5[[#This Row],[1.1 DC1]:[1.10 DC1]])</f>
        <v>0.5</v>
      </c>
      <c r="H15" s="275">
        <f>SUM(Tableau5[[#This Row],[2.1 DC1]:[2.5 DC1]])</f>
        <v>0</v>
      </c>
      <c r="I15" s="275">
        <f>SUM(Tableau5[[#This Row],[3.1 DC1]:[3.5 DC1]])</f>
        <v>1</v>
      </c>
      <c r="J15" s="276">
        <f>ROUNDUP((SUM(Tableau1[[#This Row],[1M]:[1i]])*Tableau1[[#This Row],[Coef]]/1.5),0)</f>
        <v>2</v>
      </c>
      <c r="K15" s="249">
        <f>SUM(Tableau5[[#This Row],[1.1 DC2]:[1.3 DC2]])</f>
        <v>0</v>
      </c>
      <c r="L15" s="249">
        <f>SUM(Tableau5[[#This Row],[2.1 DC2]:[2.5 DC2]])</f>
        <v>0</v>
      </c>
      <c r="M15" s="261">
        <f>SUM(Tableau5[[#This Row],[3.1 DC2]:[3.4 DC2]])</f>
        <v>0</v>
      </c>
      <c r="N15" s="262">
        <f>SUM(Tableau5[[#This Row],[4.1 DC2]:[4.5 DC2]])</f>
        <v>0</v>
      </c>
      <c r="O15" s="263">
        <f>ROUNDUP((SUM(Tableau1[[#This Row],[2C]:[2i]])*Tableau1[[#This Row],[Coef]]),0)</f>
        <v>0</v>
      </c>
      <c r="P15" s="277">
        <f>(Tableau1[[#This Row],[DC2]]-Tableau1[[#This Row],[DC1]])/Tableau1[[#This Row],[DC1]]</f>
        <v>-1</v>
      </c>
      <c r="Q15" s="278">
        <f>SUM(Tableau5[[#This Row],[1.1 DC3]:[1.7 DC3]])</f>
        <v>0</v>
      </c>
      <c r="R15" s="279">
        <f>SUM(Tableau5[[#This Row],[2.1 DC3]:[2.8 DC3]])</f>
        <v>0</v>
      </c>
      <c r="S15" s="279">
        <f>SUM(Tableau5[[#This Row],[3.1 DC3]:[3.7 DC3]])</f>
        <v>0</v>
      </c>
      <c r="T15" s="280">
        <f>ROUNDUP((SUM(Tableau1[[#This Row],[3M]:[3i]])*Tableau1[[#This Row],[Coef]]/1.5),0)</f>
        <v>0</v>
      </c>
      <c r="U15" s="277"/>
      <c r="V15" s="281"/>
      <c r="W15" s="282"/>
      <c r="X15" s="282"/>
      <c r="Y15" s="283"/>
      <c r="Z15" s="281"/>
      <c r="AA15" s="282"/>
      <c r="AB15" s="282"/>
      <c r="AC15" s="283"/>
      <c r="AD15" s="284"/>
      <c r="AE15" s="282"/>
      <c r="AF15" s="282"/>
      <c r="AG15" s="282"/>
    </row>
    <row r="16" spans="1:33" ht="14.5" x14ac:dyDescent="0.35">
      <c r="A16" s="190">
        <v>611</v>
      </c>
      <c r="B16" s="272">
        <v>15</v>
      </c>
      <c r="C16" s="361" t="s">
        <v>280</v>
      </c>
      <c r="D16" s="362">
        <v>15</v>
      </c>
      <c r="E16" s="273" t="s">
        <v>218</v>
      </c>
      <c r="F16" s="273">
        <f>IF(Tableau1[[#This Row],[PAP]]="oui",1.1,1)</f>
        <v>1</v>
      </c>
      <c r="G16" s="274">
        <f>SUM(Tableau5[[#This Row],[1.1 DC1]:[1.10 DC1]])</f>
        <v>0</v>
      </c>
      <c r="H16" s="275">
        <f>SUM(Tableau5[[#This Row],[2.1 DC1]:[2.5 DC1]])</f>
        <v>7</v>
      </c>
      <c r="I16" s="275">
        <f>SUM(Tableau5[[#This Row],[3.1 DC1]:[3.5 DC1]])</f>
        <v>6.25</v>
      </c>
      <c r="J16" s="276">
        <f>ROUNDUP((SUM(Tableau1[[#This Row],[1M]:[1i]])*Tableau1[[#This Row],[Coef]]/1.5),0)</f>
        <v>9</v>
      </c>
      <c r="K16" s="249">
        <f>SUM(Tableau5[[#This Row],[1.1 DC2]:[1.3 DC2]])</f>
        <v>0</v>
      </c>
      <c r="L16" s="249">
        <f>SUM(Tableau5[[#This Row],[2.1 DC2]:[2.5 DC2]])</f>
        <v>0</v>
      </c>
      <c r="M16" s="261">
        <f>SUM(Tableau5[[#This Row],[3.1 DC2]:[3.4 DC2]])</f>
        <v>0</v>
      </c>
      <c r="N16" s="262">
        <f>SUM(Tableau5[[#This Row],[4.1 DC2]:[4.5 DC2]])</f>
        <v>0</v>
      </c>
      <c r="O16" s="263">
        <f>ROUNDUP((SUM(Tableau1[[#This Row],[2C]:[2i]])*Tableau1[[#This Row],[Coef]]),0)</f>
        <v>0</v>
      </c>
      <c r="P16" s="277">
        <f>(Tableau1[[#This Row],[DC2]]-Tableau1[[#This Row],[DC1]])/Tableau1[[#This Row],[DC1]]</f>
        <v>-1</v>
      </c>
      <c r="Q16" s="278">
        <f>SUM(Tableau5[[#This Row],[1.1 DC3]:[1.7 DC3]])</f>
        <v>0</v>
      </c>
      <c r="R16" s="279">
        <f>SUM(Tableau5[[#This Row],[2.1 DC3]:[2.8 DC3]])</f>
        <v>0</v>
      </c>
      <c r="S16" s="279">
        <f>SUM(Tableau5[[#This Row],[3.1 DC3]:[3.7 DC3]])</f>
        <v>0</v>
      </c>
      <c r="T16" s="280">
        <f>ROUNDUP((SUM(Tableau1[[#This Row],[3M]:[3i]])*Tableau1[[#This Row],[Coef]]/1.5),0)</f>
        <v>0</v>
      </c>
      <c r="U16" s="277"/>
      <c r="V16" s="281"/>
      <c r="W16" s="282"/>
      <c r="X16" s="282"/>
      <c r="Y16" s="283"/>
      <c r="Z16" s="281"/>
      <c r="AA16" s="282"/>
      <c r="AB16" s="282"/>
      <c r="AC16" s="283"/>
      <c r="AD16" s="284"/>
      <c r="AE16" s="282"/>
      <c r="AF16" s="282"/>
      <c r="AG16" s="282"/>
    </row>
    <row r="17" spans="1:33" ht="14.5" x14ac:dyDescent="0.35">
      <c r="A17" s="190">
        <v>611</v>
      </c>
      <c r="B17" s="272">
        <v>16</v>
      </c>
      <c r="C17" s="361" t="s">
        <v>281</v>
      </c>
      <c r="D17" s="362">
        <v>16</v>
      </c>
      <c r="E17" s="273" t="s">
        <v>218</v>
      </c>
      <c r="F17" s="273">
        <f>IF(Tableau1[[#This Row],[PAP]]="oui",1.1,1)</f>
        <v>1</v>
      </c>
      <c r="G17" s="274">
        <f>SUM(Tableau5[[#This Row],[1.1 DC1]:[1.10 DC1]])</f>
        <v>4.25</v>
      </c>
      <c r="H17" s="275">
        <f>SUM(Tableau5[[#This Row],[2.1 DC1]:[2.5 DC1]])</f>
        <v>3.5</v>
      </c>
      <c r="I17" s="275">
        <f>SUM(Tableau5[[#This Row],[3.1 DC1]:[3.5 DC1]])</f>
        <v>3.5</v>
      </c>
      <c r="J17" s="276">
        <f>ROUNDUP((SUM(Tableau1[[#This Row],[1M]:[1i]])*Tableau1[[#This Row],[Coef]]/1.5),0)</f>
        <v>8</v>
      </c>
      <c r="K17" s="249">
        <f>SUM(Tableau5[[#This Row],[1.1 DC2]:[1.3 DC2]])</f>
        <v>0</v>
      </c>
      <c r="L17" s="249">
        <f>SUM(Tableau5[[#This Row],[2.1 DC2]:[2.5 DC2]])</f>
        <v>0</v>
      </c>
      <c r="M17" s="261">
        <f>SUM(Tableau5[[#This Row],[3.1 DC2]:[3.4 DC2]])</f>
        <v>0</v>
      </c>
      <c r="N17" s="262">
        <f>SUM(Tableau5[[#This Row],[4.1 DC2]:[4.5 DC2]])</f>
        <v>0</v>
      </c>
      <c r="O17" s="263">
        <f>ROUNDUP((SUM(Tableau1[[#This Row],[2C]:[2i]])*Tableau1[[#This Row],[Coef]]),0)</f>
        <v>0</v>
      </c>
      <c r="P17" s="277">
        <f>(Tableau1[[#This Row],[DC2]]-Tableau1[[#This Row],[DC1]])/Tableau1[[#This Row],[DC1]]</f>
        <v>-1</v>
      </c>
      <c r="Q17" s="278">
        <f>SUM(Tableau5[[#This Row],[1.1 DC3]:[1.7 DC3]])</f>
        <v>0</v>
      </c>
      <c r="R17" s="279">
        <f>SUM(Tableau5[[#This Row],[2.1 DC3]:[2.8 DC3]])</f>
        <v>0</v>
      </c>
      <c r="S17" s="279">
        <f>SUM(Tableau5[[#This Row],[3.1 DC3]:[3.7 DC3]])</f>
        <v>0</v>
      </c>
      <c r="T17" s="280">
        <f>ROUNDUP((SUM(Tableau1[[#This Row],[3M]:[3i]])*Tableau1[[#This Row],[Coef]]/1.5),0)</f>
        <v>0</v>
      </c>
      <c r="U17" s="277"/>
      <c r="V17" s="281"/>
      <c r="W17" s="282"/>
      <c r="X17" s="282"/>
      <c r="Y17" s="283"/>
      <c r="Z17" s="281"/>
      <c r="AA17" s="282"/>
      <c r="AB17" s="282"/>
      <c r="AC17" s="283"/>
      <c r="AD17" s="284"/>
      <c r="AE17" s="282"/>
      <c r="AF17" s="282"/>
      <c r="AG17" s="282"/>
    </row>
    <row r="18" spans="1:33" ht="14.5" x14ac:dyDescent="0.35">
      <c r="A18" s="190">
        <v>611</v>
      </c>
      <c r="B18" s="272">
        <v>17</v>
      </c>
      <c r="C18" s="361" t="s">
        <v>282</v>
      </c>
      <c r="D18" s="362">
        <v>17</v>
      </c>
      <c r="E18" s="273" t="s">
        <v>218</v>
      </c>
      <c r="F18" s="273">
        <f>IF(Tableau1[[#This Row],[PAP]]="oui",1.1,1)</f>
        <v>1</v>
      </c>
      <c r="G18" s="274">
        <f>SUM(Tableau5[[#This Row],[1.1 DC1]:[1.10 DC1]])</f>
        <v>0.75</v>
      </c>
      <c r="H18" s="275">
        <f>SUM(Tableau5[[#This Row],[2.1 DC1]:[2.5 DC1]])</f>
        <v>2.5</v>
      </c>
      <c r="I18" s="275">
        <f>SUM(Tableau5[[#This Row],[3.1 DC1]:[3.5 DC1]])</f>
        <v>1.5</v>
      </c>
      <c r="J18" s="276">
        <f>ROUNDUP((SUM(Tableau1[[#This Row],[1M]:[1i]])*Tableau1[[#This Row],[Coef]]/1.5),0)</f>
        <v>4</v>
      </c>
      <c r="K18" s="249">
        <f>SUM(Tableau5[[#This Row],[1.1 DC2]:[1.3 DC2]])</f>
        <v>0</v>
      </c>
      <c r="L18" s="249">
        <f>SUM(Tableau5[[#This Row],[2.1 DC2]:[2.5 DC2]])</f>
        <v>0</v>
      </c>
      <c r="M18" s="261">
        <f>SUM(Tableau5[[#This Row],[3.1 DC2]:[3.4 DC2]])</f>
        <v>0</v>
      </c>
      <c r="N18" s="262">
        <f>SUM(Tableau5[[#This Row],[4.1 DC2]:[4.5 DC2]])</f>
        <v>0</v>
      </c>
      <c r="O18" s="263">
        <f>ROUNDUP((SUM(Tableau1[[#This Row],[2C]:[2i]])*Tableau1[[#This Row],[Coef]]),0)</f>
        <v>0</v>
      </c>
      <c r="P18" s="277">
        <f>(Tableau1[[#This Row],[DC2]]-Tableau1[[#This Row],[DC1]])/Tableau1[[#This Row],[DC1]]</f>
        <v>-1</v>
      </c>
      <c r="Q18" s="278">
        <f>SUM(Tableau5[[#This Row],[1.1 DC3]:[1.7 DC3]])</f>
        <v>0</v>
      </c>
      <c r="R18" s="279">
        <f>SUM(Tableau5[[#This Row],[2.1 DC3]:[2.8 DC3]])</f>
        <v>0</v>
      </c>
      <c r="S18" s="279">
        <f>SUM(Tableau5[[#This Row],[3.1 DC3]:[3.7 DC3]])</f>
        <v>0</v>
      </c>
      <c r="T18" s="280">
        <f>ROUNDUP((SUM(Tableau1[[#This Row],[3M]:[3i]])*Tableau1[[#This Row],[Coef]]/1.5),0)</f>
        <v>0</v>
      </c>
      <c r="U18" s="277"/>
      <c r="V18" s="281"/>
      <c r="W18" s="282"/>
      <c r="X18" s="282"/>
      <c r="Y18" s="283"/>
      <c r="Z18" s="281"/>
      <c r="AA18" s="282"/>
      <c r="AB18" s="282"/>
      <c r="AC18" s="283"/>
      <c r="AD18" s="284"/>
      <c r="AE18" s="282"/>
      <c r="AF18" s="282"/>
      <c r="AG18" s="282"/>
    </row>
    <row r="19" spans="1:33" ht="14.5" x14ac:dyDescent="0.35">
      <c r="A19" s="190">
        <v>611</v>
      </c>
      <c r="B19" s="272">
        <v>18</v>
      </c>
      <c r="C19" s="361" t="s">
        <v>283</v>
      </c>
      <c r="D19" s="362">
        <v>18</v>
      </c>
      <c r="E19" s="273" t="s">
        <v>218</v>
      </c>
      <c r="F19" s="273">
        <f>IF(Tableau1[[#This Row],[PAP]]="oui",1.1,1)</f>
        <v>1</v>
      </c>
      <c r="G19" s="274">
        <f>SUM(Tableau5[[#This Row],[1.1 DC1]:[1.10 DC1]])</f>
        <v>3.5</v>
      </c>
      <c r="H19" s="275">
        <f>SUM(Tableau5[[#This Row],[2.1 DC1]:[2.5 DC1]])</f>
        <v>2.25</v>
      </c>
      <c r="I19" s="275">
        <f>SUM(Tableau5[[#This Row],[3.1 DC1]:[3.5 DC1]])</f>
        <v>7</v>
      </c>
      <c r="J19" s="276">
        <f>ROUNDUP((SUM(Tableau1[[#This Row],[1M]:[1i]])*Tableau1[[#This Row],[Coef]]/1.5),0)</f>
        <v>9</v>
      </c>
      <c r="K19" s="249">
        <f>SUM(Tableau5[[#This Row],[1.1 DC2]:[1.3 DC2]])</f>
        <v>0</v>
      </c>
      <c r="L19" s="249">
        <f>SUM(Tableau5[[#This Row],[2.1 DC2]:[2.5 DC2]])</f>
        <v>0</v>
      </c>
      <c r="M19" s="261">
        <f>SUM(Tableau5[[#This Row],[3.1 DC2]:[3.4 DC2]])</f>
        <v>0</v>
      </c>
      <c r="N19" s="262">
        <f>SUM(Tableau5[[#This Row],[4.1 DC2]:[4.5 DC2]])</f>
        <v>0</v>
      </c>
      <c r="O19" s="263">
        <f>ROUNDUP((SUM(Tableau1[[#This Row],[2C]:[2i]])*Tableau1[[#This Row],[Coef]]),0)</f>
        <v>0</v>
      </c>
      <c r="P19" s="277">
        <f>(Tableau1[[#This Row],[DC2]]-Tableau1[[#This Row],[DC1]])/Tableau1[[#This Row],[DC1]]</f>
        <v>-1</v>
      </c>
      <c r="Q19" s="278">
        <f>SUM(Tableau5[[#This Row],[1.1 DC3]:[1.7 DC3]])</f>
        <v>0</v>
      </c>
      <c r="R19" s="279">
        <f>SUM(Tableau5[[#This Row],[2.1 DC3]:[2.8 DC3]])</f>
        <v>0</v>
      </c>
      <c r="S19" s="279">
        <f>SUM(Tableau5[[#This Row],[3.1 DC3]:[3.7 DC3]])</f>
        <v>0</v>
      </c>
      <c r="T19" s="280">
        <f>ROUNDUP((SUM(Tableau1[[#This Row],[3M]:[3i]])*Tableau1[[#This Row],[Coef]]/1.5),0)</f>
        <v>0</v>
      </c>
      <c r="U19" s="277"/>
      <c r="V19" s="281"/>
      <c r="W19" s="282"/>
      <c r="X19" s="282"/>
      <c r="Y19" s="283"/>
      <c r="Z19" s="281"/>
      <c r="AA19" s="282"/>
      <c r="AB19" s="282"/>
      <c r="AC19" s="283"/>
      <c r="AD19" s="284"/>
      <c r="AE19" s="282"/>
      <c r="AF19" s="282"/>
      <c r="AG19" s="282"/>
    </row>
    <row r="20" spans="1:33" ht="14.5" x14ac:dyDescent="0.35">
      <c r="A20" s="190">
        <v>611</v>
      </c>
      <c r="B20" s="272">
        <v>19</v>
      </c>
      <c r="C20" s="361" t="s">
        <v>284</v>
      </c>
      <c r="D20" s="362">
        <v>19</v>
      </c>
      <c r="E20" s="273" t="s">
        <v>219</v>
      </c>
      <c r="F20" s="273">
        <f>IF(Tableau1[[#This Row],[PAP]]="oui",1.1,1)</f>
        <v>1.1000000000000001</v>
      </c>
      <c r="G20" s="274">
        <f>SUM(Tableau5[[#This Row],[1.1 DC1]:[1.10 DC1]])</f>
        <v>3</v>
      </c>
      <c r="H20" s="275">
        <f>SUM(Tableau5[[#This Row],[2.1 DC1]:[2.5 DC1]])</f>
        <v>7.25</v>
      </c>
      <c r="I20" s="275">
        <f>SUM(Tableau5[[#This Row],[3.1 DC1]:[3.5 DC1]])</f>
        <v>9.25</v>
      </c>
      <c r="J20" s="276">
        <f>ROUNDUP((SUM(Tableau1[[#This Row],[1M]:[1i]])*Tableau1[[#This Row],[Coef]]/1.5),0)</f>
        <v>15</v>
      </c>
      <c r="K20" s="249">
        <f>SUM(Tableau5[[#This Row],[1.1 DC2]:[1.3 DC2]])</f>
        <v>0</v>
      </c>
      <c r="L20" s="249">
        <f>SUM(Tableau5[[#This Row],[2.1 DC2]:[2.5 DC2]])</f>
        <v>0</v>
      </c>
      <c r="M20" s="261">
        <f>SUM(Tableau5[[#This Row],[3.1 DC2]:[3.4 DC2]])</f>
        <v>0</v>
      </c>
      <c r="N20" s="262">
        <f>SUM(Tableau5[[#This Row],[4.1 DC2]:[4.5 DC2]])</f>
        <v>0</v>
      </c>
      <c r="O20" s="263">
        <f>ROUNDUP((SUM(Tableau1[[#This Row],[2C]:[2i]])*Tableau1[[#This Row],[Coef]]),0)</f>
        <v>0</v>
      </c>
      <c r="P20" s="277">
        <f>(Tableau1[[#This Row],[DC2]]-Tableau1[[#This Row],[DC1]])/Tableau1[[#This Row],[DC1]]</f>
        <v>-1</v>
      </c>
      <c r="Q20" s="278">
        <f>SUM(Tableau5[[#This Row],[1.1 DC3]:[1.7 DC3]])</f>
        <v>0</v>
      </c>
      <c r="R20" s="279">
        <f>SUM(Tableau5[[#This Row],[2.1 DC3]:[2.8 DC3]])</f>
        <v>0</v>
      </c>
      <c r="S20" s="279">
        <f>SUM(Tableau5[[#This Row],[3.1 DC3]:[3.7 DC3]])</f>
        <v>0</v>
      </c>
      <c r="T20" s="280">
        <f>ROUNDUP((SUM(Tableau1[[#This Row],[3M]:[3i]])*Tableau1[[#This Row],[Coef]]/1.5),0)</f>
        <v>0</v>
      </c>
      <c r="U20" s="277"/>
      <c r="V20" s="281"/>
      <c r="W20" s="282"/>
      <c r="X20" s="282"/>
      <c r="Y20" s="283"/>
      <c r="Z20" s="281"/>
      <c r="AA20" s="282"/>
      <c r="AB20" s="282"/>
      <c r="AC20" s="283"/>
      <c r="AD20" s="284"/>
      <c r="AE20" s="282"/>
      <c r="AF20" s="282"/>
      <c r="AG20" s="282"/>
    </row>
    <row r="21" spans="1:33" ht="14.5" x14ac:dyDescent="0.35">
      <c r="A21" s="190">
        <v>611</v>
      </c>
      <c r="B21" s="272">
        <v>20</v>
      </c>
      <c r="C21" s="361" t="s">
        <v>285</v>
      </c>
      <c r="D21" s="362">
        <v>20</v>
      </c>
      <c r="E21" s="273" t="s">
        <v>218</v>
      </c>
      <c r="F21" s="273">
        <f>IF(Tableau1[[#This Row],[PAP]]="oui",1.1,1)</f>
        <v>1</v>
      </c>
      <c r="G21" s="274">
        <f>SUM(Tableau5[[#This Row],[1.1 DC1]:[1.10 DC1]])</f>
        <v>2</v>
      </c>
      <c r="H21" s="275">
        <f>SUM(Tableau5[[#This Row],[2.1 DC1]:[2.5 DC1]])</f>
        <v>7.25</v>
      </c>
      <c r="I21" s="275">
        <f>SUM(Tableau5[[#This Row],[3.1 DC1]:[3.5 DC1]])</f>
        <v>5.25</v>
      </c>
      <c r="J21" s="276">
        <f>ROUNDUP((SUM(Tableau1[[#This Row],[1M]:[1i]])*Tableau1[[#This Row],[Coef]]/1.5),0)</f>
        <v>10</v>
      </c>
      <c r="K21" s="249">
        <f>SUM(Tableau5[[#This Row],[1.1 DC2]:[1.3 DC2]])</f>
        <v>0</v>
      </c>
      <c r="L21" s="249">
        <f>SUM(Tableau5[[#This Row],[2.1 DC2]:[2.5 DC2]])</f>
        <v>0</v>
      </c>
      <c r="M21" s="261">
        <f>SUM(Tableau5[[#This Row],[3.1 DC2]:[3.4 DC2]])</f>
        <v>0</v>
      </c>
      <c r="N21" s="262">
        <f>SUM(Tableau5[[#This Row],[4.1 DC2]:[4.5 DC2]])</f>
        <v>0</v>
      </c>
      <c r="O21" s="263">
        <f>ROUNDUP((SUM(Tableau1[[#This Row],[2C]:[2i]])*Tableau1[[#This Row],[Coef]]),0)</f>
        <v>0</v>
      </c>
      <c r="P21" s="277">
        <f>(Tableau1[[#This Row],[DC2]]-Tableau1[[#This Row],[DC1]])/Tableau1[[#This Row],[DC1]]</f>
        <v>-1</v>
      </c>
      <c r="Q21" s="278">
        <f>SUM(Tableau5[[#This Row],[1.1 DC3]:[1.7 DC3]])</f>
        <v>0</v>
      </c>
      <c r="R21" s="279">
        <f>SUM(Tableau5[[#This Row],[2.1 DC3]:[2.8 DC3]])</f>
        <v>0</v>
      </c>
      <c r="S21" s="279">
        <f>SUM(Tableau5[[#This Row],[3.1 DC3]:[3.7 DC3]])</f>
        <v>0</v>
      </c>
      <c r="T21" s="280">
        <f>ROUNDUP((SUM(Tableau1[[#This Row],[3M]:[3i]])*Tableau1[[#This Row],[Coef]]/1.5),0)</f>
        <v>0</v>
      </c>
      <c r="U21" s="277"/>
      <c r="V21" s="281"/>
      <c r="W21" s="282"/>
      <c r="X21" s="282"/>
      <c r="Y21" s="283"/>
      <c r="Z21" s="281"/>
      <c r="AA21" s="282"/>
      <c r="AB21" s="282"/>
      <c r="AC21" s="283"/>
      <c r="AD21" s="284"/>
      <c r="AE21" s="282"/>
      <c r="AF21" s="282"/>
      <c r="AG21" s="282"/>
    </row>
    <row r="22" spans="1:33" ht="14.5" x14ac:dyDescent="0.35">
      <c r="A22" s="190">
        <v>611</v>
      </c>
      <c r="B22" s="272">
        <v>21</v>
      </c>
      <c r="C22" s="361" t="s">
        <v>286</v>
      </c>
      <c r="D22" s="362">
        <v>21</v>
      </c>
      <c r="E22" s="273" t="s">
        <v>218</v>
      </c>
      <c r="F22" s="273">
        <f>IF(Tableau1[[#This Row],[PAP]]="oui",1.1,1)</f>
        <v>1</v>
      </c>
      <c r="G22" s="274">
        <f>SUM(Tableau5[[#This Row],[1.1 DC1]:[1.10 DC1]])</f>
        <v>4</v>
      </c>
      <c r="H22" s="275">
        <f>SUM(Tableau5[[#This Row],[2.1 DC1]:[2.5 DC1]])</f>
        <v>5</v>
      </c>
      <c r="I22" s="275">
        <f>SUM(Tableau5[[#This Row],[3.1 DC1]:[3.5 DC1]])</f>
        <v>8.75</v>
      </c>
      <c r="J22" s="276">
        <f>ROUNDUP((SUM(Tableau1[[#This Row],[1M]:[1i]])*Tableau1[[#This Row],[Coef]]/1.5),0)</f>
        <v>12</v>
      </c>
      <c r="K22" s="249">
        <f>SUM(Tableau5[[#This Row],[1.1 DC2]:[1.3 DC2]])</f>
        <v>0</v>
      </c>
      <c r="L22" s="249">
        <f>SUM(Tableau5[[#This Row],[2.1 DC2]:[2.5 DC2]])</f>
        <v>0</v>
      </c>
      <c r="M22" s="261">
        <f>SUM(Tableau5[[#This Row],[3.1 DC2]:[3.4 DC2]])</f>
        <v>0</v>
      </c>
      <c r="N22" s="262">
        <f>SUM(Tableau5[[#This Row],[4.1 DC2]:[4.5 DC2]])</f>
        <v>0</v>
      </c>
      <c r="O22" s="263">
        <f>ROUNDUP((SUM(Tableau1[[#This Row],[2C]:[2i]])*Tableau1[[#This Row],[Coef]]),0)</f>
        <v>0</v>
      </c>
      <c r="P22" s="277">
        <f>(Tableau1[[#This Row],[DC2]]-Tableau1[[#This Row],[DC1]])/Tableau1[[#This Row],[DC1]]</f>
        <v>-1</v>
      </c>
      <c r="Q22" s="278">
        <f>SUM(Tableau5[[#This Row],[1.1 DC3]:[1.7 DC3]])</f>
        <v>0</v>
      </c>
      <c r="R22" s="279">
        <f>SUM(Tableau5[[#This Row],[2.1 DC3]:[2.8 DC3]])</f>
        <v>0</v>
      </c>
      <c r="S22" s="279">
        <f>SUM(Tableau5[[#This Row],[3.1 DC3]:[3.7 DC3]])</f>
        <v>0</v>
      </c>
      <c r="T22" s="280">
        <f>ROUNDUP((SUM(Tableau1[[#This Row],[3M]:[3i]])*Tableau1[[#This Row],[Coef]]/1.5),0)</f>
        <v>0</v>
      </c>
      <c r="U22" s="277"/>
      <c r="V22" s="281"/>
      <c r="W22" s="282"/>
      <c r="X22" s="282"/>
      <c r="Y22" s="283"/>
      <c r="Z22" s="281"/>
      <c r="AA22" s="282"/>
      <c r="AB22" s="282"/>
      <c r="AC22" s="283"/>
      <c r="AD22" s="284"/>
      <c r="AE22" s="282"/>
      <c r="AF22" s="282"/>
      <c r="AG22" s="282"/>
    </row>
    <row r="23" spans="1:33" ht="14.5" x14ac:dyDescent="0.35">
      <c r="A23" s="190">
        <v>611</v>
      </c>
      <c r="B23" s="272">
        <v>22</v>
      </c>
      <c r="C23" s="361" t="s">
        <v>287</v>
      </c>
      <c r="D23" s="362">
        <v>22</v>
      </c>
      <c r="E23" s="273" t="s">
        <v>219</v>
      </c>
      <c r="F23" s="273">
        <f>IF(Tableau1[[#This Row],[PAP]]="oui",1.1,1)</f>
        <v>1.1000000000000001</v>
      </c>
      <c r="G23" s="274">
        <f>SUM(Tableau5[[#This Row],[1.1 DC1]:[1.10 DC1]])</f>
        <v>2.5</v>
      </c>
      <c r="H23" s="275">
        <f>SUM(Tableau5[[#This Row],[2.1 DC1]:[2.5 DC1]])</f>
        <v>0</v>
      </c>
      <c r="I23" s="275">
        <f>SUM(Tableau5[[#This Row],[3.1 DC1]:[3.5 DC1]])</f>
        <v>2.75</v>
      </c>
      <c r="J23" s="276">
        <f>ROUNDUP((SUM(Tableau1[[#This Row],[1M]:[1i]])*Tableau1[[#This Row],[Coef]]/1.5),0)</f>
        <v>4</v>
      </c>
      <c r="K23" s="249">
        <f>SUM(Tableau5[[#This Row],[1.1 DC2]:[1.3 DC2]])</f>
        <v>0</v>
      </c>
      <c r="L23" s="249">
        <f>SUM(Tableau5[[#This Row],[2.1 DC2]:[2.5 DC2]])</f>
        <v>0</v>
      </c>
      <c r="M23" s="261">
        <f>SUM(Tableau5[[#This Row],[3.1 DC2]:[3.4 DC2]])</f>
        <v>0</v>
      </c>
      <c r="N23" s="262">
        <f>SUM(Tableau5[[#This Row],[4.1 DC2]:[4.5 DC2]])</f>
        <v>0</v>
      </c>
      <c r="O23" s="263">
        <f>ROUNDUP((SUM(Tableau1[[#This Row],[2C]:[2i]])*Tableau1[[#This Row],[Coef]]),0)</f>
        <v>0</v>
      </c>
      <c r="P23" s="277">
        <f>(Tableau1[[#This Row],[DC2]]-Tableau1[[#This Row],[DC1]])/Tableau1[[#This Row],[DC1]]</f>
        <v>-1</v>
      </c>
      <c r="Q23" s="278">
        <f>SUM(Tableau5[[#This Row],[1.1 DC3]:[1.7 DC3]])</f>
        <v>0</v>
      </c>
      <c r="R23" s="279">
        <f>SUM(Tableau5[[#This Row],[2.1 DC3]:[2.8 DC3]])</f>
        <v>0</v>
      </c>
      <c r="S23" s="279">
        <f>SUM(Tableau5[[#This Row],[3.1 DC3]:[3.7 DC3]])</f>
        <v>0</v>
      </c>
      <c r="T23" s="280">
        <f>ROUNDUP((SUM(Tableau1[[#This Row],[3M]:[3i]])*Tableau1[[#This Row],[Coef]]/1.5),0)</f>
        <v>0</v>
      </c>
      <c r="U23" s="277"/>
      <c r="V23" s="281"/>
      <c r="W23" s="282"/>
      <c r="X23" s="282"/>
      <c r="Y23" s="283"/>
      <c r="Z23" s="281"/>
      <c r="AA23" s="282"/>
      <c r="AB23" s="282"/>
      <c r="AC23" s="283"/>
      <c r="AD23" s="284"/>
      <c r="AE23" s="282"/>
      <c r="AF23" s="282"/>
      <c r="AG23" s="282"/>
    </row>
    <row r="24" spans="1:33" ht="14.5" x14ac:dyDescent="0.35">
      <c r="A24" s="190">
        <v>611</v>
      </c>
      <c r="B24" s="272">
        <v>23</v>
      </c>
      <c r="C24" s="361" t="s">
        <v>288</v>
      </c>
      <c r="D24" s="362">
        <v>23</v>
      </c>
      <c r="E24" s="273" t="s">
        <v>218</v>
      </c>
      <c r="F24" s="273">
        <f>IF(Tableau1[[#This Row],[PAP]]="oui",1.1,1)</f>
        <v>1</v>
      </c>
      <c r="G24" s="274">
        <f>SUM(Tableau5[[#This Row],[1.1 DC1]:[1.10 DC1]])</f>
        <v>1.5</v>
      </c>
      <c r="H24" s="275">
        <f>SUM(Tableau5[[#This Row],[2.1 DC1]:[2.5 DC1]])</f>
        <v>4</v>
      </c>
      <c r="I24" s="275">
        <f>SUM(Tableau5[[#This Row],[3.1 DC1]:[3.5 DC1]])</f>
        <v>6</v>
      </c>
      <c r="J24" s="276">
        <f>ROUNDUP((SUM(Tableau1[[#This Row],[1M]:[1i]])*Tableau1[[#This Row],[Coef]]/1.5),0)</f>
        <v>8</v>
      </c>
      <c r="K24" s="249">
        <f>SUM(Tableau5[[#This Row],[1.1 DC2]:[1.3 DC2]])</f>
        <v>0</v>
      </c>
      <c r="L24" s="249">
        <f>SUM(Tableau5[[#This Row],[2.1 DC2]:[2.5 DC2]])</f>
        <v>0</v>
      </c>
      <c r="M24" s="261">
        <f>SUM(Tableau5[[#This Row],[3.1 DC2]:[3.4 DC2]])</f>
        <v>0</v>
      </c>
      <c r="N24" s="262">
        <f>SUM(Tableau5[[#This Row],[4.1 DC2]:[4.5 DC2]])</f>
        <v>0</v>
      </c>
      <c r="O24" s="263">
        <f>ROUNDUP((SUM(Tableau1[[#This Row],[2C]:[2i]])*Tableau1[[#This Row],[Coef]]),0)</f>
        <v>0</v>
      </c>
      <c r="P24" s="277">
        <f>(Tableau1[[#This Row],[DC2]]-Tableau1[[#This Row],[DC1]])/Tableau1[[#This Row],[DC1]]</f>
        <v>-1</v>
      </c>
      <c r="Q24" s="278">
        <f>SUM(Tableau5[[#This Row],[1.1 DC3]:[1.7 DC3]])</f>
        <v>0</v>
      </c>
      <c r="R24" s="279">
        <f>SUM(Tableau5[[#This Row],[2.1 DC3]:[2.8 DC3]])</f>
        <v>0</v>
      </c>
      <c r="S24" s="279">
        <f>SUM(Tableau5[[#This Row],[3.1 DC3]:[3.7 DC3]])</f>
        <v>0</v>
      </c>
      <c r="T24" s="280">
        <f>ROUNDUP((SUM(Tableau1[[#This Row],[3M]:[3i]])*Tableau1[[#This Row],[Coef]]/1.5),0)</f>
        <v>0</v>
      </c>
      <c r="U24" s="277"/>
      <c r="V24" s="281"/>
      <c r="W24" s="282"/>
      <c r="X24" s="282"/>
      <c r="Y24" s="283"/>
      <c r="Z24" s="281"/>
      <c r="AA24" s="282"/>
      <c r="AB24" s="282"/>
      <c r="AC24" s="283"/>
      <c r="AD24" s="284"/>
      <c r="AE24" s="282"/>
      <c r="AF24" s="282"/>
      <c r="AG24" s="282"/>
    </row>
    <row r="25" spans="1:33" ht="14.5" x14ac:dyDescent="0.35">
      <c r="A25" s="190">
        <v>611</v>
      </c>
      <c r="B25" s="272">
        <v>24</v>
      </c>
      <c r="C25" s="361" t="s">
        <v>289</v>
      </c>
      <c r="D25" s="362">
        <v>24</v>
      </c>
      <c r="E25" s="273" t="s">
        <v>218</v>
      </c>
      <c r="F25" s="273">
        <f>IF(Tableau1[[#This Row],[PAP]]="oui",1.1,1)</f>
        <v>1</v>
      </c>
      <c r="G25" s="274">
        <f>SUM(Tableau5[[#This Row],[1.1 DC1]:[1.10 DC1]])</f>
        <v>3</v>
      </c>
      <c r="H25" s="275">
        <f>SUM(Tableau5[[#This Row],[2.1 DC1]:[2.5 DC1]])</f>
        <v>2</v>
      </c>
      <c r="I25" s="275">
        <f>SUM(Tableau5[[#This Row],[3.1 DC1]:[3.5 DC1]])</f>
        <v>7.75</v>
      </c>
      <c r="J25" s="276">
        <f>ROUNDUP((SUM(Tableau1[[#This Row],[1M]:[1i]])*Tableau1[[#This Row],[Coef]]/1.5),0)</f>
        <v>9</v>
      </c>
      <c r="K25" s="249">
        <f>SUM(Tableau5[[#This Row],[1.1 DC2]:[1.3 DC2]])</f>
        <v>0</v>
      </c>
      <c r="L25" s="249">
        <f>SUM(Tableau5[[#This Row],[2.1 DC2]:[2.5 DC2]])</f>
        <v>0</v>
      </c>
      <c r="M25" s="261">
        <f>SUM(Tableau5[[#This Row],[3.1 DC2]:[3.4 DC2]])</f>
        <v>0</v>
      </c>
      <c r="N25" s="262">
        <f>SUM(Tableau5[[#This Row],[4.1 DC2]:[4.5 DC2]])</f>
        <v>0</v>
      </c>
      <c r="O25" s="263">
        <f>ROUNDUP((SUM(Tableau1[[#This Row],[2C]:[2i]])*Tableau1[[#This Row],[Coef]]),0)</f>
        <v>0</v>
      </c>
      <c r="P25" s="277">
        <f>(Tableau1[[#This Row],[DC2]]-Tableau1[[#This Row],[DC1]])/Tableau1[[#This Row],[DC1]]</f>
        <v>-1</v>
      </c>
      <c r="Q25" s="278">
        <f>SUM(Tableau5[[#This Row],[1.1 DC3]:[1.7 DC3]])</f>
        <v>0</v>
      </c>
      <c r="R25" s="279">
        <f>SUM(Tableau5[[#This Row],[2.1 DC3]:[2.8 DC3]])</f>
        <v>0</v>
      </c>
      <c r="S25" s="279">
        <f>SUM(Tableau5[[#This Row],[3.1 DC3]:[3.7 DC3]])</f>
        <v>0</v>
      </c>
      <c r="T25" s="280">
        <f>ROUNDUP((SUM(Tableau1[[#This Row],[3M]:[3i]])*Tableau1[[#This Row],[Coef]]/1.5),0)</f>
        <v>0</v>
      </c>
      <c r="U25" s="277"/>
      <c r="V25" s="281"/>
      <c r="W25" s="282"/>
      <c r="X25" s="282"/>
      <c r="Y25" s="283"/>
      <c r="Z25" s="281"/>
      <c r="AA25" s="282"/>
      <c r="AB25" s="282"/>
      <c r="AC25" s="283"/>
      <c r="AD25" s="284"/>
      <c r="AE25" s="282"/>
      <c r="AF25" s="282"/>
      <c r="AG25" s="282"/>
    </row>
    <row r="26" spans="1:33" ht="14.5" x14ac:dyDescent="0.35">
      <c r="A26" s="190">
        <v>611</v>
      </c>
      <c r="B26" s="272">
        <v>25</v>
      </c>
      <c r="C26" s="361" t="s">
        <v>290</v>
      </c>
      <c r="D26" s="362">
        <v>25</v>
      </c>
      <c r="E26" s="273" t="s">
        <v>218</v>
      </c>
      <c r="F26" s="273">
        <f>IF(Tableau1[[#This Row],[PAP]]="oui",1.1,1)</f>
        <v>1</v>
      </c>
      <c r="G26" s="274">
        <f>SUM(Tableau5[[#This Row],[1.1 DC1]:[1.10 DC1]])</f>
        <v>2</v>
      </c>
      <c r="H26" s="275">
        <f>SUM(Tableau5[[#This Row],[2.1 DC1]:[2.5 DC1]])</f>
        <v>6.5</v>
      </c>
      <c r="I26" s="275">
        <f>SUM(Tableau5[[#This Row],[3.1 DC1]:[3.5 DC1]])</f>
        <v>7.25</v>
      </c>
      <c r="J26" s="276">
        <f>ROUNDUP((SUM(Tableau1[[#This Row],[1M]:[1i]])*Tableau1[[#This Row],[Coef]]/1.5),0)</f>
        <v>11</v>
      </c>
      <c r="K26" s="249">
        <f>SUM(Tableau5[[#This Row],[1.1 DC2]:[1.3 DC2]])</f>
        <v>0</v>
      </c>
      <c r="L26" s="249">
        <f>SUM(Tableau5[[#This Row],[2.1 DC2]:[2.5 DC2]])</f>
        <v>0</v>
      </c>
      <c r="M26" s="261">
        <f>SUM(Tableau5[[#This Row],[3.1 DC2]:[3.4 DC2]])</f>
        <v>0</v>
      </c>
      <c r="N26" s="262">
        <f>SUM(Tableau5[[#This Row],[4.1 DC2]:[4.5 DC2]])</f>
        <v>0</v>
      </c>
      <c r="O26" s="263">
        <f>ROUNDUP((SUM(Tableau1[[#This Row],[2C]:[2i]])*Tableau1[[#This Row],[Coef]]),0)</f>
        <v>0</v>
      </c>
      <c r="P26" s="277">
        <f>(Tableau1[[#This Row],[DC2]]-Tableau1[[#This Row],[DC1]])/Tableau1[[#This Row],[DC1]]</f>
        <v>-1</v>
      </c>
      <c r="Q26" s="278">
        <f>SUM(Tableau5[[#This Row],[1.1 DC3]:[1.7 DC3]])</f>
        <v>0</v>
      </c>
      <c r="R26" s="279">
        <f>SUM(Tableau5[[#This Row],[2.1 DC3]:[2.8 DC3]])</f>
        <v>0</v>
      </c>
      <c r="S26" s="279">
        <f>SUM(Tableau5[[#This Row],[3.1 DC3]:[3.7 DC3]])</f>
        <v>0</v>
      </c>
      <c r="T26" s="280">
        <f>ROUNDUP((SUM(Tableau1[[#This Row],[3M]:[3i]])*Tableau1[[#This Row],[Coef]]/1.5),0)</f>
        <v>0</v>
      </c>
      <c r="U26" s="277"/>
      <c r="V26" s="281"/>
      <c r="W26" s="282"/>
      <c r="X26" s="282"/>
      <c r="Y26" s="283"/>
      <c r="Z26" s="281"/>
      <c r="AA26" s="282"/>
      <c r="AB26" s="282"/>
      <c r="AC26" s="283"/>
      <c r="AD26" s="284"/>
      <c r="AE26" s="282"/>
      <c r="AF26" s="282"/>
      <c r="AG26" s="282"/>
    </row>
    <row r="27" spans="1:33" ht="14.5" x14ac:dyDescent="0.35">
      <c r="A27" s="190">
        <v>611</v>
      </c>
      <c r="B27" s="272">
        <v>26</v>
      </c>
      <c r="C27" s="361" t="s">
        <v>291</v>
      </c>
      <c r="D27" s="362">
        <v>26</v>
      </c>
      <c r="E27" s="273" t="s">
        <v>218</v>
      </c>
      <c r="F27" s="273">
        <f>IF(Tableau1[[#This Row],[PAP]]="oui",1.1,1)</f>
        <v>1</v>
      </c>
      <c r="G27" s="274">
        <f>SUM(Tableau5[[#This Row],[1.1 DC1]:[1.10 DC1]])</f>
        <v>4.5</v>
      </c>
      <c r="H27" s="275">
        <f>SUM(Tableau5[[#This Row],[2.1 DC1]:[2.5 DC1]])</f>
        <v>4</v>
      </c>
      <c r="I27" s="275">
        <f>SUM(Tableau5[[#This Row],[3.1 DC1]:[3.5 DC1]])</f>
        <v>6</v>
      </c>
      <c r="J27" s="276">
        <f>ROUNDUP((SUM(Tableau1[[#This Row],[1M]:[1i]])*Tableau1[[#This Row],[Coef]]/1.5),0)</f>
        <v>10</v>
      </c>
      <c r="K27" s="249">
        <f>SUM(Tableau5[[#This Row],[1.1 DC2]:[1.3 DC2]])</f>
        <v>0</v>
      </c>
      <c r="L27" s="249">
        <f>SUM(Tableau5[[#This Row],[2.1 DC2]:[2.5 DC2]])</f>
        <v>0</v>
      </c>
      <c r="M27" s="261">
        <f>SUM(Tableau5[[#This Row],[3.1 DC2]:[3.4 DC2]])</f>
        <v>0</v>
      </c>
      <c r="N27" s="262">
        <f>SUM(Tableau5[[#This Row],[4.1 DC2]:[4.5 DC2]])</f>
        <v>0</v>
      </c>
      <c r="O27" s="263">
        <f>ROUNDUP((SUM(Tableau1[[#This Row],[2C]:[2i]])*Tableau1[[#This Row],[Coef]]),0)</f>
        <v>0</v>
      </c>
      <c r="P27" s="277">
        <f>(Tableau1[[#This Row],[DC2]]-Tableau1[[#This Row],[DC1]])/Tableau1[[#This Row],[DC1]]</f>
        <v>-1</v>
      </c>
      <c r="Q27" s="278">
        <f>SUM(Tableau5[[#This Row],[1.1 DC3]:[1.7 DC3]])</f>
        <v>0</v>
      </c>
      <c r="R27" s="279">
        <f>SUM(Tableau5[[#This Row],[2.1 DC3]:[2.8 DC3]])</f>
        <v>0</v>
      </c>
      <c r="S27" s="279">
        <f>SUM(Tableau5[[#This Row],[3.1 DC3]:[3.7 DC3]])</f>
        <v>0</v>
      </c>
      <c r="T27" s="280">
        <f>ROUNDUP((SUM(Tableau1[[#This Row],[3M]:[3i]])*Tableau1[[#This Row],[Coef]]/1.5),0)</f>
        <v>0</v>
      </c>
      <c r="U27" s="277"/>
      <c r="V27" s="281"/>
      <c r="W27" s="282"/>
      <c r="X27" s="282"/>
      <c r="Y27" s="283"/>
      <c r="Z27" s="281"/>
      <c r="AA27" s="282"/>
      <c r="AB27" s="282"/>
      <c r="AC27" s="283"/>
      <c r="AD27" s="284"/>
      <c r="AE27" s="282"/>
      <c r="AF27" s="282"/>
      <c r="AG27" s="282"/>
    </row>
    <row r="28" spans="1:33" ht="14.5" x14ac:dyDescent="0.35">
      <c r="A28" s="190">
        <v>611</v>
      </c>
      <c r="B28" s="272">
        <v>27</v>
      </c>
      <c r="C28" s="361" t="s">
        <v>292</v>
      </c>
      <c r="D28" s="362">
        <v>27</v>
      </c>
      <c r="E28" s="273" t="s">
        <v>218</v>
      </c>
      <c r="F28" s="273">
        <f>IF(Tableau1[[#This Row],[PAP]]="oui",1.1,1)</f>
        <v>1</v>
      </c>
      <c r="G28" s="274">
        <f>SUM(Tableau5[[#This Row],[1.1 DC1]:[1.10 DC1]])</f>
        <v>3.5</v>
      </c>
      <c r="H28" s="275">
        <f>SUM(Tableau5[[#This Row],[2.1 DC1]:[2.5 DC1]])</f>
        <v>1</v>
      </c>
      <c r="I28" s="275">
        <f>SUM(Tableau5[[#This Row],[3.1 DC1]:[3.5 DC1]])</f>
        <v>7</v>
      </c>
      <c r="J28" s="276">
        <f>ROUNDUP((SUM(Tableau1[[#This Row],[1M]:[1i]])*Tableau1[[#This Row],[Coef]]/1.5),0)</f>
        <v>8</v>
      </c>
      <c r="K28" s="249">
        <f>SUM(Tableau5[[#This Row],[1.1 DC2]:[1.3 DC2]])</f>
        <v>0</v>
      </c>
      <c r="L28" s="249">
        <f>SUM(Tableau5[[#This Row],[2.1 DC2]:[2.5 DC2]])</f>
        <v>0</v>
      </c>
      <c r="M28" s="261">
        <f>SUM(Tableau5[[#This Row],[3.1 DC2]:[3.4 DC2]])</f>
        <v>0</v>
      </c>
      <c r="N28" s="262">
        <f>SUM(Tableau5[[#This Row],[4.1 DC2]:[4.5 DC2]])</f>
        <v>0</v>
      </c>
      <c r="O28" s="263">
        <f>ROUNDUP((SUM(Tableau1[[#This Row],[2C]:[2i]])*Tableau1[[#This Row],[Coef]]),0)</f>
        <v>0</v>
      </c>
      <c r="P28" s="277">
        <f>(Tableau1[[#This Row],[DC2]]-Tableau1[[#This Row],[DC1]])/Tableau1[[#This Row],[DC1]]</f>
        <v>-1</v>
      </c>
      <c r="Q28" s="278">
        <f>SUM(Tableau5[[#This Row],[1.1 DC3]:[1.7 DC3]])</f>
        <v>0</v>
      </c>
      <c r="R28" s="279">
        <f>SUM(Tableau5[[#This Row],[2.1 DC3]:[2.8 DC3]])</f>
        <v>0</v>
      </c>
      <c r="S28" s="279">
        <f>SUM(Tableau5[[#This Row],[3.1 DC3]:[3.7 DC3]])</f>
        <v>0</v>
      </c>
      <c r="T28" s="280">
        <f>ROUNDUP((SUM(Tableau1[[#This Row],[3M]:[3i]])*Tableau1[[#This Row],[Coef]]/1.5),0)</f>
        <v>0</v>
      </c>
      <c r="U28" s="277"/>
      <c r="V28" s="281"/>
      <c r="W28" s="282"/>
      <c r="X28" s="282"/>
      <c r="Y28" s="283"/>
      <c r="Z28" s="281"/>
      <c r="AA28" s="282"/>
      <c r="AB28" s="282"/>
      <c r="AC28" s="283"/>
      <c r="AD28" s="284"/>
      <c r="AE28" s="282"/>
      <c r="AF28" s="282"/>
      <c r="AG28" s="282"/>
    </row>
    <row r="29" spans="1:33" ht="14.5" x14ac:dyDescent="0.35">
      <c r="A29" s="191">
        <v>611</v>
      </c>
      <c r="B29" s="272">
        <v>28</v>
      </c>
      <c r="C29" s="361" t="s">
        <v>293</v>
      </c>
      <c r="D29" s="362">
        <v>28</v>
      </c>
      <c r="E29" s="273" t="s">
        <v>218</v>
      </c>
      <c r="F29" s="273">
        <f>IF(Tableau1[[#This Row],[PAP]]="oui",1.1,1)</f>
        <v>1</v>
      </c>
      <c r="G29" s="274">
        <f>SUM(Tableau5[[#This Row],[1.1 DC1]:[1.10 DC1]])</f>
        <v>5.25</v>
      </c>
      <c r="H29" s="275">
        <f>SUM(Tableau5[[#This Row],[2.1 DC1]:[2.5 DC1]])</f>
        <v>4.75</v>
      </c>
      <c r="I29" s="275">
        <f>SUM(Tableau5[[#This Row],[3.1 DC1]:[3.5 DC1]])</f>
        <v>9.25</v>
      </c>
      <c r="J29" s="276">
        <f>ROUNDUP((SUM(Tableau1[[#This Row],[1M]:[1i]])*Tableau1[[#This Row],[Coef]]/1.5),0)</f>
        <v>13</v>
      </c>
      <c r="K29" s="249">
        <f>SUM(Tableau5[[#This Row],[1.1 DC2]:[1.3 DC2]])</f>
        <v>0</v>
      </c>
      <c r="L29" s="249">
        <f>SUM(Tableau5[[#This Row],[2.1 DC2]:[2.5 DC2]])</f>
        <v>0</v>
      </c>
      <c r="M29" s="261">
        <f>SUM(Tableau5[[#This Row],[3.1 DC2]:[3.4 DC2]])</f>
        <v>0</v>
      </c>
      <c r="N29" s="262">
        <f>SUM(Tableau5[[#This Row],[4.1 DC2]:[4.5 DC2]])</f>
        <v>0</v>
      </c>
      <c r="O29" s="263">
        <f>ROUNDUP((SUM(Tableau1[[#This Row],[2C]:[2i]])*Tableau1[[#This Row],[Coef]]),0)</f>
        <v>0</v>
      </c>
      <c r="P29" s="277">
        <f>(Tableau1[[#This Row],[DC2]]-Tableau1[[#This Row],[DC1]])/Tableau1[[#This Row],[DC1]]</f>
        <v>-1</v>
      </c>
      <c r="Q29" s="278">
        <f>SUM(Tableau5[[#This Row],[1.1 DC3]:[1.7 DC3]])</f>
        <v>0</v>
      </c>
      <c r="R29" s="279">
        <f>SUM(Tableau5[[#This Row],[2.1 DC3]:[2.8 DC3]])</f>
        <v>0</v>
      </c>
      <c r="S29" s="279">
        <f>SUM(Tableau5[[#This Row],[3.1 DC3]:[3.7 DC3]])</f>
        <v>0</v>
      </c>
      <c r="T29" s="280">
        <f>ROUNDUP((SUM(Tableau1[[#This Row],[3M]:[3i]])*Tableau1[[#This Row],[Coef]]/1.5),0)</f>
        <v>0</v>
      </c>
      <c r="U29" s="277"/>
      <c r="V29" s="281"/>
      <c r="W29" s="282"/>
      <c r="X29" s="282"/>
      <c r="Y29" s="283"/>
      <c r="Z29" s="281"/>
      <c r="AA29" s="282"/>
      <c r="AB29" s="282"/>
      <c r="AC29" s="283"/>
      <c r="AD29" s="284"/>
      <c r="AE29" s="282"/>
      <c r="AF29" s="282"/>
      <c r="AG29" s="282"/>
    </row>
    <row r="30" spans="1:33" thickBot="1" x14ac:dyDescent="0.4">
      <c r="A30" s="192">
        <v>611</v>
      </c>
      <c r="B30" s="272">
        <v>29</v>
      </c>
      <c r="C30" s="361" t="s">
        <v>294</v>
      </c>
      <c r="D30" s="362">
        <v>29</v>
      </c>
      <c r="E30" s="286" t="s">
        <v>218</v>
      </c>
      <c r="F30" s="286">
        <f>IF(Tableau1[[#This Row],[PAP]]="oui",1.1,1)</f>
        <v>1</v>
      </c>
      <c r="G30" s="287">
        <f>SUM(Tableau5[[#This Row],[1.1 DC1]:[1.10 DC1]])</f>
        <v>1.5</v>
      </c>
      <c r="H30" s="288">
        <f>SUM(Tableau5[[#This Row],[2.1 DC1]:[2.5 DC1]])</f>
        <v>7</v>
      </c>
      <c r="I30" s="288">
        <f>SUM(Tableau5[[#This Row],[3.1 DC1]:[3.5 DC1]])</f>
        <v>5.75</v>
      </c>
      <c r="J30" s="289">
        <f>ROUNDUP((SUM(Tableau1[[#This Row],[1M]:[1i]])*Tableau1[[#This Row],[Coef]]/1.5),0)</f>
        <v>10</v>
      </c>
      <c r="K30" s="249">
        <f>SUM(Tableau5[[#This Row],[1.1 DC2]:[1.3 DC2]])</f>
        <v>0</v>
      </c>
      <c r="L30" s="249">
        <f>SUM(Tableau5[[#This Row],[2.1 DC2]:[2.5 DC2]])</f>
        <v>0</v>
      </c>
      <c r="M30" s="261">
        <f>SUM(Tableau5[[#This Row],[3.1 DC2]:[3.4 DC2]])</f>
        <v>0</v>
      </c>
      <c r="N30" s="262">
        <f>SUM(Tableau5[[#This Row],[4.1 DC2]:[4.5 DC2]])</f>
        <v>0</v>
      </c>
      <c r="O30" s="263">
        <f>ROUNDUP((SUM(Tableau1[[#This Row],[2C]:[2i]])*Tableau1[[#This Row],[Coef]]),0)</f>
        <v>0</v>
      </c>
      <c r="P30" s="290">
        <f>(Tableau1[[#This Row],[DC2]]-Tableau1[[#This Row],[DC1]])/Tableau1[[#This Row],[DC1]]</f>
        <v>-1</v>
      </c>
      <c r="Q30" s="291">
        <f>SUM(Tableau5[[#This Row],[1.1 DC3]:[1.7 DC3]])</f>
        <v>0</v>
      </c>
      <c r="R30" s="292">
        <f>SUM(Tableau5[[#This Row],[2.1 DC3]:[2.8 DC3]])</f>
        <v>0</v>
      </c>
      <c r="S30" s="292">
        <f>SUM(Tableau5[[#This Row],[3.1 DC3]:[3.7 DC3]])</f>
        <v>0</v>
      </c>
      <c r="T30" s="293">
        <f>ROUNDUP((SUM(Tableau1[[#This Row],[3M]:[3i]])*Tableau1[[#This Row],[Coef]]/1.5),0)</f>
        <v>0</v>
      </c>
      <c r="U30" s="277"/>
      <c r="V30" s="294"/>
      <c r="W30" s="295"/>
      <c r="X30" s="295"/>
      <c r="Y30" s="296"/>
      <c r="Z30" s="294"/>
      <c r="AA30" s="295"/>
      <c r="AB30" s="295"/>
      <c r="AC30" s="296"/>
      <c r="AD30" s="297"/>
      <c r="AE30" s="295"/>
      <c r="AF30" s="295"/>
      <c r="AG30" s="295"/>
    </row>
    <row r="31" spans="1:33" thickTop="1" x14ac:dyDescent="0.35">
      <c r="A31" s="193">
        <v>612</v>
      </c>
      <c r="B31" s="298">
        <v>1</v>
      </c>
      <c r="C31" s="363" t="s">
        <v>295</v>
      </c>
      <c r="D31" s="362">
        <v>30</v>
      </c>
      <c r="E31" s="273" t="s">
        <v>218</v>
      </c>
      <c r="F31" s="273">
        <f>IF(Tableau1[[#This Row],[PAP]]="oui",1.1,1)</f>
        <v>1</v>
      </c>
      <c r="G31" s="274">
        <f>SUM(Tableau5[[#This Row],[1.1 DC1]:[1.10 DC1]])</f>
        <v>0.4</v>
      </c>
      <c r="H31" s="275">
        <f>SUM(Tableau5[[#This Row],[2.1 DC1]:[2.5 DC1]])</f>
        <v>1.4</v>
      </c>
      <c r="I31" s="275">
        <f>SUM(Tableau5[[#This Row],[3.1 DC1]:[3.5 DC1]])</f>
        <v>1.2</v>
      </c>
      <c r="J31" s="276">
        <f>ROUNDUP((SUM(Tableau1[[#This Row],[1M]:[1i]])*Tableau1[[#This Row],[Coef]]/1.5),0)</f>
        <v>2</v>
      </c>
      <c r="K31" s="249">
        <f>SUM(Tableau5[[#This Row],[1.1 DC2]:[1.3 DC2]])</f>
        <v>1</v>
      </c>
      <c r="L31" s="249">
        <f>SUM(Tableau5[[#This Row],[2.1 DC2]:[2.5 DC2]])</f>
        <v>0.5</v>
      </c>
      <c r="M31" s="261">
        <f>SUM(Tableau5[[#This Row],[3.1 DC2]:[3.4 DC2]])</f>
        <v>1.75</v>
      </c>
      <c r="N31" s="262">
        <f>SUM(Tableau5[[#This Row],[4.1 DC2]:[4.5 DC2]])</f>
        <v>1</v>
      </c>
      <c r="O31" s="263">
        <f>ROUNDUP((SUM(Tableau1[[#This Row],[2C]:[2i]])*Tableau1[[#This Row],[Coef]]),0)</f>
        <v>5</v>
      </c>
      <c r="P31" s="277">
        <f>(Tableau1[[#This Row],[DC2]]-Tableau1[[#This Row],[DC1]])/Tableau1[[#This Row],[DC1]]</f>
        <v>1.5</v>
      </c>
      <c r="Q31" s="299">
        <f>SUM(Tableau5[[#This Row],[1.1 DC3]:[1.7 DC3]])</f>
        <v>0</v>
      </c>
      <c r="R31" s="279">
        <f>SUM(Tableau5[[#This Row],[2.1 DC3]:[2.8 DC3]])</f>
        <v>0</v>
      </c>
      <c r="S31" s="279">
        <f>SUM(Tableau5[[#This Row],[3.1 DC3]:[3.7 DC3]])</f>
        <v>0</v>
      </c>
      <c r="T31" s="280">
        <f>ROUNDUP((SUM(Tableau1[[#This Row],[3M]:[3i]])*Tableau1[[#This Row],[Coef]]/1.5),0)</f>
        <v>0</v>
      </c>
      <c r="U31" s="277"/>
      <c r="V31" s="300"/>
      <c r="W31" s="301"/>
      <c r="X31" s="301"/>
      <c r="Y31" s="302"/>
      <c r="Z31" s="300"/>
      <c r="AA31" s="301"/>
      <c r="AB31" s="301"/>
      <c r="AC31" s="302"/>
      <c r="AD31" s="303"/>
      <c r="AE31" s="301"/>
      <c r="AF31" s="301"/>
      <c r="AG31" s="301"/>
    </row>
    <row r="32" spans="1:33" ht="14.5" x14ac:dyDescent="0.35">
      <c r="A32" s="194">
        <v>612</v>
      </c>
      <c r="B32" s="272">
        <v>2</v>
      </c>
      <c r="C32" s="363" t="s">
        <v>296</v>
      </c>
      <c r="D32" s="362">
        <v>31</v>
      </c>
      <c r="E32" s="273" t="s">
        <v>218</v>
      </c>
      <c r="F32" s="273">
        <f>IF(Tableau1[[#This Row],[PAP]]="oui",1.1,1)</f>
        <v>1</v>
      </c>
      <c r="G32" s="274">
        <f>SUM(Tableau5[[#This Row],[1.1 DC1]:[1.10 DC1]])</f>
        <v>2.5</v>
      </c>
      <c r="H32" s="275">
        <f>SUM(Tableau5[[#This Row],[2.1 DC1]:[2.5 DC1]])</f>
        <v>3.75</v>
      </c>
      <c r="I32" s="275">
        <f>SUM(Tableau5[[#This Row],[3.1 DC1]:[3.5 DC1]])</f>
        <v>6</v>
      </c>
      <c r="J32" s="276">
        <f>ROUNDUP((SUM(Tableau1[[#This Row],[1M]:[1i]])*Tableau1[[#This Row],[Coef]]/1.5),0)</f>
        <v>9</v>
      </c>
      <c r="K32" s="249">
        <f>SUM(Tableau5[[#This Row],[1.1 DC2]:[1.3 DC2]])</f>
        <v>3.75</v>
      </c>
      <c r="L32" s="249">
        <f>SUM(Tableau5[[#This Row],[2.1 DC2]:[2.5 DC2]])</f>
        <v>1.75</v>
      </c>
      <c r="M32" s="261">
        <f>SUM(Tableau5[[#This Row],[3.1 DC2]:[3.4 DC2]])</f>
        <v>1.25</v>
      </c>
      <c r="N32" s="262">
        <f>SUM(Tableau5[[#This Row],[4.1 DC2]:[4.5 DC2]])</f>
        <v>2.25</v>
      </c>
      <c r="O32" s="263">
        <f>ROUNDUP((SUM(Tableau1[[#This Row],[2C]:[2i]])*Tableau1[[#This Row],[Coef]]),0)</f>
        <v>9</v>
      </c>
      <c r="P32" s="277">
        <f>(Tableau1[[#This Row],[DC2]]-Tableau1[[#This Row],[DC1]])/Tableau1[[#This Row],[DC1]]</f>
        <v>0</v>
      </c>
      <c r="Q32" s="278">
        <f>SUM(Tableau5[[#This Row],[1.1 DC3]:[1.7 DC3]])</f>
        <v>0</v>
      </c>
      <c r="R32" s="279">
        <f>SUM(Tableau5[[#This Row],[2.1 DC3]:[2.8 DC3]])</f>
        <v>0</v>
      </c>
      <c r="S32" s="279">
        <f>SUM(Tableau5[[#This Row],[3.1 DC3]:[3.7 DC3]])</f>
        <v>0</v>
      </c>
      <c r="T32" s="280">
        <f>ROUNDUP((SUM(Tableau1[[#This Row],[3M]:[3i]])*Tableau1[[#This Row],[Coef]]/1.5),0)</f>
        <v>0</v>
      </c>
      <c r="U32" s="277"/>
      <c r="V32" s="281"/>
      <c r="W32" s="282"/>
      <c r="X32" s="282"/>
      <c r="Y32" s="283"/>
      <c r="Z32" s="281"/>
      <c r="AA32" s="282"/>
      <c r="AB32" s="282"/>
      <c r="AC32" s="283"/>
      <c r="AD32" s="284"/>
      <c r="AE32" s="282"/>
      <c r="AF32" s="282"/>
      <c r="AG32" s="282"/>
    </row>
    <row r="33" spans="1:33" ht="14.5" x14ac:dyDescent="0.35">
      <c r="A33" s="194">
        <v>612</v>
      </c>
      <c r="B33" s="272">
        <v>3</v>
      </c>
      <c r="C33" s="363" t="s">
        <v>297</v>
      </c>
      <c r="D33" s="362">
        <v>32</v>
      </c>
      <c r="E33" s="273" t="s">
        <v>218</v>
      </c>
      <c r="F33" s="273">
        <f>IF(Tableau1[[#This Row],[PAP]]="oui",1.1,1)</f>
        <v>1</v>
      </c>
      <c r="G33" s="274">
        <f>SUM(Tableau5[[#This Row],[1.1 DC1]:[1.10 DC1]])</f>
        <v>5.0000000000000009</v>
      </c>
      <c r="H33" s="275">
        <f>SUM(Tableau5[[#This Row],[2.1 DC1]:[2.5 DC1]])</f>
        <v>0.2</v>
      </c>
      <c r="I33" s="275">
        <f>SUM(Tableau5[[#This Row],[3.1 DC1]:[3.5 DC1]])</f>
        <v>6.75</v>
      </c>
      <c r="J33" s="276">
        <f>ROUNDUP((SUM(Tableau1[[#This Row],[1M]:[1i]])*Tableau1[[#This Row],[Coef]]/1.5),0)</f>
        <v>8</v>
      </c>
      <c r="K33" s="249">
        <f>SUM(Tableau5[[#This Row],[1.1 DC2]:[1.3 DC2]])</f>
        <v>1</v>
      </c>
      <c r="L33" s="249">
        <f>SUM(Tableau5[[#This Row],[2.1 DC2]:[2.5 DC2]])</f>
        <v>2.5</v>
      </c>
      <c r="M33" s="261">
        <f>SUM(Tableau5[[#This Row],[3.1 DC2]:[3.4 DC2]])</f>
        <v>4.25</v>
      </c>
      <c r="N33" s="262">
        <f>SUM(Tableau5[[#This Row],[4.1 DC2]:[4.5 DC2]])</f>
        <v>2.25</v>
      </c>
      <c r="O33" s="263">
        <f>ROUNDUP((SUM(Tableau1[[#This Row],[2C]:[2i]])*Tableau1[[#This Row],[Coef]]),0)</f>
        <v>10</v>
      </c>
      <c r="P33" s="277">
        <f>(Tableau1[[#This Row],[DC2]]-Tableau1[[#This Row],[DC1]])/Tableau1[[#This Row],[DC1]]</f>
        <v>0.25</v>
      </c>
      <c r="Q33" s="278">
        <f>SUM(Tableau5[[#This Row],[1.1 DC3]:[1.7 DC3]])</f>
        <v>0</v>
      </c>
      <c r="R33" s="279">
        <f>SUM(Tableau5[[#This Row],[2.1 DC3]:[2.8 DC3]])</f>
        <v>0</v>
      </c>
      <c r="S33" s="279">
        <f>SUM(Tableau5[[#This Row],[3.1 DC3]:[3.7 DC3]])</f>
        <v>0</v>
      </c>
      <c r="T33" s="280">
        <f>ROUNDUP((SUM(Tableau1[[#This Row],[3M]:[3i]])*Tableau1[[#This Row],[Coef]]/1.5),0)</f>
        <v>0</v>
      </c>
      <c r="U33" s="277"/>
      <c r="V33" s="281"/>
      <c r="W33" s="282"/>
      <c r="X33" s="282"/>
      <c r="Y33" s="283"/>
      <c r="Z33" s="281"/>
      <c r="AA33" s="282"/>
      <c r="AB33" s="282"/>
      <c r="AC33" s="283"/>
      <c r="AD33" s="284"/>
      <c r="AE33" s="282"/>
      <c r="AF33" s="282"/>
      <c r="AG33" s="282"/>
    </row>
    <row r="34" spans="1:33" ht="14.5" x14ac:dyDescent="0.35">
      <c r="A34" s="194">
        <v>612</v>
      </c>
      <c r="B34" s="272">
        <v>4</v>
      </c>
      <c r="C34" s="363" t="s">
        <v>298</v>
      </c>
      <c r="D34" s="362">
        <v>33</v>
      </c>
      <c r="E34" s="273" t="s">
        <v>219</v>
      </c>
      <c r="F34" s="273">
        <f>IF(Tableau1[[#This Row],[PAP]]="oui",1.1,1)</f>
        <v>1.1000000000000001</v>
      </c>
      <c r="G34" s="274">
        <f>SUM(Tableau5[[#This Row],[1.1 DC1]:[1.10 DC1]])</f>
        <v>2.1</v>
      </c>
      <c r="H34" s="275">
        <f>SUM(Tableau5[[#This Row],[2.1 DC1]:[2.5 DC1]])</f>
        <v>1</v>
      </c>
      <c r="I34" s="275">
        <f>SUM(Tableau5[[#This Row],[3.1 DC1]:[3.5 DC1]])</f>
        <v>2.2000000000000002</v>
      </c>
      <c r="J34" s="276">
        <f>ROUNDUP((SUM(Tableau1[[#This Row],[1M]:[1i]])*Tableau1[[#This Row],[Coef]]/1.5),0)</f>
        <v>4</v>
      </c>
      <c r="K34" s="249">
        <f>SUM(Tableau5[[#This Row],[1.1 DC2]:[1.3 DC2]])</f>
        <v>2</v>
      </c>
      <c r="L34" s="249">
        <f>SUM(Tableau5[[#This Row],[2.1 DC2]:[2.5 DC2]])</f>
        <v>1.75</v>
      </c>
      <c r="M34" s="261">
        <f>SUM(Tableau5[[#This Row],[3.1 DC2]:[3.4 DC2]])</f>
        <v>2.25</v>
      </c>
      <c r="N34" s="262">
        <f>SUM(Tableau5[[#This Row],[4.1 DC2]:[4.5 DC2]])</f>
        <v>0.25</v>
      </c>
      <c r="O34" s="263">
        <f>ROUNDUP((SUM(Tableau1[[#This Row],[2C]:[2i]])*Tableau1[[#This Row],[Coef]]),0)</f>
        <v>7</v>
      </c>
      <c r="P34" s="277">
        <f>(Tableau1[[#This Row],[DC2]]-Tableau1[[#This Row],[DC1]])/Tableau1[[#This Row],[DC1]]</f>
        <v>0.75</v>
      </c>
      <c r="Q34" s="278">
        <f>SUM(Tableau5[[#This Row],[1.1 DC3]:[1.7 DC3]])</f>
        <v>0</v>
      </c>
      <c r="R34" s="279">
        <f>SUM(Tableau5[[#This Row],[2.1 DC3]:[2.8 DC3]])</f>
        <v>0</v>
      </c>
      <c r="S34" s="279">
        <f>SUM(Tableau5[[#This Row],[3.1 DC3]:[3.7 DC3]])</f>
        <v>0</v>
      </c>
      <c r="T34" s="280">
        <f>ROUNDUP((SUM(Tableau1[[#This Row],[3M]:[3i]])*Tableau1[[#This Row],[Coef]]/1.5),0)</f>
        <v>0</v>
      </c>
      <c r="U34" s="277"/>
      <c r="V34" s="281"/>
      <c r="W34" s="282"/>
      <c r="X34" s="282"/>
      <c r="Y34" s="283"/>
      <c r="Z34" s="281"/>
      <c r="AA34" s="282"/>
      <c r="AB34" s="282"/>
      <c r="AC34" s="283"/>
      <c r="AD34" s="284"/>
      <c r="AE34" s="282"/>
      <c r="AF34" s="282"/>
      <c r="AG34" s="282"/>
    </row>
    <row r="35" spans="1:33" ht="14.5" x14ac:dyDescent="0.35">
      <c r="A35" s="194">
        <v>612</v>
      </c>
      <c r="B35" s="272">
        <v>5</v>
      </c>
      <c r="C35" s="363" t="s">
        <v>299</v>
      </c>
      <c r="D35" s="362">
        <v>34</v>
      </c>
      <c r="E35" s="273" t="s">
        <v>219</v>
      </c>
      <c r="F35" s="273">
        <f>IF(Tableau1[[#This Row],[PAP]]="oui",1.1,1)</f>
        <v>1.1000000000000001</v>
      </c>
      <c r="G35" s="274">
        <f>SUM(Tableau5[[#This Row],[1.1 DC1]:[1.10 DC1]])</f>
        <v>1.9</v>
      </c>
      <c r="H35" s="275">
        <f>SUM(Tableau5[[#This Row],[2.1 DC1]:[2.5 DC1]])</f>
        <v>4.2</v>
      </c>
      <c r="I35" s="275">
        <f>SUM(Tableau5[[#This Row],[3.1 DC1]:[3.5 DC1]])</f>
        <v>3.4</v>
      </c>
      <c r="J35" s="276">
        <f>ROUNDUP((SUM(Tableau1[[#This Row],[1M]:[1i]])*Tableau1[[#This Row],[Coef]]/1.5),0)</f>
        <v>7</v>
      </c>
      <c r="K35" s="249">
        <f>SUM(Tableau5[[#This Row],[1.1 DC2]:[1.3 DC2]])</f>
        <v>0</v>
      </c>
      <c r="L35" s="249">
        <f>SUM(Tableau5[[#This Row],[2.1 DC2]:[2.5 DC2]])</f>
        <v>0</v>
      </c>
      <c r="M35" s="261">
        <f>SUM(Tableau5[[#This Row],[3.1 DC2]:[3.4 DC2]])</f>
        <v>0</v>
      </c>
      <c r="N35" s="262">
        <f>SUM(Tableau5[[#This Row],[4.1 DC2]:[4.5 DC2]])</f>
        <v>0</v>
      </c>
      <c r="O35" s="263">
        <f>ROUNDUP((SUM(Tableau1[[#This Row],[2C]:[2i]])*Tableau1[[#This Row],[Coef]]),0)</f>
        <v>0</v>
      </c>
      <c r="P35" s="277">
        <f>(Tableau1[[#This Row],[DC2]]-Tableau1[[#This Row],[DC1]])/Tableau1[[#This Row],[DC1]]</f>
        <v>-1</v>
      </c>
      <c r="Q35" s="278">
        <f>SUM(Tableau5[[#This Row],[1.1 DC3]:[1.7 DC3]])</f>
        <v>0</v>
      </c>
      <c r="R35" s="279">
        <f>SUM(Tableau5[[#This Row],[2.1 DC3]:[2.8 DC3]])</f>
        <v>0</v>
      </c>
      <c r="S35" s="279">
        <f>SUM(Tableau5[[#This Row],[3.1 DC3]:[3.7 DC3]])</f>
        <v>0</v>
      </c>
      <c r="T35" s="280">
        <f>ROUNDUP((SUM(Tableau1[[#This Row],[3M]:[3i]])*Tableau1[[#This Row],[Coef]]/1.5),0)</f>
        <v>0</v>
      </c>
      <c r="U35" s="277"/>
      <c r="V35" s="281"/>
      <c r="W35" s="282"/>
      <c r="X35" s="282"/>
      <c r="Y35" s="283"/>
      <c r="Z35" s="281"/>
      <c r="AA35" s="282"/>
      <c r="AB35" s="282"/>
      <c r="AC35" s="283"/>
      <c r="AD35" s="284"/>
      <c r="AE35" s="282"/>
      <c r="AF35" s="282"/>
      <c r="AG35" s="282"/>
    </row>
    <row r="36" spans="1:33" ht="14.5" x14ac:dyDescent="0.35">
      <c r="A36" s="194">
        <v>612</v>
      </c>
      <c r="B36" s="272">
        <v>6</v>
      </c>
      <c r="C36" s="363" t="s">
        <v>300</v>
      </c>
      <c r="D36" s="362">
        <v>35</v>
      </c>
      <c r="E36" s="273" t="s">
        <v>218</v>
      </c>
      <c r="F36" s="273">
        <f>IF(Tableau1[[#This Row],[PAP]]="oui",1.1,1)</f>
        <v>1</v>
      </c>
      <c r="G36" s="274">
        <f>SUM(Tableau5[[#This Row],[1.1 DC1]:[1.10 DC1]])</f>
        <v>4.0999999999999996</v>
      </c>
      <c r="H36" s="275">
        <f>SUM(Tableau5[[#This Row],[2.1 DC1]:[2.5 DC1]])</f>
        <v>2.7</v>
      </c>
      <c r="I36" s="275">
        <f>SUM(Tableau5[[#This Row],[3.1 DC1]:[3.5 DC1]])</f>
        <v>7</v>
      </c>
      <c r="J36" s="276">
        <f>ROUNDUP((SUM(Tableau1[[#This Row],[1M]:[1i]])*Tableau1[[#This Row],[Coef]]/1.5),0)</f>
        <v>10</v>
      </c>
      <c r="K36" s="249">
        <f>SUM(Tableau5[[#This Row],[1.1 DC2]:[1.3 DC2]])</f>
        <v>2.5</v>
      </c>
      <c r="L36" s="249">
        <f>SUM(Tableau5[[#This Row],[2.1 DC2]:[2.5 DC2]])</f>
        <v>2.25</v>
      </c>
      <c r="M36" s="261">
        <f>SUM(Tableau5[[#This Row],[3.1 DC2]:[3.4 DC2]])</f>
        <v>4</v>
      </c>
      <c r="N36" s="262">
        <f>SUM(Tableau5[[#This Row],[4.1 DC2]:[4.5 DC2]])</f>
        <v>2.25</v>
      </c>
      <c r="O36" s="263">
        <f>ROUNDUP((SUM(Tableau1[[#This Row],[2C]:[2i]])*Tableau1[[#This Row],[Coef]]),0)</f>
        <v>11</v>
      </c>
      <c r="P36" s="277">
        <f>(Tableau1[[#This Row],[DC2]]-Tableau1[[#This Row],[DC1]])/Tableau1[[#This Row],[DC1]]</f>
        <v>0.1</v>
      </c>
      <c r="Q36" s="278">
        <f>SUM(Tableau5[[#This Row],[1.1 DC3]:[1.7 DC3]])</f>
        <v>0</v>
      </c>
      <c r="R36" s="279">
        <f>SUM(Tableau5[[#This Row],[2.1 DC3]:[2.8 DC3]])</f>
        <v>0</v>
      </c>
      <c r="S36" s="279">
        <f>SUM(Tableau5[[#This Row],[3.1 DC3]:[3.7 DC3]])</f>
        <v>0</v>
      </c>
      <c r="T36" s="280">
        <f>ROUNDUP((SUM(Tableau1[[#This Row],[3M]:[3i]])*Tableau1[[#This Row],[Coef]]/1.5),0)</f>
        <v>0</v>
      </c>
      <c r="U36" s="277"/>
      <c r="V36" s="281"/>
      <c r="W36" s="282"/>
      <c r="X36" s="282"/>
      <c r="Y36" s="283"/>
      <c r="Z36" s="281"/>
      <c r="AA36" s="282"/>
      <c r="AB36" s="282"/>
      <c r="AC36" s="283"/>
      <c r="AD36" s="284"/>
      <c r="AE36" s="282"/>
      <c r="AF36" s="282"/>
      <c r="AG36" s="282"/>
    </row>
    <row r="37" spans="1:33" ht="14.5" x14ac:dyDescent="0.35">
      <c r="A37" s="194">
        <v>612</v>
      </c>
      <c r="B37" s="272">
        <v>7</v>
      </c>
      <c r="C37" s="363" t="s">
        <v>301</v>
      </c>
      <c r="D37" s="362">
        <v>36</v>
      </c>
      <c r="E37" s="273" t="s">
        <v>218</v>
      </c>
      <c r="F37" s="273">
        <f>IF(Tableau1[[#This Row],[PAP]]="oui",1.1,1)</f>
        <v>1</v>
      </c>
      <c r="G37" s="274">
        <f>SUM(Tableau5[[#This Row],[1.1 DC1]:[1.10 DC1]])</f>
        <v>3</v>
      </c>
      <c r="H37" s="275">
        <f>SUM(Tableau5[[#This Row],[2.1 DC1]:[2.5 DC1]])</f>
        <v>1</v>
      </c>
      <c r="I37" s="275">
        <f>SUM(Tableau5[[#This Row],[3.1 DC1]:[3.5 DC1]])</f>
        <v>6</v>
      </c>
      <c r="J37" s="276">
        <f>ROUNDUP((SUM(Tableau1[[#This Row],[1M]:[1i]])*Tableau1[[#This Row],[Coef]]/1.5),0)</f>
        <v>7</v>
      </c>
      <c r="K37" s="249">
        <f>SUM(Tableau5[[#This Row],[1.1 DC2]:[1.3 DC2]])</f>
        <v>3.25</v>
      </c>
      <c r="L37" s="249">
        <f>SUM(Tableau5[[#This Row],[2.1 DC2]:[2.5 DC2]])</f>
        <v>3</v>
      </c>
      <c r="M37" s="261">
        <f>SUM(Tableau5[[#This Row],[3.1 DC2]:[3.4 DC2]])</f>
        <v>2.25</v>
      </c>
      <c r="N37" s="262">
        <f>SUM(Tableau5[[#This Row],[4.1 DC2]:[4.5 DC2]])</f>
        <v>3.5</v>
      </c>
      <c r="O37" s="263">
        <f>ROUNDUP((SUM(Tableau1[[#This Row],[2C]:[2i]])*Tableau1[[#This Row],[Coef]]),0)</f>
        <v>12</v>
      </c>
      <c r="P37" s="277">
        <f>(Tableau1[[#This Row],[DC2]]-Tableau1[[#This Row],[DC1]])/Tableau1[[#This Row],[DC1]]</f>
        <v>0.7142857142857143</v>
      </c>
      <c r="Q37" s="278">
        <f>SUM(Tableau5[[#This Row],[1.1 DC3]:[1.7 DC3]])</f>
        <v>0</v>
      </c>
      <c r="R37" s="279">
        <f>SUM(Tableau5[[#This Row],[2.1 DC3]:[2.8 DC3]])</f>
        <v>0</v>
      </c>
      <c r="S37" s="279">
        <f>SUM(Tableau5[[#This Row],[3.1 DC3]:[3.7 DC3]])</f>
        <v>0</v>
      </c>
      <c r="T37" s="280">
        <f>ROUNDUP((SUM(Tableau1[[#This Row],[3M]:[3i]])*Tableau1[[#This Row],[Coef]]/1.5),0)</f>
        <v>0</v>
      </c>
      <c r="U37" s="277"/>
      <c r="V37" s="281"/>
      <c r="W37" s="282"/>
      <c r="X37" s="282"/>
      <c r="Y37" s="283"/>
      <c r="Z37" s="281"/>
      <c r="AA37" s="282"/>
      <c r="AB37" s="282"/>
      <c r="AC37" s="283"/>
      <c r="AD37" s="284"/>
      <c r="AE37" s="282"/>
      <c r="AF37" s="282"/>
      <c r="AG37" s="282"/>
    </row>
    <row r="38" spans="1:33" ht="14.5" x14ac:dyDescent="0.35">
      <c r="A38" s="194">
        <v>612</v>
      </c>
      <c r="B38" s="272">
        <v>8</v>
      </c>
      <c r="C38" s="363" t="s">
        <v>302</v>
      </c>
      <c r="D38" s="362">
        <v>37</v>
      </c>
      <c r="E38" s="273" t="s">
        <v>218</v>
      </c>
      <c r="F38" s="273">
        <f>IF(Tableau1[[#This Row],[PAP]]="oui",1.1,1)</f>
        <v>1</v>
      </c>
      <c r="G38" s="274">
        <f>SUM(Tableau5[[#This Row],[1.1 DC1]:[1.10 DC1]])</f>
        <v>2.1</v>
      </c>
      <c r="H38" s="275">
        <f>SUM(Tableau5[[#This Row],[2.1 DC1]:[2.5 DC1]])</f>
        <v>0.2</v>
      </c>
      <c r="I38" s="275">
        <f>SUM(Tableau5[[#This Row],[3.1 DC1]:[3.5 DC1]])</f>
        <v>3.4</v>
      </c>
      <c r="J38" s="276">
        <f>ROUNDUP((SUM(Tableau1[[#This Row],[1M]:[1i]])*Tableau1[[#This Row],[Coef]]/1.5),0)</f>
        <v>4</v>
      </c>
      <c r="K38" s="249">
        <f>SUM(Tableau5[[#This Row],[1.1 DC2]:[1.3 DC2]])</f>
        <v>3</v>
      </c>
      <c r="L38" s="249">
        <f>SUM(Tableau5[[#This Row],[2.1 DC2]:[2.5 DC2]])</f>
        <v>1.75</v>
      </c>
      <c r="M38" s="261">
        <f>SUM(Tableau5[[#This Row],[3.1 DC2]:[3.4 DC2]])</f>
        <v>3</v>
      </c>
      <c r="N38" s="262">
        <f>SUM(Tableau5[[#This Row],[4.1 DC2]:[4.5 DC2]])</f>
        <v>1.25</v>
      </c>
      <c r="O38" s="263">
        <f>ROUNDUP((SUM(Tableau1[[#This Row],[2C]:[2i]])*Tableau1[[#This Row],[Coef]]),0)</f>
        <v>9</v>
      </c>
      <c r="P38" s="277">
        <f>(Tableau1[[#This Row],[DC2]]-Tableau1[[#This Row],[DC1]])/Tableau1[[#This Row],[DC1]]</f>
        <v>1.25</v>
      </c>
      <c r="Q38" s="278">
        <f>SUM(Tableau5[[#This Row],[1.1 DC3]:[1.7 DC3]])</f>
        <v>0</v>
      </c>
      <c r="R38" s="279">
        <f>SUM(Tableau5[[#This Row],[2.1 DC3]:[2.8 DC3]])</f>
        <v>0</v>
      </c>
      <c r="S38" s="279">
        <f>SUM(Tableau5[[#This Row],[3.1 DC3]:[3.7 DC3]])</f>
        <v>0</v>
      </c>
      <c r="T38" s="280">
        <f>ROUNDUP((SUM(Tableau1[[#This Row],[3M]:[3i]])*Tableau1[[#This Row],[Coef]]/1.5),0)</f>
        <v>0</v>
      </c>
      <c r="U38" s="277"/>
      <c r="V38" s="281"/>
      <c r="W38" s="282"/>
      <c r="X38" s="282"/>
      <c r="Y38" s="283"/>
      <c r="Z38" s="281"/>
      <c r="AA38" s="282"/>
      <c r="AB38" s="282"/>
      <c r="AC38" s="283"/>
      <c r="AD38" s="284"/>
      <c r="AE38" s="282"/>
      <c r="AF38" s="282"/>
      <c r="AG38" s="282"/>
    </row>
    <row r="39" spans="1:33" ht="14.5" x14ac:dyDescent="0.35">
      <c r="A39" s="194">
        <v>612</v>
      </c>
      <c r="B39" s="272">
        <v>9</v>
      </c>
      <c r="C39" s="363" t="s">
        <v>303</v>
      </c>
      <c r="D39" s="362">
        <v>38</v>
      </c>
      <c r="E39" s="273" t="s">
        <v>219</v>
      </c>
      <c r="F39" s="273">
        <f>IF(Tableau1[[#This Row],[PAP]]="oui",1.1,1)</f>
        <v>1.1000000000000001</v>
      </c>
      <c r="G39" s="274">
        <f>SUM(Tableau5[[#This Row],[1.1 DC1]:[1.10 DC1]])</f>
        <v>2.5</v>
      </c>
      <c r="H39" s="275">
        <f>SUM(Tableau5[[#This Row],[2.1 DC1]:[2.5 DC1]])</f>
        <v>3.1</v>
      </c>
      <c r="I39" s="275">
        <f>SUM(Tableau5[[#This Row],[3.1 DC1]:[3.5 DC1]])</f>
        <v>4.2</v>
      </c>
      <c r="J39" s="276">
        <f>ROUNDUP((SUM(Tableau1[[#This Row],[1M]:[1i]])*Tableau1[[#This Row],[Coef]]/1.5),0)</f>
        <v>8</v>
      </c>
      <c r="K39" s="249">
        <f>SUM(Tableau5[[#This Row],[1.1 DC2]:[1.3 DC2]])</f>
        <v>1.75</v>
      </c>
      <c r="L39" s="249">
        <f>SUM(Tableau5[[#This Row],[2.1 DC2]:[2.5 DC2]])</f>
        <v>3</v>
      </c>
      <c r="M39" s="261">
        <f>SUM(Tableau5[[#This Row],[3.1 DC2]:[3.4 DC2]])</f>
        <v>2.25</v>
      </c>
      <c r="N39" s="262">
        <f>SUM(Tableau5[[#This Row],[4.1 DC2]:[4.5 DC2]])</f>
        <v>1.25</v>
      </c>
      <c r="O39" s="263">
        <f>ROUNDUP((SUM(Tableau1[[#This Row],[2C]:[2i]])*Tableau1[[#This Row],[Coef]]),0)</f>
        <v>10</v>
      </c>
      <c r="P39" s="277">
        <f>(Tableau1[[#This Row],[DC2]]-Tableau1[[#This Row],[DC1]])/Tableau1[[#This Row],[DC1]]</f>
        <v>0.25</v>
      </c>
      <c r="Q39" s="278">
        <f>SUM(Tableau5[[#This Row],[1.1 DC3]:[1.7 DC3]])</f>
        <v>0</v>
      </c>
      <c r="R39" s="279">
        <f>SUM(Tableau5[[#This Row],[2.1 DC3]:[2.8 DC3]])</f>
        <v>0</v>
      </c>
      <c r="S39" s="279">
        <f>SUM(Tableau5[[#This Row],[3.1 DC3]:[3.7 DC3]])</f>
        <v>0</v>
      </c>
      <c r="T39" s="280">
        <f>ROUNDUP((SUM(Tableau1[[#This Row],[3M]:[3i]])*Tableau1[[#This Row],[Coef]]/1.5),0)</f>
        <v>0</v>
      </c>
      <c r="U39" s="277"/>
      <c r="V39" s="281"/>
      <c r="W39" s="282"/>
      <c r="X39" s="282"/>
      <c r="Y39" s="283"/>
      <c r="Z39" s="281"/>
      <c r="AA39" s="282"/>
      <c r="AB39" s="282"/>
      <c r="AC39" s="283"/>
      <c r="AD39" s="284"/>
      <c r="AE39" s="282"/>
      <c r="AF39" s="282"/>
      <c r="AG39" s="282"/>
    </row>
    <row r="40" spans="1:33" ht="14.5" x14ac:dyDescent="0.35">
      <c r="A40" s="194">
        <v>612</v>
      </c>
      <c r="B40" s="272">
        <v>10</v>
      </c>
      <c r="C40" s="363" t="s">
        <v>304</v>
      </c>
      <c r="D40" s="362">
        <v>39</v>
      </c>
      <c r="E40" s="273" t="s">
        <v>218</v>
      </c>
      <c r="F40" s="273">
        <f>IF(Tableau1[[#This Row],[PAP]]="oui",1.1,1)</f>
        <v>1</v>
      </c>
      <c r="G40" s="274">
        <f>SUM(Tableau5[[#This Row],[1.1 DC1]:[1.10 DC1]])</f>
        <v>2.5</v>
      </c>
      <c r="H40" s="275">
        <f>SUM(Tableau5[[#This Row],[2.1 DC1]:[2.5 DC1]])</f>
        <v>8.75</v>
      </c>
      <c r="I40" s="275">
        <f>SUM(Tableau5[[#This Row],[3.1 DC1]:[3.5 DC1]])</f>
        <v>8</v>
      </c>
      <c r="J40" s="276">
        <f>ROUNDUP((SUM(Tableau1[[#This Row],[1M]:[1i]])*Tableau1[[#This Row],[Coef]]/1.5),0)</f>
        <v>13</v>
      </c>
      <c r="K40" s="249">
        <f>SUM(Tableau5[[#This Row],[1.1 DC2]:[1.3 DC2]])</f>
        <v>2.75</v>
      </c>
      <c r="L40" s="249">
        <f>SUM(Tableau5[[#This Row],[2.1 DC2]:[2.5 DC2]])</f>
        <v>3</v>
      </c>
      <c r="M40" s="261">
        <f>SUM(Tableau5[[#This Row],[3.1 DC2]:[3.4 DC2]])</f>
        <v>4.25</v>
      </c>
      <c r="N40" s="262">
        <f>SUM(Tableau5[[#This Row],[4.1 DC2]:[4.5 DC2]])</f>
        <v>2</v>
      </c>
      <c r="O40" s="263">
        <f>ROUNDUP((SUM(Tableau1[[#This Row],[2C]:[2i]])*Tableau1[[#This Row],[Coef]]),0)</f>
        <v>12</v>
      </c>
      <c r="P40" s="277">
        <f>(Tableau1[[#This Row],[DC2]]-Tableau1[[#This Row],[DC1]])/Tableau1[[#This Row],[DC1]]</f>
        <v>-7.6923076923076927E-2</v>
      </c>
      <c r="Q40" s="278">
        <f>SUM(Tableau5[[#This Row],[1.1 DC3]:[1.7 DC3]])</f>
        <v>0</v>
      </c>
      <c r="R40" s="279">
        <f>SUM(Tableau5[[#This Row],[2.1 DC3]:[2.8 DC3]])</f>
        <v>0</v>
      </c>
      <c r="S40" s="279">
        <f>SUM(Tableau5[[#This Row],[3.1 DC3]:[3.7 DC3]])</f>
        <v>0</v>
      </c>
      <c r="T40" s="280">
        <f>ROUNDUP((SUM(Tableau1[[#This Row],[3M]:[3i]])*Tableau1[[#This Row],[Coef]]/1.5),0)</f>
        <v>0</v>
      </c>
      <c r="U40" s="277"/>
      <c r="V40" s="281"/>
      <c r="W40" s="282"/>
      <c r="X40" s="282"/>
      <c r="Y40" s="283"/>
      <c r="Z40" s="281"/>
      <c r="AA40" s="282"/>
      <c r="AB40" s="282"/>
      <c r="AC40" s="283"/>
      <c r="AD40" s="284"/>
      <c r="AE40" s="282"/>
      <c r="AF40" s="282"/>
      <c r="AG40" s="282"/>
    </row>
    <row r="41" spans="1:33" ht="14.5" x14ac:dyDescent="0.35">
      <c r="A41" s="194">
        <v>612</v>
      </c>
      <c r="B41" s="272">
        <v>11</v>
      </c>
      <c r="C41" s="363" t="s">
        <v>305</v>
      </c>
      <c r="D41" s="362">
        <v>40</v>
      </c>
      <c r="E41" s="273" t="s">
        <v>218</v>
      </c>
      <c r="F41" s="273">
        <f>IF(Tableau1[[#This Row],[PAP]]="oui",1.1,1)</f>
        <v>1</v>
      </c>
      <c r="G41" s="274">
        <f>SUM(Tableau5[[#This Row],[1.1 DC1]:[1.10 DC1]])</f>
        <v>3.4</v>
      </c>
      <c r="H41" s="275">
        <f>SUM(Tableau5[[#This Row],[2.1 DC1]:[2.5 DC1]])</f>
        <v>0.2</v>
      </c>
      <c r="I41" s="275">
        <f>SUM(Tableau5[[#This Row],[3.1 DC1]:[3.5 DC1]])</f>
        <v>1</v>
      </c>
      <c r="J41" s="276">
        <f>ROUNDUP((SUM(Tableau1[[#This Row],[1M]:[1i]])*Tableau1[[#This Row],[Coef]]/1.5),0)</f>
        <v>4</v>
      </c>
      <c r="K41" s="249">
        <f>SUM(Tableau5[[#This Row],[1.1 DC2]:[1.3 DC2]])</f>
        <v>1.25</v>
      </c>
      <c r="L41" s="249">
        <f>SUM(Tableau5[[#This Row],[2.1 DC2]:[2.5 DC2]])</f>
        <v>1.25</v>
      </c>
      <c r="M41" s="261">
        <f>SUM(Tableau5[[#This Row],[3.1 DC2]:[3.4 DC2]])</f>
        <v>3</v>
      </c>
      <c r="N41" s="262">
        <f>SUM(Tableau5[[#This Row],[4.1 DC2]:[4.5 DC2]])</f>
        <v>1.75</v>
      </c>
      <c r="O41" s="263">
        <f>ROUNDUP((SUM(Tableau1[[#This Row],[2C]:[2i]])*Tableau1[[#This Row],[Coef]]),0)</f>
        <v>8</v>
      </c>
      <c r="P41" s="277">
        <f>(Tableau1[[#This Row],[DC2]]-Tableau1[[#This Row],[DC1]])/Tableau1[[#This Row],[DC1]]</f>
        <v>1</v>
      </c>
      <c r="Q41" s="278">
        <f>SUM(Tableau5[[#This Row],[1.1 DC3]:[1.7 DC3]])</f>
        <v>0</v>
      </c>
      <c r="R41" s="279">
        <f>SUM(Tableau5[[#This Row],[2.1 DC3]:[2.8 DC3]])</f>
        <v>0</v>
      </c>
      <c r="S41" s="279">
        <f>SUM(Tableau5[[#This Row],[3.1 DC3]:[3.7 DC3]])</f>
        <v>0</v>
      </c>
      <c r="T41" s="280">
        <f>ROUNDUP((SUM(Tableau1[[#This Row],[3M]:[3i]])*Tableau1[[#This Row],[Coef]]/1.5),0)</f>
        <v>0</v>
      </c>
      <c r="U41" s="277"/>
      <c r="V41" s="281"/>
      <c r="W41" s="282"/>
      <c r="X41" s="282"/>
      <c r="Y41" s="283"/>
      <c r="Z41" s="281"/>
      <c r="AA41" s="282"/>
      <c r="AB41" s="282"/>
      <c r="AC41" s="283"/>
      <c r="AD41" s="284"/>
      <c r="AE41" s="282"/>
      <c r="AF41" s="282"/>
      <c r="AG41" s="282"/>
    </row>
    <row r="42" spans="1:33" ht="14.5" x14ac:dyDescent="0.35">
      <c r="A42" s="194">
        <v>612</v>
      </c>
      <c r="B42" s="272">
        <v>12</v>
      </c>
      <c r="C42" s="363" t="s">
        <v>306</v>
      </c>
      <c r="D42" s="362">
        <v>41</v>
      </c>
      <c r="E42" s="273" t="s">
        <v>218</v>
      </c>
      <c r="F42" s="273">
        <f>IF(Tableau1[[#This Row],[PAP]]="oui",1.1,1)</f>
        <v>1</v>
      </c>
      <c r="G42" s="274">
        <f>SUM(Tableau5[[#This Row],[1.1 DC1]:[1.10 DC1]])</f>
        <v>1.4</v>
      </c>
      <c r="H42" s="275">
        <f>SUM(Tableau5[[#This Row],[2.1 DC1]:[2.5 DC1]])</f>
        <v>1</v>
      </c>
      <c r="I42" s="275">
        <f>SUM(Tableau5[[#This Row],[3.1 DC1]:[3.5 DC1]])</f>
        <v>2</v>
      </c>
      <c r="J42" s="276">
        <f>ROUNDUP((SUM(Tableau1[[#This Row],[1M]:[1i]])*Tableau1[[#This Row],[Coef]]/1.5),0)</f>
        <v>3</v>
      </c>
      <c r="K42" s="249">
        <f>SUM(Tableau5[[#This Row],[1.1 DC2]:[1.3 DC2]])</f>
        <v>2</v>
      </c>
      <c r="L42" s="249">
        <f>SUM(Tableau5[[#This Row],[2.1 DC2]:[2.5 DC2]])</f>
        <v>3</v>
      </c>
      <c r="M42" s="261">
        <f>SUM(Tableau5[[#This Row],[3.1 DC2]:[3.4 DC2]])</f>
        <v>3.75</v>
      </c>
      <c r="N42" s="262">
        <f>SUM(Tableau5[[#This Row],[4.1 DC2]:[4.5 DC2]])</f>
        <v>1.5</v>
      </c>
      <c r="O42" s="263">
        <f>ROUNDUP((SUM(Tableau1[[#This Row],[2C]:[2i]])*Tableau1[[#This Row],[Coef]]),0)</f>
        <v>11</v>
      </c>
      <c r="P42" s="277">
        <f>(Tableau1[[#This Row],[DC2]]-Tableau1[[#This Row],[DC1]])/Tableau1[[#This Row],[DC1]]</f>
        <v>2.6666666666666665</v>
      </c>
      <c r="Q42" s="278">
        <f>SUM(Tableau5[[#This Row],[1.1 DC3]:[1.7 DC3]])</f>
        <v>0</v>
      </c>
      <c r="R42" s="279">
        <f>SUM(Tableau5[[#This Row],[2.1 DC3]:[2.8 DC3]])</f>
        <v>0</v>
      </c>
      <c r="S42" s="279">
        <f>SUM(Tableau5[[#This Row],[3.1 DC3]:[3.7 DC3]])</f>
        <v>0</v>
      </c>
      <c r="T42" s="280">
        <f>ROUNDUP((SUM(Tableau1[[#This Row],[3M]:[3i]])*Tableau1[[#This Row],[Coef]]/1.5),0)</f>
        <v>0</v>
      </c>
      <c r="U42" s="277"/>
      <c r="V42" s="281"/>
      <c r="W42" s="282"/>
      <c r="X42" s="282"/>
      <c r="Y42" s="283"/>
      <c r="Z42" s="281"/>
      <c r="AA42" s="282"/>
      <c r="AB42" s="282"/>
      <c r="AC42" s="283"/>
      <c r="AD42" s="284"/>
      <c r="AE42" s="282"/>
      <c r="AF42" s="282"/>
      <c r="AG42" s="282"/>
    </row>
    <row r="43" spans="1:33" ht="14.5" x14ac:dyDescent="0.35">
      <c r="A43" s="194">
        <v>612</v>
      </c>
      <c r="B43" s="272">
        <v>13</v>
      </c>
      <c r="C43" s="363" t="s">
        <v>307</v>
      </c>
      <c r="D43" s="362">
        <v>42</v>
      </c>
      <c r="E43" s="273" t="s">
        <v>218</v>
      </c>
      <c r="F43" s="273">
        <f>IF(Tableau1[[#This Row],[PAP]]="oui",1.1,1)</f>
        <v>1</v>
      </c>
      <c r="G43" s="274">
        <f>SUM(Tableau5[[#This Row],[1.1 DC1]:[1.10 DC1]])</f>
        <v>3</v>
      </c>
      <c r="H43" s="275">
        <f>SUM(Tableau5[[#This Row],[2.1 DC1]:[2.5 DC1]])</f>
        <v>1</v>
      </c>
      <c r="I43" s="275">
        <f>SUM(Tableau5[[#This Row],[3.1 DC1]:[3.5 DC1]])</f>
        <v>1.2</v>
      </c>
      <c r="J43" s="276">
        <f>ROUNDUP((SUM(Tableau1[[#This Row],[1M]:[1i]])*Tableau1[[#This Row],[Coef]]/1.5),0)</f>
        <v>4</v>
      </c>
      <c r="K43" s="249">
        <f>SUM(Tableau5[[#This Row],[1.1 DC2]:[1.3 DC2]])</f>
        <v>1.5</v>
      </c>
      <c r="L43" s="249">
        <f>SUM(Tableau5[[#This Row],[2.1 DC2]:[2.5 DC2]])</f>
        <v>2</v>
      </c>
      <c r="M43" s="261">
        <f>SUM(Tableau5[[#This Row],[3.1 DC2]:[3.4 DC2]])</f>
        <v>1.75</v>
      </c>
      <c r="N43" s="262">
        <f>SUM(Tableau5[[#This Row],[4.1 DC2]:[4.5 DC2]])</f>
        <v>2</v>
      </c>
      <c r="O43" s="263">
        <f>ROUNDUP((SUM(Tableau1[[#This Row],[2C]:[2i]])*Tableau1[[#This Row],[Coef]]),0)</f>
        <v>8</v>
      </c>
      <c r="P43" s="277">
        <f>(Tableau1[[#This Row],[DC2]]-Tableau1[[#This Row],[DC1]])/Tableau1[[#This Row],[DC1]]</f>
        <v>1</v>
      </c>
      <c r="Q43" s="278">
        <f>SUM(Tableau5[[#This Row],[1.1 DC3]:[1.7 DC3]])</f>
        <v>0</v>
      </c>
      <c r="R43" s="279">
        <f>SUM(Tableau5[[#This Row],[2.1 DC3]:[2.8 DC3]])</f>
        <v>0</v>
      </c>
      <c r="S43" s="279">
        <f>SUM(Tableau5[[#This Row],[3.1 DC3]:[3.7 DC3]])</f>
        <v>0</v>
      </c>
      <c r="T43" s="280">
        <f>ROUNDUP((SUM(Tableau1[[#This Row],[3M]:[3i]])*Tableau1[[#This Row],[Coef]]/1.5),0)</f>
        <v>0</v>
      </c>
      <c r="U43" s="277"/>
      <c r="V43" s="281"/>
      <c r="W43" s="282"/>
      <c r="X43" s="282"/>
      <c r="Y43" s="283"/>
      <c r="Z43" s="281"/>
      <c r="AA43" s="282"/>
      <c r="AB43" s="282"/>
      <c r="AC43" s="283"/>
      <c r="AD43" s="284"/>
      <c r="AE43" s="282"/>
      <c r="AF43" s="282"/>
      <c r="AG43" s="282"/>
    </row>
    <row r="44" spans="1:33" ht="14.5" x14ac:dyDescent="0.35">
      <c r="A44" s="194">
        <v>612</v>
      </c>
      <c r="B44" s="272">
        <v>14</v>
      </c>
      <c r="C44" s="363" t="s">
        <v>308</v>
      </c>
      <c r="D44" s="362">
        <v>43</v>
      </c>
      <c r="E44" s="273" t="s">
        <v>218</v>
      </c>
      <c r="F44" s="273">
        <f>IF(Tableau1[[#This Row],[PAP]]="oui",1.1,1)</f>
        <v>1</v>
      </c>
      <c r="G44" s="274">
        <f>SUM(Tableau5[[#This Row],[1.1 DC1]:[1.10 DC1]])</f>
        <v>5</v>
      </c>
      <c r="H44" s="275">
        <f>SUM(Tableau5[[#This Row],[2.1 DC1]:[2.5 DC1]])</f>
        <v>6.2</v>
      </c>
      <c r="I44" s="275">
        <f>SUM(Tableau5[[#This Row],[3.1 DC1]:[3.5 DC1]])</f>
        <v>7.2</v>
      </c>
      <c r="J44" s="276">
        <f>ROUNDUP((SUM(Tableau1[[#This Row],[1M]:[1i]])*Tableau1[[#This Row],[Coef]]/1.5),0)</f>
        <v>13</v>
      </c>
      <c r="K44" s="249">
        <f>SUM(Tableau5[[#This Row],[1.1 DC2]:[1.3 DC2]])</f>
        <v>2</v>
      </c>
      <c r="L44" s="249">
        <f>SUM(Tableau5[[#This Row],[2.1 DC2]:[2.5 DC2]])</f>
        <v>3</v>
      </c>
      <c r="M44" s="261">
        <f>SUM(Tableau5[[#This Row],[3.1 DC2]:[3.4 DC2]])</f>
        <v>2.5</v>
      </c>
      <c r="N44" s="262">
        <f>SUM(Tableau5[[#This Row],[4.1 DC2]:[4.5 DC2]])</f>
        <v>2.5</v>
      </c>
      <c r="O44" s="263">
        <f>ROUNDUP((SUM(Tableau1[[#This Row],[2C]:[2i]])*Tableau1[[#This Row],[Coef]]),0)</f>
        <v>10</v>
      </c>
      <c r="P44" s="277">
        <f>(Tableau1[[#This Row],[DC2]]-Tableau1[[#This Row],[DC1]])/Tableau1[[#This Row],[DC1]]</f>
        <v>-0.23076923076923078</v>
      </c>
      <c r="Q44" s="278">
        <f>SUM(Tableau5[[#This Row],[1.1 DC3]:[1.7 DC3]])</f>
        <v>0</v>
      </c>
      <c r="R44" s="279">
        <f>SUM(Tableau5[[#This Row],[2.1 DC3]:[2.8 DC3]])</f>
        <v>0</v>
      </c>
      <c r="S44" s="279">
        <f>SUM(Tableau5[[#This Row],[3.1 DC3]:[3.7 DC3]])</f>
        <v>0</v>
      </c>
      <c r="T44" s="280">
        <f>ROUNDUP((SUM(Tableau1[[#This Row],[3M]:[3i]])*Tableau1[[#This Row],[Coef]]/1.5),0)</f>
        <v>0</v>
      </c>
      <c r="U44" s="277"/>
      <c r="V44" s="281"/>
      <c r="W44" s="282"/>
      <c r="X44" s="282"/>
      <c r="Y44" s="283"/>
      <c r="Z44" s="281"/>
      <c r="AA44" s="282"/>
      <c r="AB44" s="282"/>
      <c r="AC44" s="283"/>
      <c r="AD44" s="284"/>
      <c r="AE44" s="282"/>
      <c r="AF44" s="282"/>
      <c r="AG44" s="282"/>
    </row>
    <row r="45" spans="1:33" ht="14.5" x14ac:dyDescent="0.35">
      <c r="A45" s="194">
        <v>612</v>
      </c>
      <c r="B45" s="272">
        <v>15</v>
      </c>
      <c r="C45" s="363" t="s">
        <v>309</v>
      </c>
      <c r="D45" s="362">
        <v>44</v>
      </c>
      <c r="E45" s="273" t="s">
        <v>218</v>
      </c>
      <c r="F45" s="273">
        <f>IF(Tableau1[[#This Row],[PAP]]="oui",1.1,1)</f>
        <v>1</v>
      </c>
      <c r="G45" s="274">
        <f>SUM(Tableau5[[#This Row],[1.1 DC1]:[1.10 DC1]])</f>
        <v>1.4</v>
      </c>
      <c r="H45" s="275">
        <f>SUM(Tableau5[[#This Row],[2.1 DC1]:[2.5 DC1]])</f>
        <v>0.8</v>
      </c>
      <c r="I45" s="275">
        <f>SUM(Tableau5[[#This Row],[3.1 DC1]:[3.5 DC1]])</f>
        <v>1</v>
      </c>
      <c r="J45" s="276">
        <f>ROUNDUP((SUM(Tableau1[[#This Row],[1M]:[1i]])*Tableau1[[#This Row],[Coef]]/1.5),0)</f>
        <v>3</v>
      </c>
      <c r="K45" s="249">
        <f>SUM(Tableau5[[#This Row],[1.1 DC2]:[1.3 DC2]])</f>
        <v>2</v>
      </c>
      <c r="L45" s="249">
        <f>SUM(Tableau5[[#This Row],[2.1 DC2]:[2.5 DC2]])</f>
        <v>1.75</v>
      </c>
      <c r="M45" s="261">
        <f>SUM(Tableau5[[#This Row],[3.1 DC2]:[3.4 DC2]])</f>
        <v>3.75</v>
      </c>
      <c r="N45" s="262">
        <f>SUM(Tableau5[[#This Row],[4.1 DC2]:[4.5 DC2]])</f>
        <v>1.75</v>
      </c>
      <c r="O45" s="263">
        <f>ROUNDUP((SUM(Tableau1[[#This Row],[2C]:[2i]])*Tableau1[[#This Row],[Coef]]),0)</f>
        <v>10</v>
      </c>
      <c r="P45" s="277">
        <f>(Tableau1[[#This Row],[DC2]]-Tableau1[[#This Row],[DC1]])/Tableau1[[#This Row],[DC1]]</f>
        <v>2.3333333333333335</v>
      </c>
      <c r="Q45" s="278">
        <f>SUM(Tableau5[[#This Row],[1.1 DC3]:[1.7 DC3]])</f>
        <v>0</v>
      </c>
      <c r="R45" s="279">
        <f>SUM(Tableau5[[#This Row],[2.1 DC3]:[2.8 DC3]])</f>
        <v>0</v>
      </c>
      <c r="S45" s="279">
        <f>SUM(Tableau5[[#This Row],[3.1 DC3]:[3.7 DC3]])</f>
        <v>0</v>
      </c>
      <c r="T45" s="280">
        <f>ROUNDUP((SUM(Tableau1[[#This Row],[3M]:[3i]])*Tableau1[[#This Row],[Coef]]/1.5),0)</f>
        <v>0</v>
      </c>
      <c r="U45" s="277"/>
      <c r="V45" s="281"/>
      <c r="W45" s="282"/>
      <c r="X45" s="282"/>
      <c r="Y45" s="283"/>
      <c r="Z45" s="281"/>
      <c r="AA45" s="282"/>
      <c r="AB45" s="282"/>
      <c r="AC45" s="283"/>
      <c r="AD45" s="284"/>
      <c r="AE45" s="282"/>
      <c r="AF45" s="282"/>
      <c r="AG45" s="282"/>
    </row>
    <row r="46" spans="1:33" ht="14.5" x14ac:dyDescent="0.35">
      <c r="A46" s="194">
        <v>612</v>
      </c>
      <c r="B46" s="272">
        <v>16</v>
      </c>
      <c r="C46" s="363" t="s">
        <v>310</v>
      </c>
      <c r="D46" s="362">
        <v>45</v>
      </c>
      <c r="E46" s="273" t="s">
        <v>218</v>
      </c>
      <c r="F46" s="273">
        <f>IF(Tableau1[[#This Row],[PAP]]="oui",1.1,1)</f>
        <v>1</v>
      </c>
      <c r="G46" s="274">
        <f>SUM(Tableau5[[#This Row],[1.1 DC1]:[1.10 DC1]])</f>
        <v>1.2</v>
      </c>
      <c r="H46" s="275">
        <f>SUM(Tableau5[[#This Row],[2.1 DC1]:[2.5 DC1]])</f>
        <v>1</v>
      </c>
      <c r="I46" s="275">
        <f>SUM(Tableau5[[#This Row],[3.1 DC1]:[3.5 DC1]])</f>
        <v>1.4</v>
      </c>
      <c r="J46" s="276">
        <f>ROUNDUP((SUM(Tableau1[[#This Row],[1M]:[1i]])*Tableau1[[#This Row],[Coef]]/1.5),0)</f>
        <v>3</v>
      </c>
      <c r="K46" s="249">
        <f>SUM(Tableau5[[#This Row],[1.1 DC2]:[1.3 DC2]])</f>
        <v>2.75</v>
      </c>
      <c r="L46" s="249">
        <f>SUM(Tableau5[[#This Row],[2.1 DC2]:[2.5 DC2]])</f>
        <v>1</v>
      </c>
      <c r="M46" s="261">
        <f>SUM(Tableau5[[#This Row],[3.1 DC2]:[3.4 DC2]])</f>
        <v>3.5</v>
      </c>
      <c r="N46" s="262">
        <f>SUM(Tableau5[[#This Row],[4.1 DC2]:[4.5 DC2]])</f>
        <v>1.25</v>
      </c>
      <c r="O46" s="263">
        <f>ROUNDUP((SUM(Tableau1[[#This Row],[2C]:[2i]])*Tableau1[[#This Row],[Coef]]),0)</f>
        <v>9</v>
      </c>
      <c r="P46" s="277">
        <f>(Tableau1[[#This Row],[DC2]]-Tableau1[[#This Row],[DC1]])/Tableau1[[#This Row],[DC1]]</f>
        <v>2</v>
      </c>
      <c r="Q46" s="278">
        <f>SUM(Tableau5[[#This Row],[1.1 DC3]:[1.7 DC3]])</f>
        <v>0</v>
      </c>
      <c r="R46" s="279">
        <f>SUM(Tableau5[[#This Row],[2.1 DC3]:[2.8 DC3]])</f>
        <v>0</v>
      </c>
      <c r="S46" s="279">
        <f>SUM(Tableau5[[#This Row],[3.1 DC3]:[3.7 DC3]])</f>
        <v>0</v>
      </c>
      <c r="T46" s="280">
        <f>ROUNDUP((SUM(Tableau1[[#This Row],[3M]:[3i]])*Tableau1[[#This Row],[Coef]]/1.5),0)</f>
        <v>0</v>
      </c>
      <c r="U46" s="277"/>
      <c r="V46" s="281"/>
      <c r="W46" s="282"/>
      <c r="X46" s="282"/>
      <c r="Y46" s="283"/>
      <c r="Z46" s="281"/>
      <c r="AA46" s="282"/>
      <c r="AB46" s="282"/>
      <c r="AC46" s="283"/>
      <c r="AD46" s="284"/>
      <c r="AE46" s="282"/>
      <c r="AF46" s="282"/>
      <c r="AG46" s="282"/>
    </row>
    <row r="47" spans="1:33" ht="14.5" x14ac:dyDescent="0.35">
      <c r="A47" s="194">
        <v>612</v>
      </c>
      <c r="B47" s="272">
        <v>17</v>
      </c>
      <c r="C47" s="363" t="s">
        <v>311</v>
      </c>
      <c r="D47" s="362">
        <v>46</v>
      </c>
      <c r="E47" s="273" t="s">
        <v>218</v>
      </c>
      <c r="F47" s="273">
        <f>IF(Tableau1[[#This Row],[PAP]]="oui",1.1,1)</f>
        <v>1</v>
      </c>
      <c r="G47" s="274">
        <f>SUM(Tableau5[[#This Row],[1.1 DC1]:[1.10 DC1]])</f>
        <v>2</v>
      </c>
      <c r="H47" s="275">
        <f>SUM(Tableau5[[#This Row],[2.1 DC1]:[2.5 DC1]])</f>
        <v>6.2</v>
      </c>
      <c r="I47" s="275">
        <f>SUM(Tableau5[[#This Row],[3.1 DC1]:[3.5 DC1]])</f>
        <v>3.2</v>
      </c>
      <c r="J47" s="276">
        <f>ROUNDUP((SUM(Tableau1[[#This Row],[1M]:[1i]])*Tableau1[[#This Row],[Coef]]/1.5),0)</f>
        <v>8</v>
      </c>
      <c r="K47" s="249">
        <f>SUM(Tableau5[[#This Row],[1.1 DC2]:[1.3 DC2]])</f>
        <v>2</v>
      </c>
      <c r="L47" s="249">
        <f>SUM(Tableau5[[#This Row],[2.1 DC2]:[2.5 DC2]])</f>
        <v>0.5</v>
      </c>
      <c r="M47" s="261">
        <f>SUM(Tableau5[[#This Row],[3.1 DC2]:[3.4 DC2]])</f>
        <v>1.25</v>
      </c>
      <c r="N47" s="262">
        <f>SUM(Tableau5[[#This Row],[4.1 DC2]:[4.5 DC2]])</f>
        <v>1.75</v>
      </c>
      <c r="O47" s="263">
        <f>ROUNDUP((SUM(Tableau1[[#This Row],[2C]:[2i]])*Tableau1[[#This Row],[Coef]]),0)</f>
        <v>6</v>
      </c>
      <c r="P47" s="277">
        <f>(Tableau1[[#This Row],[DC2]]-Tableau1[[#This Row],[DC1]])/Tableau1[[#This Row],[DC1]]</f>
        <v>-0.25</v>
      </c>
      <c r="Q47" s="278">
        <f>SUM(Tableau5[[#This Row],[1.1 DC3]:[1.7 DC3]])</f>
        <v>0</v>
      </c>
      <c r="R47" s="279">
        <f>SUM(Tableau5[[#This Row],[2.1 DC3]:[2.8 DC3]])</f>
        <v>0</v>
      </c>
      <c r="S47" s="279">
        <f>SUM(Tableau5[[#This Row],[3.1 DC3]:[3.7 DC3]])</f>
        <v>0</v>
      </c>
      <c r="T47" s="280">
        <f>ROUNDUP((SUM(Tableau1[[#This Row],[3M]:[3i]])*Tableau1[[#This Row],[Coef]]/1.5),0)</f>
        <v>0</v>
      </c>
      <c r="U47" s="277"/>
      <c r="V47" s="281"/>
      <c r="W47" s="282"/>
      <c r="X47" s="282"/>
      <c r="Y47" s="283"/>
      <c r="Z47" s="281"/>
      <c r="AA47" s="282"/>
      <c r="AB47" s="282"/>
      <c r="AC47" s="283"/>
      <c r="AD47" s="284"/>
      <c r="AE47" s="282"/>
      <c r="AF47" s="282"/>
      <c r="AG47" s="282"/>
    </row>
    <row r="48" spans="1:33" ht="14.5" x14ac:dyDescent="0.35">
      <c r="A48" s="194">
        <v>612</v>
      </c>
      <c r="B48" s="272">
        <v>18</v>
      </c>
      <c r="C48" s="363" t="s">
        <v>312</v>
      </c>
      <c r="D48" s="362">
        <v>47</v>
      </c>
      <c r="E48" s="273" t="s">
        <v>218</v>
      </c>
      <c r="F48" s="273">
        <f>IF(Tableau1[[#This Row],[PAP]]="oui",1.1,1)</f>
        <v>1</v>
      </c>
      <c r="G48" s="274">
        <f>SUM(Tableau5[[#This Row],[1.1 DC1]:[1.10 DC1]])</f>
        <v>4.5000000000000009</v>
      </c>
      <c r="H48" s="275">
        <f>SUM(Tableau5[[#This Row],[2.1 DC1]:[2.5 DC1]])</f>
        <v>2</v>
      </c>
      <c r="I48" s="275">
        <f>SUM(Tableau5[[#This Row],[3.1 DC1]:[3.5 DC1]])</f>
        <v>9</v>
      </c>
      <c r="J48" s="276">
        <f>ROUNDUP((SUM(Tableau1[[#This Row],[1M]:[1i]])*Tableau1[[#This Row],[Coef]]/1.5),0)</f>
        <v>11</v>
      </c>
      <c r="K48" s="249">
        <f>SUM(Tableau5[[#This Row],[1.1 DC2]:[1.3 DC2]])</f>
        <v>2.75</v>
      </c>
      <c r="L48" s="249">
        <f>SUM(Tableau5[[#This Row],[2.1 DC2]:[2.5 DC2]])</f>
        <v>3.75</v>
      </c>
      <c r="M48" s="261">
        <f>SUM(Tableau5[[#This Row],[3.1 DC2]:[3.4 DC2]])</f>
        <v>4.25</v>
      </c>
      <c r="N48" s="262">
        <f>SUM(Tableau5[[#This Row],[4.1 DC2]:[4.5 DC2]])</f>
        <v>0.25</v>
      </c>
      <c r="O48" s="263">
        <f>ROUNDUP((SUM(Tableau1[[#This Row],[2C]:[2i]])*Tableau1[[#This Row],[Coef]]),0)</f>
        <v>11</v>
      </c>
      <c r="P48" s="277">
        <f>(Tableau1[[#This Row],[DC2]]-Tableau1[[#This Row],[DC1]])/Tableau1[[#This Row],[DC1]]</f>
        <v>0</v>
      </c>
      <c r="Q48" s="278">
        <f>SUM(Tableau5[[#This Row],[1.1 DC3]:[1.7 DC3]])</f>
        <v>0</v>
      </c>
      <c r="R48" s="279">
        <f>SUM(Tableau5[[#This Row],[2.1 DC3]:[2.8 DC3]])</f>
        <v>0</v>
      </c>
      <c r="S48" s="279">
        <f>SUM(Tableau5[[#This Row],[3.1 DC3]:[3.7 DC3]])</f>
        <v>0</v>
      </c>
      <c r="T48" s="280">
        <f>ROUNDUP((SUM(Tableau1[[#This Row],[3M]:[3i]])*Tableau1[[#This Row],[Coef]]/1.5),0)</f>
        <v>0</v>
      </c>
      <c r="U48" s="277"/>
      <c r="V48" s="281"/>
      <c r="W48" s="282"/>
      <c r="X48" s="282"/>
      <c r="Y48" s="283"/>
      <c r="Z48" s="281"/>
      <c r="AA48" s="282"/>
      <c r="AB48" s="282"/>
      <c r="AC48" s="283"/>
      <c r="AD48" s="284"/>
      <c r="AE48" s="282"/>
      <c r="AF48" s="282"/>
      <c r="AG48" s="282"/>
    </row>
    <row r="49" spans="1:33" ht="14.5" x14ac:dyDescent="0.35">
      <c r="A49" s="194">
        <v>612</v>
      </c>
      <c r="B49" s="272">
        <v>19</v>
      </c>
      <c r="C49" s="363" t="s">
        <v>313</v>
      </c>
      <c r="D49" s="362">
        <v>48</v>
      </c>
      <c r="E49" s="273" t="s">
        <v>218</v>
      </c>
      <c r="F49" s="273">
        <f>IF(Tableau1[[#This Row],[PAP]]="oui",1.1,1)</f>
        <v>1</v>
      </c>
      <c r="G49" s="274">
        <f>SUM(Tableau5[[#This Row],[1.1 DC1]:[1.10 DC1]])</f>
        <v>3.3</v>
      </c>
      <c r="H49" s="275">
        <f>SUM(Tableau5[[#This Row],[2.1 DC1]:[2.5 DC1]])</f>
        <v>3</v>
      </c>
      <c r="I49" s="275">
        <f>SUM(Tableau5[[#This Row],[3.1 DC1]:[3.5 DC1]])</f>
        <v>7</v>
      </c>
      <c r="J49" s="276">
        <f>ROUNDUP((SUM(Tableau1[[#This Row],[1M]:[1i]])*Tableau1[[#This Row],[Coef]]/1.5),0)</f>
        <v>9</v>
      </c>
      <c r="K49" s="249">
        <f>SUM(Tableau5[[#This Row],[1.1 DC2]:[1.3 DC2]])</f>
        <v>2</v>
      </c>
      <c r="L49" s="249">
        <f>SUM(Tableau5[[#This Row],[2.1 DC2]:[2.5 DC2]])</f>
        <v>0.5</v>
      </c>
      <c r="M49" s="261">
        <f>SUM(Tableau5[[#This Row],[3.1 DC2]:[3.4 DC2]])</f>
        <v>3.5</v>
      </c>
      <c r="N49" s="262">
        <f>SUM(Tableau5[[#This Row],[4.1 DC2]:[4.5 DC2]])</f>
        <v>1.75</v>
      </c>
      <c r="O49" s="263">
        <f>ROUNDUP((SUM(Tableau1[[#This Row],[2C]:[2i]])*Tableau1[[#This Row],[Coef]]),0)</f>
        <v>8</v>
      </c>
      <c r="P49" s="277">
        <f>(Tableau1[[#This Row],[DC2]]-Tableau1[[#This Row],[DC1]])/Tableau1[[#This Row],[DC1]]</f>
        <v>-0.1111111111111111</v>
      </c>
      <c r="Q49" s="278">
        <f>SUM(Tableau5[[#This Row],[1.1 DC3]:[1.7 DC3]])</f>
        <v>0</v>
      </c>
      <c r="R49" s="279">
        <f>SUM(Tableau5[[#This Row],[2.1 DC3]:[2.8 DC3]])</f>
        <v>0</v>
      </c>
      <c r="S49" s="279">
        <f>SUM(Tableau5[[#This Row],[3.1 DC3]:[3.7 DC3]])</f>
        <v>0</v>
      </c>
      <c r="T49" s="280">
        <f>ROUNDUP((SUM(Tableau1[[#This Row],[3M]:[3i]])*Tableau1[[#This Row],[Coef]]/1.5),0)</f>
        <v>0</v>
      </c>
      <c r="U49" s="277"/>
      <c r="V49" s="281"/>
      <c r="W49" s="282"/>
      <c r="X49" s="282"/>
      <c r="Y49" s="283"/>
      <c r="Z49" s="281"/>
      <c r="AA49" s="282"/>
      <c r="AB49" s="282"/>
      <c r="AC49" s="283"/>
      <c r="AD49" s="284"/>
      <c r="AE49" s="282"/>
      <c r="AF49" s="282"/>
      <c r="AG49" s="282"/>
    </row>
    <row r="50" spans="1:33" ht="14.5" x14ac:dyDescent="0.35">
      <c r="A50" s="194">
        <v>612</v>
      </c>
      <c r="B50" s="272">
        <v>20</v>
      </c>
      <c r="C50" s="363" t="s">
        <v>314</v>
      </c>
      <c r="D50" s="362">
        <v>49</v>
      </c>
      <c r="E50" s="273" t="s">
        <v>218</v>
      </c>
      <c r="F50" s="273">
        <f>IF(Tableau1[[#This Row],[PAP]]="oui",1.1,1)</f>
        <v>1</v>
      </c>
      <c r="G50" s="274">
        <f>SUM(Tableau5[[#This Row],[1.1 DC1]:[1.10 DC1]])</f>
        <v>0.7</v>
      </c>
      <c r="H50" s="275">
        <f>SUM(Tableau5[[#This Row],[2.1 DC1]:[2.5 DC1]])</f>
        <v>2.95</v>
      </c>
      <c r="I50" s="275">
        <f>SUM(Tableau5[[#This Row],[3.1 DC1]:[3.5 DC1]])</f>
        <v>2.5</v>
      </c>
      <c r="J50" s="276">
        <f>ROUNDUP((SUM(Tableau1[[#This Row],[1M]:[1i]])*Tableau1[[#This Row],[Coef]]/1.5),0)</f>
        <v>5</v>
      </c>
      <c r="K50" s="249">
        <f>SUM(Tableau5[[#This Row],[1.1 DC2]:[1.3 DC2]])</f>
        <v>3.5</v>
      </c>
      <c r="L50" s="249">
        <f>SUM(Tableau5[[#This Row],[2.1 DC2]:[2.5 DC2]])</f>
        <v>2.25</v>
      </c>
      <c r="M50" s="261">
        <f>SUM(Tableau5[[#This Row],[3.1 DC2]:[3.4 DC2]])</f>
        <v>2.75</v>
      </c>
      <c r="N50" s="262">
        <f>SUM(Tableau5[[#This Row],[4.1 DC2]:[4.5 DC2]])</f>
        <v>1.5</v>
      </c>
      <c r="O50" s="263">
        <f>ROUNDUP((SUM(Tableau1[[#This Row],[2C]:[2i]])*Tableau1[[#This Row],[Coef]]),0)</f>
        <v>10</v>
      </c>
      <c r="P50" s="277">
        <f>(Tableau1[[#This Row],[DC2]]-Tableau1[[#This Row],[DC1]])/Tableau1[[#This Row],[DC1]]</f>
        <v>1</v>
      </c>
      <c r="Q50" s="278">
        <f>SUM(Tableau5[[#This Row],[1.1 DC3]:[1.7 DC3]])</f>
        <v>0</v>
      </c>
      <c r="R50" s="279">
        <f>SUM(Tableau5[[#This Row],[2.1 DC3]:[2.8 DC3]])</f>
        <v>0</v>
      </c>
      <c r="S50" s="279">
        <f>SUM(Tableau5[[#This Row],[3.1 DC3]:[3.7 DC3]])</f>
        <v>0</v>
      </c>
      <c r="T50" s="280">
        <f>ROUNDUP((SUM(Tableau1[[#This Row],[3M]:[3i]])*Tableau1[[#This Row],[Coef]]/1.5),0)</f>
        <v>0</v>
      </c>
      <c r="U50" s="277"/>
      <c r="V50" s="281"/>
      <c r="W50" s="282"/>
      <c r="X50" s="282"/>
      <c r="Y50" s="283"/>
      <c r="Z50" s="281"/>
      <c r="AA50" s="282"/>
      <c r="AB50" s="282"/>
      <c r="AC50" s="283"/>
      <c r="AD50" s="284"/>
      <c r="AE50" s="282"/>
      <c r="AF50" s="282"/>
      <c r="AG50" s="282"/>
    </row>
    <row r="51" spans="1:33" ht="14.5" x14ac:dyDescent="0.35">
      <c r="A51" s="194">
        <v>612</v>
      </c>
      <c r="B51" s="272">
        <v>21</v>
      </c>
      <c r="C51" s="363" t="s">
        <v>315</v>
      </c>
      <c r="D51" s="362">
        <v>50</v>
      </c>
      <c r="E51" s="273" t="s">
        <v>218</v>
      </c>
      <c r="F51" s="273">
        <f>IF(Tableau1[[#This Row],[PAP]]="oui",1.1,1)</f>
        <v>1</v>
      </c>
      <c r="G51" s="274">
        <f>SUM(Tableau5[[#This Row],[1.1 DC1]:[1.10 DC1]])</f>
        <v>2.7</v>
      </c>
      <c r="H51" s="275">
        <f>SUM(Tableau5[[#This Row],[2.1 DC1]:[2.5 DC1]])</f>
        <v>1</v>
      </c>
      <c r="I51" s="275">
        <f>SUM(Tableau5[[#This Row],[3.1 DC1]:[3.5 DC1]])</f>
        <v>3</v>
      </c>
      <c r="J51" s="276">
        <f>ROUNDUP((SUM(Tableau1[[#This Row],[1M]:[1i]])*Tableau1[[#This Row],[Coef]]/1.5),0)</f>
        <v>5</v>
      </c>
      <c r="K51" s="249">
        <f>SUM(Tableau5[[#This Row],[1.1 DC2]:[1.3 DC2]])</f>
        <v>2.75</v>
      </c>
      <c r="L51" s="249">
        <f>SUM(Tableau5[[#This Row],[2.1 DC2]:[2.5 DC2]])</f>
        <v>2.25</v>
      </c>
      <c r="M51" s="261">
        <f>SUM(Tableau5[[#This Row],[3.1 DC2]:[3.4 DC2]])</f>
        <v>3.75</v>
      </c>
      <c r="N51" s="262">
        <f>SUM(Tableau5[[#This Row],[4.1 DC2]:[4.5 DC2]])</f>
        <v>1.5</v>
      </c>
      <c r="O51" s="263">
        <f>ROUNDUP((SUM(Tableau1[[#This Row],[2C]:[2i]])*Tableau1[[#This Row],[Coef]]),0)</f>
        <v>11</v>
      </c>
      <c r="P51" s="277">
        <f>(Tableau1[[#This Row],[DC2]]-Tableau1[[#This Row],[DC1]])/Tableau1[[#This Row],[DC1]]</f>
        <v>1.2</v>
      </c>
      <c r="Q51" s="278">
        <f>SUM(Tableau5[[#This Row],[1.1 DC3]:[1.7 DC3]])</f>
        <v>0</v>
      </c>
      <c r="R51" s="279">
        <f>SUM(Tableau5[[#This Row],[2.1 DC3]:[2.8 DC3]])</f>
        <v>0</v>
      </c>
      <c r="S51" s="279">
        <f>SUM(Tableau5[[#This Row],[3.1 DC3]:[3.7 DC3]])</f>
        <v>0</v>
      </c>
      <c r="T51" s="280">
        <f>ROUNDUP((SUM(Tableau1[[#This Row],[3M]:[3i]])*Tableau1[[#This Row],[Coef]]/1.5),0)</f>
        <v>0</v>
      </c>
      <c r="U51" s="277"/>
      <c r="V51" s="281"/>
      <c r="W51" s="282"/>
      <c r="X51" s="282"/>
      <c r="Y51" s="283"/>
      <c r="Z51" s="281"/>
      <c r="AA51" s="282"/>
      <c r="AB51" s="282"/>
      <c r="AC51" s="283"/>
      <c r="AD51" s="284"/>
      <c r="AE51" s="282"/>
      <c r="AF51" s="282"/>
      <c r="AG51" s="282"/>
    </row>
    <row r="52" spans="1:33" ht="14.5" x14ac:dyDescent="0.35">
      <c r="A52" s="194">
        <v>612</v>
      </c>
      <c r="B52" s="272">
        <v>22</v>
      </c>
      <c r="C52" s="363" t="s">
        <v>316</v>
      </c>
      <c r="D52" s="362">
        <v>51</v>
      </c>
      <c r="E52" s="273" t="s">
        <v>219</v>
      </c>
      <c r="F52" s="273">
        <f>IF(Tableau1[[#This Row],[PAP]]="oui",1.1,1)</f>
        <v>1.1000000000000001</v>
      </c>
      <c r="G52" s="274">
        <f>SUM(Tableau5[[#This Row],[1.1 DC1]:[1.10 DC1]])</f>
        <v>2.2000000000000002</v>
      </c>
      <c r="H52" s="275">
        <f>SUM(Tableau5[[#This Row],[2.1 DC1]:[2.5 DC1]])</f>
        <v>9.25</v>
      </c>
      <c r="I52" s="275">
        <f>SUM(Tableau5[[#This Row],[3.1 DC1]:[3.5 DC1]])</f>
        <v>6.2</v>
      </c>
      <c r="J52" s="276">
        <f>ROUNDUP((SUM(Tableau1[[#This Row],[1M]:[1i]])*Tableau1[[#This Row],[Coef]]/1.5),0)</f>
        <v>13</v>
      </c>
      <c r="K52" s="249">
        <f>SUM(Tableau5[[#This Row],[1.1 DC2]:[1.3 DC2]])</f>
        <v>2.75</v>
      </c>
      <c r="L52" s="249">
        <f>SUM(Tableau5[[#This Row],[2.1 DC2]:[2.5 DC2]])</f>
        <v>2.25</v>
      </c>
      <c r="M52" s="261">
        <f>SUM(Tableau5[[#This Row],[3.1 DC2]:[3.4 DC2]])</f>
        <v>4</v>
      </c>
      <c r="N52" s="262">
        <f>SUM(Tableau5[[#This Row],[4.1 DC2]:[4.5 DC2]])</f>
        <v>1.25</v>
      </c>
      <c r="O52" s="263">
        <f>ROUNDUP((SUM(Tableau1[[#This Row],[2C]:[2i]])*Tableau1[[#This Row],[Coef]]),0)</f>
        <v>12</v>
      </c>
      <c r="P52" s="277">
        <f>(Tableau1[[#This Row],[DC2]]-Tableau1[[#This Row],[DC1]])/Tableau1[[#This Row],[DC1]]</f>
        <v>-7.6923076923076927E-2</v>
      </c>
      <c r="Q52" s="278">
        <f>SUM(Tableau5[[#This Row],[1.1 DC3]:[1.7 DC3]])</f>
        <v>0</v>
      </c>
      <c r="R52" s="279">
        <f>SUM(Tableau5[[#This Row],[2.1 DC3]:[2.8 DC3]])</f>
        <v>0</v>
      </c>
      <c r="S52" s="279">
        <f>SUM(Tableau5[[#This Row],[3.1 DC3]:[3.7 DC3]])</f>
        <v>0</v>
      </c>
      <c r="T52" s="280">
        <f>ROUNDUP((SUM(Tableau1[[#This Row],[3M]:[3i]])*Tableau1[[#This Row],[Coef]]/1.5),0)</f>
        <v>0</v>
      </c>
      <c r="U52" s="277"/>
      <c r="V52" s="281"/>
      <c r="W52" s="282"/>
      <c r="X52" s="282"/>
      <c r="Y52" s="283"/>
      <c r="Z52" s="281"/>
      <c r="AA52" s="282"/>
      <c r="AB52" s="282"/>
      <c r="AC52" s="283"/>
      <c r="AD52" s="284"/>
      <c r="AE52" s="282"/>
      <c r="AF52" s="282"/>
      <c r="AG52" s="282"/>
    </row>
    <row r="53" spans="1:33" ht="14.5" x14ac:dyDescent="0.35">
      <c r="A53" s="194">
        <v>612</v>
      </c>
      <c r="B53" s="272">
        <v>23</v>
      </c>
      <c r="C53" s="363" t="s">
        <v>317</v>
      </c>
      <c r="D53" s="362">
        <v>52</v>
      </c>
      <c r="E53" s="273" t="s">
        <v>218</v>
      </c>
      <c r="F53" s="273">
        <f>IF(Tableau1[[#This Row],[PAP]]="oui",1.1,1)</f>
        <v>1</v>
      </c>
      <c r="G53" s="274">
        <f>SUM(Tableau5[[#This Row],[1.1 DC1]:[1.10 DC1]])</f>
        <v>3.1</v>
      </c>
      <c r="H53" s="275">
        <f>SUM(Tableau5[[#This Row],[2.1 DC1]:[2.5 DC1]])</f>
        <v>4.75</v>
      </c>
      <c r="I53" s="275">
        <f>SUM(Tableau5[[#This Row],[3.1 DC1]:[3.5 DC1]])</f>
        <v>3</v>
      </c>
      <c r="J53" s="276">
        <f>ROUNDUP((SUM(Tableau1[[#This Row],[1M]:[1i]])*Tableau1[[#This Row],[Coef]]/1.5),0)</f>
        <v>8</v>
      </c>
      <c r="K53" s="249">
        <f>SUM(Tableau5[[#This Row],[1.1 DC2]:[1.3 DC2]])</f>
        <v>2.25</v>
      </c>
      <c r="L53" s="249">
        <f>SUM(Tableau5[[#This Row],[2.1 DC2]:[2.5 DC2]])</f>
        <v>1.75</v>
      </c>
      <c r="M53" s="261">
        <f>SUM(Tableau5[[#This Row],[3.1 DC2]:[3.4 DC2]])</f>
        <v>3.5</v>
      </c>
      <c r="N53" s="262">
        <f>SUM(Tableau5[[#This Row],[4.1 DC2]:[4.5 DC2]])</f>
        <v>0.5</v>
      </c>
      <c r="O53" s="263">
        <f>ROUNDUP((SUM(Tableau1[[#This Row],[2C]:[2i]])*Tableau1[[#This Row],[Coef]]),0)</f>
        <v>8</v>
      </c>
      <c r="P53" s="277">
        <f>(Tableau1[[#This Row],[DC2]]-Tableau1[[#This Row],[DC1]])/Tableau1[[#This Row],[DC1]]</f>
        <v>0</v>
      </c>
      <c r="Q53" s="278">
        <f>SUM(Tableau5[[#This Row],[1.1 DC3]:[1.7 DC3]])</f>
        <v>0</v>
      </c>
      <c r="R53" s="279">
        <f>SUM(Tableau5[[#This Row],[2.1 DC3]:[2.8 DC3]])</f>
        <v>0</v>
      </c>
      <c r="S53" s="279">
        <f>SUM(Tableau5[[#This Row],[3.1 DC3]:[3.7 DC3]])</f>
        <v>0</v>
      </c>
      <c r="T53" s="280">
        <f>ROUNDUP((SUM(Tableau1[[#This Row],[3M]:[3i]])*Tableau1[[#This Row],[Coef]]/1.5),0)</f>
        <v>0</v>
      </c>
      <c r="U53" s="277"/>
      <c r="V53" s="281"/>
      <c r="W53" s="282"/>
      <c r="X53" s="282"/>
      <c r="Y53" s="283"/>
      <c r="Z53" s="281"/>
      <c r="AA53" s="282"/>
      <c r="AB53" s="282"/>
      <c r="AC53" s="283"/>
      <c r="AD53" s="284"/>
      <c r="AE53" s="282"/>
      <c r="AF53" s="282"/>
      <c r="AG53" s="282"/>
    </row>
    <row r="54" spans="1:33" ht="14.5" x14ac:dyDescent="0.35">
      <c r="A54" s="194">
        <v>612</v>
      </c>
      <c r="B54" s="272">
        <v>24</v>
      </c>
      <c r="C54" s="363" t="s">
        <v>318</v>
      </c>
      <c r="D54" s="362">
        <v>53</v>
      </c>
      <c r="E54" s="273" t="s">
        <v>218</v>
      </c>
      <c r="F54" s="273">
        <f>IF(Tableau1[[#This Row],[PAP]]="oui",1.1,1)</f>
        <v>1</v>
      </c>
      <c r="G54" s="274">
        <f>SUM(Tableau5[[#This Row],[1.1 DC1]:[1.10 DC1]])</f>
        <v>1.1000000000000001</v>
      </c>
      <c r="H54" s="275">
        <f>SUM(Tableau5[[#This Row],[2.1 DC1]:[2.5 DC1]])</f>
        <v>1.5</v>
      </c>
      <c r="I54" s="275">
        <f>SUM(Tableau5[[#This Row],[3.1 DC1]:[3.5 DC1]])</f>
        <v>2</v>
      </c>
      <c r="J54" s="276">
        <f>ROUNDUP((SUM(Tableau1[[#This Row],[1M]:[1i]])*Tableau1[[#This Row],[Coef]]/1.5),0)</f>
        <v>4</v>
      </c>
      <c r="K54" s="249">
        <f>SUM(Tableau5[[#This Row],[1.1 DC2]:[1.3 DC2]])</f>
        <v>3</v>
      </c>
      <c r="L54" s="249">
        <f>SUM(Tableau5[[#This Row],[2.1 DC2]:[2.5 DC2]])</f>
        <v>3.25</v>
      </c>
      <c r="M54" s="261">
        <f>SUM(Tableau5[[#This Row],[3.1 DC2]:[3.4 DC2]])</f>
        <v>4.5</v>
      </c>
      <c r="N54" s="262">
        <f>SUM(Tableau5[[#This Row],[4.1 DC2]:[4.5 DC2]])</f>
        <v>1</v>
      </c>
      <c r="O54" s="263">
        <f>ROUNDUP((SUM(Tableau1[[#This Row],[2C]:[2i]])*Tableau1[[#This Row],[Coef]]),0)</f>
        <v>12</v>
      </c>
      <c r="P54" s="277">
        <f>(Tableau1[[#This Row],[DC2]]-Tableau1[[#This Row],[DC1]])/Tableau1[[#This Row],[DC1]]</f>
        <v>2</v>
      </c>
      <c r="Q54" s="278">
        <f>SUM(Tableau5[[#This Row],[1.1 DC3]:[1.7 DC3]])</f>
        <v>0</v>
      </c>
      <c r="R54" s="279">
        <f>SUM(Tableau5[[#This Row],[2.1 DC3]:[2.8 DC3]])</f>
        <v>0</v>
      </c>
      <c r="S54" s="279">
        <f>SUM(Tableau5[[#This Row],[3.1 DC3]:[3.7 DC3]])</f>
        <v>0</v>
      </c>
      <c r="T54" s="280">
        <f>ROUNDUP((SUM(Tableau1[[#This Row],[3M]:[3i]])*Tableau1[[#This Row],[Coef]]/1.5),0)</f>
        <v>0</v>
      </c>
      <c r="U54" s="277"/>
      <c r="V54" s="281"/>
      <c r="W54" s="282"/>
      <c r="X54" s="282"/>
      <c r="Y54" s="283"/>
      <c r="Z54" s="281"/>
      <c r="AA54" s="282"/>
      <c r="AB54" s="282"/>
      <c r="AC54" s="283"/>
      <c r="AD54" s="284"/>
      <c r="AE54" s="282"/>
      <c r="AF54" s="282"/>
      <c r="AG54" s="282"/>
    </row>
    <row r="55" spans="1:33" ht="14.5" x14ac:dyDescent="0.35">
      <c r="A55" s="194">
        <v>612</v>
      </c>
      <c r="B55" s="272">
        <v>25</v>
      </c>
      <c r="C55" s="363" t="s">
        <v>319</v>
      </c>
      <c r="D55" s="362">
        <v>54</v>
      </c>
      <c r="E55" s="273" t="s">
        <v>218</v>
      </c>
      <c r="F55" s="273">
        <f>IF(Tableau1[[#This Row],[PAP]]="oui",1.1,1)</f>
        <v>1</v>
      </c>
      <c r="G55" s="274">
        <f>SUM(Tableau5[[#This Row],[1.1 DC1]:[1.10 DC1]])</f>
        <v>1.7</v>
      </c>
      <c r="H55" s="275">
        <f>SUM(Tableau5[[#This Row],[2.1 DC1]:[2.5 DC1]])</f>
        <v>3.2</v>
      </c>
      <c r="I55" s="275">
        <f>SUM(Tableau5[[#This Row],[3.1 DC1]:[3.5 DC1]])</f>
        <v>4.7</v>
      </c>
      <c r="J55" s="276">
        <f>ROUNDUP((SUM(Tableau1[[#This Row],[1M]:[1i]])*Tableau1[[#This Row],[Coef]]/1.5),0)</f>
        <v>7</v>
      </c>
      <c r="K55" s="249">
        <f>SUM(Tableau5[[#This Row],[1.1 DC2]:[1.3 DC2]])</f>
        <v>3</v>
      </c>
      <c r="L55" s="249">
        <f>SUM(Tableau5[[#This Row],[2.1 DC2]:[2.5 DC2]])</f>
        <v>3.75</v>
      </c>
      <c r="M55" s="261">
        <f>SUM(Tableau5[[#This Row],[3.1 DC2]:[3.4 DC2]])</f>
        <v>4</v>
      </c>
      <c r="N55" s="262">
        <f>SUM(Tableau5[[#This Row],[4.1 DC2]:[4.5 DC2]])</f>
        <v>3</v>
      </c>
      <c r="O55" s="263">
        <f>ROUNDUP((SUM(Tableau1[[#This Row],[2C]:[2i]])*Tableau1[[#This Row],[Coef]]),0)</f>
        <v>14</v>
      </c>
      <c r="P55" s="277">
        <f>(Tableau1[[#This Row],[DC2]]-Tableau1[[#This Row],[DC1]])/Tableau1[[#This Row],[DC1]]</f>
        <v>1</v>
      </c>
      <c r="Q55" s="278">
        <f>SUM(Tableau5[[#This Row],[1.1 DC3]:[1.7 DC3]])</f>
        <v>0</v>
      </c>
      <c r="R55" s="279">
        <f>SUM(Tableau5[[#This Row],[2.1 DC3]:[2.8 DC3]])</f>
        <v>0</v>
      </c>
      <c r="S55" s="279">
        <f>SUM(Tableau5[[#This Row],[3.1 DC3]:[3.7 DC3]])</f>
        <v>0</v>
      </c>
      <c r="T55" s="280">
        <f>ROUNDUP((SUM(Tableau1[[#This Row],[3M]:[3i]])*Tableau1[[#This Row],[Coef]]/1.5),0)</f>
        <v>0</v>
      </c>
      <c r="U55" s="277"/>
      <c r="V55" s="281"/>
      <c r="W55" s="282"/>
      <c r="X55" s="282"/>
      <c r="Y55" s="283"/>
      <c r="Z55" s="281"/>
      <c r="AA55" s="282"/>
      <c r="AB55" s="282"/>
      <c r="AC55" s="283"/>
      <c r="AD55" s="284"/>
      <c r="AE55" s="282"/>
      <c r="AF55" s="282"/>
      <c r="AG55" s="282"/>
    </row>
    <row r="56" spans="1:33" ht="14.5" x14ac:dyDescent="0.35">
      <c r="A56" s="194">
        <v>612</v>
      </c>
      <c r="B56" s="272">
        <v>26</v>
      </c>
      <c r="C56" s="363" t="s">
        <v>320</v>
      </c>
      <c r="D56" s="362">
        <v>55</v>
      </c>
      <c r="E56" s="273" t="s">
        <v>219</v>
      </c>
      <c r="F56" s="273">
        <f>IF(Tableau1[[#This Row],[PAP]]="oui",1.1,1)</f>
        <v>1.1000000000000001</v>
      </c>
      <c r="G56" s="274">
        <f>SUM(Tableau5[[#This Row],[1.1 DC1]:[1.10 DC1]])</f>
        <v>4.25</v>
      </c>
      <c r="H56" s="275">
        <f>SUM(Tableau5[[#This Row],[2.1 DC1]:[2.5 DC1]])</f>
        <v>9</v>
      </c>
      <c r="I56" s="275">
        <f>SUM(Tableau5[[#This Row],[3.1 DC1]:[3.5 DC1]])</f>
        <v>10</v>
      </c>
      <c r="J56" s="276">
        <f>ROUNDUP((SUM(Tableau1[[#This Row],[1M]:[1i]])*Tableau1[[#This Row],[Coef]]/1.5),0)</f>
        <v>18</v>
      </c>
      <c r="K56" s="249">
        <f>SUM(Tableau5[[#This Row],[1.1 DC2]:[1.3 DC2]])</f>
        <v>4.75</v>
      </c>
      <c r="L56" s="249">
        <f>SUM(Tableau5[[#This Row],[2.1 DC2]:[2.5 DC2]])</f>
        <v>3.5</v>
      </c>
      <c r="M56" s="261">
        <f>SUM(Tableau5[[#This Row],[3.1 DC2]:[3.4 DC2]])</f>
        <v>4.25</v>
      </c>
      <c r="N56" s="262">
        <f>SUM(Tableau5[[#This Row],[4.1 DC2]:[4.5 DC2]])</f>
        <v>3.75</v>
      </c>
      <c r="O56" s="263">
        <f>ROUNDUP((SUM(Tableau1[[#This Row],[2C]:[2i]])*Tableau1[[#This Row],[Coef]]),0)</f>
        <v>18</v>
      </c>
      <c r="P56" s="277">
        <f>(Tableau1[[#This Row],[DC2]]-Tableau1[[#This Row],[DC1]])/Tableau1[[#This Row],[DC1]]</f>
        <v>0</v>
      </c>
      <c r="Q56" s="278">
        <f>SUM(Tableau5[[#This Row],[1.1 DC3]:[1.7 DC3]])</f>
        <v>0</v>
      </c>
      <c r="R56" s="279">
        <f>SUM(Tableau5[[#This Row],[2.1 DC3]:[2.8 DC3]])</f>
        <v>0</v>
      </c>
      <c r="S56" s="279">
        <f>SUM(Tableau5[[#This Row],[3.1 DC3]:[3.7 DC3]])</f>
        <v>0</v>
      </c>
      <c r="T56" s="280">
        <f>ROUNDUP((SUM(Tableau1[[#This Row],[3M]:[3i]])*Tableau1[[#This Row],[Coef]]/1.5),0)</f>
        <v>0</v>
      </c>
      <c r="U56" s="277"/>
      <c r="V56" s="281"/>
      <c r="W56" s="282"/>
      <c r="X56" s="282"/>
      <c r="Y56" s="283"/>
      <c r="Z56" s="281"/>
      <c r="AA56" s="282"/>
      <c r="AB56" s="282"/>
      <c r="AC56" s="283"/>
      <c r="AD56" s="284"/>
      <c r="AE56" s="282"/>
      <c r="AF56" s="282"/>
      <c r="AG56" s="282"/>
    </row>
    <row r="57" spans="1:33" ht="14.5" x14ac:dyDescent="0.35">
      <c r="A57" s="194">
        <v>612</v>
      </c>
      <c r="B57" s="272">
        <v>27</v>
      </c>
      <c r="C57" s="363" t="s">
        <v>321</v>
      </c>
      <c r="D57" s="362">
        <v>56</v>
      </c>
      <c r="E57" s="273" t="s">
        <v>218</v>
      </c>
      <c r="F57" s="273">
        <f>IF(Tableau1[[#This Row],[PAP]]="oui",1.1,1)</f>
        <v>1</v>
      </c>
      <c r="G57" s="274">
        <f>SUM(Tableau5[[#This Row],[1.1 DC1]:[1.10 DC1]])</f>
        <v>6</v>
      </c>
      <c r="H57" s="275">
        <f>SUM(Tableau5[[#This Row],[2.1 DC1]:[2.5 DC1]])</f>
        <v>5.5</v>
      </c>
      <c r="I57" s="275">
        <f>SUM(Tableau5[[#This Row],[3.1 DC1]:[3.5 DC1]])</f>
        <v>8</v>
      </c>
      <c r="J57" s="276">
        <f>ROUNDUP((SUM(Tableau1[[#This Row],[1M]:[1i]])*Tableau1[[#This Row],[Coef]]/1.5),0)</f>
        <v>13</v>
      </c>
      <c r="K57" s="249">
        <f>SUM(Tableau5[[#This Row],[1.1 DC2]:[1.3 DC2]])</f>
        <v>2.25</v>
      </c>
      <c r="L57" s="249">
        <f>SUM(Tableau5[[#This Row],[2.1 DC2]:[2.5 DC2]])</f>
        <v>3.5</v>
      </c>
      <c r="M57" s="261">
        <f>SUM(Tableau5[[#This Row],[3.1 DC2]:[3.4 DC2]])</f>
        <v>3.75</v>
      </c>
      <c r="N57" s="262">
        <f>SUM(Tableau5[[#This Row],[4.1 DC2]:[4.5 DC2]])</f>
        <v>3.25</v>
      </c>
      <c r="O57" s="263">
        <f>ROUNDUP((SUM(Tableau1[[#This Row],[2C]:[2i]])*Tableau1[[#This Row],[Coef]]),0)</f>
        <v>13</v>
      </c>
      <c r="P57" s="277">
        <f>(Tableau1[[#This Row],[DC2]]-Tableau1[[#This Row],[DC1]])/Tableau1[[#This Row],[DC1]]</f>
        <v>0</v>
      </c>
      <c r="Q57" s="278">
        <f>SUM(Tableau5[[#This Row],[1.1 DC3]:[1.7 DC3]])</f>
        <v>0</v>
      </c>
      <c r="R57" s="279">
        <f>SUM(Tableau5[[#This Row],[2.1 DC3]:[2.8 DC3]])</f>
        <v>0</v>
      </c>
      <c r="S57" s="279">
        <f>SUM(Tableau5[[#This Row],[3.1 DC3]:[3.7 DC3]])</f>
        <v>0</v>
      </c>
      <c r="T57" s="280">
        <f>ROUNDUP((SUM(Tableau1[[#This Row],[3M]:[3i]])*Tableau1[[#This Row],[Coef]]/1.5),0)</f>
        <v>0</v>
      </c>
      <c r="U57" s="277"/>
      <c r="V57" s="281"/>
      <c r="W57" s="282"/>
      <c r="X57" s="282"/>
      <c r="Y57" s="283"/>
      <c r="Z57" s="281"/>
      <c r="AA57" s="282"/>
      <c r="AB57" s="282"/>
      <c r="AC57" s="283"/>
      <c r="AD57" s="284"/>
      <c r="AE57" s="282"/>
      <c r="AF57" s="282"/>
      <c r="AG57" s="282"/>
    </row>
    <row r="58" spans="1:33" ht="14.5" x14ac:dyDescent="0.35">
      <c r="A58" s="194">
        <v>612</v>
      </c>
      <c r="B58" s="272">
        <v>28</v>
      </c>
      <c r="C58" s="363" t="s">
        <v>322</v>
      </c>
      <c r="D58" s="362">
        <v>57</v>
      </c>
      <c r="E58" s="273" t="s">
        <v>219</v>
      </c>
      <c r="F58" s="273">
        <f>IF(Tableau1[[#This Row],[PAP]]="oui",1.1,1)</f>
        <v>1.1000000000000001</v>
      </c>
      <c r="G58" s="274">
        <f>SUM(Tableau5[[#This Row],[1.1 DC1]:[1.10 DC1]])</f>
        <v>1.2</v>
      </c>
      <c r="H58" s="275">
        <f>SUM(Tableau5[[#This Row],[2.1 DC1]:[2.5 DC1]])</f>
        <v>3.5</v>
      </c>
      <c r="I58" s="275">
        <f>SUM(Tableau5[[#This Row],[3.1 DC1]:[3.5 DC1]])</f>
        <v>1</v>
      </c>
      <c r="J58" s="276">
        <f>ROUNDUP((SUM(Tableau1[[#This Row],[1M]:[1i]])*Tableau1[[#This Row],[Coef]]/1.5),0)</f>
        <v>5</v>
      </c>
      <c r="K58" s="249">
        <f>SUM(Tableau5[[#This Row],[1.1 DC2]:[1.3 DC2]])</f>
        <v>0</v>
      </c>
      <c r="L58" s="249">
        <f>SUM(Tableau5[[#This Row],[2.1 DC2]:[2.5 DC2]])</f>
        <v>0</v>
      </c>
      <c r="M58" s="261">
        <f>SUM(Tableau5[[#This Row],[3.1 DC2]:[3.4 DC2]])</f>
        <v>0</v>
      </c>
      <c r="N58" s="262">
        <f>SUM(Tableau5[[#This Row],[4.1 DC2]:[4.5 DC2]])</f>
        <v>0</v>
      </c>
      <c r="O58" s="263">
        <f>ROUNDUP((SUM(Tableau1[[#This Row],[2C]:[2i]])*Tableau1[[#This Row],[Coef]]),0)</f>
        <v>0</v>
      </c>
      <c r="P58" s="277">
        <f>(Tableau1[[#This Row],[DC2]]-Tableau1[[#This Row],[DC1]])/Tableau1[[#This Row],[DC1]]</f>
        <v>-1</v>
      </c>
      <c r="Q58" s="278">
        <f>SUM(Tableau5[[#This Row],[1.1 DC3]:[1.7 DC3]])</f>
        <v>0</v>
      </c>
      <c r="R58" s="279">
        <f>SUM(Tableau5[[#This Row],[2.1 DC3]:[2.8 DC3]])</f>
        <v>0</v>
      </c>
      <c r="S58" s="279">
        <f>SUM(Tableau5[[#This Row],[3.1 DC3]:[3.7 DC3]])</f>
        <v>0</v>
      </c>
      <c r="T58" s="280">
        <f>ROUNDUP((SUM(Tableau1[[#This Row],[3M]:[3i]])*Tableau1[[#This Row],[Coef]]/1.5),0)</f>
        <v>0</v>
      </c>
      <c r="U58" s="277"/>
      <c r="V58" s="281"/>
      <c r="W58" s="282"/>
      <c r="X58" s="282"/>
      <c r="Y58" s="283"/>
      <c r="Z58" s="281"/>
      <c r="AA58" s="282"/>
      <c r="AB58" s="282"/>
      <c r="AC58" s="283"/>
      <c r="AD58" s="284"/>
      <c r="AE58" s="282"/>
      <c r="AF58" s="282"/>
      <c r="AG58" s="282"/>
    </row>
    <row r="59" spans="1:33" ht="14.5" x14ac:dyDescent="0.35">
      <c r="A59" s="195">
        <v>612</v>
      </c>
      <c r="B59" s="272">
        <v>29</v>
      </c>
      <c r="C59" s="363" t="s">
        <v>323</v>
      </c>
      <c r="D59" s="362">
        <v>58</v>
      </c>
      <c r="E59" s="273" t="s">
        <v>218</v>
      </c>
      <c r="F59" s="273">
        <f>IF(Tableau1[[#This Row],[PAP]]="oui",1.1,1)</f>
        <v>1</v>
      </c>
      <c r="G59" s="274">
        <f>SUM(Tableau5[[#This Row],[1.1 DC1]:[1.10 DC1]])</f>
        <v>1.7</v>
      </c>
      <c r="H59" s="275">
        <f>SUM(Tableau5[[#This Row],[2.1 DC1]:[2.5 DC1]])</f>
        <v>3.95</v>
      </c>
      <c r="I59" s="275">
        <f>SUM(Tableau5[[#This Row],[3.1 DC1]:[3.5 DC1]])</f>
        <v>4</v>
      </c>
      <c r="J59" s="276">
        <f>ROUNDUP((SUM(Tableau1[[#This Row],[1M]:[1i]])*Tableau1[[#This Row],[Coef]]/1.5),0)</f>
        <v>7</v>
      </c>
      <c r="K59" s="249">
        <f>SUM(Tableau5[[#This Row],[1.1 DC2]:[1.3 DC2]])</f>
        <v>4.25</v>
      </c>
      <c r="L59" s="249">
        <f>SUM(Tableau5[[#This Row],[2.1 DC2]:[2.5 DC2]])</f>
        <v>3</v>
      </c>
      <c r="M59" s="261">
        <f>SUM(Tableau5[[#This Row],[3.1 DC2]:[3.4 DC2]])</f>
        <v>0.5</v>
      </c>
      <c r="N59" s="262">
        <f>SUM(Tableau5[[#This Row],[4.1 DC2]:[4.5 DC2]])</f>
        <v>2</v>
      </c>
      <c r="O59" s="263">
        <f>ROUNDUP((SUM(Tableau1[[#This Row],[2C]:[2i]])*Tableau1[[#This Row],[Coef]]),0)</f>
        <v>10</v>
      </c>
      <c r="P59" s="277">
        <f>(Tableau1[[#This Row],[DC2]]-Tableau1[[#This Row],[DC1]])/Tableau1[[#This Row],[DC1]]</f>
        <v>0.42857142857142855</v>
      </c>
      <c r="Q59" s="278">
        <f>SUM(Tableau5[[#This Row],[1.1 DC3]:[1.7 DC3]])</f>
        <v>0</v>
      </c>
      <c r="R59" s="279">
        <f>SUM(Tableau5[[#This Row],[2.1 DC3]:[2.8 DC3]])</f>
        <v>0</v>
      </c>
      <c r="S59" s="279">
        <f>SUM(Tableau5[[#This Row],[3.1 DC3]:[3.7 DC3]])</f>
        <v>0</v>
      </c>
      <c r="T59" s="280">
        <f>ROUNDUP((SUM(Tableau1[[#This Row],[3M]:[3i]])*Tableau1[[#This Row],[Coef]]/1.5),0)</f>
        <v>0</v>
      </c>
      <c r="U59" s="277"/>
      <c r="V59" s="281"/>
      <c r="W59" s="282"/>
      <c r="X59" s="282"/>
      <c r="Y59" s="283"/>
      <c r="Z59" s="281"/>
      <c r="AA59" s="282"/>
      <c r="AB59" s="282"/>
      <c r="AC59" s="283"/>
      <c r="AD59" s="284"/>
      <c r="AE59" s="282"/>
      <c r="AF59" s="282"/>
      <c r="AG59" s="282"/>
    </row>
    <row r="60" spans="1:33" thickBot="1" x14ac:dyDescent="0.4">
      <c r="A60" s="196">
        <v>612</v>
      </c>
      <c r="B60" s="285">
        <v>30</v>
      </c>
      <c r="C60" s="363" t="s">
        <v>324</v>
      </c>
      <c r="D60" s="362">
        <v>59</v>
      </c>
      <c r="E60" s="304" t="s">
        <v>218</v>
      </c>
      <c r="F60" s="286">
        <f>IF(Tableau1[[#This Row],[PAP]]="oui",1.1,1)</f>
        <v>1</v>
      </c>
      <c r="G60" s="287">
        <f>SUM(Tableau5[[#This Row],[1.1 DC1]:[1.10 DC1]])</f>
        <v>1.9</v>
      </c>
      <c r="H60" s="288">
        <f>SUM(Tableau5[[#This Row],[2.1 DC1]:[2.5 DC1]])</f>
        <v>2.2000000000000002</v>
      </c>
      <c r="I60" s="288">
        <f>SUM(Tableau5[[#This Row],[3.1 DC1]:[3.5 DC1]])</f>
        <v>3</v>
      </c>
      <c r="J60" s="289">
        <f>ROUNDUP((SUM(Tableau1[[#This Row],[1M]:[1i]])*Tableau1[[#This Row],[Coef]]/1.5),0)</f>
        <v>5</v>
      </c>
      <c r="K60" s="249">
        <f>SUM(Tableau5[[#This Row],[1.1 DC2]:[1.3 DC2]])</f>
        <v>2.5</v>
      </c>
      <c r="L60" s="249">
        <f>SUM(Tableau5[[#This Row],[2.1 DC2]:[2.5 DC2]])</f>
        <v>1.75</v>
      </c>
      <c r="M60" s="261">
        <f>SUM(Tableau5[[#This Row],[3.1 DC2]:[3.4 DC2]])</f>
        <v>4</v>
      </c>
      <c r="N60" s="262">
        <f>SUM(Tableau5[[#This Row],[4.1 DC2]:[4.5 DC2]])</f>
        <v>1.5</v>
      </c>
      <c r="O60" s="263">
        <f>ROUNDUP((SUM(Tableau1[[#This Row],[2C]:[2i]])*Tableau1[[#This Row],[Coef]]),0)</f>
        <v>10</v>
      </c>
      <c r="P60" s="290">
        <f>(Tableau1[[#This Row],[DC2]]-Tableau1[[#This Row],[DC1]])/Tableau1[[#This Row],[DC1]]</f>
        <v>1</v>
      </c>
      <c r="Q60" s="291">
        <f>SUM(Tableau5[[#This Row],[1.1 DC3]:[1.7 DC3]])</f>
        <v>0</v>
      </c>
      <c r="R60" s="292">
        <f>SUM(Tableau5[[#This Row],[2.1 DC3]:[2.8 DC3]])</f>
        <v>0</v>
      </c>
      <c r="S60" s="292">
        <f>SUM(Tableau5[[#This Row],[3.1 DC3]:[3.7 DC3]])</f>
        <v>0</v>
      </c>
      <c r="T60" s="293">
        <f>ROUNDUP((SUM(Tableau1[[#This Row],[3M]:[3i]])*Tableau1[[#This Row],[Coef]]/1.5),0)</f>
        <v>0</v>
      </c>
      <c r="U60" s="277"/>
      <c r="V60" s="294"/>
      <c r="W60" s="295"/>
      <c r="X60" s="295"/>
      <c r="Y60" s="296"/>
      <c r="Z60" s="294"/>
      <c r="AA60" s="295"/>
      <c r="AB60" s="295"/>
      <c r="AC60" s="296"/>
      <c r="AD60" s="297"/>
      <c r="AE60" s="295"/>
      <c r="AF60" s="295"/>
      <c r="AG60" s="295"/>
    </row>
    <row r="61" spans="1:33" thickTop="1" x14ac:dyDescent="0.35">
      <c r="A61" s="197">
        <v>613</v>
      </c>
      <c r="B61" s="298">
        <v>1</v>
      </c>
      <c r="C61" s="363" t="s">
        <v>325</v>
      </c>
      <c r="D61" s="362">
        <v>60</v>
      </c>
      <c r="E61" s="273" t="s">
        <v>219</v>
      </c>
      <c r="F61" s="273">
        <f>IF(Tableau1[[#This Row],[PAP]]="oui",1.1,1)</f>
        <v>1.1000000000000001</v>
      </c>
      <c r="G61" s="274">
        <f>SUM(Tableau5[[#This Row],[1.1 DC1]:[1.10 DC1]])</f>
        <v>3.25</v>
      </c>
      <c r="H61" s="275">
        <f>SUM(Tableau5[[#This Row],[2.1 DC1]:[2.5 DC1]])</f>
        <v>7</v>
      </c>
      <c r="I61" s="275">
        <f>SUM(Tableau5[[#This Row],[3.1 DC1]:[3.5 DC1]])</f>
        <v>6.75</v>
      </c>
      <c r="J61" s="276">
        <f>ROUNDUP((SUM(Tableau1[[#This Row],[1M]:[1i]])*Tableau1[[#This Row],[Coef]]/1.5),0)</f>
        <v>13</v>
      </c>
      <c r="K61" s="249">
        <f>SUM(Tableau5[[#This Row],[1.1 DC2]:[1.3 DC2]])</f>
        <v>3.4</v>
      </c>
      <c r="L61" s="249">
        <f>SUM(Tableau5[[#This Row],[2.1 DC2]:[2.5 DC2]])</f>
        <v>1</v>
      </c>
      <c r="M61" s="261">
        <f>SUM(Tableau5[[#This Row],[3.1 DC2]:[3.4 DC2]])</f>
        <v>3.5</v>
      </c>
      <c r="N61" s="262">
        <f>SUM(Tableau5[[#This Row],[4.1 DC2]:[4.5 DC2]])</f>
        <v>0.89999999999999991</v>
      </c>
      <c r="O61" s="263">
        <f>ROUNDUP((SUM(Tableau1[[#This Row],[2C]:[2i]])*Tableau1[[#This Row],[Coef]]),0)</f>
        <v>10</v>
      </c>
      <c r="P61" s="277">
        <f>(Tableau1[[#This Row],[DC2]]-Tableau1[[#This Row],[DC1]])/Tableau1[[#This Row],[DC1]]</f>
        <v>-0.23076923076923078</v>
      </c>
      <c r="Q61" s="299">
        <f>SUM(Tableau5[[#This Row],[1.1 DC3]:[1.7 DC3]])</f>
        <v>0</v>
      </c>
      <c r="R61" s="279">
        <f>SUM(Tableau5[[#This Row],[2.1 DC3]:[2.8 DC3]])</f>
        <v>0</v>
      </c>
      <c r="S61" s="279">
        <f>SUM(Tableau5[[#This Row],[3.1 DC3]:[3.7 DC3]])</f>
        <v>0</v>
      </c>
      <c r="T61" s="280">
        <f>ROUNDUP((SUM(Tableau1[[#This Row],[3M]:[3i]])*Tableau1[[#This Row],[Coef]]/1.5),0)</f>
        <v>0</v>
      </c>
      <c r="U61" s="277"/>
      <c r="V61" s="300"/>
      <c r="W61" s="301"/>
      <c r="X61" s="301"/>
      <c r="Y61" s="302"/>
      <c r="Z61" s="300"/>
      <c r="AA61" s="301"/>
      <c r="AB61" s="301"/>
      <c r="AC61" s="302"/>
      <c r="AD61" s="303"/>
      <c r="AE61" s="301"/>
      <c r="AF61" s="301"/>
      <c r="AG61" s="301"/>
    </row>
    <row r="62" spans="1:33" ht="14.5" x14ac:dyDescent="0.35">
      <c r="A62" s="198">
        <v>613</v>
      </c>
      <c r="B62" s="272">
        <v>2</v>
      </c>
      <c r="C62" s="363" t="s">
        <v>326</v>
      </c>
      <c r="D62" s="362">
        <v>61</v>
      </c>
      <c r="E62" s="273" t="s">
        <v>218</v>
      </c>
      <c r="F62" s="273">
        <f>IF(Tableau1[[#This Row],[PAP]]="oui",1.1,1)</f>
        <v>1</v>
      </c>
      <c r="G62" s="274">
        <f>SUM(Tableau5[[#This Row],[1.1 DC1]:[1.10 DC1]])</f>
        <v>1.5</v>
      </c>
      <c r="H62" s="275">
        <f>SUM(Tableau5[[#This Row],[2.1 DC1]:[2.5 DC1]])</f>
        <v>3.25</v>
      </c>
      <c r="I62" s="275">
        <f>SUM(Tableau5[[#This Row],[3.1 DC1]:[3.5 DC1]])</f>
        <v>4</v>
      </c>
      <c r="J62" s="276">
        <f>ROUNDUP((SUM(Tableau1[[#This Row],[1M]:[1i]])*Tableau1[[#This Row],[Coef]]/1.5),0)</f>
        <v>6</v>
      </c>
      <c r="K62" s="249">
        <f>SUM(Tableau5[[#This Row],[1.1 DC2]:[1.3 DC2]])</f>
        <v>2.5999999999999996</v>
      </c>
      <c r="L62" s="249">
        <f>SUM(Tableau5[[#This Row],[2.1 DC2]:[2.5 DC2]])</f>
        <v>1.2</v>
      </c>
      <c r="M62" s="261">
        <f>SUM(Tableau5[[#This Row],[3.1 DC2]:[3.4 DC2]])</f>
        <v>1</v>
      </c>
      <c r="N62" s="262">
        <f>SUM(Tableau5[[#This Row],[4.1 DC2]:[4.5 DC2]])</f>
        <v>1</v>
      </c>
      <c r="O62" s="263">
        <f>ROUNDUP((SUM(Tableau1[[#This Row],[2C]:[2i]])*Tableau1[[#This Row],[Coef]]),0)</f>
        <v>6</v>
      </c>
      <c r="P62" s="277">
        <f>(Tableau1[[#This Row],[DC2]]-Tableau1[[#This Row],[DC1]])/Tableau1[[#This Row],[DC1]]</f>
        <v>0</v>
      </c>
      <c r="Q62" s="278">
        <f>SUM(Tableau5[[#This Row],[1.1 DC3]:[1.7 DC3]])</f>
        <v>0</v>
      </c>
      <c r="R62" s="279">
        <f>SUM(Tableau5[[#This Row],[2.1 DC3]:[2.8 DC3]])</f>
        <v>0</v>
      </c>
      <c r="S62" s="279">
        <f>SUM(Tableau5[[#This Row],[3.1 DC3]:[3.7 DC3]])</f>
        <v>0</v>
      </c>
      <c r="T62" s="280">
        <f>ROUNDUP((SUM(Tableau1[[#This Row],[3M]:[3i]])*Tableau1[[#This Row],[Coef]]/1.5),0)</f>
        <v>0</v>
      </c>
      <c r="U62" s="277"/>
      <c r="V62" s="281"/>
      <c r="W62" s="282"/>
      <c r="X62" s="282"/>
      <c r="Y62" s="283"/>
      <c r="Z62" s="281"/>
      <c r="AA62" s="282"/>
      <c r="AB62" s="282"/>
      <c r="AC62" s="283"/>
      <c r="AD62" s="284"/>
      <c r="AE62" s="282"/>
      <c r="AF62" s="282"/>
      <c r="AG62" s="282"/>
    </row>
    <row r="63" spans="1:33" ht="14.5" x14ac:dyDescent="0.35">
      <c r="A63" s="198">
        <v>613</v>
      </c>
      <c r="B63" s="272">
        <v>3</v>
      </c>
      <c r="C63" s="363" t="s">
        <v>327</v>
      </c>
      <c r="D63" s="362">
        <v>62</v>
      </c>
      <c r="E63" s="273" t="s">
        <v>219</v>
      </c>
      <c r="F63" s="273">
        <f>IF(Tableau1[[#This Row],[PAP]]="oui",1.1,1)</f>
        <v>1.1000000000000001</v>
      </c>
      <c r="G63" s="274">
        <f>SUM(Tableau5[[#This Row],[1.1 DC1]:[1.10 DC1]])</f>
        <v>5.75</v>
      </c>
      <c r="H63" s="275">
        <f>SUM(Tableau5[[#This Row],[2.1 DC1]:[2.5 DC1]])</f>
        <v>8.25</v>
      </c>
      <c r="I63" s="275">
        <f>SUM(Tableau5[[#This Row],[3.1 DC1]:[3.5 DC1]])</f>
        <v>5</v>
      </c>
      <c r="J63" s="276">
        <f>ROUNDUP((SUM(Tableau1[[#This Row],[1M]:[1i]])*Tableau1[[#This Row],[Coef]]/1.5),0)</f>
        <v>14</v>
      </c>
      <c r="K63" s="249">
        <f>SUM(Tableau5[[#This Row],[1.1 DC2]:[1.3 DC2]])</f>
        <v>1.4</v>
      </c>
      <c r="L63" s="249">
        <f>SUM(Tableau5[[#This Row],[2.1 DC2]:[2.5 DC2]])</f>
        <v>1</v>
      </c>
      <c r="M63" s="261">
        <f>SUM(Tableau5[[#This Row],[3.1 DC2]:[3.4 DC2]])</f>
        <v>1.7</v>
      </c>
      <c r="N63" s="262">
        <f>SUM(Tableau5[[#This Row],[4.1 DC2]:[4.5 DC2]])</f>
        <v>1.3</v>
      </c>
      <c r="O63" s="263">
        <f>ROUNDUP((SUM(Tableau1[[#This Row],[2C]:[2i]])*Tableau1[[#This Row],[Coef]]),0)</f>
        <v>6</v>
      </c>
      <c r="P63" s="277">
        <f>(Tableau1[[#This Row],[DC2]]-Tableau1[[#This Row],[DC1]])/Tableau1[[#This Row],[DC1]]</f>
        <v>-0.5714285714285714</v>
      </c>
      <c r="Q63" s="278">
        <f>SUM(Tableau5[[#This Row],[1.1 DC3]:[1.7 DC3]])</f>
        <v>0</v>
      </c>
      <c r="R63" s="279">
        <f>SUM(Tableau5[[#This Row],[2.1 DC3]:[2.8 DC3]])</f>
        <v>0</v>
      </c>
      <c r="S63" s="279">
        <f>SUM(Tableau5[[#This Row],[3.1 DC3]:[3.7 DC3]])</f>
        <v>0</v>
      </c>
      <c r="T63" s="280">
        <f>ROUNDUP((SUM(Tableau1[[#This Row],[3M]:[3i]])*Tableau1[[#This Row],[Coef]]/1.5),0)</f>
        <v>0</v>
      </c>
      <c r="U63" s="277"/>
      <c r="V63" s="281"/>
      <c r="W63" s="282"/>
      <c r="X63" s="282"/>
      <c r="Y63" s="283"/>
      <c r="Z63" s="281"/>
      <c r="AA63" s="282"/>
      <c r="AB63" s="282"/>
      <c r="AC63" s="283"/>
      <c r="AD63" s="284"/>
      <c r="AE63" s="282"/>
      <c r="AF63" s="282"/>
      <c r="AG63" s="282"/>
    </row>
    <row r="64" spans="1:33" ht="14.5" x14ac:dyDescent="0.35">
      <c r="A64" s="198">
        <v>613</v>
      </c>
      <c r="B64" s="272">
        <v>4</v>
      </c>
      <c r="C64" s="363" t="s">
        <v>328</v>
      </c>
      <c r="D64" s="362">
        <v>63</v>
      </c>
      <c r="E64" s="273" t="s">
        <v>218</v>
      </c>
      <c r="F64" s="273">
        <f>IF(Tableau1[[#This Row],[PAP]]="oui",1.1,1)</f>
        <v>1</v>
      </c>
      <c r="G64" s="274">
        <f>SUM(Tableau5[[#This Row],[1.1 DC1]:[1.10 DC1]])</f>
        <v>3.75</v>
      </c>
      <c r="H64" s="275">
        <f>SUM(Tableau5[[#This Row],[2.1 DC1]:[2.5 DC1]])</f>
        <v>6</v>
      </c>
      <c r="I64" s="275">
        <f>SUM(Tableau5[[#This Row],[3.1 DC1]:[3.5 DC1]])</f>
        <v>2.75</v>
      </c>
      <c r="J64" s="276">
        <f>ROUNDUP((SUM(Tableau1[[#This Row],[1M]:[1i]])*Tableau1[[#This Row],[Coef]]/1.5),0)</f>
        <v>9</v>
      </c>
      <c r="K64" s="249">
        <f>SUM(Tableau5[[#This Row],[1.1 DC2]:[1.3 DC2]])</f>
        <v>2.2000000000000002</v>
      </c>
      <c r="L64" s="249">
        <f>SUM(Tableau5[[#This Row],[2.1 DC2]:[2.5 DC2]])</f>
        <v>2.4</v>
      </c>
      <c r="M64" s="261">
        <f>SUM(Tableau5[[#This Row],[3.1 DC2]:[3.4 DC2]])</f>
        <v>3.2</v>
      </c>
      <c r="N64" s="262">
        <f>SUM(Tableau5[[#This Row],[4.1 DC2]:[4.5 DC2]])</f>
        <v>4.2</v>
      </c>
      <c r="O64" s="263">
        <f>ROUNDUP((SUM(Tableau1[[#This Row],[2C]:[2i]])*Tableau1[[#This Row],[Coef]]),0)</f>
        <v>12</v>
      </c>
      <c r="P64" s="277">
        <f>(Tableau1[[#This Row],[DC2]]-Tableau1[[#This Row],[DC1]])/Tableau1[[#This Row],[DC1]]</f>
        <v>0.33333333333333331</v>
      </c>
      <c r="Q64" s="278">
        <f>SUM(Tableau5[[#This Row],[1.1 DC3]:[1.7 DC3]])</f>
        <v>0</v>
      </c>
      <c r="R64" s="279">
        <f>SUM(Tableau5[[#This Row],[2.1 DC3]:[2.8 DC3]])</f>
        <v>0</v>
      </c>
      <c r="S64" s="279">
        <f>SUM(Tableau5[[#This Row],[3.1 DC3]:[3.7 DC3]])</f>
        <v>0</v>
      </c>
      <c r="T64" s="280">
        <f>ROUNDUP((SUM(Tableau1[[#This Row],[3M]:[3i]])*Tableau1[[#This Row],[Coef]]/1.5),0)</f>
        <v>0</v>
      </c>
      <c r="U64" s="277"/>
      <c r="V64" s="281"/>
      <c r="W64" s="282"/>
      <c r="X64" s="282"/>
      <c r="Y64" s="283"/>
      <c r="Z64" s="281"/>
      <c r="AA64" s="282"/>
      <c r="AB64" s="282"/>
      <c r="AC64" s="283"/>
      <c r="AD64" s="284"/>
      <c r="AE64" s="282"/>
      <c r="AF64" s="282"/>
      <c r="AG64" s="282"/>
    </row>
    <row r="65" spans="1:33" ht="14.5" x14ac:dyDescent="0.35">
      <c r="A65" s="198">
        <v>613</v>
      </c>
      <c r="B65" s="272">
        <v>5</v>
      </c>
      <c r="C65" s="363" t="s">
        <v>329</v>
      </c>
      <c r="D65" s="362">
        <v>64</v>
      </c>
      <c r="E65" s="273" t="s">
        <v>218</v>
      </c>
      <c r="F65" s="273">
        <f>IF(Tableau1[[#This Row],[PAP]]="oui",1.1,1)</f>
        <v>1</v>
      </c>
      <c r="G65" s="274">
        <f>SUM(Tableau5[[#This Row],[1.1 DC1]:[1.10 DC1]])</f>
        <v>3.25</v>
      </c>
      <c r="H65" s="275">
        <f>SUM(Tableau5[[#This Row],[2.1 DC1]:[2.5 DC1]])</f>
        <v>6</v>
      </c>
      <c r="I65" s="275">
        <f>SUM(Tableau5[[#This Row],[3.1 DC1]:[3.5 DC1]])</f>
        <v>7.25</v>
      </c>
      <c r="J65" s="276">
        <f>ROUNDUP((SUM(Tableau1[[#This Row],[1M]:[1i]])*Tableau1[[#This Row],[Coef]]/1.5),0)</f>
        <v>11</v>
      </c>
      <c r="K65" s="249">
        <f>SUM(Tableau5[[#This Row],[1.1 DC2]:[1.3 DC2]])</f>
        <v>2.2000000000000002</v>
      </c>
      <c r="L65" s="249">
        <f>SUM(Tableau5[[#This Row],[2.1 DC2]:[2.5 DC2]])</f>
        <v>0.5</v>
      </c>
      <c r="M65" s="261">
        <f>SUM(Tableau5[[#This Row],[3.1 DC2]:[3.4 DC2]])</f>
        <v>0.89999999999999991</v>
      </c>
      <c r="N65" s="262">
        <f>SUM(Tableau5[[#This Row],[4.1 DC2]:[4.5 DC2]])</f>
        <v>2.5</v>
      </c>
      <c r="O65" s="263">
        <f>ROUNDUP((SUM(Tableau1[[#This Row],[2C]:[2i]])*Tableau1[[#This Row],[Coef]]),0)</f>
        <v>7</v>
      </c>
      <c r="P65" s="277">
        <f>(Tableau1[[#This Row],[DC2]]-Tableau1[[#This Row],[DC1]])/Tableau1[[#This Row],[DC1]]</f>
        <v>-0.36363636363636365</v>
      </c>
      <c r="Q65" s="278">
        <f>SUM(Tableau5[[#This Row],[1.1 DC3]:[1.7 DC3]])</f>
        <v>0</v>
      </c>
      <c r="R65" s="279">
        <f>SUM(Tableau5[[#This Row],[2.1 DC3]:[2.8 DC3]])</f>
        <v>0</v>
      </c>
      <c r="S65" s="279">
        <f>SUM(Tableau5[[#This Row],[3.1 DC3]:[3.7 DC3]])</f>
        <v>0</v>
      </c>
      <c r="T65" s="280">
        <f>ROUNDUP((SUM(Tableau1[[#This Row],[3M]:[3i]])*Tableau1[[#This Row],[Coef]]/1.5),0)</f>
        <v>0</v>
      </c>
      <c r="U65" s="277"/>
      <c r="V65" s="281"/>
      <c r="W65" s="282"/>
      <c r="X65" s="282"/>
      <c r="Y65" s="283"/>
      <c r="Z65" s="281"/>
      <c r="AA65" s="282"/>
      <c r="AB65" s="282"/>
      <c r="AC65" s="283"/>
      <c r="AD65" s="284"/>
      <c r="AE65" s="282"/>
      <c r="AF65" s="282"/>
      <c r="AG65" s="282"/>
    </row>
    <row r="66" spans="1:33" ht="14.5" x14ac:dyDescent="0.35">
      <c r="A66" s="198">
        <v>613</v>
      </c>
      <c r="B66" s="272">
        <v>6</v>
      </c>
      <c r="C66" s="363" t="s">
        <v>330</v>
      </c>
      <c r="D66" s="362">
        <v>65</v>
      </c>
      <c r="E66" s="273" t="s">
        <v>218</v>
      </c>
      <c r="F66" s="273">
        <f>IF(Tableau1[[#This Row],[PAP]]="oui",1.1,1)</f>
        <v>1</v>
      </c>
      <c r="G66" s="274">
        <f>SUM(Tableau5[[#This Row],[1.1 DC1]:[1.10 DC1]])</f>
        <v>6</v>
      </c>
      <c r="H66" s="275">
        <f>SUM(Tableau5[[#This Row],[2.1 DC1]:[2.5 DC1]])</f>
        <v>9.5</v>
      </c>
      <c r="I66" s="275">
        <f>SUM(Tableau5[[#This Row],[3.1 DC1]:[3.5 DC1]])</f>
        <v>9.75</v>
      </c>
      <c r="J66" s="276">
        <f>ROUNDUP((SUM(Tableau1[[#This Row],[1M]:[1i]])*Tableau1[[#This Row],[Coef]]/1.5),0)</f>
        <v>17</v>
      </c>
      <c r="K66" s="249">
        <f>SUM(Tableau5[[#This Row],[1.1 DC2]:[1.3 DC2]])</f>
        <v>4</v>
      </c>
      <c r="L66" s="249">
        <f>SUM(Tableau5[[#This Row],[2.1 DC2]:[2.5 DC2]])</f>
        <v>3.9000000000000004</v>
      </c>
      <c r="M66" s="261">
        <f>SUM(Tableau5[[#This Row],[3.1 DC2]:[3.4 DC2]])</f>
        <v>4</v>
      </c>
      <c r="N66" s="262">
        <f>SUM(Tableau5[[#This Row],[4.1 DC2]:[4.5 DC2]])</f>
        <v>2.1</v>
      </c>
      <c r="O66" s="263">
        <f>ROUNDUP((SUM(Tableau1[[#This Row],[2C]:[2i]])*Tableau1[[#This Row],[Coef]]),0)</f>
        <v>14</v>
      </c>
      <c r="P66" s="277">
        <f>(Tableau1[[#This Row],[DC2]]-Tableau1[[#This Row],[DC1]])/Tableau1[[#This Row],[DC1]]</f>
        <v>-0.17647058823529413</v>
      </c>
      <c r="Q66" s="278">
        <f>SUM(Tableau5[[#This Row],[1.1 DC3]:[1.7 DC3]])</f>
        <v>0</v>
      </c>
      <c r="R66" s="279">
        <f>SUM(Tableau5[[#This Row],[2.1 DC3]:[2.8 DC3]])</f>
        <v>0</v>
      </c>
      <c r="S66" s="279">
        <f>SUM(Tableau5[[#This Row],[3.1 DC3]:[3.7 DC3]])</f>
        <v>0</v>
      </c>
      <c r="T66" s="280">
        <f>ROUNDUP((SUM(Tableau1[[#This Row],[3M]:[3i]])*Tableau1[[#This Row],[Coef]]/1.5),0)</f>
        <v>0</v>
      </c>
      <c r="U66" s="277"/>
      <c r="V66" s="281"/>
      <c r="W66" s="282"/>
      <c r="X66" s="282"/>
      <c r="Y66" s="283"/>
      <c r="Z66" s="281"/>
      <c r="AA66" s="282"/>
      <c r="AB66" s="282"/>
      <c r="AC66" s="283"/>
      <c r="AD66" s="284"/>
      <c r="AE66" s="282"/>
      <c r="AF66" s="282"/>
      <c r="AG66" s="282"/>
    </row>
    <row r="67" spans="1:33" ht="14.5" x14ac:dyDescent="0.35">
      <c r="A67" s="198">
        <v>613</v>
      </c>
      <c r="B67" s="272">
        <v>7</v>
      </c>
      <c r="C67" s="363" t="s">
        <v>331</v>
      </c>
      <c r="D67" s="362">
        <v>66</v>
      </c>
      <c r="E67" s="273" t="s">
        <v>218</v>
      </c>
      <c r="F67" s="273">
        <f>IF(Tableau1[[#This Row],[PAP]]="oui",1.1,1)</f>
        <v>1</v>
      </c>
      <c r="G67" s="274">
        <f>SUM(Tableau5[[#This Row],[1.1 DC1]:[1.10 DC1]])</f>
        <v>2.5</v>
      </c>
      <c r="H67" s="275">
        <f>SUM(Tableau5[[#This Row],[2.1 DC1]:[2.5 DC1]])</f>
        <v>0.75</v>
      </c>
      <c r="I67" s="275">
        <f>SUM(Tableau5[[#This Row],[3.1 DC1]:[3.5 DC1]])</f>
        <v>7</v>
      </c>
      <c r="J67" s="276">
        <f>ROUNDUP((SUM(Tableau1[[#This Row],[1M]:[1i]])*Tableau1[[#This Row],[Coef]]/1.5),0)</f>
        <v>7</v>
      </c>
      <c r="K67" s="249">
        <f>SUM(Tableau5[[#This Row],[1.1 DC2]:[1.3 DC2]])</f>
        <v>1.7</v>
      </c>
      <c r="L67" s="249">
        <f>SUM(Tableau5[[#This Row],[2.1 DC2]:[2.5 DC2]])</f>
        <v>0</v>
      </c>
      <c r="M67" s="261">
        <f>SUM(Tableau5[[#This Row],[3.1 DC2]:[3.4 DC2]])</f>
        <v>0</v>
      </c>
      <c r="N67" s="262">
        <f>SUM(Tableau5[[#This Row],[4.1 DC2]:[4.5 DC2]])</f>
        <v>2.7</v>
      </c>
      <c r="O67" s="263">
        <f>ROUNDUP((SUM(Tableau1[[#This Row],[2C]:[2i]])*Tableau1[[#This Row],[Coef]]),0)</f>
        <v>5</v>
      </c>
      <c r="P67" s="277">
        <f>(Tableau1[[#This Row],[DC2]]-Tableau1[[#This Row],[DC1]])/Tableau1[[#This Row],[DC1]]</f>
        <v>-0.2857142857142857</v>
      </c>
      <c r="Q67" s="278">
        <f>SUM(Tableau5[[#This Row],[1.1 DC3]:[1.7 DC3]])</f>
        <v>0</v>
      </c>
      <c r="R67" s="279">
        <f>SUM(Tableau5[[#This Row],[2.1 DC3]:[2.8 DC3]])</f>
        <v>0</v>
      </c>
      <c r="S67" s="279">
        <f>SUM(Tableau5[[#This Row],[3.1 DC3]:[3.7 DC3]])</f>
        <v>0</v>
      </c>
      <c r="T67" s="280">
        <f>ROUNDUP((SUM(Tableau1[[#This Row],[3M]:[3i]])*Tableau1[[#This Row],[Coef]]/1.5),0)</f>
        <v>0</v>
      </c>
      <c r="U67" s="277"/>
      <c r="V67" s="281"/>
      <c r="W67" s="282"/>
      <c r="X67" s="282"/>
      <c r="Y67" s="283"/>
      <c r="Z67" s="281"/>
      <c r="AA67" s="282"/>
      <c r="AB67" s="282"/>
      <c r="AC67" s="283"/>
      <c r="AD67" s="284"/>
      <c r="AE67" s="282"/>
      <c r="AF67" s="282"/>
      <c r="AG67" s="282"/>
    </row>
    <row r="68" spans="1:33" ht="14.5" x14ac:dyDescent="0.35">
      <c r="A68" s="198">
        <v>613</v>
      </c>
      <c r="B68" s="272">
        <v>8</v>
      </c>
      <c r="C68" s="363" t="s">
        <v>332</v>
      </c>
      <c r="D68" s="362">
        <v>67</v>
      </c>
      <c r="E68" s="273" t="s">
        <v>218</v>
      </c>
      <c r="F68" s="273">
        <f>IF(Tableau1[[#This Row],[PAP]]="oui",1.1,1)</f>
        <v>1</v>
      </c>
      <c r="G68" s="274">
        <f>SUM(Tableau5[[#This Row],[1.1 DC1]:[1.10 DC1]])</f>
        <v>3.25</v>
      </c>
      <c r="H68" s="275">
        <f>SUM(Tableau5[[#This Row],[2.1 DC1]:[2.5 DC1]])</f>
        <v>2</v>
      </c>
      <c r="I68" s="275">
        <f>SUM(Tableau5[[#This Row],[3.1 DC1]:[3.5 DC1]])</f>
        <v>8.25</v>
      </c>
      <c r="J68" s="276">
        <f>ROUNDUP((SUM(Tableau1[[#This Row],[1M]:[1i]])*Tableau1[[#This Row],[Coef]]/1.5),0)</f>
        <v>9</v>
      </c>
      <c r="K68" s="249">
        <f>SUM(Tableau5[[#This Row],[1.1 DC2]:[1.3 DC2]])</f>
        <v>4</v>
      </c>
      <c r="L68" s="249">
        <f>SUM(Tableau5[[#This Row],[2.1 DC2]:[2.5 DC2]])</f>
        <v>1.5999999999999999</v>
      </c>
      <c r="M68" s="261">
        <f>SUM(Tableau5[[#This Row],[3.1 DC2]:[3.4 DC2]])</f>
        <v>1.4</v>
      </c>
      <c r="N68" s="262">
        <f>SUM(Tableau5[[#This Row],[4.1 DC2]:[4.5 DC2]])</f>
        <v>1.7</v>
      </c>
      <c r="O68" s="263">
        <f>ROUNDUP((SUM(Tableau1[[#This Row],[2C]:[2i]])*Tableau1[[#This Row],[Coef]]),0)</f>
        <v>9</v>
      </c>
      <c r="P68" s="277">
        <f>(Tableau1[[#This Row],[DC2]]-Tableau1[[#This Row],[DC1]])/Tableau1[[#This Row],[DC1]]</f>
        <v>0</v>
      </c>
      <c r="Q68" s="278">
        <f>SUM(Tableau5[[#This Row],[1.1 DC3]:[1.7 DC3]])</f>
        <v>0</v>
      </c>
      <c r="R68" s="279">
        <f>SUM(Tableau5[[#This Row],[2.1 DC3]:[2.8 DC3]])</f>
        <v>0</v>
      </c>
      <c r="S68" s="279">
        <f>SUM(Tableau5[[#This Row],[3.1 DC3]:[3.7 DC3]])</f>
        <v>0</v>
      </c>
      <c r="T68" s="280">
        <f>ROUNDUP((SUM(Tableau1[[#This Row],[3M]:[3i]])*Tableau1[[#This Row],[Coef]]/1.5),0)</f>
        <v>0</v>
      </c>
      <c r="U68" s="277"/>
      <c r="V68" s="281"/>
      <c r="W68" s="282"/>
      <c r="X68" s="282"/>
      <c r="Y68" s="283"/>
      <c r="Z68" s="281"/>
      <c r="AA68" s="282"/>
      <c r="AB68" s="282"/>
      <c r="AC68" s="283"/>
      <c r="AD68" s="284"/>
      <c r="AE68" s="282"/>
      <c r="AF68" s="282"/>
      <c r="AG68" s="282"/>
    </row>
    <row r="69" spans="1:33" ht="14.5" x14ac:dyDescent="0.35">
      <c r="A69" s="198">
        <v>613</v>
      </c>
      <c r="B69" s="272">
        <v>9</v>
      </c>
      <c r="C69" s="363" t="s">
        <v>333</v>
      </c>
      <c r="D69" s="362">
        <v>68</v>
      </c>
      <c r="E69" s="273" t="s">
        <v>218</v>
      </c>
      <c r="F69" s="273">
        <f>IF(Tableau1[[#This Row],[PAP]]="oui",1.1,1)</f>
        <v>1</v>
      </c>
      <c r="G69" s="274">
        <f>SUM(Tableau5[[#This Row],[1.1 DC1]:[1.10 DC1]])</f>
        <v>3.75</v>
      </c>
      <c r="H69" s="275">
        <f>SUM(Tableau5[[#This Row],[2.1 DC1]:[2.5 DC1]])</f>
        <v>3.75</v>
      </c>
      <c r="I69" s="275">
        <f>SUM(Tableau5[[#This Row],[3.1 DC1]:[3.5 DC1]])</f>
        <v>8</v>
      </c>
      <c r="J69" s="276">
        <f>ROUNDUP((SUM(Tableau1[[#This Row],[1M]:[1i]])*Tableau1[[#This Row],[Coef]]/1.5),0)</f>
        <v>11</v>
      </c>
      <c r="K69" s="249">
        <f>SUM(Tableau5[[#This Row],[1.1 DC2]:[1.3 DC2]])</f>
        <v>2.2000000000000002</v>
      </c>
      <c r="L69" s="249">
        <f>SUM(Tableau5[[#This Row],[2.1 DC2]:[2.5 DC2]])</f>
        <v>0.5</v>
      </c>
      <c r="M69" s="261">
        <f>SUM(Tableau5[[#This Row],[3.1 DC2]:[3.4 DC2]])</f>
        <v>1</v>
      </c>
      <c r="N69" s="262">
        <f>SUM(Tableau5[[#This Row],[4.1 DC2]:[4.5 DC2]])</f>
        <v>0.7</v>
      </c>
      <c r="O69" s="263">
        <f>ROUNDUP((SUM(Tableau1[[#This Row],[2C]:[2i]])*Tableau1[[#This Row],[Coef]]),0)</f>
        <v>5</v>
      </c>
      <c r="P69" s="277">
        <f>(Tableau1[[#This Row],[DC2]]-Tableau1[[#This Row],[DC1]])/Tableau1[[#This Row],[DC1]]</f>
        <v>-0.54545454545454541</v>
      </c>
      <c r="Q69" s="278">
        <f>SUM(Tableau5[[#This Row],[1.1 DC3]:[1.7 DC3]])</f>
        <v>0</v>
      </c>
      <c r="R69" s="279">
        <f>SUM(Tableau5[[#This Row],[2.1 DC3]:[2.8 DC3]])</f>
        <v>0</v>
      </c>
      <c r="S69" s="279">
        <f>SUM(Tableau5[[#This Row],[3.1 DC3]:[3.7 DC3]])</f>
        <v>0</v>
      </c>
      <c r="T69" s="280">
        <f>ROUNDUP((SUM(Tableau1[[#This Row],[3M]:[3i]])*Tableau1[[#This Row],[Coef]]/1.5),0)</f>
        <v>0</v>
      </c>
      <c r="U69" s="277"/>
      <c r="V69" s="281"/>
      <c r="W69" s="282"/>
      <c r="X69" s="282"/>
      <c r="Y69" s="283"/>
      <c r="Z69" s="281"/>
      <c r="AA69" s="282"/>
      <c r="AB69" s="282"/>
      <c r="AC69" s="283"/>
      <c r="AD69" s="284"/>
      <c r="AE69" s="282"/>
      <c r="AF69" s="282"/>
      <c r="AG69" s="282"/>
    </row>
    <row r="70" spans="1:33" ht="14.5" x14ac:dyDescent="0.35">
      <c r="A70" s="198">
        <v>613</v>
      </c>
      <c r="B70" s="272">
        <v>10</v>
      </c>
      <c r="C70" s="363" t="s">
        <v>334</v>
      </c>
      <c r="D70" s="362">
        <v>69</v>
      </c>
      <c r="E70" s="273" t="s">
        <v>218</v>
      </c>
      <c r="F70" s="273">
        <f>IF(Tableau1[[#This Row],[PAP]]="oui",1.1,1)</f>
        <v>1</v>
      </c>
      <c r="G70" s="274">
        <f>SUM(Tableau5[[#This Row],[1.1 DC1]:[1.10 DC1]])</f>
        <v>2.25</v>
      </c>
      <c r="H70" s="275">
        <f>SUM(Tableau5[[#This Row],[2.1 DC1]:[2.5 DC1]])</f>
        <v>1</v>
      </c>
      <c r="I70" s="275">
        <f>SUM(Tableau5[[#This Row],[3.1 DC1]:[3.5 DC1]])</f>
        <v>6</v>
      </c>
      <c r="J70" s="276">
        <f>ROUNDUP((SUM(Tableau1[[#This Row],[1M]:[1i]])*Tableau1[[#This Row],[Coef]]/1.5),0)</f>
        <v>7</v>
      </c>
      <c r="K70" s="249">
        <f>SUM(Tableau5[[#This Row],[1.1 DC2]:[1.3 DC2]])</f>
        <v>2.7</v>
      </c>
      <c r="L70" s="249">
        <f>SUM(Tableau5[[#This Row],[2.1 DC2]:[2.5 DC2]])</f>
        <v>1</v>
      </c>
      <c r="M70" s="261">
        <f>SUM(Tableau5[[#This Row],[3.1 DC2]:[3.4 DC2]])</f>
        <v>0.60000000000000009</v>
      </c>
      <c r="N70" s="262">
        <f>SUM(Tableau5[[#This Row],[4.1 DC2]:[4.5 DC2]])</f>
        <v>2</v>
      </c>
      <c r="O70" s="263">
        <f>ROUNDUP((SUM(Tableau1[[#This Row],[2C]:[2i]])*Tableau1[[#This Row],[Coef]]),0)</f>
        <v>7</v>
      </c>
      <c r="P70" s="277">
        <f>(Tableau1[[#This Row],[DC2]]-Tableau1[[#This Row],[DC1]])/Tableau1[[#This Row],[DC1]]</f>
        <v>0</v>
      </c>
      <c r="Q70" s="278">
        <f>SUM(Tableau5[[#This Row],[1.1 DC3]:[1.7 DC3]])</f>
        <v>0</v>
      </c>
      <c r="R70" s="279">
        <f>SUM(Tableau5[[#This Row],[2.1 DC3]:[2.8 DC3]])</f>
        <v>0</v>
      </c>
      <c r="S70" s="279">
        <f>SUM(Tableau5[[#This Row],[3.1 DC3]:[3.7 DC3]])</f>
        <v>0</v>
      </c>
      <c r="T70" s="280">
        <f>ROUNDUP((SUM(Tableau1[[#This Row],[3M]:[3i]])*Tableau1[[#This Row],[Coef]]/1.5),0)</f>
        <v>0</v>
      </c>
      <c r="U70" s="277"/>
      <c r="V70" s="281"/>
      <c r="W70" s="282"/>
      <c r="X70" s="282"/>
      <c r="Y70" s="283"/>
      <c r="Z70" s="281"/>
      <c r="AA70" s="282"/>
      <c r="AB70" s="282"/>
      <c r="AC70" s="283"/>
      <c r="AD70" s="284"/>
      <c r="AE70" s="282"/>
      <c r="AF70" s="282"/>
      <c r="AG70" s="282"/>
    </row>
    <row r="71" spans="1:33" ht="14.5" x14ac:dyDescent="0.35">
      <c r="A71" s="198">
        <v>613</v>
      </c>
      <c r="B71" s="272">
        <v>11</v>
      </c>
      <c r="C71" s="363" t="s">
        <v>335</v>
      </c>
      <c r="D71" s="362">
        <v>70</v>
      </c>
      <c r="E71" s="273" t="s">
        <v>219</v>
      </c>
      <c r="F71" s="273">
        <f>IF(Tableau1[[#This Row],[PAP]]="oui",1.1,1)</f>
        <v>1.1000000000000001</v>
      </c>
      <c r="G71" s="274">
        <f>SUM(Tableau5[[#This Row],[1.1 DC1]:[1.10 DC1]])</f>
        <v>2.25</v>
      </c>
      <c r="H71" s="275">
        <f>SUM(Tableau5[[#This Row],[2.1 DC1]:[2.5 DC1]])</f>
        <v>5.75</v>
      </c>
      <c r="I71" s="275">
        <f>SUM(Tableau5[[#This Row],[3.1 DC1]:[3.5 DC1]])</f>
        <v>8.5</v>
      </c>
      <c r="J71" s="276">
        <f>ROUNDUP((SUM(Tableau1[[#This Row],[1M]:[1i]])*Tableau1[[#This Row],[Coef]]/1.5),0)</f>
        <v>13</v>
      </c>
      <c r="K71" s="249">
        <f>SUM(Tableau5[[#This Row],[1.1 DC2]:[1.3 DC2]])</f>
        <v>1.9</v>
      </c>
      <c r="L71" s="249">
        <f>SUM(Tableau5[[#This Row],[2.1 DC2]:[2.5 DC2]])</f>
        <v>3.2</v>
      </c>
      <c r="M71" s="261">
        <f>SUM(Tableau5[[#This Row],[3.1 DC2]:[3.4 DC2]])</f>
        <v>1.5999999999999999</v>
      </c>
      <c r="N71" s="262">
        <f>SUM(Tableau5[[#This Row],[4.1 DC2]:[4.5 DC2]])</f>
        <v>2.6</v>
      </c>
      <c r="O71" s="263">
        <f>ROUNDUP((SUM(Tableau1[[#This Row],[2C]:[2i]])*Tableau1[[#This Row],[Coef]]),0)</f>
        <v>11</v>
      </c>
      <c r="P71" s="277">
        <f>(Tableau1[[#This Row],[DC2]]-Tableau1[[#This Row],[DC1]])/Tableau1[[#This Row],[DC1]]</f>
        <v>-0.15384615384615385</v>
      </c>
      <c r="Q71" s="278">
        <f>SUM(Tableau5[[#This Row],[1.1 DC3]:[1.7 DC3]])</f>
        <v>0</v>
      </c>
      <c r="R71" s="279">
        <f>SUM(Tableau5[[#This Row],[2.1 DC3]:[2.8 DC3]])</f>
        <v>0</v>
      </c>
      <c r="S71" s="279">
        <f>SUM(Tableau5[[#This Row],[3.1 DC3]:[3.7 DC3]])</f>
        <v>0</v>
      </c>
      <c r="T71" s="280">
        <f>ROUNDUP((SUM(Tableau1[[#This Row],[3M]:[3i]])*Tableau1[[#This Row],[Coef]]/1.5),0)</f>
        <v>0</v>
      </c>
      <c r="U71" s="277"/>
      <c r="V71" s="281"/>
      <c r="W71" s="282"/>
      <c r="X71" s="282"/>
      <c r="Y71" s="283"/>
      <c r="Z71" s="281"/>
      <c r="AA71" s="282"/>
      <c r="AB71" s="282"/>
      <c r="AC71" s="283"/>
      <c r="AD71" s="284"/>
      <c r="AE71" s="282"/>
      <c r="AF71" s="282"/>
      <c r="AG71" s="282"/>
    </row>
    <row r="72" spans="1:33" ht="14.5" x14ac:dyDescent="0.35">
      <c r="A72" s="198">
        <v>613</v>
      </c>
      <c r="B72" s="272">
        <v>12</v>
      </c>
      <c r="C72" s="363" t="s">
        <v>336</v>
      </c>
      <c r="D72" s="362">
        <v>71</v>
      </c>
      <c r="E72" s="273" t="s">
        <v>219</v>
      </c>
      <c r="F72" s="273">
        <f>IF(Tableau1[[#This Row],[PAP]]="oui",1.1,1)</f>
        <v>1.1000000000000001</v>
      </c>
      <c r="G72" s="274">
        <f>SUM(Tableau5[[#This Row],[1.1 DC1]:[1.10 DC1]])</f>
        <v>5.5</v>
      </c>
      <c r="H72" s="275">
        <f>SUM(Tableau5[[#This Row],[2.1 DC1]:[2.5 DC1]])</f>
        <v>7</v>
      </c>
      <c r="I72" s="275">
        <f>SUM(Tableau5[[#This Row],[3.1 DC1]:[3.5 DC1]])</f>
        <v>5.75</v>
      </c>
      <c r="J72" s="276">
        <f>ROUNDUP((SUM(Tableau1[[#This Row],[1M]:[1i]])*Tableau1[[#This Row],[Coef]]/1.5),0)</f>
        <v>14</v>
      </c>
      <c r="K72" s="249">
        <f>SUM(Tableau5[[#This Row],[1.1 DC2]:[1.3 DC2]])</f>
        <v>1.8</v>
      </c>
      <c r="L72" s="249">
        <f>SUM(Tableau5[[#This Row],[2.1 DC2]:[2.5 DC2]])</f>
        <v>2.2999999999999998</v>
      </c>
      <c r="M72" s="261">
        <f>SUM(Tableau5[[#This Row],[3.1 DC2]:[3.4 DC2]])</f>
        <v>2.2000000000000002</v>
      </c>
      <c r="N72" s="262">
        <f>SUM(Tableau5[[#This Row],[4.1 DC2]:[4.5 DC2]])</f>
        <v>1.9</v>
      </c>
      <c r="O72" s="263">
        <f>ROUNDUP((SUM(Tableau1[[#This Row],[2C]:[2i]])*Tableau1[[#This Row],[Coef]]),0)</f>
        <v>10</v>
      </c>
      <c r="P72" s="277">
        <f>(Tableau1[[#This Row],[DC2]]-Tableau1[[#This Row],[DC1]])/Tableau1[[#This Row],[DC1]]</f>
        <v>-0.2857142857142857</v>
      </c>
      <c r="Q72" s="278">
        <f>SUM(Tableau5[[#This Row],[1.1 DC3]:[1.7 DC3]])</f>
        <v>0</v>
      </c>
      <c r="R72" s="279">
        <f>SUM(Tableau5[[#This Row],[2.1 DC3]:[2.8 DC3]])</f>
        <v>0</v>
      </c>
      <c r="S72" s="279">
        <f>SUM(Tableau5[[#This Row],[3.1 DC3]:[3.7 DC3]])</f>
        <v>0</v>
      </c>
      <c r="T72" s="280">
        <f>ROUNDUP((SUM(Tableau1[[#This Row],[3M]:[3i]])*Tableau1[[#This Row],[Coef]]/1.5),0)</f>
        <v>0</v>
      </c>
      <c r="U72" s="277"/>
      <c r="V72" s="281"/>
      <c r="W72" s="282"/>
      <c r="X72" s="282"/>
      <c r="Y72" s="283"/>
      <c r="Z72" s="281"/>
      <c r="AA72" s="282"/>
      <c r="AB72" s="282"/>
      <c r="AC72" s="283"/>
      <c r="AD72" s="284"/>
      <c r="AE72" s="282"/>
      <c r="AF72" s="282"/>
      <c r="AG72" s="282"/>
    </row>
    <row r="73" spans="1:33" ht="14.5" x14ac:dyDescent="0.35">
      <c r="A73" s="198">
        <v>613</v>
      </c>
      <c r="B73" s="272">
        <v>13</v>
      </c>
      <c r="C73" s="363" t="s">
        <v>337</v>
      </c>
      <c r="D73" s="362">
        <v>72</v>
      </c>
      <c r="E73" s="273" t="s">
        <v>219</v>
      </c>
      <c r="F73" s="273">
        <f>IF(Tableau1[[#This Row],[PAP]]="oui",1.1,1)</f>
        <v>1.1000000000000001</v>
      </c>
      <c r="G73" s="274">
        <f>SUM(Tableau5[[#This Row],[1.1 DC1]:[1.10 DC1]])</f>
        <v>4.75</v>
      </c>
      <c r="H73" s="275">
        <f>SUM(Tableau5[[#This Row],[2.1 DC1]:[2.5 DC1]])</f>
        <v>3.25</v>
      </c>
      <c r="I73" s="275">
        <f>SUM(Tableau5[[#This Row],[3.1 DC1]:[3.5 DC1]])</f>
        <v>7.25</v>
      </c>
      <c r="J73" s="276">
        <f>ROUNDUP((SUM(Tableau1[[#This Row],[1M]:[1i]])*Tableau1[[#This Row],[Coef]]/1.5),0)</f>
        <v>12</v>
      </c>
      <c r="K73" s="249">
        <f>SUM(Tableau5[[#This Row],[1.1 DC2]:[1.3 DC2]])</f>
        <v>3.2</v>
      </c>
      <c r="L73" s="249">
        <f>SUM(Tableau5[[#This Row],[2.1 DC2]:[2.5 DC2]])</f>
        <v>3.2</v>
      </c>
      <c r="M73" s="261">
        <f>SUM(Tableau5[[#This Row],[3.1 DC2]:[3.4 DC2]])</f>
        <v>2.2000000000000002</v>
      </c>
      <c r="N73" s="262">
        <f>SUM(Tableau5[[#This Row],[4.1 DC2]:[4.5 DC2]])</f>
        <v>1.5</v>
      </c>
      <c r="O73" s="263">
        <f>ROUNDUP((SUM(Tableau1[[#This Row],[2C]:[2i]])*Tableau1[[#This Row],[Coef]]),0)</f>
        <v>12</v>
      </c>
      <c r="P73" s="277">
        <f>(Tableau1[[#This Row],[DC2]]-Tableau1[[#This Row],[DC1]])/Tableau1[[#This Row],[DC1]]</f>
        <v>0</v>
      </c>
      <c r="Q73" s="278">
        <f>SUM(Tableau5[[#This Row],[1.1 DC3]:[1.7 DC3]])</f>
        <v>0</v>
      </c>
      <c r="R73" s="279">
        <f>SUM(Tableau5[[#This Row],[2.1 DC3]:[2.8 DC3]])</f>
        <v>0</v>
      </c>
      <c r="S73" s="279">
        <f>SUM(Tableau5[[#This Row],[3.1 DC3]:[3.7 DC3]])</f>
        <v>0</v>
      </c>
      <c r="T73" s="280">
        <f>ROUNDUP((SUM(Tableau1[[#This Row],[3M]:[3i]])*Tableau1[[#This Row],[Coef]]/1.5),0)</f>
        <v>0</v>
      </c>
      <c r="U73" s="277"/>
      <c r="V73" s="281"/>
      <c r="W73" s="282"/>
      <c r="X73" s="282"/>
      <c r="Y73" s="283"/>
      <c r="Z73" s="281"/>
      <c r="AA73" s="282"/>
      <c r="AB73" s="282"/>
      <c r="AC73" s="283"/>
      <c r="AD73" s="284"/>
      <c r="AE73" s="282"/>
      <c r="AF73" s="282"/>
      <c r="AG73" s="282"/>
    </row>
    <row r="74" spans="1:33" ht="14.5" x14ac:dyDescent="0.35">
      <c r="A74" s="198">
        <v>613</v>
      </c>
      <c r="B74" s="272">
        <v>14</v>
      </c>
      <c r="C74" s="363" t="s">
        <v>338</v>
      </c>
      <c r="D74" s="362">
        <v>73</v>
      </c>
      <c r="E74" s="273" t="s">
        <v>218</v>
      </c>
      <c r="F74" s="273">
        <f>IF(Tableau1[[#This Row],[PAP]]="oui",1.1,1)</f>
        <v>1</v>
      </c>
      <c r="G74" s="274">
        <f>SUM(Tableau5[[#This Row],[1.1 DC1]:[1.10 DC1]])</f>
        <v>3.75</v>
      </c>
      <c r="H74" s="275">
        <f>SUM(Tableau5[[#This Row],[2.1 DC1]:[2.5 DC1]])</f>
        <v>6</v>
      </c>
      <c r="I74" s="275">
        <f>SUM(Tableau5[[#This Row],[3.1 DC1]:[3.5 DC1]])</f>
        <v>4.5</v>
      </c>
      <c r="J74" s="276">
        <f>ROUNDUP((SUM(Tableau1[[#This Row],[1M]:[1i]])*Tableau1[[#This Row],[Coef]]/1.5),0)</f>
        <v>10</v>
      </c>
      <c r="K74" s="249">
        <f>SUM(Tableau5[[#This Row],[1.1 DC2]:[1.3 DC2]])</f>
        <v>4.1500000000000004</v>
      </c>
      <c r="L74" s="249">
        <f>SUM(Tableau5[[#This Row],[2.1 DC2]:[2.5 DC2]])</f>
        <v>2.9</v>
      </c>
      <c r="M74" s="261">
        <f>SUM(Tableau5[[#This Row],[3.1 DC2]:[3.4 DC2]])</f>
        <v>0</v>
      </c>
      <c r="N74" s="262">
        <f>SUM(Tableau5[[#This Row],[4.1 DC2]:[4.5 DC2]])</f>
        <v>2.5</v>
      </c>
      <c r="O74" s="263">
        <f>ROUNDUP((SUM(Tableau1[[#This Row],[2C]:[2i]])*Tableau1[[#This Row],[Coef]]),0)</f>
        <v>10</v>
      </c>
      <c r="P74" s="277">
        <f>(Tableau1[[#This Row],[DC2]]-Tableau1[[#This Row],[DC1]])/Tableau1[[#This Row],[DC1]]</f>
        <v>0</v>
      </c>
      <c r="Q74" s="278">
        <f>SUM(Tableau5[[#This Row],[1.1 DC3]:[1.7 DC3]])</f>
        <v>0</v>
      </c>
      <c r="R74" s="279">
        <f>SUM(Tableau5[[#This Row],[2.1 DC3]:[2.8 DC3]])</f>
        <v>0</v>
      </c>
      <c r="S74" s="279">
        <f>SUM(Tableau5[[#This Row],[3.1 DC3]:[3.7 DC3]])</f>
        <v>0</v>
      </c>
      <c r="T74" s="280">
        <f>ROUNDUP((SUM(Tableau1[[#This Row],[3M]:[3i]])*Tableau1[[#This Row],[Coef]]/1.5),0)</f>
        <v>0</v>
      </c>
      <c r="U74" s="277"/>
      <c r="V74" s="281"/>
      <c r="W74" s="282"/>
      <c r="X74" s="282"/>
      <c r="Y74" s="283"/>
      <c r="Z74" s="281"/>
      <c r="AA74" s="282"/>
      <c r="AB74" s="282"/>
      <c r="AC74" s="283"/>
      <c r="AD74" s="284"/>
      <c r="AE74" s="282"/>
      <c r="AF74" s="282"/>
      <c r="AG74" s="282"/>
    </row>
    <row r="75" spans="1:33" ht="14.5" x14ac:dyDescent="0.35">
      <c r="A75" s="198">
        <v>613</v>
      </c>
      <c r="B75" s="272">
        <v>15</v>
      </c>
      <c r="C75" s="363" t="s">
        <v>339</v>
      </c>
      <c r="D75" s="362">
        <v>74</v>
      </c>
      <c r="E75" s="273" t="s">
        <v>218</v>
      </c>
      <c r="F75" s="273">
        <f>IF(Tableau1[[#This Row],[PAP]]="oui",1.1,1)</f>
        <v>1</v>
      </c>
      <c r="G75" s="274">
        <f>SUM(Tableau5[[#This Row],[1.1 DC1]:[1.10 DC1]])</f>
        <v>7</v>
      </c>
      <c r="H75" s="275">
        <f>SUM(Tableau5[[#This Row],[2.1 DC1]:[2.5 DC1]])</f>
        <v>9</v>
      </c>
      <c r="I75" s="275">
        <f>SUM(Tableau5[[#This Row],[3.1 DC1]:[3.5 DC1]])</f>
        <v>9.5</v>
      </c>
      <c r="J75" s="276">
        <f>ROUNDUP((SUM(Tableau1[[#This Row],[1M]:[1i]])*Tableau1[[#This Row],[Coef]]/1.5),0)</f>
        <v>17</v>
      </c>
      <c r="K75" s="249">
        <f>SUM(Tableau5[[#This Row],[1.1 DC2]:[1.3 DC2]])</f>
        <v>1.9</v>
      </c>
      <c r="L75" s="249">
        <f>SUM(Tableau5[[#This Row],[2.1 DC2]:[2.5 DC2]])</f>
        <v>3.2</v>
      </c>
      <c r="M75" s="261">
        <f>SUM(Tableau5[[#This Row],[3.1 DC2]:[3.4 DC2]])</f>
        <v>3.5999999999999996</v>
      </c>
      <c r="N75" s="262">
        <f>SUM(Tableau5[[#This Row],[4.1 DC2]:[4.5 DC2]])</f>
        <v>3.8</v>
      </c>
      <c r="O75" s="263">
        <f>ROUNDUP((SUM(Tableau1[[#This Row],[2C]:[2i]])*Tableau1[[#This Row],[Coef]]),0)</f>
        <v>13</v>
      </c>
      <c r="P75" s="277">
        <f>(Tableau1[[#This Row],[DC2]]-Tableau1[[#This Row],[DC1]])/Tableau1[[#This Row],[DC1]]</f>
        <v>-0.23529411764705882</v>
      </c>
      <c r="Q75" s="278">
        <f>SUM(Tableau5[[#This Row],[1.1 DC3]:[1.7 DC3]])</f>
        <v>0</v>
      </c>
      <c r="R75" s="279">
        <f>SUM(Tableau5[[#This Row],[2.1 DC3]:[2.8 DC3]])</f>
        <v>0</v>
      </c>
      <c r="S75" s="279">
        <f>SUM(Tableau5[[#This Row],[3.1 DC3]:[3.7 DC3]])</f>
        <v>0</v>
      </c>
      <c r="T75" s="280">
        <f>ROUNDUP((SUM(Tableau1[[#This Row],[3M]:[3i]])*Tableau1[[#This Row],[Coef]]/1.5),0)</f>
        <v>0</v>
      </c>
      <c r="U75" s="277"/>
      <c r="V75" s="281"/>
      <c r="W75" s="282"/>
      <c r="X75" s="282"/>
      <c r="Y75" s="283"/>
      <c r="Z75" s="281"/>
      <c r="AA75" s="282"/>
      <c r="AB75" s="282"/>
      <c r="AC75" s="283"/>
      <c r="AD75" s="284"/>
      <c r="AE75" s="282"/>
      <c r="AF75" s="282"/>
      <c r="AG75" s="282"/>
    </row>
    <row r="76" spans="1:33" ht="14.5" x14ac:dyDescent="0.35">
      <c r="A76" s="198">
        <v>613</v>
      </c>
      <c r="B76" s="272">
        <v>16</v>
      </c>
      <c r="C76" s="363" t="s">
        <v>340</v>
      </c>
      <c r="D76" s="362">
        <v>75</v>
      </c>
      <c r="E76" s="273" t="s">
        <v>218</v>
      </c>
      <c r="F76" s="273">
        <f>IF(Tableau1[[#This Row],[PAP]]="oui",1.1,1)</f>
        <v>1</v>
      </c>
      <c r="G76" s="274">
        <f>SUM(Tableau5[[#This Row],[1.1 DC1]:[1.10 DC1]])</f>
        <v>3.75</v>
      </c>
      <c r="H76" s="275">
        <f>SUM(Tableau5[[#This Row],[2.1 DC1]:[2.5 DC1]])</f>
        <v>7.25</v>
      </c>
      <c r="I76" s="275">
        <f>SUM(Tableau5[[#This Row],[3.1 DC1]:[3.5 DC1]])</f>
        <v>9.25</v>
      </c>
      <c r="J76" s="276">
        <f>ROUNDUP((SUM(Tableau1[[#This Row],[1M]:[1i]])*Tableau1[[#This Row],[Coef]]/1.5),0)</f>
        <v>14</v>
      </c>
      <c r="K76" s="249">
        <f>SUM(Tableau5[[#This Row],[1.1 DC2]:[1.3 DC2]])</f>
        <v>3.2</v>
      </c>
      <c r="L76" s="249">
        <f>SUM(Tableau5[[#This Row],[2.1 DC2]:[2.5 DC2]])</f>
        <v>1.7</v>
      </c>
      <c r="M76" s="261">
        <f>SUM(Tableau5[[#This Row],[3.1 DC2]:[3.4 DC2]])</f>
        <v>0</v>
      </c>
      <c r="N76" s="262">
        <f>SUM(Tableau5[[#This Row],[4.1 DC2]:[4.5 DC2]])</f>
        <v>2.7</v>
      </c>
      <c r="O76" s="263">
        <f>ROUNDUP((SUM(Tableau1[[#This Row],[2C]:[2i]])*Tableau1[[#This Row],[Coef]]),0)</f>
        <v>8</v>
      </c>
      <c r="P76" s="277">
        <f>(Tableau1[[#This Row],[DC2]]-Tableau1[[#This Row],[DC1]])/Tableau1[[#This Row],[DC1]]</f>
        <v>-0.42857142857142855</v>
      </c>
      <c r="Q76" s="278">
        <f>SUM(Tableau5[[#This Row],[1.1 DC3]:[1.7 DC3]])</f>
        <v>0</v>
      </c>
      <c r="R76" s="279">
        <f>SUM(Tableau5[[#This Row],[2.1 DC3]:[2.8 DC3]])</f>
        <v>0</v>
      </c>
      <c r="S76" s="279">
        <f>SUM(Tableau5[[#This Row],[3.1 DC3]:[3.7 DC3]])</f>
        <v>0</v>
      </c>
      <c r="T76" s="280">
        <f>ROUNDUP((SUM(Tableau1[[#This Row],[3M]:[3i]])*Tableau1[[#This Row],[Coef]]/1.5),0)</f>
        <v>0</v>
      </c>
      <c r="U76" s="277"/>
      <c r="V76" s="281"/>
      <c r="W76" s="282"/>
      <c r="X76" s="282"/>
      <c r="Y76" s="283"/>
      <c r="Z76" s="281"/>
      <c r="AA76" s="282"/>
      <c r="AB76" s="282"/>
      <c r="AC76" s="283"/>
      <c r="AD76" s="284"/>
      <c r="AE76" s="282"/>
      <c r="AF76" s="282"/>
      <c r="AG76" s="282"/>
    </row>
    <row r="77" spans="1:33" ht="14.5" x14ac:dyDescent="0.35">
      <c r="A77" s="198">
        <v>613</v>
      </c>
      <c r="B77" s="272">
        <v>17</v>
      </c>
      <c r="C77" s="363" t="s">
        <v>341</v>
      </c>
      <c r="D77" s="362">
        <v>76</v>
      </c>
      <c r="E77" s="273" t="s">
        <v>218</v>
      </c>
      <c r="F77" s="273">
        <f>IF(Tableau1[[#This Row],[PAP]]="oui",1.1,1)</f>
        <v>1</v>
      </c>
      <c r="G77" s="274">
        <f>SUM(Tableau5[[#This Row],[1.1 DC1]:[1.10 DC1]])</f>
        <v>3.5</v>
      </c>
      <c r="H77" s="275">
        <f>SUM(Tableau5[[#This Row],[2.1 DC1]:[2.5 DC1]])</f>
        <v>2.75</v>
      </c>
      <c r="I77" s="275">
        <f>SUM(Tableau5[[#This Row],[3.1 DC1]:[3.5 DC1]])</f>
        <v>1.75</v>
      </c>
      <c r="J77" s="276">
        <f>ROUNDUP((SUM(Tableau1[[#This Row],[1M]:[1i]])*Tableau1[[#This Row],[Coef]]/1.5),0)</f>
        <v>6</v>
      </c>
      <c r="K77" s="249">
        <f>SUM(Tableau5[[#This Row],[1.1 DC2]:[1.3 DC2]])</f>
        <v>3.4</v>
      </c>
      <c r="L77" s="249">
        <f>SUM(Tableau5[[#This Row],[2.1 DC2]:[2.5 DC2]])</f>
        <v>2.2000000000000002</v>
      </c>
      <c r="M77" s="261">
        <f>SUM(Tableau5[[#This Row],[3.1 DC2]:[3.4 DC2]])</f>
        <v>2.8</v>
      </c>
      <c r="N77" s="262">
        <f>SUM(Tableau5[[#This Row],[4.1 DC2]:[4.5 DC2]])</f>
        <v>1.2</v>
      </c>
      <c r="O77" s="263">
        <f>ROUNDUP((SUM(Tableau1[[#This Row],[2C]:[2i]])*Tableau1[[#This Row],[Coef]]),0)</f>
        <v>10</v>
      </c>
      <c r="P77" s="277">
        <f>(Tableau1[[#This Row],[DC2]]-Tableau1[[#This Row],[DC1]])/Tableau1[[#This Row],[DC1]]</f>
        <v>0.66666666666666663</v>
      </c>
      <c r="Q77" s="278">
        <f>SUM(Tableau5[[#This Row],[1.1 DC3]:[1.7 DC3]])</f>
        <v>0</v>
      </c>
      <c r="R77" s="279">
        <f>SUM(Tableau5[[#This Row],[2.1 DC3]:[2.8 DC3]])</f>
        <v>0</v>
      </c>
      <c r="S77" s="279">
        <f>SUM(Tableau5[[#This Row],[3.1 DC3]:[3.7 DC3]])</f>
        <v>0</v>
      </c>
      <c r="T77" s="280">
        <f>ROUNDUP((SUM(Tableau1[[#This Row],[3M]:[3i]])*Tableau1[[#This Row],[Coef]]/1.5),0)</f>
        <v>0</v>
      </c>
      <c r="U77" s="277"/>
      <c r="V77" s="281"/>
      <c r="W77" s="282"/>
      <c r="X77" s="282"/>
      <c r="Y77" s="283"/>
      <c r="Z77" s="281"/>
      <c r="AA77" s="282"/>
      <c r="AB77" s="282"/>
      <c r="AC77" s="283"/>
      <c r="AD77" s="284"/>
      <c r="AE77" s="282"/>
      <c r="AF77" s="282"/>
      <c r="AG77" s="282"/>
    </row>
    <row r="78" spans="1:33" ht="14.5" x14ac:dyDescent="0.35">
      <c r="A78" s="198">
        <v>613</v>
      </c>
      <c r="B78" s="272">
        <v>18</v>
      </c>
      <c r="C78" s="363" t="s">
        <v>342</v>
      </c>
      <c r="D78" s="362">
        <v>77</v>
      </c>
      <c r="E78" s="273" t="s">
        <v>219</v>
      </c>
      <c r="F78" s="273">
        <f>IF(Tableau1[[#This Row],[PAP]]="oui",1.1,1)</f>
        <v>1.1000000000000001</v>
      </c>
      <c r="G78" s="274">
        <f>SUM(Tableau5[[#This Row],[1.1 DC1]:[1.10 DC1]])</f>
        <v>4.25</v>
      </c>
      <c r="H78" s="275">
        <f>SUM(Tableau5[[#This Row],[2.1 DC1]:[2.5 DC1]])</f>
        <v>5.75</v>
      </c>
      <c r="I78" s="275">
        <f>SUM(Tableau5[[#This Row],[3.1 DC1]:[3.5 DC1]])</f>
        <v>6.75</v>
      </c>
      <c r="J78" s="276">
        <f>ROUNDUP((SUM(Tableau1[[#This Row],[1M]:[1i]])*Tableau1[[#This Row],[Coef]]/1.5),0)</f>
        <v>13</v>
      </c>
      <c r="K78" s="249">
        <f>SUM(Tableau5[[#This Row],[1.1 DC2]:[1.3 DC2]])</f>
        <v>1.2</v>
      </c>
      <c r="L78" s="249">
        <f>SUM(Tableau5[[#This Row],[2.1 DC2]:[2.5 DC2]])</f>
        <v>1.5</v>
      </c>
      <c r="M78" s="261">
        <f>SUM(Tableau5[[#This Row],[3.1 DC2]:[3.4 DC2]])</f>
        <v>1</v>
      </c>
      <c r="N78" s="262">
        <f>SUM(Tableau5[[#This Row],[4.1 DC2]:[4.5 DC2]])</f>
        <v>2</v>
      </c>
      <c r="O78" s="263">
        <f>ROUNDUP((SUM(Tableau1[[#This Row],[2C]:[2i]])*Tableau1[[#This Row],[Coef]]),0)</f>
        <v>7</v>
      </c>
      <c r="P78" s="277">
        <f>(Tableau1[[#This Row],[DC2]]-Tableau1[[#This Row],[DC1]])/Tableau1[[#This Row],[DC1]]</f>
        <v>-0.46153846153846156</v>
      </c>
      <c r="Q78" s="278">
        <f>SUM(Tableau5[[#This Row],[1.1 DC3]:[1.7 DC3]])</f>
        <v>0</v>
      </c>
      <c r="R78" s="279">
        <f>SUM(Tableau5[[#This Row],[2.1 DC3]:[2.8 DC3]])</f>
        <v>0</v>
      </c>
      <c r="S78" s="279">
        <f>SUM(Tableau5[[#This Row],[3.1 DC3]:[3.7 DC3]])</f>
        <v>0</v>
      </c>
      <c r="T78" s="280">
        <f>ROUNDUP((SUM(Tableau1[[#This Row],[3M]:[3i]])*Tableau1[[#This Row],[Coef]]/1.5),0)</f>
        <v>0</v>
      </c>
      <c r="U78" s="277"/>
      <c r="V78" s="281"/>
      <c r="W78" s="282"/>
      <c r="X78" s="282"/>
      <c r="Y78" s="283"/>
      <c r="Z78" s="281"/>
      <c r="AA78" s="282"/>
      <c r="AB78" s="282"/>
      <c r="AC78" s="283"/>
      <c r="AD78" s="284"/>
      <c r="AE78" s="282"/>
      <c r="AF78" s="282"/>
      <c r="AG78" s="282"/>
    </row>
    <row r="79" spans="1:33" ht="14.5" x14ac:dyDescent="0.35">
      <c r="A79" s="198">
        <v>613</v>
      </c>
      <c r="B79" s="272">
        <v>19</v>
      </c>
      <c r="C79" s="363" t="s">
        <v>343</v>
      </c>
      <c r="D79" s="362">
        <v>78</v>
      </c>
      <c r="E79" s="273" t="s">
        <v>219</v>
      </c>
      <c r="F79" s="273">
        <f>IF(Tableau1[[#This Row],[PAP]]="oui",1.1,1)</f>
        <v>1.1000000000000001</v>
      </c>
      <c r="G79" s="274">
        <f>SUM(Tableau5[[#This Row],[1.1 DC1]:[1.10 DC1]])</f>
        <v>6</v>
      </c>
      <c r="H79" s="275">
        <f>SUM(Tableau5[[#This Row],[2.1 DC1]:[2.5 DC1]])</f>
        <v>9</v>
      </c>
      <c r="I79" s="275">
        <f>SUM(Tableau5[[#This Row],[3.1 DC1]:[3.5 DC1]])</f>
        <v>7.5</v>
      </c>
      <c r="J79" s="276">
        <f>ROUNDUP((SUM(Tableau1[[#This Row],[1M]:[1i]])*Tableau1[[#This Row],[Coef]]/1.5),0)</f>
        <v>17</v>
      </c>
      <c r="K79" s="249">
        <f>SUM(Tableau5[[#This Row],[1.1 DC2]:[1.3 DC2]])</f>
        <v>3.4</v>
      </c>
      <c r="L79" s="249">
        <f>SUM(Tableau5[[#This Row],[2.1 DC2]:[2.5 DC2]])</f>
        <v>1.9</v>
      </c>
      <c r="M79" s="261">
        <f>SUM(Tableau5[[#This Row],[3.1 DC2]:[3.4 DC2]])</f>
        <v>3.3</v>
      </c>
      <c r="N79" s="262">
        <f>SUM(Tableau5[[#This Row],[4.1 DC2]:[4.5 DC2]])</f>
        <v>1.7</v>
      </c>
      <c r="O79" s="263">
        <f>ROUNDUP((SUM(Tableau1[[#This Row],[2C]:[2i]])*Tableau1[[#This Row],[Coef]]),0)</f>
        <v>12</v>
      </c>
      <c r="P79" s="277">
        <f>(Tableau1[[#This Row],[DC2]]-Tableau1[[#This Row],[DC1]])/Tableau1[[#This Row],[DC1]]</f>
        <v>-0.29411764705882354</v>
      </c>
      <c r="Q79" s="278">
        <f>SUM(Tableau5[[#This Row],[1.1 DC3]:[1.7 DC3]])</f>
        <v>0</v>
      </c>
      <c r="R79" s="279">
        <f>SUM(Tableau5[[#This Row],[2.1 DC3]:[2.8 DC3]])</f>
        <v>0</v>
      </c>
      <c r="S79" s="279">
        <f>SUM(Tableau5[[#This Row],[3.1 DC3]:[3.7 DC3]])</f>
        <v>0</v>
      </c>
      <c r="T79" s="280">
        <f>ROUNDUP((SUM(Tableau1[[#This Row],[3M]:[3i]])*Tableau1[[#This Row],[Coef]]/1.5),0)</f>
        <v>0</v>
      </c>
      <c r="U79" s="277"/>
      <c r="V79" s="281"/>
      <c r="W79" s="282"/>
      <c r="X79" s="282"/>
      <c r="Y79" s="283"/>
      <c r="Z79" s="281"/>
      <c r="AA79" s="282"/>
      <c r="AB79" s="282"/>
      <c r="AC79" s="283"/>
      <c r="AD79" s="284"/>
      <c r="AE79" s="282"/>
      <c r="AF79" s="282"/>
      <c r="AG79" s="282"/>
    </row>
    <row r="80" spans="1:33" ht="14.5" x14ac:dyDescent="0.35">
      <c r="A80" s="198">
        <v>613</v>
      </c>
      <c r="B80" s="272">
        <v>20</v>
      </c>
      <c r="C80" s="363" t="s">
        <v>344</v>
      </c>
      <c r="D80" s="362">
        <v>79</v>
      </c>
      <c r="E80" s="273" t="s">
        <v>218</v>
      </c>
      <c r="F80" s="273">
        <f>IF(Tableau1[[#This Row],[PAP]]="oui",1.1,1)</f>
        <v>1</v>
      </c>
      <c r="G80" s="274">
        <f>SUM(Tableau5[[#This Row],[1.1 DC1]:[1.10 DC1]])</f>
        <v>3.5</v>
      </c>
      <c r="H80" s="275">
        <f>SUM(Tableau5[[#This Row],[2.1 DC1]:[2.5 DC1]])</f>
        <v>8.5</v>
      </c>
      <c r="I80" s="275">
        <f>SUM(Tableau5[[#This Row],[3.1 DC1]:[3.5 DC1]])</f>
        <v>9.75</v>
      </c>
      <c r="J80" s="276">
        <f>ROUNDUP((SUM(Tableau1[[#This Row],[1M]:[1i]])*Tableau1[[#This Row],[Coef]]/1.5),0)</f>
        <v>15</v>
      </c>
      <c r="K80" s="249">
        <f>SUM(Tableau5[[#This Row],[1.1 DC2]:[1.3 DC2]])</f>
        <v>2.5999999999999996</v>
      </c>
      <c r="L80" s="249">
        <f>SUM(Tableau5[[#This Row],[2.1 DC2]:[2.5 DC2]])</f>
        <v>1.5</v>
      </c>
      <c r="M80" s="261">
        <f>SUM(Tableau5[[#This Row],[3.1 DC2]:[3.4 DC2]])</f>
        <v>3.3</v>
      </c>
      <c r="N80" s="262">
        <f>SUM(Tableau5[[#This Row],[4.1 DC2]:[4.5 DC2]])</f>
        <v>2.0999999999999996</v>
      </c>
      <c r="O80" s="263">
        <f>ROUNDUP((SUM(Tableau1[[#This Row],[2C]:[2i]])*Tableau1[[#This Row],[Coef]]),0)</f>
        <v>10</v>
      </c>
      <c r="P80" s="277">
        <f>(Tableau1[[#This Row],[DC2]]-Tableau1[[#This Row],[DC1]])/Tableau1[[#This Row],[DC1]]</f>
        <v>-0.33333333333333331</v>
      </c>
      <c r="Q80" s="278">
        <f>SUM(Tableau5[[#This Row],[1.1 DC3]:[1.7 DC3]])</f>
        <v>0</v>
      </c>
      <c r="R80" s="279">
        <f>SUM(Tableau5[[#This Row],[2.1 DC3]:[2.8 DC3]])</f>
        <v>0</v>
      </c>
      <c r="S80" s="279">
        <f>SUM(Tableau5[[#This Row],[3.1 DC3]:[3.7 DC3]])</f>
        <v>0</v>
      </c>
      <c r="T80" s="280">
        <f>ROUNDUP((SUM(Tableau1[[#This Row],[3M]:[3i]])*Tableau1[[#This Row],[Coef]]/1.5),0)</f>
        <v>0</v>
      </c>
      <c r="U80" s="277"/>
      <c r="V80" s="281"/>
      <c r="W80" s="282"/>
      <c r="X80" s="282"/>
      <c r="Y80" s="283"/>
      <c r="Z80" s="281"/>
      <c r="AA80" s="282"/>
      <c r="AB80" s="282"/>
      <c r="AC80" s="283"/>
      <c r="AD80" s="284"/>
      <c r="AE80" s="282"/>
      <c r="AF80" s="282"/>
      <c r="AG80" s="282"/>
    </row>
    <row r="81" spans="1:33" ht="14.5" x14ac:dyDescent="0.35">
      <c r="A81" s="198">
        <v>613</v>
      </c>
      <c r="B81" s="272">
        <v>21</v>
      </c>
      <c r="C81" s="363" t="s">
        <v>345</v>
      </c>
      <c r="D81" s="362">
        <v>80</v>
      </c>
      <c r="E81" s="273" t="s">
        <v>218</v>
      </c>
      <c r="F81" s="273">
        <f>IF(Tableau1[[#This Row],[PAP]]="oui",1.1,1)</f>
        <v>1</v>
      </c>
      <c r="G81" s="274">
        <f>SUM(Tableau5[[#This Row],[1.1 DC1]:[1.10 DC1]])</f>
        <v>3.25</v>
      </c>
      <c r="H81" s="275">
        <f>SUM(Tableau5[[#This Row],[2.1 DC1]:[2.5 DC1]])</f>
        <v>5.75</v>
      </c>
      <c r="I81" s="275">
        <f>SUM(Tableau5[[#This Row],[3.1 DC1]:[3.5 DC1]])</f>
        <v>9.5</v>
      </c>
      <c r="J81" s="276">
        <f>ROUNDUP((SUM(Tableau1[[#This Row],[1M]:[1i]])*Tableau1[[#This Row],[Coef]]/1.5),0)</f>
        <v>13</v>
      </c>
      <c r="K81" s="249">
        <f>SUM(Tableau5[[#This Row],[1.1 DC2]:[1.3 DC2]])</f>
        <v>5</v>
      </c>
      <c r="L81" s="249">
        <f>SUM(Tableau5[[#This Row],[2.1 DC2]:[2.5 DC2]])</f>
        <v>4.7</v>
      </c>
      <c r="M81" s="261">
        <f>SUM(Tableau5[[#This Row],[3.1 DC2]:[3.4 DC2]])</f>
        <v>3.3</v>
      </c>
      <c r="N81" s="262">
        <f>SUM(Tableau5[[#This Row],[4.1 DC2]:[4.5 DC2]])</f>
        <v>4.2</v>
      </c>
      <c r="O81" s="263">
        <f>ROUNDUP((SUM(Tableau1[[#This Row],[2C]:[2i]])*Tableau1[[#This Row],[Coef]]),0)</f>
        <v>18</v>
      </c>
      <c r="P81" s="277">
        <f>(Tableau1[[#This Row],[DC2]]-Tableau1[[#This Row],[DC1]])/Tableau1[[#This Row],[DC1]]</f>
        <v>0.38461538461538464</v>
      </c>
      <c r="Q81" s="278">
        <f>SUM(Tableau5[[#This Row],[1.1 DC3]:[1.7 DC3]])</f>
        <v>0</v>
      </c>
      <c r="R81" s="279">
        <f>SUM(Tableau5[[#This Row],[2.1 DC3]:[2.8 DC3]])</f>
        <v>0</v>
      </c>
      <c r="S81" s="279">
        <f>SUM(Tableau5[[#This Row],[3.1 DC3]:[3.7 DC3]])</f>
        <v>0</v>
      </c>
      <c r="T81" s="280">
        <f>ROUNDUP((SUM(Tableau1[[#This Row],[3M]:[3i]])*Tableau1[[#This Row],[Coef]]/1.5),0)</f>
        <v>0</v>
      </c>
      <c r="U81" s="277"/>
      <c r="V81" s="281"/>
      <c r="W81" s="282"/>
      <c r="X81" s="282"/>
      <c r="Y81" s="283"/>
      <c r="Z81" s="281"/>
      <c r="AA81" s="282"/>
      <c r="AB81" s="282"/>
      <c r="AC81" s="283"/>
      <c r="AD81" s="284"/>
      <c r="AE81" s="282"/>
      <c r="AF81" s="282"/>
      <c r="AG81" s="282"/>
    </row>
    <row r="82" spans="1:33" ht="14.5" x14ac:dyDescent="0.35">
      <c r="A82" s="198">
        <v>613</v>
      </c>
      <c r="B82" s="272">
        <v>22</v>
      </c>
      <c r="C82" s="363" t="s">
        <v>346</v>
      </c>
      <c r="D82" s="362">
        <v>81</v>
      </c>
      <c r="E82" s="273" t="s">
        <v>218</v>
      </c>
      <c r="F82" s="273">
        <f>IF(Tableau1[[#This Row],[PAP]]="oui",1.1,1)</f>
        <v>1</v>
      </c>
      <c r="G82" s="274">
        <f>SUM(Tableau5[[#This Row],[1.1 DC1]:[1.10 DC1]])</f>
        <v>4.75</v>
      </c>
      <c r="H82" s="275">
        <f>SUM(Tableau5[[#This Row],[2.1 DC1]:[2.5 DC1]])</f>
        <v>5.25</v>
      </c>
      <c r="I82" s="275">
        <f>SUM(Tableau5[[#This Row],[3.1 DC1]:[3.5 DC1]])</f>
        <v>8.25</v>
      </c>
      <c r="J82" s="276">
        <f>ROUNDUP((SUM(Tableau1[[#This Row],[1M]:[1i]])*Tableau1[[#This Row],[Coef]]/1.5),0)</f>
        <v>13</v>
      </c>
      <c r="K82" s="249">
        <f>SUM(Tableau5[[#This Row],[1.1 DC2]:[1.3 DC2]])</f>
        <v>2.5999999999999996</v>
      </c>
      <c r="L82" s="249">
        <f>SUM(Tableau5[[#This Row],[2.1 DC2]:[2.5 DC2]])</f>
        <v>2.7</v>
      </c>
      <c r="M82" s="261">
        <f>SUM(Tableau5[[#This Row],[3.1 DC2]:[3.4 DC2]])</f>
        <v>0.4</v>
      </c>
      <c r="N82" s="262">
        <f>SUM(Tableau5[[#This Row],[4.1 DC2]:[4.5 DC2]])</f>
        <v>1.3</v>
      </c>
      <c r="O82" s="263">
        <f>ROUNDUP((SUM(Tableau1[[#This Row],[2C]:[2i]])*Tableau1[[#This Row],[Coef]]),0)</f>
        <v>7</v>
      </c>
      <c r="P82" s="277">
        <f>(Tableau1[[#This Row],[DC2]]-Tableau1[[#This Row],[DC1]])/Tableau1[[#This Row],[DC1]]</f>
        <v>-0.46153846153846156</v>
      </c>
      <c r="Q82" s="278">
        <f>SUM(Tableau5[[#This Row],[1.1 DC3]:[1.7 DC3]])</f>
        <v>0</v>
      </c>
      <c r="R82" s="279">
        <f>SUM(Tableau5[[#This Row],[2.1 DC3]:[2.8 DC3]])</f>
        <v>0</v>
      </c>
      <c r="S82" s="279">
        <f>SUM(Tableau5[[#This Row],[3.1 DC3]:[3.7 DC3]])</f>
        <v>0</v>
      </c>
      <c r="T82" s="280">
        <f>ROUNDUP((SUM(Tableau1[[#This Row],[3M]:[3i]])*Tableau1[[#This Row],[Coef]]/1.5),0)</f>
        <v>0</v>
      </c>
      <c r="U82" s="277"/>
      <c r="V82" s="281"/>
      <c r="W82" s="282"/>
      <c r="X82" s="282"/>
      <c r="Y82" s="283"/>
      <c r="Z82" s="281"/>
      <c r="AA82" s="282"/>
      <c r="AB82" s="282"/>
      <c r="AC82" s="283"/>
      <c r="AD82" s="284"/>
      <c r="AE82" s="282"/>
      <c r="AF82" s="282"/>
      <c r="AG82" s="282"/>
    </row>
    <row r="83" spans="1:33" ht="14.5" x14ac:dyDescent="0.35">
      <c r="A83" s="198">
        <v>613</v>
      </c>
      <c r="B83" s="272">
        <v>23</v>
      </c>
      <c r="C83" s="363" t="s">
        <v>347</v>
      </c>
      <c r="D83" s="362">
        <v>82</v>
      </c>
      <c r="E83" s="273" t="s">
        <v>219</v>
      </c>
      <c r="F83" s="273">
        <f>IF(Tableau1[[#This Row],[PAP]]="oui",1.1,1)</f>
        <v>1.1000000000000001</v>
      </c>
      <c r="G83" s="274">
        <f>SUM(Tableau5[[#This Row],[1.1 DC1]:[1.10 DC1]])</f>
        <v>0.5</v>
      </c>
      <c r="H83" s="275">
        <f>SUM(Tableau5[[#This Row],[2.1 DC1]:[2.5 DC1]])</f>
        <v>1.5</v>
      </c>
      <c r="I83" s="275">
        <f>SUM(Tableau5[[#This Row],[3.1 DC1]:[3.5 DC1]])</f>
        <v>5.75</v>
      </c>
      <c r="J83" s="276">
        <f>ROUNDUP((SUM(Tableau1[[#This Row],[1M]:[1i]])*Tableau1[[#This Row],[Coef]]/1.5),0)</f>
        <v>6</v>
      </c>
      <c r="K83" s="249">
        <f>SUM(Tableau5[[#This Row],[1.1 DC2]:[1.3 DC2]])</f>
        <v>0.8</v>
      </c>
      <c r="L83" s="249">
        <f>SUM(Tableau5[[#This Row],[2.1 DC2]:[2.5 DC2]])</f>
        <v>0.8</v>
      </c>
      <c r="M83" s="261">
        <f>SUM(Tableau5[[#This Row],[3.1 DC2]:[3.4 DC2]])</f>
        <v>2.5</v>
      </c>
      <c r="N83" s="262">
        <f>SUM(Tableau5[[#This Row],[4.1 DC2]:[4.5 DC2]])</f>
        <v>2.2000000000000002</v>
      </c>
      <c r="O83" s="263">
        <f>ROUNDUP((SUM(Tableau1[[#This Row],[2C]:[2i]])*Tableau1[[#This Row],[Coef]]),0)</f>
        <v>7</v>
      </c>
      <c r="P83" s="277">
        <f>(Tableau1[[#This Row],[DC2]]-Tableau1[[#This Row],[DC1]])/Tableau1[[#This Row],[DC1]]</f>
        <v>0.16666666666666666</v>
      </c>
      <c r="Q83" s="278">
        <f>SUM(Tableau5[[#This Row],[1.1 DC3]:[1.7 DC3]])</f>
        <v>0</v>
      </c>
      <c r="R83" s="279">
        <f>SUM(Tableau5[[#This Row],[2.1 DC3]:[2.8 DC3]])</f>
        <v>0</v>
      </c>
      <c r="S83" s="279">
        <f>SUM(Tableau5[[#This Row],[3.1 DC3]:[3.7 DC3]])</f>
        <v>0</v>
      </c>
      <c r="T83" s="280">
        <f>ROUNDUP((SUM(Tableau1[[#This Row],[3M]:[3i]])*Tableau1[[#This Row],[Coef]]/1.5),0)</f>
        <v>0</v>
      </c>
      <c r="U83" s="277"/>
      <c r="V83" s="281"/>
      <c r="W83" s="282"/>
      <c r="X83" s="282"/>
      <c r="Y83" s="283"/>
      <c r="Z83" s="281"/>
      <c r="AA83" s="282"/>
      <c r="AB83" s="282"/>
      <c r="AC83" s="283"/>
      <c r="AD83" s="284"/>
      <c r="AE83" s="282"/>
      <c r="AF83" s="282"/>
      <c r="AG83" s="282"/>
    </row>
    <row r="84" spans="1:33" ht="14.5" x14ac:dyDescent="0.35">
      <c r="A84" s="198">
        <v>613</v>
      </c>
      <c r="B84" s="272">
        <v>24</v>
      </c>
      <c r="C84" s="363" t="s">
        <v>348</v>
      </c>
      <c r="D84" s="362">
        <v>83</v>
      </c>
      <c r="E84" s="273" t="s">
        <v>218</v>
      </c>
      <c r="F84" s="273">
        <f>IF(Tableau1[[#This Row],[PAP]]="oui",1.1,1)</f>
        <v>1</v>
      </c>
      <c r="G84" s="274">
        <f>SUM(Tableau5[[#This Row],[1.1 DC1]:[1.10 DC1]])</f>
        <v>2.75</v>
      </c>
      <c r="H84" s="275">
        <f>SUM(Tableau5[[#This Row],[2.1 DC1]:[2.5 DC1]])</f>
        <v>2</v>
      </c>
      <c r="I84" s="275">
        <f>SUM(Tableau5[[#This Row],[3.1 DC1]:[3.5 DC1]])</f>
        <v>4.75</v>
      </c>
      <c r="J84" s="276">
        <f>ROUNDUP((SUM(Tableau1[[#This Row],[1M]:[1i]])*Tableau1[[#This Row],[Coef]]/1.5),0)</f>
        <v>7</v>
      </c>
      <c r="K84" s="249">
        <f>SUM(Tableau5[[#This Row],[1.1 DC2]:[1.3 DC2]])</f>
        <v>0.60000000000000009</v>
      </c>
      <c r="L84" s="249">
        <f>SUM(Tableau5[[#This Row],[2.1 DC2]:[2.5 DC2]])</f>
        <v>1.5999999999999999</v>
      </c>
      <c r="M84" s="261">
        <f>SUM(Tableau5[[#This Row],[3.1 DC2]:[3.4 DC2]])</f>
        <v>1.9</v>
      </c>
      <c r="N84" s="262">
        <f>SUM(Tableau5[[#This Row],[4.1 DC2]:[4.5 DC2]])</f>
        <v>0.3</v>
      </c>
      <c r="O84" s="263">
        <f>ROUNDUP((SUM(Tableau1[[#This Row],[2C]:[2i]])*Tableau1[[#This Row],[Coef]]),0)</f>
        <v>5</v>
      </c>
      <c r="P84" s="277">
        <f>(Tableau1[[#This Row],[DC2]]-Tableau1[[#This Row],[DC1]])/Tableau1[[#This Row],[DC1]]</f>
        <v>-0.2857142857142857</v>
      </c>
      <c r="Q84" s="278">
        <f>SUM(Tableau5[[#This Row],[1.1 DC3]:[1.7 DC3]])</f>
        <v>0</v>
      </c>
      <c r="R84" s="279">
        <f>SUM(Tableau5[[#This Row],[2.1 DC3]:[2.8 DC3]])</f>
        <v>0</v>
      </c>
      <c r="S84" s="279">
        <f>SUM(Tableau5[[#This Row],[3.1 DC3]:[3.7 DC3]])</f>
        <v>0</v>
      </c>
      <c r="T84" s="280">
        <f>ROUNDUP((SUM(Tableau1[[#This Row],[3M]:[3i]])*Tableau1[[#This Row],[Coef]]/1.5),0)</f>
        <v>0</v>
      </c>
      <c r="U84" s="277"/>
      <c r="V84" s="281"/>
      <c r="W84" s="282"/>
      <c r="X84" s="282"/>
      <c r="Y84" s="283"/>
      <c r="Z84" s="281"/>
      <c r="AA84" s="282"/>
      <c r="AB84" s="282"/>
      <c r="AC84" s="283"/>
      <c r="AD84" s="284"/>
      <c r="AE84" s="282"/>
      <c r="AF84" s="282"/>
      <c r="AG84" s="282"/>
    </row>
    <row r="85" spans="1:33" ht="14.5" x14ac:dyDescent="0.35">
      <c r="A85" s="198">
        <v>613</v>
      </c>
      <c r="B85" s="272">
        <v>25</v>
      </c>
      <c r="C85" s="363" t="s">
        <v>349</v>
      </c>
      <c r="D85" s="362">
        <v>84</v>
      </c>
      <c r="E85" s="273" t="s">
        <v>218</v>
      </c>
      <c r="F85" s="273">
        <f>IF(Tableau1[[#This Row],[PAP]]="oui",1.1,1)</f>
        <v>1</v>
      </c>
      <c r="G85" s="274">
        <f>SUM(Tableau5[[#This Row],[1.1 DC1]:[1.10 DC1]])</f>
        <v>1.75</v>
      </c>
      <c r="H85" s="275">
        <f>SUM(Tableau5[[#This Row],[2.1 DC1]:[2.5 DC1]])</f>
        <v>0.5</v>
      </c>
      <c r="I85" s="275">
        <f>SUM(Tableau5[[#This Row],[3.1 DC1]:[3.5 DC1]])</f>
        <v>0.5</v>
      </c>
      <c r="J85" s="276">
        <f>ROUNDUP((SUM(Tableau1[[#This Row],[1M]:[1i]])*Tableau1[[#This Row],[Coef]]/1.5),0)</f>
        <v>2</v>
      </c>
      <c r="K85" s="249">
        <f>SUM(Tableau5[[#This Row],[1.1 DC2]:[1.3 DC2]])</f>
        <v>1.5</v>
      </c>
      <c r="L85" s="249">
        <f>SUM(Tableau5[[#This Row],[2.1 DC2]:[2.5 DC2]])</f>
        <v>1.4</v>
      </c>
      <c r="M85" s="261">
        <f>SUM(Tableau5[[#This Row],[3.1 DC2]:[3.4 DC2]])</f>
        <v>2.5</v>
      </c>
      <c r="N85" s="262">
        <f>SUM(Tableau5[[#This Row],[4.1 DC2]:[4.5 DC2]])</f>
        <v>0</v>
      </c>
      <c r="O85" s="263">
        <f>ROUNDUP((SUM(Tableau1[[#This Row],[2C]:[2i]])*Tableau1[[#This Row],[Coef]]),0)</f>
        <v>6</v>
      </c>
      <c r="P85" s="277">
        <f>(Tableau1[[#This Row],[DC2]]-Tableau1[[#This Row],[DC1]])/Tableau1[[#This Row],[DC1]]</f>
        <v>2</v>
      </c>
      <c r="Q85" s="278">
        <f>SUM(Tableau5[[#This Row],[1.1 DC3]:[1.7 DC3]])</f>
        <v>0</v>
      </c>
      <c r="R85" s="279">
        <f>SUM(Tableau5[[#This Row],[2.1 DC3]:[2.8 DC3]])</f>
        <v>0</v>
      </c>
      <c r="S85" s="279">
        <f>SUM(Tableau5[[#This Row],[3.1 DC3]:[3.7 DC3]])</f>
        <v>0</v>
      </c>
      <c r="T85" s="280">
        <f>ROUNDUP((SUM(Tableau1[[#This Row],[3M]:[3i]])*Tableau1[[#This Row],[Coef]]/1.5),0)</f>
        <v>0</v>
      </c>
      <c r="U85" s="277"/>
      <c r="V85" s="281"/>
      <c r="W85" s="282"/>
      <c r="X85" s="282"/>
      <c r="Y85" s="283"/>
      <c r="Z85" s="281"/>
      <c r="AA85" s="282"/>
      <c r="AB85" s="282"/>
      <c r="AC85" s="283"/>
      <c r="AD85" s="284"/>
      <c r="AE85" s="282"/>
      <c r="AF85" s="282"/>
      <c r="AG85" s="282"/>
    </row>
    <row r="86" spans="1:33" ht="14.5" x14ac:dyDescent="0.35">
      <c r="A86" s="198">
        <v>613</v>
      </c>
      <c r="B86" s="272">
        <v>26</v>
      </c>
      <c r="C86" s="363" t="s">
        <v>350</v>
      </c>
      <c r="D86" s="362">
        <v>85</v>
      </c>
      <c r="E86" s="273" t="s">
        <v>219</v>
      </c>
      <c r="F86" s="273">
        <f>IF(Tableau1[[#This Row],[PAP]]="oui",1.1,1)</f>
        <v>1.1000000000000001</v>
      </c>
      <c r="G86" s="274">
        <f>SUM(Tableau5[[#This Row],[1.1 DC1]:[1.10 DC1]])</f>
        <v>3</v>
      </c>
      <c r="H86" s="275">
        <f>SUM(Tableau5[[#This Row],[2.1 DC1]:[2.5 DC1]])</f>
        <v>1</v>
      </c>
      <c r="I86" s="275">
        <f>SUM(Tableau5[[#This Row],[3.1 DC1]:[3.5 DC1]])</f>
        <v>9</v>
      </c>
      <c r="J86" s="276">
        <f>ROUNDUP((SUM(Tableau1[[#This Row],[1M]:[1i]])*Tableau1[[#This Row],[Coef]]/1.5),0)</f>
        <v>10</v>
      </c>
      <c r="K86" s="249">
        <f>SUM(Tableau5[[#This Row],[1.1 DC2]:[1.3 DC2]])</f>
        <v>2</v>
      </c>
      <c r="L86" s="249">
        <f>SUM(Tableau5[[#This Row],[2.1 DC2]:[2.5 DC2]])</f>
        <v>1.9</v>
      </c>
      <c r="M86" s="261">
        <f>SUM(Tableau5[[#This Row],[3.1 DC2]:[3.4 DC2]])</f>
        <v>0</v>
      </c>
      <c r="N86" s="262">
        <f>SUM(Tableau5[[#This Row],[4.1 DC2]:[4.5 DC2]])</f>
        <v>1</v>
      </c>
      <c r="O86" s="263">
        <f>ROUNDUP((SUM(Tableau1[[#This Row],[2C]:[2i]])*Tableau1[[#This Row],[Coef]]),0)</f>
        <v>6</v>
      </c>
      <c r="P86" s="277">
        <f>(Tableau1[[#This Row],[DC2]]-Tableau1[[#This Row],[DC1]])/Tableau1[[#This Row],[DC1]]</f>
        <v>-0.4</v>
      </c>
      <c r="Q86" s="278">
        <f>SUM(Tableau5[[#This Row],[1.1 DC3]:[1.7 DC3]])</f>
        <v>0</v>
      </c>
      <c r="R86" s="279">
        <f>SUM(Tableau5[[#This Row],[2.1 DC3]:[2.8 DC3]])</f>
        <v>0</v>
      </c>
      <c r="S86" s="279">
        <f>SUM(Tableau5[[#This Row],[3.1 DC3]:[3.7 DC3]])</f>
        <v>0</v>
      </c>
      <c r="T86" s="280">
        <f>ROUNDUP((SUM(Tableau1[[#This Row],[3M]:[3i]])*Tableau1[[#This Row],[Coef]]/1.5),0)</f>
        <v>0</v>
      </c>
      <c r="U86" s="277"/>
      <c r="V86" s="281"/>
      <c r="W86" s="282"/>
      <c r="X86" s="282"/>
      <c r="Y86" s="283"/>
      <c r="Z86" s="281"/>
      <c r="AA86" s="282"/>
      <c r="AB86" s="282"/>
      <c r="AC86" s="283"/>
      <c r="AD86" s="284"/>
      <c r="AE86" s="282"/>
      <c r="AF86" s="282"/>
      <c r="AG86" s="282"/>
    </row>
    <row r="87" spans="1:33" ht="14.5" x14ac:dyDescent="0.35">
      <c r="A87" s="198">
        <v>613</v>
      </c>
      <c r="B87" s="272">
        <v>27</v>
      </c>
      <c r="C87" s="363" t="s">
        <v>351</v>
      </c>
      <c r="D87" s="362">
        <v>86</v>
      </c>
      <c r="E87" s="273" t="s">
        <v>218</v>
      </c>
      <c r="F87" s="273">
        <f>IF(Tableau1[[#This Row],[PAP]]="oui",1.1,1)</f>
        <v>1</v>
      </c>
      <c r="G87" s="274">
        <f>SUM(Tableau5[[#This Row],[1.1 DC1]:[1.10 DC1]])</f>
        <v>4.75</v>
      </c>
      <c r="H87" s="275">
        <f>SUM(Tableau5[[#This Row],[2.1 DC1]:[2.5 DC1]])</f>
        <v>5.75</v>
      </c>
      <c r="I87" s="275">
        <f>SUM(Tableau5[[#This Row],[3.1 DC1]:[3.5 DC1]])</f>
        <v>4.75</v>
      </c>
      <c r="J87" s="276">
        <f>ROUNDUP((SUM(Tableau1[[#This Row],[1M]:[1i]])*Tableau1[[#This Row],[Coef]]/1.5),0)</f>
        <v>11</v>
      </c>
      <c r="K87" s="249">
        <f>SUM(Tableau5[[#This Row],[1.1 DC2]:[1.3 DC2]])</f>
        <v>2.8</v>
      </c>
      <c r="L87" s="249">
        <f>SUM(Tableau5[[#This Row],[2.1 DC2]:[2.5 DC2]])</f>
        <v>2.2000000000000002</v>
      </c>
      <c r="M87" s="261">
        <f>SUM(Tableau5[[#This Row],[3.1 DC2]:[3.4 DC2]])</f>
        <v>3</v>
      </c>
      <c r="N87" s="262">
        <f>SUM(Tableau5[[#This Row],[4.1 DC2]:[4.5 DC2]])</f>
        <v>4.2</v>
      </c>
      <c r="O87" s="263">
        <f>ROUNDUP((SUM(Tableau1[[#This Row],[2C]:[2i]])*Tableau1[[#This Row],[Coef]]),0)</f>
        <v>13</v>
      </c>
      <c r="P87" s="277">
        <f>(Tableau1[[#This Row],[DC2]]-Tableau1[[#This Row],[DC1]])/Tableau1[[#This Row],[DC1]]</f>
        <v>0.18181818181818182</v>
      </c>
      <c r="Q87" s="278">
        <f>SUM(Tableau5[[#This Row],[1.1 DC3]:[1.7 DC3]])</f>
        <v>0</v>
      </c>
      <c r="R87" s="279">
        <f>SUM(Tableau5[[#This Row],[2.1 DC3]:[2.8 DC3]])</f>
        <v>0</v>
      </c>
      <c r="S87" s="279">
        <f>SUM(Tableau5[[#This Row],[3.1 DC3]:[3.7 DC3]])</f>
        <v>0</v>
      </c>
      <c r="T87" s="280">
        <f>ROUNDUP((SUM(Tableau1[[#This Row],[3M]:[3i]])*Tableau1[[#This Row],[Coef]]/1.5),0)</f>
        <v>0</v>
      </c>
      <c r="U87" s="277"/>
      <c r="V87" s="281"/>
      <c r="W87" s="282"/>
      <c r="X87" s="282"/>
      <c r="Y87" s="283"/>
      <c r="Z87" s="281"/>
      <c r="AA87" s="282"/>
      <c r="AB87" s="282"/>
      <c r="AC87" s="283"/>
      <c r="AD87" s="284"/>
      <c r="AE87" s="282"/>
      <c r="AF87" s="282"/>
      <c r="AG87" s="282"/>
    </row>
    <row r="88" spans="1:33" ht="14.5" x14ac:dyDescent="0.35">
      <c r="A88" s="198">
        <v>613</v>
      </c>
      <c r="B88" s="272">
        <v>28</v>
      </c>
      <c r="C88" s="363" t="s">
        <v>352</v>
      </c>
      <c r="D88" s="362">
        <v>87</v>
      </c>
      <c r="E88" s="273" t="s">
        <v>218</v>
      </c>
      <c r="F88" s="273">
        <f>IF(Tableau1[[#This Row],[PAP]]="oui",1.1,1)</f>
        <v>1</v>
      </c>
      <c r="G88" s="274">
        <f>SUM(Tableau5[[#This Row],[1.1 DC1]:[1.10 DC1]])</f>
        <v>5</v>
      </c>
      <c r="H88" s="275">
        <f>SUM(Tableau5[[#This Row],[2.1 DC1]:[2.5 DC1]])</f>
        <v>6.75</v>
      </c>
      <c r="I88" s="275">
        <f>SUM(Tableau5[[#This Row],[3.1 DC1]:[3.5 DC1]])</f>
        <v>6.75</v>
      </c>
      <c r="J88" s="276">
        <f>ROUNDUP((SUM(Tableau1[[#This Row],[1M]:[1i]])*Tableau1[[#This Row],[Coef]]/1.5),0)</f>
        <v>13</v>
      </c>
      <c r="K88" s="249">
        <f>SUM(Tableau5[[#This Row],[1.1 DC2]:[1.3 DC2]])</f>
        <v>3.2</v>
      </c>
      <c r="L88" s="249">
        <f>SUM(Tableau5[[#This Row],[2.1 DC2]:[2.5 DC2]])</f>
        <v>3.2</v>
      </c>
      <c r="M88" s="261">
        <f>SUM(Tableau5[[#This Row],[3.1 DC2]:[3.4 DC2]])</f>
        <v>1.9</v>
      </c>
      <c r="N88" s="262">
        <f>SUM(Tableau5[[#This Row],[4.1 DC2]:[4.5 DC2]])</f>
        <v>0.7</v>
      </c>
      <c r="O88" s="263">
        <f>ROUNDUP((SUM(Tableau1[[#This Row],[2C]:[2i]])*Tableau1[[#This Row],[Coef]]),0)</f>
        <v>9</v>
      </c>
      <c r="P88" s="277">
        <f>(Tableau1[[#This Row],[DC2]]-Tableau1[[#This Row],[DC1]])/Tableau1[[#This Row],[DC1]]</f>
        <v>-0.30769230769230771</v>
      </c>
      <c r="Q88" s="278">
        <f>SUM(Tableau5[[#This Row],[1.1 DC3]:[1.7 DC3]])</f>
        <v>0</v>
      </c>
      <c r="R88" s="279">
        <f>SUM(Tableau5[[#This Row],[2.1 DC3]:[2.8 DC3]])</f>
        <v>0</v>
      </c>
      <c r="S88" s="279">
        <f>SUM(Tableau5[[#This Row],[3.1 DC3]:[3.7 DC3]])</f>
        <v>0</v>
      </c>
      <c r="T88" s="280">
        <f>ROUNDUP((SUM(Tableau1[[#This Row],[3M]:[3i]])*Tableau1[[#This Row],[Coef]]/1.5),0)</f>
        <v>0</v>
      </c>
      <c r="U88" s="277"/>
      <c r="V88" s="281"/>
      <c r="W88" s="282"/>
      <c r="X88" s="282"/>
      <c r="Y88" s="283"/>
      <c r="Z88" s="281"/>
      <c r="AA88" s="282"/>
      <c r="AB88" s="282"/>
      <c r="AC88" s="283"/>
      <c r="AD88" s="284"/>
      <c r="AE88" s="282"/>
      <c r="AF88" s="282"/>
      <c r="AG88" s="282"/>
    </row>
    <row r="89" spans="1:33" ht="14.5" x14ac:dyDescent="0.35">
      <c r="A89" s="198">
        <v>613</v>
      </c>
      <c r="B89" s="272">
        <v>29</v>
      </c>
      <c r="C89" s="363" t="s">
        <v>353</v>
      </c>
      <c r="D89" s="362">
        <v>88</v>
      </c>
      <c r="E89" s="273" t="s">
        <v>219</v>
      </c>
      <c r="F89" s="273">
        <f>IF(Tableau1[[#This Row],[PAP]]="oui",1.1,1)</f>
        <v>1.1000000000000001</v>
      </c>
      <c r="G89" s="274">
        <f>SUM(Tableau5[[#This Row],[1.1 DC1]:[1.10 DC1]])</f>
        <v>6.75</v>
      </c>
      <c r="H89" s="275">
        <f>SUM(Tableau5[[#This Row],[2.1 DC1]:[2.5 DC1]])</f>
        <v>8.5</v>
      </c>
      <c r="I89" s="275">
        <f>SUM(Tableau5[[#This Row],[3.1 DC1]:[3.5 DC1]])</f>
        <v>9.5</v>
      </c>
      <c r="J89" s="276">
        <f>ROUNDUP((SUM(Tableau1[[#This Row],[1M]:[1i]])*Tableau1[[#This Row],[Coef]]/1.5),0)</f>
        <v>19</v>
      </c>
      <c r="K89" s="249">
        <f>SUM(Tableau5[[#This Row],[1.1 DC2]:[1.3 DC2]])</f>
        <v>4</v>
      </c>
      <c r="L89" s="249">
        <f>SUM(Tableau5[[#This Row],[2.1 DC2]:[2.5 DC2]])</f>
        <v>2</v>
      </c>
      <c r="M89" s="261">
        <f>SUM(Tableau5[[#This Row],[3.1 DC2]:[3.4 DC2]])</f>
        <v>3.5</v>
      </c>
      <c r="N89" s="262">
        <f>SUM(Tableau5[[#This Row],[4.1 DC2]:[4.5 DC2]])</f>
        <v>3.5</v>
      </c>
      <c r="O89" s="263">
        <f>ROUNDUP((SUM(Tableau1[[#This Row],[2C]:[2i]])*Tableau1[[#This Row],[Coef]]),0)</f>
        <v>15</v>
      </c>
      <c r="P89" s="277">
        <f>(Tableau1[[#This Row],[DC2]]-Tableau1[[#This Row],[DC1]])/Tableau1[[#This Row],[DC1]]</f>
        <v>-0.21052631578947367</v>
      </c>
      <c r="Q89" s="278">
        <f>SUM(Tableau5[[#This Row],[1.1 DC3]:[1.7 DC3]])</f>
        <v>0</v>
      </c>
      <c r="R89" s="279">
        <f>SUM(Tableau5[[#This Row],[2.1 DC3]:[2.8 DC3]])</f>
        <v>0</v>
      </c>
      <c r="S89" s="279">
        <f>SUM(Tableau5[[#This Row],[3.1 DC3]:[3.7 DC3]])</f>
        <v>0</v>
      </c>
      <c r="T89" s="280">
        <f>ROUNDUP((SUM(Tableau1[[#This Row],[3M]:[3i]])*Tableau1[[#This Row],[Coef]]/1.5),0)</f>
        <v>0</v>
      </c>
      <c r="U89" s="277"/>
      <c r="V89" s="281"/>
      <c r="W89" s="282"/>
      <c r="X89" s="282"/>
      <c r="Y89" s="283"/>
      <c r="Z89" s="281"/>
      <c r="AA89" s="282"/>
      <c r="AB89" s="282"/>
      <c r="AC89" s="283"/>
      <c r="AD89" s="284"/>
      <c r="AE89" s="282"/>
      <c r="AF89" s="282"/>
      <c r="AG89" s="282"/>
    </row>
    <row r="90" spans="1:33" ht="14.5" x14ac:dyDescent="0.35">
      <c r="A90" s="198">
        <v>613</v>
      </c>
      <c r="B90" s="272">
        <v>30</v>
      </c>
      <c r="C90" s="363" t="s">
        <v>354</v>
      </c>
      <c r="D90" s="362">
        <v>89</v>
      </c>
      <c r="E90" s="273" t="s">
        <v>218</v>
      </c>
      <c r="F90" s="273">
        <f>IF(Tableau1[[#This Row],[PAP]]="oui",1.1,1)</f>
        <v>1</v>
      </c>
      <c r="G90" s="274">
        <f>SUM(Tableau5[[#This Row],[1.1 DC1]:[1.10 DC1]])</f>
        <v>4.5</v>
      </c>
      <c r="H90" s="275">
        <f>SUM(Tableau5[[#This Row],[2.1 DC1]:[2.5 DC1]])</f>
        <v>3</v>
      </c>
      <c r="I90" s="275">
        <f>SUM(Tableau5[[#This Row],[3.1 DC1]:[3.5 DC1]])</f>
        <v>8.5</v>
      </c>
      <c r="J90" s="276">
        <f>ROUNDUP((SUM(Tableau1[[#This Row],[1M]:[1i]])*Tableau1[[#This Row],[Coef]]/1.5),0)</f>
        <v>11</v>
      </c>
      <c r="K90" s="249">
        <f>SUM(Tableau5[[#This Row],[1.1 DC2]:[1.3 DC2]])</f>
        <v>2</v>
      </c>
      <c r="L90" s="249">
        <f>SUM(Tableau5[[#This Row],[2.1 DC2]:[2.5 DC2]])</f>
        <v>2</v>
      </c>
      <c r="M90" s="261">
        <f>SUM(Tableau5[[#This Row],[3.1 DC2]:[3.4 DC2]])</f>
        <v>2</v>
      </c>
      <c r="N90" s="262">
        <f>SUM(Tableau5[[#This Row],[4.1 DC2]:[4.5 DC2]])</f>
        <v>2.7</v>
      </c>
      <c r="O90" s="263">
        <f>ROUNDUP((SUM(Tableau1[[#This Row],[2C]:[2i]])*Tableau1[[#This Row],[Coef]]),0)</f>
        <v>9</v>
      </c>
      <c r="P90" s="277">
        <f>(Tableau1[[#This Row],[DC2]]-Tableau1[[#This Row],[DC1]])/Tableau1[[#This Row],[DC1]]</f>
        <v>-0.18181818181818182</v>
      </c>
      <c r="Q90" s="278">
        <f>SUM(Tableau5[[#This Row],[1.1 DC3]:[1.7 DC3]])</f>
        <v>0</v>
      </c>
      <c r="R90" s="279">
        <f>SUM(Tableau5[[#This Row],[2.1 DC3]:[2.8 DC3]])</f>
        <v>0</v>
      </c>
      <c r="S90" s="279">
        <f>SUM(Tableau5[[#This Row],[3.1 DC3]:[3.7 DC3]])</f>
        <v>0</v>
      </c>
      <c r="T90" s="280">
        <f>ROUNDUP((SUM(Tableau1[[#This Row],[3M]:[3i]])*Tableau1[[#This Row],[Coef]]/1.5),0)</f>
        <v>0</v>
      </c>
      <c r="U90" s="277"/>
      <c r="V90" s="281"/>
      <c r="W90" s="282"/>
      <c r="X90" s="282"/>
      <c r="Y90" s="283"/>
      <c r="Z90" s="281"/>
      <c r="AA90" s="282"/>
      <c r="AB90" s="282"/>
      <c r="AC90" s="283"/>
      <c r="AD90" s="284"/>
      <c r="AE90" s="282"/>
      <c r="AF90" s="282"/>
      <c r="AG90" s="282"/>
    </row>
    <row r="91" spans="1:33" ht="14.5" x14ac:dyDescent="0.35">
      <c r="A91" s="198">
        <v>613</v>
      </c>
      <c r="B91" s="272">
        <v>31</v>
      </c>
      <c r="C91" s="363" t="s">
        <v>355</v>
      </c>
      <c r="D91" s="362">
        <v>90</v>
      </c>
      <c r="E91" s="273" t="s">
        <v>219</v>
      </c>
      <c r="F91" s="273">
        <f>IF(Tableau1[[#This Row],[PAP]]="oui",1.1,1)</f>
        <v>1.1000000000000001</v>
      </c>
      <c r="G91" s="274">
        <f>SUM(Tableau5[[#This Row],[1.1 DC1]:[1.10 DC1]])</f>
        <v>7</v>
      </c>
      <c r="H91" s="275">
        <f>SUM(Tableau5[[#This Row],[2.1 DC1]:[2.5 DC1]])</f>
        <v>7.25</v>
      </c>
      <c r="I91" s="275">
        <f>SUM(Tableau5[[#This Row],[3.1 DC1]:[3.5 DC1]])</f>
        <v>7.75</v>
      </c>
      <c r="J91" s="276">
        <f>ROUNDUP((SUM(Tableau1[[#This Row],[1M]:[1i]])*Tableau1[[#This Row],[Coef]]/1.5),0)</f>
        <v>17</v>
      </c>
      <c r="K91" s="249">
        <f>SUM(Tableau5[[#This Row],[1.1 DC2]:[1.3 DC2]])</f>
        <v>3.4</v>
      </c>
      <c r="L91" s="249">
        <f>SUM(Tableau5[[#This Row],[2.1 DC2]:[2.5 DC2]])</f>
        <v>2.2999999999999998</v>
      </c>
      <c r="M91" s="261">
        <f>SUM(Tableau5[[#This Row],[3.1 DC2]:[3.4 DC2]])</f>
        <v>3.5</v>
      </c>
      <c r="N91" s="262">
        <f>SUM(Tableau5[[#This Row],[4.1 DC2]:[4.5 DC2]])</f>
        <v>2.9</v>
      </c>
      <c r="O91" s="263">
        <f>ROUNDUP((SUM(Tableau1[[#This Row],[2C]:[2i]])*Tableau1[[#This Row],[Coef]]),0)</f>
        <v>14</v>
      </c>
      <c r="P91" s="277">
        <f>(Tableau1[[#This Row],[DC2]]-Tableau1[[#This Row],[DC1]])/Tableau1[[#This Row],[DC1]]</f>
        <v>-0.17647058823529413</v>
      </c>
      <c r="Q91" s="278">
        <f>SUM(Tableau5[[#This Row],[1.1 DC3]:[1.7 DC3]])</f>
        <v>0</v>
      </c>
      <c r="R91" s="279">
        <f>SUM(Tableau5[[#This Row],[2.1 DC3]:[2.8 DC3]])</f>
        <v>0</v>
      </c>
      <c r="S91" s="279">
        <f>SUM(Tableau5[[#This Row],[3.1 DC3]:[3.7 DC3]])</f>
        <v>0</v>
      </c>
      <c r="T91" s="280">
        <f>ROUNDUP((SUM(Tableau1[[#This Row],[3M]:[3i]])*Tableau1[[#This Row],[Coef]]/1.5),0)</f>
        <v>0</v>
      </c>
      <c r="U91" s="277"/>
      <c r="V91" s="281"/>
      <c r="W91" s="282"/>
      <c r="X91" s="282"/>
      <c r="Y91" s="283"/>
      <c r="Z91" s="281"/>
      <c r="AA91" s="282"/>
      <c r="AB91" s="282"/>
      <c r="AC91" s="283"/>
      <c r="AD91" s="284"/>
      <c r="AE91" s="282"/>
      <c r="AF91" s="282"/>
      <c r="AG91" s="282"/>
    </row>
    <row r="92" spans="1:33" thickBot="1" x14ac:dyDescent="0.4">
      <c r="A92" s="199">
        <v>613</v>
      </c>
      <c r="B92" s="285">
        <v>32</v>
      </c>
      <c r="C92" s="363" t="s">
        <v>356</v>
      </c>
      <c r="D92" s="362">
        <v>91</v>
      </c>
      <c r="E92" s="286" t="s">
        <v>218</v>
      </c>
      <c r="F92" s="286">
        <f>IF(Tableau1[[#This Row],[PAP]]="oui",1.1,1)</f>
        <v>1</v>
      </c>
      <c r="G92" s="287">
        <f>SUM(Tableau5[[#This Row],[1.1 DC1]:[1.10 DC1]])</f>
        <v>6.75</v>
      </c>
      <c r="H92" s="288">
        <f>SUM(Tableau5[[#This Row],[2.1 DC1]:[2.5 DC1]])</f>
        <v>6.75</v>
      </c>
      <c r="I92" s="288">
        <f>SUM(Tableau5[[#This Row],[3.1 DC1]:[3.5 DC1]])</f>
        <v>7.5</v>
      </c>
      <c r="J92" s="289">
        <f>ROUNDUP((SUM(Tableau1[[#This Row],[1M]:[1i]])*Tableau1[[#This Row],[Coef]]/1.5),0)</f>
        <v>14</v>
      </c>
      <c r="K92" s="249">
        <f>SUM(Tableau5[[#This Row],[1.1 DC2]:[1.3 DC2]])</f>
        <v>4.4000000000000004</v>
      </c>
      <c r="L92" s="249">
        <f>SUM(Tableau5[[#This Row],[2.1 DC2]:[2.5 DC2]])</f>
        <v>2.2000000000000002</v>
      </c>
      <c r="M92" s="261">
        <f>SUM(Tableau5[[#This Row],[3.1 DC2]:[3.4 DC2]])</f>
        <v>2.2000000000000002</v>
      </c>
      <c r="N92" s="262">
        <f>SUM(Tableau5[[#This Row],[4.1 DC2]:[4.5 DC2]])</f>
        <v>2.7</v>
      </c>
      <c r="O92" s="263">
        <f>ROUNDUP((SUM(Tableau1[[#This Row],[2C]:[2i]])*Tableau1[[#This Row],[Coef]]),0)</f>
        <v>12</v>
      </c>
      <c r="P92" s="290">
        <f>(Tableau1[[#This Row],[DC2]]-Tableau1[[#This Row],[DC1]])/Tableau1[[#This Row],[DC1]]</f>
        <v>-0.14285714285714285</v>
      </c>
      <c r="Q92" s="291">
        <f>SUM(Tableau5[[#This Row],[1.1 DC3]:[1.7 DC3]])</f>
        <v>0</v>
      </c>
      <c r="R92" s="292">
        <f>SUM(Tableau5[[#This Row],[2.1 DC3]:[2.8 DC3]])</f>
        <v>0</v>
      </c>
      <c r="S92" s="292">
        <f>SUM(Tableau5[[#This Row],[3.1 DC3]:[3.7 DC3]])</f>
        <v>0</v>
      </c>
      <c r="T92" s="293">
        <f>ROUNDUP((SUM(Tableau1[[#This Row],[3M]:[3i]])*Tableau1[[#This Row],[Coef]]/1.5),0)</f>
        <v>0</v>
      </c>
      <c r="U92" s="277"/>
      <c r="V92" s="294"/>
      <c r="W92" s="295"/>
      <c r="X92" s="295"/>
      <c r="Y92" s="296"/>
      <c r="Z92" s="294"/>
      <c r="AA92" s="295"/>
      <c r="AB92" s="295"/>
      <c r="AC92" s="296"/>
      <c r="AD92" s="297"/>
      <c r="AE92" s="295"/>
      <c r="AF92" s="295"/>
      <c r="AG92" s="295"/>
    </row>
    <row r="93" spans="1:33" thickTop="1" x14ac:dyDescent="0.35">
      <c r="A93" s="200">
        <v>614</v>
      </c>
      <c r="B93" s="298">
        <v>1</v>
      </c>
      <c r="C93" s="363" t="s">
        <v>357</v>
      </c>
      <c r="D93" s="362">
        <v>92</v>
      </c>
      <c r="E93" s="273" t="s">
        <v>218</v>
      </c>
      <c r="F93" s="273">
        <f>IF(Tableau1[[#This Row],[PAP]]="oui",1.1,1)</f>
        <v>1</v>
      </c>
      <c r="G93" s="274">
        <f>SUM(Tableau5[[#This Row],[1.1 DC1]:[1.10 DC1]])</f>
        <v>3</v>
      </c>
      <c r="H93" s="275">
        <f>SUM(Tableau5[[#This Row],[2.1 DC1]:[2.5 DC1]])</f>
        <v>2.9000000000000004</v>
      </c>
      <c r="I93" s="275">
        <f>SUM(Tableau5[[#This Row],[3.1 DC1]:[3.5 DC1]])</f>
        <v>6.7</v>
      </c>
      <c r="J93" s="276">
        <f>ROUNDUP((SUM(Tableau1[[#This Row],[1M]:[1i]])*Tableau1[[#This Row],[Coef]]/1.5),0)</f>
        <v>9</v>
      </c>
      <c r="K93" s="249">
        <f>SUM(Tableau5[[#This Row],[1.1 DC2]:[1.3 DC2]])</f>
        <v>2.5</v>
      </c>
      <c r="L93" s="249">
        <f>SUM(Tableau5[[#This Row],[2.1 DC2]:[2.5 DC2]])</f>
        <v>1.5</v>
      </c>
      <c r="M93" s="261">
        <f>SUM(Tableau5[[#This Row],[3.1 DC2]:[3.4 DC2]])</f>
        <v>2.75</v>
      </c>
      <c r="N93" s="262">
        <f>SUM(Tableau5[[#This Row],[4.1 DC2]:[4.5 DC2]])</f>
        <v>2</v>
      </c>
      <c r="O93" s="263">
        <f>ROUNDUP((SUM(Tableau1[[#This Row],[2C]:[2i]])*Tableau1[[#This Row],[Coef]]),0)</f>
        <v>9</v>
      </c>
      <c r="P93" s="277">
        <f>(Tableau1[[#This Row],[DC2]]-Tableau1[[#This Row],[DC1]])/Tableau1[[#This Row],[DC1]]</f>
        <v>0</v>
      </c>
      <c r="Q93" s="299">
        <f>SUM(Tableau5[[#This Row],[1.1 DC3]:[1.7 DC3]])</f>
        <v>0</v>
      </c>
      <c r="R93" s="279">
        <f>SUM(Tableau5[[#This Row],[2.1 DC3]:[2.8 DC3]])</f>
        <v>0</v>
      </c>
      <c r="S93" s="279">
        <f>SUM(Tableau5[[#This Row],[3.1 DC3]:[3.7 DC3]])</f>
        <v>0</v>
      </c>
      <c r="T93" s="280">
        <f>ROUNDUP((SUM(Tableau1[[#This Row],[3M]:[3i]])*Tableau1[[#This Row],[Coef]]/1.5),0)</f>
        <v>0</v>
      </c>
      <c r="U93" s="277"/>
      <c r="V93" s="300"/>
      <c r="W93" s="301"/>
      <c r="X93" s="301"/>
      <c r="Y93" s="302"/>
      <c r="Z93" s="300"/>
      <c r="AA93" s="301"/>
      <c r="AB93" s="301"/>
      <c r="AC93" s="302"/>
      <c r="AD93" s="303"/>
      <c r="AE93" s="301"/>
      <c r="AF93" s="301"/>
      <c r="AG93" s="301"/>
    </row>
    <row r="94" spans="1:33" ht="14.5" x14ac:dyDescent="0.35">
      <c r="A94" s="201">
        <v>614</v>
      </c>
      <c r="B94" s="272">
        <v>2</v>
      </c>
      <c r="C94" s="363" t="s">
        <v>358</v>
      </c>
      <c r="D94" s="362">
        <v>93</v>
      </c>
      <c r="E94" s="273" t="s">
        <v>218</v>
      </c>
      <c r="F94" s="273">
        <f>IF(Tableau1[[#This Row],[PAP]]="oui",1.1,1)</f>
        <v>1</v>
      </c>
      <c r="G94" s="274">
        <f>SUM(Tableau5[[#This Row],[1.1 DC1]:[1.10 DC1]])</f>
        <v>5.2</v>
      </c>
      <c r="H94" s="275">
        <f>SUM(Tableau5[[#This Row],[2.1 DC1]:[2.5 DC1]])</f>
        <v>2.5</v>
      </c>
      <c r="I94" s="275">
        <f>SUM(Tableau5[[#This Row],[3.1 DC1]:[3.5 DC1]])</f>
        <v>3.4</v>
      </c>
      <c r="J94" s="276">
        <f>ROUNDUP((SUM(Tableau1[[#This Row],[1M]:[1i]])*Tableau1[[#This Row],[Coef]]/1.5),0)</f>
        <v>8</v>
      </c>
      <c r="K94" s="249">
        <f>SUM(Tableau5[[#This Row],[1.1 DC2]:[1.3 DC2]])</f>
        <v>3.5</v>
      </c>
      <c r="L94" s="249">
        <f>SUM(Tableau5[[#This Row],[2.1 DC2]:[2.5 DC2]])</f>
        <v>2</v>
      </c>
      <c r="M94" s="261">
        <f>SUM(Tableau5[[#This Row],[3.1 DC2]:[3.4 DC2]])</f>
        <v>3.25</v>
      </c>
      <c r="N94" s="262">
        <f>SUM(Tableau5[[#This Row],[4.1 DC2]:[4.5 DC2]])</f>
        <v>3.25</v>
      </c>
      <c r="O94" s="263">
        <f>ROUNDUP((SUM(Tableau1[[#This Row],[2C]:[2i]])*Tableau1[[#This Row],[Coef]]),0)</f>
        <v>12</v>
      </c>
      <c r="P94" s="277">
        <f>(Tableau1[[#This Row],[DC2]]-Tableau1[[#This Row],[DC1]])/Tableau1[[#This Row],[DC1]]</f>
        <v>0.5</v>
      </c>
      <c r="Q94" s="278">
        <f>SUM(Tableau5[[#This Row],[1.1 DC3]:[1.7 DC3]])</f>
        <v>0</v>
      </c>
      <c r="R94" s="279">
        <f>SUM(Tableau5[[#This Row],[2.1 DC3]:[2.8 DC3]])</f>
        <v>0</v>
      </c>
      <c r="S94" s="279">
        <f>SUM(Tableau5[[#This Row],[3.1 DC3]:[3.7 DC3]])</f>
        <v>0</v>
      </c>
      <c r="T94" s="280">
        <f>ROUNDUP((SUM(Tableau1[[#This Row],[3M]:[3i]])*Tableau1[[#This Row],[Coef]]/1.5),0)</f>
        <v>0</v>
      </c>
      <c r="U94" s="277"/>
      <c r="V94" s="281"/>
      <c r="W94" s="282"/>
      <c r="X94" s="282"/>
      <c r="Y94" s="283"/>
      <c r="Z94" s="281"/>
      <c r="AA94" s="282"/>
      <c r="AB94" s="282"/>
      <c r="AC94" s="283"/>
      <c r="AD94" s="284"/>
      <c r="AE94" s="282"/>
      <c r="AF94" s="282"/>
      <c r="AG94" s="282"/>
    </row>
    <row r="95" spans="1:33" ht="14.5" x14ac:dyDescent="0.35">
      <c r="A95" s="201">
        <v>614</v>
      </c>
      <c r="B95" s="272">
        <v>3</v>
      </c>
      <c r="C95" s="363" t="s">
        <v>359</v>
      </c>
      <c r="D95" s="362">
        <v>94</v>
      </c>
      <c r="E95" s="273" t="s">
        <v>218</v>
      </c>
      <c r="F95" s="273">
        <f>IF(Tableau1[[#This Row],[PAP]]="oui",1.1,1)</f>
        <v>1</v>
      </c>
      <c r="G95" s="274">
        <f>SUM(Tableau5[[#This Row],[1.1 DC1]:[1.10 DC1]])</f>
        <v>6.55</v>
      </c>
      <c r="H95" s="275">
        <f>SUM(Tableau5[[#This Row],[2.1 DC1]:[2.5 DC1]])</f>
        <v>6.2</v>
      </c>
      <c r="I95" s="275">
        <f>SUM(Tableau5[[#This Row],[3.1 DC1]:[3.5 DC1]])</f>
        <v>9</v>
      </c>
      <c r="J95" s="276">
        <f>ROUNDUP((SUM(Tableau1[[#This Row],[1M]:[1i]])*Tableau1[[#This Row],[Coef]]/1.5),0)</f>
        <v>15</v>
      </c>
      <c r="K95" s="249">
        <f>SUM(Tableau5[[#This Row],[1.1 DC2]:[1.3 DC2]])</f>
        <v>3.25</v>
      </c>
      <c r="L95" s="249">
        <f>SUM(Tableau5[[#This Row],[2.1 DC2]:[2.5 DC2]])</f>
        <v>2.75</v>
      </c>
      <c r="M95" s="261">
        <f>SUM(Tableau5[[#This Row],[3.1 DC2]:[3.4 DC2]])</f>
        <v>2.75</v>
      </c>
      <c r="N95" s="262">
        <f>SUM(Tableau5[[#This Row],[4.1 DC2]:[4.5 DC2]])</f>
        <v>2.75</v>
      </c>
      <c r="O95" s="263">
        <f>ROUNDUP((SUM(Tableau1[[#This Row],[2C]:[2i]])*Tableau1[[#This Row],[Coef]]),0)</f>
        <v>12</v>
      </c>
      <c r="P95" s="277">
        <f>(Tableau1[[#This Row],[DC2]]-Tableau1[[#This Row],[DC1]])/Tableau1[[#This Row],[DC1]]</f>
        <v>-0.2</v>
      </c>
      <c r="Q95" s="278">
        <f>SUM(Tableau5[[#This Row],[1.1 DC3]:[1.7 DC3]])</f>
        <v>0</v>
      </c>
      <c r="R95" s="279">
        <f>SUM(Tableau5[[#This Row],[2.1 DC3]:[2.8 DC3]])</f>
        <v>0</v>
      </c>
      <c r="S95" s="279">
        <f>SUM(Tableau5[[#This Row],[3.1 DC3]:[3.7 DC3]])</f>
        <v>0</v>
      </c>
      <c r="T95" s="280">
        <f>ROUNDUP((SUM(Tableau1[[#This Row],[3M]:[3i]])*Tableau1[[#This Row],[Coef]]/1.5),0)</f>
        <v>0</v>
      </c>
      <c r="U95" s="277"/>
      <c r="V95" s="281"/>
      <c r="W95" s="282"/>
      <c r="X95" s="282"/>
      <c r="Y95" s="283"/>
      <c r="Z95" s="281"/>
      <c r="AA95" s="282"/>
      <c r="AB95" s="282"/>
      <c r="AC95" s="283"/>
      <c r="AD95" s="284"/>
      <c r="AE95" s="282"/>
      <c r="AF95" s="282"/>
      <c r="AG95" s="282"/>
    </row>
    <row r="96" spans="1:33" ht="14.5" x14ac:dyDescent="0.35">
      <c r="A96" s="201">
        <v>614</v>
      </c>
      <c r="B96" s="272">
        <v>4</v>
      </c>
      <c r="C96" s="363" t="s">
        <v>360</v>
      </c>
      <c r="D96" s="362">
        <v>95</v>
      </c>
      <c r="E96" s="273" t="s">
        <v>219</v>
      </c>
      <c r="F96" s="273">
        <f>IF(Tableau1[[#This Row],[PAP]]="oui",1.1,1)</f>
        <v>1.1000000000000001</v>
      </c>
      <c r="G96" s="274">
        <f>SUM(Tableau5[[#This Row],[1.1 DC1]:[1.10 DC1]])</f>
        <v>5.4</v>
      </c>
      <c r="H96" s="275">
        <f>SUM(Tableau5[[#This Row],[2.1 DC1]:[2.5 DC1]])</f>
        <v>2.4000000000000004</v>
      </c>
      <c r="I96" s="275">
        <f>SUM(Tableau5[[#This Row],[3.1 DC1]:[3.5 DC1]])</f>
        <v>8.75</v>
      </c>
      <c r="J96" s="276">
        <f>ROUNDUP((SUM(Tableau1[[#This Row],[1M]:[1i]])*Tableau1[[#This Row],[Coef]]/1.5),0)</f>
        <v>13</v>
      </c>
      <c r="K96" s="249">
        <f>SUM(Tableau5[[#This Row],[1.1 DC2]:[1.3 DC2]])</f>
        <v>4</v>
      </c>
      <c r="L96" s="249">
        <f>SUM(Tableau5[[#This Row],[2.1 DC2]:[2.5 DC2]])</f>
        <v>1.75</v>
      </c>
      <c r="M96" s="261">
        <f>SUM(Tableau5[[#This Row],[3.1 DC2]:[3.4 DC2]])</f>
        <v>3.5</v>
      </c>
      <c r="N96" s="262">
        <f>SUM(Tableau5[[#This Row],[4.1 DC2]:[4.5 DC2]])</f>
        <v>4</v>
      </c>
      <c r="O96" s="263">
        <f>ROUNDUP((SUM(Tableau1[[#This Row],[2C]:[2i]])*Tableau1[[#This Row],[Coef]]),0)</f>
        <v>15</v>
      </c>
      <c r="P96" s="277">
        <f>(Tableau1[[#This Row],[DC2]]-Tableau1[[#This Row],[DC1]])/Tableau1[[#This Row],[DC1]]</f>
        <v>0.15384615384615385</v>
      </c>
      <c r="Q96" s="278">
        <f>SUM(Tableau5[[#This Row],[1.1 DC3]:[1.7 DC3]])</f>
        <v>0</v>
      </c>
      <c r="R96" s="279">
        <f>SUM(Tableau5[[#This Row],[2.1 DC3]:[2.8 DC3]])</f>
        <v>0</v>
      </c>
      <c r="S96" s="279">
        <f>SUM(Tableau5[[#This Row],[3.1 DC3]:[3.7 DC3]])</f>
        <v>0</v>
      </c>
      <c r="T96" s="280">
        <f>ROUNDUP((SUM(Tableau1[[#This Row],[3M]:[3i]])*Tableau1[[#This Row],[Coef]]/1.5),0)</f>
        <v>0</v>
      </c>
      <c r="U96" s="277"/>
      <c r="V96" s="281"/>
      <c r="W96" s="282"/>
      <c r="X96" s="282"/>
      <c r="Y96" s="283"/>
      <c r="Z96" s="281"/>
      <c r="AA96" s="282"/>
      <c r="AB96" s="282"/>
      <c r="AC96" s="283"/>
      <c r="AD96" s="284"/>
      <c r="AE96" s="282"/>
      <c r="AF96" s="282"/>
      <c r="AG96" s="282"/>
    </row>
    <row r="97" spans="1:33" ht="14.5" x14ac:dyDescent="0.35">
      <c r="A97" s="201">
        <v>614</v>
      </c>
      <c r="B97" s="272">
        <v>5</v>
      </c>
      <c r="C97" s="363" t="s">
        <v>361</v>
      </c>
      <c r="D97" s="362">
        <v>96</v>
      </c>
      <c r="E97" s="273" t="s">
        <v>218</v>
      </c>
      <c r="F97" s="273">
        <f>IF(Tableau1[[#This Row],[PAP]]="oui",1.1,1)</f>
        <v>1</v>
      </c>
      <c r="G97" s="274">
        <f>SUM(Tableau5[[#This Row],[1.1 DC1]:[1.10 DC1]])</f>
        <v>5.3</v>
      </c>
      <c r="H97" s="275">
        <f>SUM(Tableau5[[#This Row],[2.1 DC1]:[2.5 DC1]])</f>
        <v>4.2</v>
      </c>
      <c r="I97" s="275">
        <f>SUM(Tableau5[[#This Row],[3.1 DC1]:[3.5 DC1]])</f>
        <v>8.5</v>
      </c>
      <c r="J97" s="276">
        <f>ROUNDUP((SUM(Tableau1[[#This Row],[1M]:[1i]])*Tableau1[[#This Row],[Coef]]/1.5),0)</f>
        <v>12</v>
      </c>
      <c r="K97" s="249">
        <f>SUM(Tableau5[[#This Row],[1.1 DC2]:[1.3 DC2]])</f>
        <v>4.25</v>
      </c>
      <c r="L97" s="249">
        <f>SUM(Tableau5[[#This Row],[2.1 DC2]:[2.5 DC2]])</f>
        <v>2.5</v>
      </c>
      <c r="M97" s="261">
        <f>SUM(Tableau5[[#This Row],[3.1 DC2]:[3.4 DC2]])</f>
        <v>3.75</v>
      </c>
      <c r="N97" s="262">
        <f>SUM(Tableau5[[#This Row],[4.1 DC2]:[4.5 DC2]])</f>
        <v>2.75</v>
      </c>
      <c r="O97" s="263">
        <f>ROUNDUP((SUM(Tableau1[[#This Row],[2C]:[2i]])*Tableau1[[#This Row],[Coef]]),0)</f>
        <v>14</v>
      </c>
      <c r="P97" s="277">
        <f>(Tableau1[[#This Row],[DC2]]-Tableau1[[#This Row],[DC1]])/Tableau1[[#This Row],[DC1]]</f>
        <v>0.16666666666666666</v>
      </c>
      <c r="Q97" s="278">
        <f>SUM(Tableau5[[#This Row],[1.1 DC3]:[1.7 DC3]])</f>
        <v>0</v>
      </c>
      <c r="R97" s="279">
        <f>SUM(Tableau5[[#This Row],[2.1 DC3]:[2.8 DC3]])</f>
        <v>0</v>
      </c>
      <c r="S97" s="279">
        <f>SUM(Tableau5[[#This Row],[3.1 DC3]:[3.7 DC3]])</f>
        <v>0</v>
      </c>
      <c r="T97" s="280">
        <f>ROUNDUP((SUM(Tableau1[[#This Row],[3M]:[3i]])*Tableau1[[#This Row],[Coef]]/1.5),0)</f>
        <v>0</v>
      </c>
      <c r="U97" s="277"/>
      <c r="V97" s="281"/>
      <c r="W97" s="282"/>
      <c r="X97" s="282"/>
      <c r="Y97" s="283"/>
      <c r="Z97" s="281"/>
      <c r="AA97" s="282"/>
      <c r="AB97" s="282"/>
      <c r="AC97" s="283"/>
      <c r="AD97" s="284"/>
      <c r="AE97" s="282"/>
      <c r="AF97" s="282"/>
      <c r="AG97" s="282"/>
    </row>
    <row r="98" spans="1:33" ht="14.5" x14ac:dyDescent="0.35">
      <c r="A98" s="201">
        <v>614</v>
      </c>
      <c r="B98" s="298">
        <v>6</v>
      </c>
      <c r="C98" s="363" t="s">
        <v>362</v>
      </c>
      <c r="D98" s="362">
        <v>97</v>
      </c>
      <c r="E98" s="273" t="s">
        <v>218</v>
      </c>
      <c r="F98" s="273">
        <f>IF(Tableau1[[#This Row],[PAP]]="oui",1.1,1)</f>
        <v>1</v>
      </c>
      <c r="G98" s="274">
        <f>SUM(Tableau5[[#This Row],[1.1 DC1]:[1.10 DC1]])</f>
        <v>4.0999999999999996</v>
      </c>
      <c r="H98" s="275">
        <f>SUM(Tableau5[[#This Row],[2.1 DC1]:[2.5 DC1]])</f>
        <v>8.5</v>
      </c>
      <c r="I98" s="275">
        <f>SUM(Tableau5[[#This Row],[3.1 DC1]:[3.5 DC1]])</f>
        <v>9.25</v>
      </c>
      <c r="J98" s="276">
        <f>ROUNDUP((SUM(Tableau1[[#This Row],[1M]:[1i]])*Tableau1[[#This Row],[Coef]]/1.5),0)</f>
        <v>15</v>
      </c>
      <c r="K98" s="249">
        <f>SUM(Tableau5[[#This Row],[1.1 DC2]:[1.3 DC2]])</f>
        <v>2.25</v>
      </c>
      <c r="L98" s="249">
        <f>SUM(Tableau5[[#This Row],[2.1 DC2]:[2.5 DC2]])</f>
        <v>2.75</v>
      </c>
      <c r="M98" s="261">
        <f>SUM(Tableau5[[#This Row],[3.1 DC2]:[3.4 DC2]])</f>
        <v>4</v>
      </c>
      <c r="N98" s="262">
        <f>SUM(Tableau5[[#This Row],[4.1 DC2]:[4.5 DC2]])</f>
        <v>4</v>
      </c>
      <c r="O98" s="263">
        <f>ROUNDUP((SUM(Tableau1[[#This Row],[2C]:[2i]])*Tableau1[[#This Row],[Coef]]),0)</f>
        <v>13</v>
      </c>
      <c r="P98" s="277">
        <f>(Tableau1[[#This Row],[DC2]]-Tableau1[[#This Row],[DC1]])/Tableau1[[#This Row],[DC1]]</f>
        <v>-0.13333333333333333</v>
      </c>
      <c r="Q98" s="278">
        <f>SUM(Tableau5[[#This Row],[1.1 DC3]:[1.7 DC3]])</f>
        <v>0</v>
      </c>
      <c r="R98" s="279">
        <f>SUM(Tableau5[[#This Row],[2.1 DC3]:[2.8 DC3]])</f>
        <v>0</v>
      </c>
      <c r="S98" s="279">
        <f>SUM(Tableau5[[#This Row],[3.1 DC3]:[3.7 DC3]])</f>
        <v>0</v>
      </c>
      <c r="T98" s="280">
        <f>ROUNDUP((SUM(Tableau1[[#This Row],[3M]:[3i]])*Tableau1[[#This Row],[Coef]]/1.5),0)</f>
        <v>0</v>
      </c>
      <c r="U98" s="277"/>
      <c r="V98" s="281"/>
      <c r="W98" s="282"/>
      <c r="X98" s="282"/>
      <c r="Y98" s="283"/>
      <c r="Z98" s="281"/>
      <c r="AA98" s="282"/>
      <c r="AB98" s="282"/>
      <c r="AC98" s="283"/>
      <c r="AD98" s="284"/>
      <c r="AE98" s="282"/>
      <c r="AF98" s="282"/>
      <c r="AG98" s="282"/>
    </row>
    <row r="99" spans="1:33" ht="14.5" x14ac:dyDescent="0.35">
      <c r="A99" s="201">
        <v>614</v>
      </c>
      <c r="B99" s="272">
        <v>7</v>
      </c>
      <c r="C99" s="363" t="s">
        <v>363</v>
      </c>
      <c r="D99" s="362">
        <v>98</v>
      </c>
      <c r="E99" s="273" t="s">
        <v>219</v>
      </c>
      <c r="F99" s="273">
        <f>IF(Tableau1[[#This Row],[PAP]]="oui",1.1,1)</f>
        <v>1.1000000000000001</v>
      </c>
      <c r="G99" s="274">
        <f>SUM(Tableau5[[#This Row],[1.1 DC1]:[1.10 DC1]])</f>
        <v>2.5</v>
      </c>
      <c r="H99" s="275">
        <f>SUM(Tableau5[[#This Row],[2.1 DC1]:[2.5 DC1]])</f>
        <v>6.25</v>
      </c>
      <c r="I99" s="275">
        <f>SUM(Tableau5[[#This Row],[3.1 DC1]:[3.5 DC1]])</f>
        <v>2.35</v>
      </c>
      <c r="J99" s="276">
        <f>ROUNDUP((SUM(Tableau1[[#This Row],[1M]:[1i]])*Tableau1[[#This Row],[Coef]]/1.5),0)</f>
        <v>9</v>
      </c>
      <c r="K99" s="249">
        <f>SUM(Tableau5[[#This Row],[1.1 DC2]:[1.3 DC2]])</f>
        <v>0</v>
      </c>
      <c r="L99" s="249">
        <f>SUM(Tableau5[[#This Row],[2.1 DC2]:[2.5 DC2]])</f>
        <v>0</v>
      </c>
      <c r="M99" s="261">
        <f>SUM(Tableau5[[#This Row],[3.1 DC2]:[3.4 DC2]])</f>
        <v>0</v>
      </c>
      <c r="N99" s="262">
        <f>SUM(Tableau5[[#This Row],[4.1 DC2]:[4.5 DC2]])</f>
        <v>0</v>
      </c>
      <c r="O99" s="263">
        <f>ROUNDUP((SUM(Tableau1[[#This Row],[2C]:[2i]])*Tableau1[[#This Row],[Coef]]),0)</f>
        <v>0</v>
      </c>
      <c r="P99" s="277">
        <f>(Tableau1[[#This Row],[DC2]]-Tableau1[[#This Row],[DC1]])/Tableau1[[#This Row],[DC1]]</f>
        <v>-1</v>
      </c>
      <c r="Q99" s="278">
        <f>SUM(Tableau5[[#This Row],[1.1 DC3]:[1.7 DC3]])</f>
        <v>0</v>
      </c>
      <c r="R99" s="279">
        <f>SUM(Tableau5[[#This Row],[2.1 DC3]:[2.8 DC3]])</f>
        <v>0</v>
      </c>
      <c r="S99" s="279">
        <f>SUM(Tableau5[[#This Row],[3.1 DC3]:[3.7 DC3]])</f>
        <v>0</v>
      </c>
      <c r="T99" s="280">
        <f>ROUNDUP((SUM(Tableau1[[#This Row],[3M]:[3i]])*Tableau1[[#This Row],[Coef]]/1.5),0)</f>
        <v>0</v>
      </c>
      <c r="U99" s="277"/>
      <c r="V99" s="281"/>
      <c r="W99" s="282"/>
      <c r="X99" s="282"/>
      <c r="Y99" s="283"/>
      <c r="Z99" s="281"/>
      <c r="AA99" s="282"/>
      <c r="AB99" s="282"/>
      <c r="AC99" s="283"/>
      <c r="AD99" s="284"/>
      <c r="AE99" s="282"/>
      <c r="AF99" s="282"/>
      <c r="AG99" s="282"/>
    </row>
    <row r="100" spans="1:33" ht="14.5" x14ac:dyDescent="0.35">
      <c r="A100" s="201">
        <v>614</v>
      </c>
      <c r="B100" s="272">
        <v>8</v>
      </c>
      <c r="C100" s="363" t="s">
        <v>364</v>
      </c>
      <c r="D100" s="362">
        <v>99</v>
      </c>
      <c r="E100" s="273" t="s">
        <v>218</v>
      </c>
      <c r="F100" s="273">
        <f>IF(Tableau1[[#This Row],[PAP]]="oui",1.1,1)</f>
        <v>1</v>
      </c>
      <c r="G100" s="274">
        <f>SUM(Tableau5[[#This Row],[1.1 DC1]:[1.10 DC1]])</f>
        <v>7.45</v>
      </c>
      <c r="H100" s="275">
        <f>SUM(Tableau5[[#This Row],[2.1 DC1]:[2.5 DC1]])</f>
        <v>7.7</v>
      </c>
      <c r="I100" s="275">
        <f>SUM(Tableau5[[#This Row],[3.1 DC1]:[3.5 DC1]])</f>
        <v>9.75</v>
      </c>
      <c r="J100" s="276">
        <f>ROUNDUP((SUM(Tableau1[[#This Row],[1M]:[1i]])*Tableau1[[#This Row],[Coef]]/1.5),0)</f>
        <v>17</v>
      </c>
      <c r="K100" s="249">
        <f>SUM(Tableau5[[#This Row],[1.1 DC2]:[1.3 DC2]])</f>
        <v>2</v>
      </c>
      <c r="L100" s="249">
        <f>SUM(Tableau5[[#This Row],[2.1 DC2]:[2.5 DC2]])</f>
        <v>3.5</v>
      </c>
      <c r="M100" s="261">
        <f>SUM(Tableau5[[#This Row],[3.1 DC2]:[3.4 DC2]])</f>
        <v>4.25</v>
      </c>
      <c r="N100" s="262">
        <f>SUM(Tableau5[[#This Row],[4.1 DC2]:[4.5 DC2]])</f>
        <v>5</v>
      </c>
      <c r="O100" s="263">
        <f>ROUNDUP((SUM(Tableau1[[#This Row],[2C]:[2i]])*Tableau1[[#This Row],[Coef]]),0)</f>
        <v>15</v>
      </c>
      <c r="P100" s="277">
        <f>(Tableau1[[#This Row],[DC2]]-Tableau1[[#This Row],[DC1]])/Tableau1[[#This Row],[DC1]]</f>
        <v>-0.11764705882352941</v>
      </c>
      <c r="Q100" s="278">
        <f>SUM(Tableau5[[#This Row],[1.1 DC3]:[1.7 DC3]])</f>
        <v>0</v>
      </c>
      <c r="R100" s="279">
        <f>SUM(Tableau5[[#This Row],[2.1 DC3]:[2.8 DC3]])</f>
        <v>0</v>
      </c>
      <c r="S100" s="279">
        <f>SUM(Tableau5[[#This Row],[3.1 DC3]:[3.7 DC3]])</f>
        <v>0</v>
      </c>
      <c r="T100" s="280">
        <f>ROUNDUP((SUM(Tableau1[[#This Row],[3M]:[3i]])*Tableau1[[#This Row],[Coef]]/1.5),0)</f>
        <v>0</v>
      </c>
      <c r="U100" s="277"/>
      <c r="V100" s="281"/>
      <c r="W100" s="282"/>
      <c r="X100" s="282"/>
      <c r="Y100" s="283"/>
      <c r="Z100" s="281"/>
      <c r="AA100" s="282"/>
      <c r="AB100" s="282"/>
      <c r="AC100" s="283"/>
      <c r="AD100" s="284"/>
      <c r="AE100" s="282"/>
      <c r="AF100" s="282"/>
      <c r="AG100" s="282"/>
    </row>
    <row r="101" spans="1:33" ht="14.5" x14ac:dyDescent="0.35">
      <c r="A101" s="201">
        <v>614</v>
      </c>
      <c r="B101" s="272">
        <v>9</v>
      </c>
      <c r="C101" s="363" t="s">
        <v>365</v>
      </c>
      <c r="D101" s="362">
        <v>100</v>
      </c>
      <c r="E101" s="273" t="s">
        <v>218</v>
      </c>
      <c r="F101" s="273">
        <f>IF(Tableau1[[#This Row],[PAP]]="oui",1.1,1)</f>
        <v>1</v>
      </c>
      <c r="G101" s="274">
        <f>SUM(Tableau5[[#This Row],[1.1 DC1]:[1.10 DC1]])</f>
        <v>3.4</v>
      </c>
      <c r="H101" s="275">
        <f>SUM(Tableau5[[#This Row],[2.1 DC1]:[2.5 DC1]])</f>
        <v>2.1</v>
      </c>
      <c r="I101" s="275">
        <f>SUM(Tableau5[[#This Row],[3.1 DC1]:[3.5 DC1]])</f>
        <v>3.6500000000000004</v>
      </c>
      <c r="J101" s="276">
        <f>ROUNDUP((SUM(Tableau1[[#This Row],[1M]:[1i]])*Tableau1[[#This Row],[Coef]]/1.5),0)</f>
        <v>7</v>
      </c>
      <c r="K101" s="249">
        <f>SUM(Tableau5[[#This Row],[1.1 DC2]:[1.3 DC2]])</f>
        <v>1.75</v>
      </c>
      <c r="L101" s="249">
        <f>SUM(Tableau5[[#This Row],[2.1 DC2]:[2.5 DC2]])</f>
        <v>3</v>
      </c>
      <c r="M101" s="261">
        <f>SUM(Tableau5[[#This Row],[3.1 DC2]:[3.4 DC2]])</f>
        <v>4.25</v>
      </c>
      <c r="N101" s="262">
        <f>SUM(Tableau5[[#This Row],[4.1 DC2]:[4.5 DC2]])</f>
        <v>2.75</v>
      </c>
      <c r="O101" s="263">
        <f>ROUNDUP((SUM(Tableau1[[#This Row],[2C]:[2i]])*Tableau1[[#This Row],[Coef]]),0)</f>
        <v>12</v>
      </c>
      <c r="P101" s="277">
        <f>(Tableau1[[#This Row],[DC2]]-Tableau1[[#This Row],[DC1]])/Tableau1[[#This Row],[DC1]]</f>
        <v>0.7142857142857143</v>
      </c>
      <c r="Q101" s="278">
        <f>SUM(Tableau5[[#This Row],[1.1 DC3]:[1.7 DC3]])</f>
        <v>0</v>
      </c>
      <c r="R101" s="279">
        <f>SUM(Tableau5[[#This Row],[2.1 DC3]:[2.8 DC3]])</f>
        <v>0</v>
      </c>
      <c r="S101" s="279">
        <f>SUM(Tableau5[[#This Row],[3.1 DC3]:[3.7 DC3]])</f>
        <v>0</v>
      </c>
      <c r="T101" s="280">
        <f>ROUNDUP((SUM(Tableau1[[#This Row],[3M]:[3i]])*Tableau1[[#This Row],[Coef]]/1.5),0)</f>
        <v>0</v>
      </c>
      <c r="U101" s="277"/>
      <c r="V101" s="281"/>
      <c r="W101" s="282"/>
      <c r="X101" s="282"/>
      <c r="Y101" s="283"/>
      <c r="Z101" s="281"/>
      <c r="AA101" s="282"/>
      <c r="AB101" s="282"/>
      <c r="AC101" s="283"/>
      <c r="AD101" s="284"/>
      <c r="AE101" s="282"/>
      <c r="AF101" s="282"/>
      <c r="AG101" s="282"/>
    </row>
    <row r="102" spans="1:33" ht="14.5" x14ac:dyDescent="0.35">
      <c r="A102" s="201">
        <v>614</v>
      </c>
      <c r="B102" s="272">
        <v>10</v>
      </c>
      <c r="C102" s="363" t="s">
        <v>366</v>
      </c>
      <c r="D102" s="362">
        <v>101</v>
      </c>
      <c r="E102" s="273" t="s">
        <v>218</v>
      </c>
      <c r="F102" s="273">
        <f>IF(Tableau1[[#This Row],[PAP]]="oui",1.1,1)</f>
        <v>1</v>
      </c>
      <c r="G102" s="274">
        <f>SUM(Tableau5[[#This Row],[1.1 DC1]:[1.10 DC1]])</f>
        <v>2.9</v>
      </c>
      <c r="H102" s="275">
        <f>SUM(Tableau5[[#This Row],[2.1 DC1]:[2.5 DC1]])</f>
        <v>2.75</v>
      </c>
      <c r="I102" s="275">
        <f>SUM(Tableau5[[#This Row],[3.1 DC1]:[3.5 DC1]])</f>
        <v>4.6500000000000004</v>
      </c>
      <c r="J102" s="276">
        <f>ROUNDUP((SUM(Tableau1[[#This Row],[1M]:[1i]])*Tableau1[[#This Row],[Coef]]/1.5),0)</f>
        <v>7</v>
      </c>
      <c r="K102" s="249">
        <f>SUM(Tableau5[[#This Row],[1.1 DC2]:[1.3 DC2]])</f>
        <v>2.25</v>
      </c>
      <c r="L102" s="249">
        <f>SUM(Tableau5[[#This Row],[2.1 DC2]:[2.5 DC2]])</f>
        <v>3</v>
      </c>
      <c r="M102" s="261">
        <f>SUM(Tableau5[[#This Row],[3.1 DC2]:[3.4 DC2]])</f>
        <v>3.25</v>
      </c>
      <c r="N102" s="262">
        <f>SUM(Tableau5[[#This Row],[4.1 DC2]:[4.5 DC2]])</f>
        <v>2</v>
      </c>
      <c r="O102" s="263">
        <f>ROUNDUP((SUM(Tableau1[[#This Row],[2C]:[2i]])*Tableau1[[#This Row],[Coef]]),0)</f>
        <v>11</v>
      </c>
      <c r="P102" s="277">
        <f>(Tableau1[[#This Row],[DC2]]-Tableau1[[#This Row],[DC1]])/Tableau1[[#This Row],[DC1]]</f>
        <v>0.5714285714285714</v>
      </c>
      <c r="Q102" s="278">
        <f>SUM(Tableau5[[#This Row],[1.1 DC3]:[1.7 DC3]])</f>
        <v>0</v>
      </c>
      <c r="R102" s="279">
        <f>SUM(Tableau5[[#This Row],[2.1 DC3]:[2.8 DC3]])</f>
        <v>0</v>
      </c>
      <c r="S102" s="279">
        <f>SUM(Tableau5[[#This Row],[3.1 DC3]:[3.7 DC3]])</f>
        <v>0</v>
      </c>
      <c r="T102" s="280">
        <f>ROUNDUP((SUM(Tableau1[[#This Row],[3M]:[3i]])*Tableau1[[#This Row],[Coef]]/1.5),0)</f>
        <v>0</v>
      </c>
      <c r="U102" s="277"/>
      <c r="V102" s="281"/>
      <c r="W102" s="282"/>
      <c r="X102" s="282"/>
      <c r="Y102" s="283"/>
      <c r="Z102" s="281"/>
      <c r="AA102" s="282"/>
      <c r="AB102" s="282"/>
      <c r="AC102" s="283"/>
      <c r="AD102" s="284"/>
      <c r="AE102" s="282"/>
      <c r="AF102" s="282"/>
      <c r="AG102" s="282"/>
    </row>
    <row r="103" spans="1:33" ht="14.5" x14ac:dyDescent="0.35">
      <c r="A103" s="201">
        <v>614</v>
      </c>
      <c r="B103" s="298">
        <v>11</v>
      </c>
      <c r="C103" s="363" t="s">
        <v>367</v>
      </c>
      <c r="D103" s="362">
        <v>102</v>
      </c>
      <c r="E103" s="273" t="s">
        <v>218</v>
      </c>
      <c r="F103" s="273">
        <f>IF(Tableau1[[#This Row],[PAP]]="oui",1.1,1)</f>
        <v>1</v>
      </c>
      <c r="G103" s="274">
        <f>SUM(Tableau5[[#This Row],[1.1 DC1]:[1.10 DC1]])</f>
        <v>7.6</v>
      </c>
      <c r="H103" s="275">
        <f>SUM(Tableau5[[#This Row],[2.1 DC1]:[2.5 DC1]])</f>
        <v>4.1500000000000004</v>
      </c>
      <c r="I103" s="275">
        <f>SUM(Tableau5[[#This Row],[3.1 DC1]:[3.5 DC1]])</f>
        <v>7.45</v>
      </c>
      <c r="J103" s="276">
        <f>ROUNDUP((SUM(Tableau1[[#This Row],[1M]:[1i]])*Tableau1[[#This Row],[Coef]]/1.5),0)</f>
        <v>13</v>
      </c>
      <c r="K103" s="249">
        <f>SUM(Tableau5[[#This Row],[1.1 DC2]:[1.3 DC2]])</f>
        <v>2.75</v>
      </c>
      <c r="L103" s="249">
        <f>SUM(Tableau5[[#This Row],[2.1 DC2]:[2.5 DC2]])</f>
        <v>2.5</v>
      </c>
      <c r="M103" s="261">
        <f>SUM(Tableau5[[#This Row],[3.1 DC2]:[3.4 DC2]])</f>
        <v>4.5</v>
      </c>
      <c r="N103" s="262">
        <f>SUM(Tableau5[[#This Row],[4.1 DC2]:[4.5 DC2]])</f>
        <v>3</v>
      </c>
      <c r="O103" s="263">
        <f>ROUNDUP((SUM(Tableau1[[#This Row],[2C]:[2i]])*Tableau1[[#This Row],[Coef]]),0)</f>
        <v>13</v>
      </c>
      <c r="P103" s="277">
        <f>(Tableau1[[#This Row],[DC2]]-Tableau1[[#This Row],[DC1]])/Tableau1[[#This Row],[DC1]]</f>
        <v>0</v>
      </c>
      <c r="Q103" s="278">
        <f>SUM(Tableau5[[#This Row],[1.1 DC3]:[1.7 DC3]])</f>
        <v>0</v>
      </c>
      <c r="R103" s="279">
        <f>SUM(Tableau5[[#This Row],[2.1 DC3]:[2.8 DC3]])</f>
        <v>0</v>
      </c>
      <c r="S103" s="279">
        <f>SUM(Tableau5[[#This Row],[3.1 DC3]:[3.7 DC3]])</f>
        <v>0</v>
      </c>
      <c r="T103" s="280">
        <f>ROUNDUP((SUM(Tableau1[[#This Row],[3M]:[3i]])*Tableau1[[#This Row],[Coef]]/1.5),0)</f>
        <v>0</v>
      </c>
      <c r="U103" s="277"/>
      <c r="V103" s="281"/>
      <c r="W103" s="282"/>
      <c r="X103" s="282"/>
      <c r="Y103" s="283"/>
      <c r="Z103" s="281"/>
      <c r="AA103" s="282"/>
      <c r="AB103" s="282"/>
      <c r="AC103" s="283"/>
      <c r="AD103" s="284"/>
      <c r="AE103" s="282"/>
      <c r="AF103" s="282"/>
      <c r="AG103" s="282"/>
    </row>
    <row r="104" spans="1:33" ht="14.5" x14ac:dyDescent="0.35">
      <c r="A104" s="201">
        <v>614</v>
      </c>
      <c r="B104" s="272">
        <v>12</v>
      </c>
      <c r="C104" s="363" t="s">
        <v>368</v>
      </c>
      <c r="D104" s="362">
        <v>103</v>
      </c>
      <c r="E104" s="273" t="s">
        <v>218</v>
      </c>
      <c r="F104" s="273">
        <f>IF(Tableau1[[#This Row],[PAP]]="oui",1.1,1)</f>
        <v>1</v>
      </c>
      <c r="G104" s="274">
        <f>SUM(Tableau5[[#This Row],[1.1 DC1]:[1.10 DC1]])</f>
        <v>3.2</v>
      </c>
      <c r="H104" s="275">
        <f>SUM(Tableau5[[#This Row],[2.1 DC1]:[2.5 DC1]])</f>
        <v>5.7</v>
      </c>
      <c r="I104" s="275">
        <f>SUM(Tableau5[[#This Row],[3.1 DC1]:[3.5 DC1]])</f>
        <v>5.45</v>
      </c>
      <c r="J104" s="276">
        <f>ROUNDUP((SUM(Tableau1[[#This Row],[1M]:[1i]])*Tableau1[[#This Row],[Coef]]/1.5),0)</f>
        <v>10</v>
      </c>
      <c r="K104" s="249">
        <f>SUM(Tableau5[[#This Row],[1.1 DC2]:[1.3 DC2]])</f>
        <v>2</v>
      </c>
      <c r="L104" s="249">
        <f>SUM(Tableau5[[#This Row],[2.1 DC2]:[2.5 DC2]])</f>
        <v>2</v>
      </c>
      <c r="M104" s="261">
        <f>SUM(Tableau5[[#This Row],[3.1 DC2]:[3.4 DC2]])</f>
        <v>3.75</v>
      </c>
      <c r="N104" s="262">
        <f>SUM(Tableau5[[#This Row],[4.1 DC2]:[4.5 DC2]])</f>
        <v>1.25</v>
      </c>
      <c r="O104" s="263">
        <f>ROUNDUP((SUM(Tableau1[[#This Row],[2C]:[2i]])*Tableau1[[#This Row],[Coef]]),0)</f>
        <v>9</v>
      </c>
      <c r="P104" s="277">
        <f>(Tableau1[[#This Row],[DC2]]-Tableau1[[#This Row],[DC1]])/Tableau1[[#This Row],[DC1]]</f>
        <v>-0.1</v>
      </c>
      <c r="Q104" s="278">
        <f>SUM(Tableau5[[#This Row],[1.1 DC3]:[1.7 DC3]])</f>
        <v>0</v>
      </c>
      <c r="R104" s="279">
        <f>SUM(Tableau5[[#This Row],[2.1 DC3]:[2.8 DC3]])</f>
        <v>0</v>
      </c>
      <c r="S104" s="279">
        <f>SUM(Tableau5[[#This Row],[3.1 DC3]:[3.7 DC3]])</f>
        <v>0</v>
      </c>
      <c r="T104" s="280">
        <f>ROUNDUP((SUM(Tableau1[[#This Row],[3M]:[3i]])*Tableau1[[#This Row],[Coef]]/1.5),0)</f>
        <v>0</v>
      </c>
      <c r="U104" s="277"/>
      <c r="V104" s="281"/>
      <c r="W104" s="282"/>
      <c r="X104" s="282"/>
      <c r="Y104" s="283"/>
      <c r="Z104" s="281"/>
      <c r="AA104" s="282"/>
      <c r="AB104" s="282"/>
      <c r="AC104" s="283"/>
      <c r="AD104" s="284"/>
      <c r="AE104" s="282"/>
      <c r="AF104" s="282"/>
      <c r="AG104" s="282"/>
    </row>
    <row r="105" spans="1:33" ht="14.5" x14ac:dyDescent="0.35">
      <c r="A105" s="201">
        <v>614</v>
      </c>
      <c r="B105" s="272">
        <v>13</v>
      </c>
      <c r="C105" s="363" t="s">
        <v>369</v>
      </c>
      <c r="D105" s="362">
        <v>104</v>
      </c>
      <c r="E105" s="273" t="s">
        <v>218</v>
      </c>
      <c r="F105" s="273">
        <f>IF(Tableau1[[#This Row],[PAP]]="oui",1.1,1)</f>
        <v>1</v>
      </c>
      <c r="G105" s="274">
        <f>SUM(Tableau5[[#This Row],[1.1 DC1]:[1.10 DC1]])</f>
        <v>6.7</v>
      </c>
      <c r="H105" s="275">
        <f>SUM(Tableau5[[#This Row],[2.1 DC1]:[2.5 DC1]])</f>
        <v>1.5</v>
      </c>
      <c r="I105" s="275">
        <f>SUM(Tableau5[[#This Row],[3.1 DC1]:[3.5 DC1]])</f>
        <v>3.9000000000000004</v>
      </c>
      <c r="J105" s="276">
        <f>ROUNDUP((SUM(Tableau1[[#This Row],[1M]:[1i]])*Tableau1[[#This Row],[Coef]]/1.5),0)</f>
        <v>9</v>
      </c>
      <c r="K105" s="249">
        <f>SUM(Tableau5[[#This Row],[1.1 DC2]:[1.3 DC2]])</f>
        <v>3</v>
      </c>
      <c r="L105" s="249">
        <f>SUM(Tableau5[[#This Row],[2.1 DC2]:[2.5 DC2]])</f>
        <v>2.25</v>
      </c>
      <c r="M105" s="261">
        <f>SUM(Tableau5[[#This Row],[3.1 DC2]:[3.4 DC2]])</f>
        <v>4.25</v>
      </c>
      <c r="N105" s="262">
        <f>SUM(Tableau5[[#This Row],[4.1 DC2]:[4.5 DC2]])</f>
        <v>1.5</v>
      </c>
      <c r="O105" s="263">
        <f>ROUNDUP((SUM(Tableau1[[#This Row],[2C]:[2i]])*Tableau1[[#This Row],[Coef]]),0)</f>
        <v>11</v>
      </c>
      <c r="P105" s="277">
        <f>(Tableau1[[#This Row],[DC2]]-Tableau1[[#This Row],[DC1]])/Tableau1[[#This Row],[DC1]]</f>
        <v>0.22222222222222221</v>
      </c>
      <c r="Q105" s="278">
        <f>SUM(Tableau5[[#This Row],[1.1 DC3]:[1.7 DC3]])</f>
        <v>0</v>
      </c>
      <c r="R105" s="279">
        <f>SUM(Tableau5[[#This Row],[2.1 DC3]:[2.8 DC3]])</f>
        <v>0</v>
      </c>
      <c r="S105" s="279">
        <f>SUM(Tableau5[[#This Row],[3.1 DC3]:[3.7 DC3]])</f>
        <v>0</v>
      </c>
      <c r="T105" s="280">
        <f>ROUNDUP((SUM(Tableau1[[#This Row],[3M]:[3i]])*Tableau1[[#This Row],[Coef]]/1.5),0)</f>
        <v>0</v>
      </c>
      <c r="U105" s="277"/>
      <c r="V105" s="281"/>
      <c r="W105" s="282"/>
      <c r="X105" s="282"/>
      <c r="Y105" s="283"/>
      <c r="Z105" s="281"/>
      <c r="AA105" s="282"/>
      <c r="AB105" s="282"/>
      <c r="AC105" s="283"/>
      <c r="AD105" s="284"/>
      <c r="AE105" s="282"/>
      <c r="AF105" s="282"/>
      <c r="AG105" s="282"/>
    </row>
    <row r="106" spans="1:33" ht="14.5" x14ac:dyDescent="0.35">
      <c r="A106" s="201">
        <v>614</v>
      </c>
      <c r="B106" s="272">
        <v>14</v>
      </c>
      <c r="C106" s="363" t="s">
        <v>370</v>
      </c>
      <c r="D106" s="362">
        <v>105</v>
      </c>
      <c r="E106" s="273" t="s">
        <v>219</v>
      </c>
      <c r="F106" s="273">
        <f>IF(Tableau1[[#This Row],[PAP]]="oui",1.1,1)</f>
        <v>1.1000000000000001</v>
      </c>
      <c r="G106" s="274">
        <f>SUM(Tableau5[[#This Row],[1.1 DC1]:[1.10 DC1]])</f>
        <v>2</v>
      </c>
      <c r="H106" s="275">
        <f>SUM(Tableau5[[#This Row],[2.1 DC1]:[2.5 DC1]])</f>
        <v>6.7</v>
      </c>
      <c r="I106" s="275">
        <f>SUM(Tableau5[[#This Row],[3.1 DC1]:[3.5 DC1]])</f>
        <v>6.2</v>
      </c>
      <c r="J106" s="276">
        <f>ROUNDUP((SUM(Tableau1[[#This Row],[1M]:[1i]])*Tableau1[[#This Row],[Coef]]/1.5),0)</f>
        <v>11</v>
      </c>
      <c r="K106" s="249">
        <f>SUM(Tableau5[[#This Row],[1.1 DC2]:[1.3 DC2]])</f>
        <v>2.25</v>
      </c>
      <c r="L106" s="249">
        <f>SUM(Tableau5[[#This Row],[2.1 DC2]:[2.5 DC2]])</f>
        <v>0</v>
      </c>
      <c r="M106" s="261">
        <f>SUM(Tableau5[[#This Row],[3.1 DC2]:[3.4 DC2]])</f>
        <v>4</v>
      </c>
      <c r="N106" s="262">
        <f>SUM(Tableau5[[#This Row],[4.1 DC2]:[4.5 DC2]])</f>
        <v>2</v>
      </c>
      <c r="O106" s="263">
        <f>ROUNDUP((SUM(Tableau1[[#This Row],[2C]:[2i]])*Tableau1[[#This Row],[Coef]]),0)</f>
        <v>10</v>
      </c>
      <c r="P106" s="277">
        <f>(Tableau1[[#This Row],[DC2]]-Tableau1[[#This Row],[DC1]])/Tableau1[[#This Row],[DC1]]</f>
        <v>-9.0909090909090912E-2</v>
      </c>
      <c r="Q106" s="278">
        <f>SUM(Tableau5[[#This Row],[1.1 DC3]:[1.7 DC3]])</f>
        <v>0</v>
      </c>
      <c r="R106" s="279">
        <f>SUM(Tableau5[[#This Row],[2.1 DC3]:[2.8 DC3]])</f>
        <v>0</v>
      </c>
      <c r="S106" s="279">
        <f>SUM(Tableau5[[#This Row],[3.1 DC3]:[3.7 DC3]])</f>
        <v>0</v>
      </c>
      <c r="T106" s="280">
        <f>ROUNDUP((SUM(Tableau1[[#This Row],[3M]:[3i]])*Tableau1[[#This Row],[Coef]]/1.5),0)</f>
        <v>0</v>
      </c>
      <c r="U106" s="277"/>
      <c r="V106" s="281"/>
      <c r="W106" s="282"/>
      <c r="X106" s="282"/>
      <c r="Y106" s="283"/>
      <c r="Z106" s="281"/>
      <c r="AA106" s="282"/>
      <c r="AB106" s="282"/>
      <c r="AC106" s="283"/>
      <c r="AD106" s="284"/>
      <c r="AE106" s="282"/>
      <c r="AF106" s="282"/>
      <c r="AG106" s="282"/>
    </row>
    <row r="107" spans="1:33" ht="14.5" x14ac:dyDescent="0.35">
      <c r="A107" s="201">
        <v>614</v>
      </c>
      <c r="B107" s="272">
        <v>15</v>
      </c>
      <c r="C107" s="363" t="s">
        <v>371</v>
      </c>
      <c r="D107" s="362">
        <v>106</v>
      </c>
      <c r="E107" s="273" t="s">
        <v>219</v>
      </c>
      <c r="F107" s="273">
        <f>IF(Tableau1[[#This Row],[PAP]]="oui",1.1,1)</f>
        <v>1.1000000000000001</v>
      </c>
      <c r="G107" s="274">
        <f>SUM(Tableau5[[#This Row],[1.1 DC1]:[1.10 DC1]])</f>
        <v>1</v>
      </c>
      <c r="H107" s="275">
        <f>SUM(Tableau5[[#This Row],[2.1 DC1]:[2.5 DC1]])</f>
        <v>3</v>
      </c>
      <c r="I107" s="275">
        <f>SUM(Tableau5[[#This Row],[3.1 DC1]:[3.5 DC1]])</f>
        <v>2.95</v>
      </c>
      <c r="J107" s="276">
        <f>ROUNDUP((SUM(Tableau1[[#This Row],[1M]:[1i]])*Tableau1[[#This Row],[Coef]]/1.5),0)</f>
        <v>6</v>
      </c>
      <c r="K107" s="249">
        <f>SUM(Tableau5[[#This Row],[1.1 DC2]:[1.3 DC2]])</f>
        <v>1.25</v>
      </c>
      <c r="L107" s="249">
        <f>SUM(Tableau5[[#This Row],[2.1 DC2]:[2.5 DC2]])</f>
        <v>1.25</v>
      </c>
      <c r="M107" s="261">
        <f>SUM(Tableau5[[#This Row],[3.1 DC2]:[3.4 DC2]])</f>
        <v>5</v>
      </c>
      <c r="N107" s="262">
        <f>SUM(Tableau5[[#This Row],[4.1 DC2]:[4.5 DC2]])</f>
        <v>0</v>
      </c>
      <c r="O107" s="263">
        <f>ROUNDUP((SUM(Tableau1[[#This Row],[2C]:[2i]])*Tableau1[[#This Row],[Coef]]),0)</f>
        <v>9</v>
      </c>
      <c r="P107" s="277">
        <f>(Tableau1[[#This Row],[DC2]]-Tableau1[[#This Row],[DC1]])/Tableau1[[#This Row],[DC1]]</f>
        <v>0.5</v>
      </c>
      <c r="Q107" s="278">
        <f>SUM(Tableau5[[#This Row],[1.1 DC3]:[1.7 DC3]])</f>
        <v>0</v>
      </c>
      <c r="R107" s="279">
        <f>SUM(Tableau5[[#This Row],[2.1 DC3]:[2.8 DC3]])</f>
        <v>0</v>
      </c>
      <c r="S107" s="279">
        <f>SUM(Tableau5[[#This Row],[3.1 DC3]:[3.7 DC3]])</f>
        <v>0</v>
      </c>
      <c r="T107" s="280">
        <f>ROUNDUP((SUM(Tableau1[[#This Row],[3M]:[3i]])*Tableau1[[#This Row],[Coef]]/1.5),0)</f>
        <v>0</v>
      </c>
      <c r="U107" s="277"/>
      <c r="V107" s="281"/>
      <c r="W107" s="282"/>
      <c r="X107" s="282"/>
      <c r="Y107" s="283"/>
      <c r="Z107" s="281"/>
      <c r="AA107" s="282"/>
      <c r="AB107" s="282"/>
      <c r="AC107" s="283"/>
      <c r="AD107" s="284"/>
      <c r="AE107" s="282"/>
      <c r="AF107" s="282"/>
      <c r="AG107" s="282"/>
    </row>
    <row r="108" spans="1:33" ht="14.5" x14ac:dyDescent="0.35">
      <c r="A108" s="201">
        <v>614</v>
      </c>
      <c r="B108" s="298">
        <v>16</v>
      </c>
      <c r="C108" s="363" t="s">
        <v>372</v>
      </c>
      <c r="D108" s="362">
        <v>107</v>
      </c>
      <c r="E108" s="273" t="s">
        <v>218</v>
      </c>
      <c r="F108" s="273">
        <f>IF(Tableau1[[#This Row],[PAP]]="oui",1.1,1)</f>
        <v>1</v>
      </c>
      <c r="G108" s="274">
        <f>SUM(Tableau5[[#This Row],[1.1 DC1]:[1.10 DC1]])</f>
        <v>3.8</v>
      </c>
      <c r="H108" s="275">
        <f>SUM(Tableau5[[#This Row],[2.1 DC1]:[2.5 DC1]])</f>
        <v>5.5</v>
      </c>
      <c r="I108" s="275">
        <f>SUM(Tableau5[[#This Row],[3.1 DC1]:[3.5 DC1]])</f>
        <v>5.45</v>
      </c>
      <c r="J108" s="276">
        <f>ROUNDUP((SUM(Tableau1[[#This Row],[1M]:[1i]])*Tableau1[[#This Row],[Coef]]/1.5),0)</f>
        <v>10</v>
      </c>
      <c r="K108" s="249">
        <f>SUM(Tableau5[[#This Row],[1.1 DC2]:[1.3 DC2]])</f>
        <v>2.75</v>
      </c>
      <c r="L108" s="249">
        <f>SUM(Tableau5[[#This Row],[2.1 DC2]:[2.5 DC2]])</f>
        <v>2.5</v>
      </c>
      <c r="M108" s="261">
        <f>SUM(Tableau5[[#This Row],[3.1 DC2]:[3.4 DC2]])</f>
        <v>4.75</v>
      </c>
      <c r="N108" s="262">
        <f>SUM(Tableau5[[#This Row],[4.1 DC2]:[4.5 DC2]])</f>
        <v>1.5</v>
      </c>
      <c r="O108" s="263">
        <f>ROUNDUP((SUM(Tableau1[[#This Row],[2C]:[2i]])*Tableau1[[#This Row],[Coef]]),0)</f>
        <v>12</v>
      </c>
      <c r="P108" s="277">
        <f>(Tableau1[[#This Row],[DC2]]-Tableau1[[#This Row],[DC1]])/Tableau1[[#This Row],[DC1]]</f>
        <v>0.2</v>
      </c>
      <c r="Q108" s="278">
        <f>SUM(Tableau5[[#This Row],[1.1 DC3]:[1.7 DC3]])</f>
        <v>0</v>
      </c>
      <c r="R108" s="279">
        <f>SUM(Tableau5[[#This Row],[2.1 DC3]:[2.8 DC3]])</f>
        <v>0</v>
      </c>
      <c r="S108" s="279">
        <f>SUM(Tableau5[[#This Row],[3.1 DC3]:[3.7 DC3]])</f>
        <v>0</v>
      </c>
      <c r="T108" s="280">
        <f>ROUNDUP((SUM(Tableau1[[#This Row],[3M]:[3i]])*Tableau1[[#This Row],[Coef]]/1.5),0)</f>
        <v>0</v>
      </c>
      <c r="U108" s="277"/>
      <c r="V108" s="281"/>
      <c r="W108" s="282"/>
      <c r="X108" s="282"/>
      <c r="Y108" s="283"/>
      <c r="Z108" s="281"/>
      <c r="AA108" s="282"/>
      <c r="AB108" s="282"/>
      <c r="AC108" s="283"/>
      <c r="AD108" s="284"/>
      <c r="AE108" s="282"/>
      <c r="AF108" s="282"/>
      <c r="AG108" s="282"/>
    </row>
    <row r="109" spans="1:33" ht="14.5" x14ac:dyDescent="0.35">
      <c r="A109" s="201">
        <v>614</v>
      </c>
      <c r="B109" s="272">
        <v>17</v>
      </c>
      <c r="C109" s="363" t="s">
        <v>373</v>
      </c>
      <c r="D109" s="362">
        <v>108</v>
      </c>
      <c r="E109" s="273" t="s">
        <v>218</v>
      </c>
      <c r="F109" s="273">
        <f>IF(Tableau1[[#This Row],[PAP]]="oui",1.1,1)</f>
        <v>1</v>
      </c>
      <c r="G109" s="274">
        <f>SUM(Tableau5[[#This Row],[1.1 DC1]:[1.10 DC1]])</f>
        <v>2</v>
      </c>
      <c r="H109" s="275">
        <f>SUM(Tableau5[[#This Row],[2.1 DC1]:[2.5 DC1]])</f>
        <v>6.7</v>
      </c>
      <c r="I109" s="275">
        <f>SUM(Tableau5[[#This Row],[3.1 DC1]:[3.5 DC1]])</f>
        <v>7.5</v>
      </c>
      <c r="J109" s="276">
        <f>ROUNDUP((SUM(Tableau1[[#This Row],[1M]:[1i]])*Tableau1[[#This Row],[Coef]]/1.5),0)</f>
        <v>11</v>
      </c>
      <c r="K109" s="249">
        <f>SUM(Tableau5[[#This Row],[1.1 DC2]:[1.3 DC2]])</f>
        <v>3.5</v>
      </c>
      <c r="L109" s="249">
        <f>SUM(Tableau5[[#This Row],[2.1 DC2]:[2.5 DC2]])</f>
        <v>1.75</v>
      </c>
      <c r="M109" s="261">
        <f>SUM(Tableau5[[#This Row],[3.1 DC2]:[3.4 DC2]])</f>
        <v>2.5</v>
      </c>
      <c r="N109" s="262">
        <f>SUM(Tableau5[[#This Row],[4.1 DC2]:[4.5 DC2]])</f>
        <v>3.25</v>
      </c>
      <c r="O109" s="263">
        <f>ROUNDUP((SUM(Tableau1[[#This Row],[2C]:[2i]])*Tableau1[[#This Row],[Coef]]),0)</f>
        <v>11</v>
      </c>
      <c r="P109" s="277">
        <f>(Tableau1[[#This Row],[DC2]]-Tableau1[[#This Row],[DC1]])/Tableau1[[#This Row],[DC1]]</f>
        <v>0</v>
      </c>
      <c r="Q109" s="278">
        <f>SUM(Tableau5[[#This Row],[1.1 DC3]:[1.7 DC3]])</f>
        <v>0</v>
      </c>
      <c r="R109" s="279">
        <f>SUM(Tableau5[[#This Row],[2.1 DC3]:[2.8 DC3]])</f>
        <v>0</v>
      </c>
      <c r="S109" s="279">
        <f>SUM(Tableau5[[#This Row],[3.1 DC3]:[3.7 DC3]])</f>
        <v>0</v>
      </c>
      <c r="T109" s="280">
        <f>ROUNDUP((SUM(Tableau1[[#This Row],[3M]:[3i]])*Tableau1[[#This Row],[Coef]]/1.5),0)</f>
        <v>0</v>
      </c>
      <c r="U109" s="277"/>
      <c r="V109" s="281"/>
      <c r="W109" s="282"/>
      <c r="X109" s="282"/>
      <c r="Y109" s="283"/>
      <c r="Z109" s="281"/>
      <c r="AA109" s="282"/>
      <c r="AB109" s="282"/>
      <c r="AC109" s="283"/>
      <c r="AD109" s="284"/>
      <c r="AE109" s="282"/>
      <c r="AF109" s="282"/>
      <c r="AG109" s="282"/>
    </row>
    <row r="110" spans="1:33" ht="14.5" x14ac:dyDescent="0.35">
      <c r="A110" s="201">
        <v>614</v>
      </c>
      <c r="B110" s="272">
        <v>18</v>
      </c>
      <c r="C110" s="363" t="s">
        <v>374</v>
      </c>
      <c r="D110" s="362">
        <v>109</v>
      </c>
      <c r="E110" s="273" t="s">
        <v>218</v>
      </c>
      <c r="F110" s="273">
        <f>IF(Tableau1[[#This Row],[PAP]]="oui",1.1,1)</f>
        <v>1</v>
      </c>
      <c r="G110" s="274">
        <f>SUM(Tableau5[[#This Row],[1.1 DC1]:[1.10 DC1]])</f>
        <v>7.25</v>
      </c>
      <c r="H110" s="275">
        <f>SUM(Tableau5[[#This Row],[2.1 DC1]:[2.5 DC1]])</f>
        <v>6.7</v>
      </c>
      <c r="I110" s="275">
        <f>SUM(Tableau5[[#This Row],[3.1 DC1]:[3.5 DC1]])</f>
        <v>9.5</v>
      </c>
      <c r="J110" s="276">
        <f>ROUNDUP((SUM(Tableau1[[#This Row],[1M]:[1i]])*Tableau1[[#This Row],[Coef]]/1.5),0)</f>
        <v>16</v>
      </c>
      <c r="K110" s="249">
        <f>SUM(Tableau5[[#This Row],[1.1 DC2]:[1.3 DC2]])</f>
        <v>1.75</v>
      </c>
      <c r="L110" s="249">
        <f>SUM(Tableau5[[#This Row],[2.1 DC2]:[2.5 DC2]])</f>
        <v>2.25</v>
      </c>
      <c r="M110" s="261">
        <f>SUM(Tableau5[[#This Row],[3.1 DC2]:[3.4 DC2]])</f>
        <v>4.25</v>
      </c>
      <c r="N110" s="262">
        <f>SUM(Tableau5[[#This Row],[4.1 DC2]:[4.5 DC2]])</f>
        <v>4.5</v>
      </c>
      <c r="O110" s="263">
        <f>ROUNDUP((SUM(Tableau1[[#This Row],[2C]:[2i]])*Tableau1[[#This Row],[Coef]]),0)</f>
        <v>13</v>
      </c>
      <c r="P110" s="277">
        <f>(Tableau1[[#This Row],[DC2]]-Tableau1[[#This Row],[DC1]])/Tableau1[[#This Row],[DC1]]</f>
        <v>-0.1875</v>
      </c>
      <c r="Q110" s="278">
        <f>SUM(Tableau5[[#This Row],[1.1 DC3]:[1.7 DC3]])</f>
        <v>0</v>
      </c>
      <c r="R110" s="279">
        <f>SUM(Tableau5[[#This Row],[2.1 DC3]:[2.8 DC3]])</f>
        <v>0</v>
      </c>
      <c r="S110" s="279">
        <f>SUM(Tableau5[[#This Row],[3.1 DC3]:[3.7 DC3]])</f>
        <v>0</v>
      </c>
      <c r="T110" s="280">
        <f>ROUNDUP((SUM(Tableau1[[#This Row],[3M]:[3i]])*Tableau1[[#This Row],[Coef]]/1.5),0)</f>
        <v>0</v>
      </c>
      <c r="U110" s="277"/>
      <c r="V110" s="281"/>
      <c r="W110" s="282"/>
      <c r="X110" s="282"/>
      <c r="Y110" s="283"/>
      <c r="Z110" s="281"/>
      <c r="AA110" s="282"/>
      <c r="AB110" s="282"/>
      <c r="AC110" s="283"/>
      <c r="AD110" s="284"/>
      <c r="AE110" s="282"/>
      <c r="AF110" s="282"/>
      <c r="AG110" s="282"/>
    </row>
    <row r="111" spans="1:33" ht="14.5" x14ac:dyDescent="0.35">
      <c r="A111" s="201">
        <v>614</v>
      </c>
      <c r="B111" s="272">
        <v>19</v>
      </c>
      <c r="C111" s="363" t="s">
        <v>375</v>
      </c>
      <c r="D111" s="362">
        <v>110</v>
      </c>
      <c r="E111" s="273" t="s">
        <v>218</v>
      </c>
      <c r="F111" s="273">
        <f>IF(Tableau1[[#This Row],[PAP]]="oui",1.1,1)</f>
        <v>1</v>
      </c>
      <c r="G111" s="274">
        <f>SUM(Tableau5[[#This Row],[1.1 DC1]:[1.10 DC1]])</f>
        <v>0.89999999999999991</v>
      </c>
      <c r="H111" s="275">
        <f>SUM(Tableau5[[#This Row],[2.1 DC1]:[2.5 DC1]])</f>
        <v>1.5999999999999999</v>
      </c>
      <c r="I111" s="275">
        <f>SUM(Tableau5[[#This Row],[3.1 DC1]:[3.5 DC1]])</f>
        <v>3.9000000000000004</v>
      </c>
      <c r="J111" s="276">
        <f>ROUNDUP((SUM(Tableau1[[#This Row],[1M]:[1i]])*Tableau1[[#This Row],[Coef]]/1.5),0)</f>
        <v>5</v>
      </c>
      <c r="K111" s="249">
        <f>SUM(Tableau5[[#This Row],[1.1 DC2]:[1.3 DC2]])</f>
        <v>2.25</v>
      </c>
      <c r="L111" s="249">
        <f>SUM(Tableau5[[#This Row],[2.1 DC2]:[2.5 DC2]])</f>
        <v>1.75</v>
      </c>
      <c r="M111" s="261">
        <f>SUM(Tableau5[[#This Row],[3.1 DC2]:[3.4 DC2]])</f>
        <v>4.25</v>
      </c>
      <c r="N111" s="262">
        <f>SUM(Tableau5[[#This Row],[4.1 DC2]:[4.5 DC2]])</f>
        <v>1</v>
      </c>
      <c r="O111" s="263">
        <f>ROUNDUP((SUM(Tableau1[[#This Row],[2C]:[2i]])*Tableau1[[#This Row],[Coef]]),0)</f>
        <v>10</v>
      </c>
      <c r="P111" s="277">
        <f>(Tableau1[[#This Row],[DC2]]-Tableau1[[#This Row],[DC1]])/Tableau1[[#This Row],[DC1]]</f>
        <v>1</v>
      </c>
      <c r="Q111" s="278">
        <f>SUM(Tableau5[[#This Row],[1.1 DC3]:[1.7 DC3]])</f>
        <v>0</v>
      </c>
      <c r="R111" s="279">
        <f>SUM(Tableau5[[#This Row],[2.1 DC3]:[2.8 DC3]])</f>
        <v>0</v>
      </c>
      <c r="S111" s="279">
        <f>SUM(Tableau5[[#This Row],[3.1 DC3]:[3.7 DC3]])</f>
        <v>0</v>
      </c>
      <c r="T111" s="280">
        <f>ROUNDUP((SUM(Tableau1[[#This Row],[3M]:[3i]])*Tableau1[[#This Row],[Coef]]/1.5),0)</f>
        <v>0</v>
      </c>
      <c r="U111" s="277"/>
      <c r="V111" s="281"/>
      <c r="W111" s="282"/>
      <c r="X111" s="282"/>
      <c r="Y111" s="283"/>
      <c r="Z111" s="281"/>
      <c r="AA111" s="282"/>
      <c r="AB111" s="282"/>
      <c r="AC111" s="283"/>
      <c r="AD111" s="284"/>
      <c r="AE111" s="282"/>
      <c r="AF111" s="282"/>
      <c r="AG111" s="282"/>
    </row>
    <row r="112" spans="1:33" ht="14.5" x14ac:dyDescent="0.35">
      <c r="A112" s="201">
        <v>614</v>
      </c>
      <c r="B112" s="272">
        <v>20</v>
      </c>
      <c r="C112" s="363" t="s">
        <v>376</v>
      </c>
      <c r="D112" s="362">
        <v>111</v>
      </c>
      <c r="E112" s="273" t="s">
        <v>218</v>
      </c>
      <c r="F112" s="273">
        <f>IF(Tableau1[[#This Row],[PAP]]="oui",1.1,1)</f>
        <v>1</v>
      </c>
      <c r="G112" s="274">
        <f>SUM(Tableau5[[#This Row],[1.1 DC1]:[1.10 DC1]])</f>
        <v>0.5</v>
      </c>
      <c r="H112" s="275">
        <f>SUM(Tableau5[[#This Row],[2.1 DC1]:[2.5 DC1]])</f>
        <v>1.75</v>
      </c>
      <c r="I112" s="275">
        <f>SUM(Tableau5[[#This Row],[3.1 DC1]:[3.5 DC1]])</f>
        <v>2.95</v>
      </c>
      <c r="J112" s="276">
        <f>ROUNDUP((SUM(Tableau1[[#This Row],[1M]:[1i]])*Tableau1[[#This Row],[Coef]]/1.5),0)</f>
        <v>4</v>
      </c>
      <c r="K112" s="249">
        <f>SUM(Tableau5[[#This Row],[1.1 DC2]:[1.3 DC2]])</f>
        <v>2</v>
      </c>
      <c r="L112" s="249">
        <f>SUM(Tableau5[[#This Row],[2.1 DC2]:[2.5 DC2]])</f>
        <v>1.75</v>
      </c>
      <c r="M112" s="261">
        <f>SUM(Tableau5[[#This Row],[3.1 DC2]:[3.4 DC2]])</f>
        <v>2</v>
      </c>
      <c r="N112" s="262">
        <f>SUM(Tableau5[[#This Row],[4.1 DC2]:[4.5 DC2]])</f>
        <v>0.5</v>
      </c>
      <c r="O112" s="263">
        <f>ROUNDUP((SUM(Tableau1[[#This Row],[2C]:[2i]])*Tableau1[[#This Row],[Coef]]),0)</f>
        <v>7</v>
      </c>
      <c r="P112" s="277">
        <f>(Tableau1[[#This Row],[DC2]]-Tableau1[[#This Row],[DC1]])/Tableau1[[#This Row],[DC1]]</f>
        <v>0.75</v>
      </c>
      <c r="Q112" s="278">
        <f>SUM(Tableau5[[#This Row],[1.1 DC3]:[1.7 DC3]])</f>
        <v>0</v>
      </c>
      <c r="R112" s="279">
        <f>SUM(Tableau5[[#This Row],[2.1 DC3]:[2.8 DC3]])</f>
        <v>0</v>
      </c>
      <c r="S112" s="279">
        <f>SUM(Tableau5[[#This Row],[3.1 DC3]:[3.7 DC3]])</f>
        <v>0</v>
      </c>
      <c r="T112" s="280">
        <f>ROUNDUP((SUM(Tableau1[[#This Row],[3M]:[3i]])*Tableau1[[#This Row],[Coef]]/1.5),0)</f>
        <v>0</v>
      </c>
      <c r="U112" s="277"/>
      <c r="V112" s="281"/>
      <c r="W112" s="282"/>
      <c r="X112" s="282"/>
      <c r="Y112" s="283"/>
      <c r="Z112" s="281"/>
      <c r="AA112" s="282"/>
      <c r="AB112" s="282"/>
      <c r="AC112" s="283"/>
      <c r="AD112" s="284"/>
      <c r="AE112" s="282"/>
      <c r="AF112" s="282"/>
      <c r="AG112" s="282"/>
    </row>
    <row r="113" spans="1:33" ht="14.5" x14ac:dyDescent="0.35">
      <c r="A113" s="201">
        <v>614</v>
      </c>
      <c r="B113" s="298">
        <v>21</v>
      </c>
      <c r="C113" s="363" t="s">
        <v>377</v>
      </c>
      <c r="D113" s="362">
        <v>112</v>
      </c>
      <c r="E113" s="273" t="s">
        <v>218</v>
      </c>
      <c r="F113" s="273">
        <f>IF(Tableau1[[#This Row],[PAP]]="oui",1.1,1)</f>
        <v>1</v>
      </c>
      <c r="G113" s="274">
        <f>SUM(Tableau5[[#This Row],[1.1 DC1]:[1.10 DC1]])</f>
        <v>6.3</v>
      </c>
      <c r="H113" s="275">
        <f>SUM(Tableau5[[#This Row],[2.1 DC1]:[2.5 DC1]])</f>
        <v>5.7</v>
      </c>
      <c r="I113" s="275">
        <f>SUM(Tableau5[[#This Row],[3.1 DC1]:[3.5 DC1]])</f>
        <v>5.4</v>
      </c>
      <c r="J113" s="276">
        <f>ROUNDUP((SUM(Tableau1[[#This Row],[1M]:[1i]])*Tableau1[[#This Row],[Coef]]/1.5),0)</f>
        <v>12</v>
      </c>
      <c r="K113" s="249">
        <f>SUM(Tableau5[[#This Row],[1.1 DC2]:[1.3 DC2]])</f>
        <v>3.5</v>
      </c>
      <c r="L113" s="249">
        <f>SUM(Tableau5[[#This Row],[2.1 DC2]:[2.5 DC2]])</f>
        <v>2.5</v>
      </c>
      <c r="M113" s="261">
        <f>SUM(Tableau5[[#This Row],[3.1 DC2]:[3.4 DC2]])</f>
        <v>3.75</v>
      </c>
      <c r="N113" s="262">
        <f>SUM(Tableau5[[#This Row],[4.1 DC2]:[4.5 DC2]])</f>
        <v>3.25</v>
      </c>
      <c r="O113" s="263">
        <f>ROUNDUP((SUM(Tableau1[[#This Row],[2C]:[2i]])*Tableau1[[#This Row],[Coef]]),0)</f>
        <v>13</v>
      </c>
      <c r="P113" s="277">
        <f>(Tableau1[[#This Row],[DC2]]-Tableau1[[#This Row],[DC1]])/Tableau1[[#This Row],[DC1]]</f>
        <v>8.3333333333333329E-2</v>
      </c>
      <c r="Q113" s="278">
        <f>SUM(Tableau5[[#This Row],[1.1 DC3]:[1.7 DC3]])</f>
        <v>0</v>
      </c>
      <c r="R113" s="279">
        <f>SUM(Tableau5[[#This Row],[2.1 DC3]:[2.8 DC3]])</f>
        <v>0</v>
      </c>
      <c r="S113" s="279">
        <f>SUM(Tableau5[[#This Row],[3.1 DC3]:[3.7 DC3]])</f>
        <v>0</v>
      </c>
      <c r="T113" s="280">
        <f>ROUNDUP((SUM(Tableau1[[#This Row],[3M]:[3i]])*Tableau1[[#This Row],[Coef]]/1.5),0)</f>
        <v>0</v>
      </c>
      <c r="U113" s="277"/>
      <c r="V113" s="281"/>
      <c r="W113" s="282"/>
      <c r="X113" s="282"/>
      <c r="Y113" s="283"/>
      <c r="Z113" s="281"/>
      <c r="AA113" s="282"/>
      <c r="AB113" s="282"/>
      <c r="AC113" s="283"/>
      <c r="AD113" s="284"/>
      <c r="AE113" s="282"/>
      <c r="AF113" s="282"/>
      <c r="AG113" s="282"/>
    </row>
    <row r="114" spans="1:33" ht="14.5" x14ac:dyDescent="0.35">
      <c r="A114" s="201">
        <v>614</v>
      </c>
      <c r="B114" s="272">
        <v>22</v>
      </c>
      <c r="C114" s="363" t="s">
        <v>378</v>
      </c>
      <c r="D114" s="362">
        <v>113</v>
      </c>
      <c r="E114" s="273" t="s">
        <v>219</v>
      </c>
      <c r="F114" s="273">
        <f>IF(Tableau1[[#This Row],[PAP]]="oui",1.1,1)</f>
        <v>1.1000000000000001</v>
      </c>
      <c r="G114" s="274">
        <f>SUM(Tableau5[[#This Row],[1.1 DC1]:[1.10 DC1]])</f>
        <v>3</v>
      </c>
      <c r="H114" s="275">
        <f>SUM(Tableau5[[#This Row],[2.1 DC1]:[2.5 DC1]])</f>
        <v>9.25</v>
      </c>
      <c r="I114" s="275">
        <f>SUM(Tableau5[[#This Row],[3.1 DC1]:[3.5 DC1]])</f>
        <v>7.7</v>
      </c>
      <c r="J114" s="276">
        <f>ROUNDUP((SUM(Tableau1[[#This Row],[1M]:[1i]])*Tableau1[[#This Row],[Coef]]/1.5),0)</f>
        <v>15</v>
      </c>
      <c r="K114" s="249">
        <f>SUM(Tableau5[[#This Row],[1.1 DC2]:[1.3 DC2]])</f>
        <v>1.5</v>
      </c>
      <c r="L114" s="249">
        <f>SUM(Tableau5[[#This Row],[2.1 DC2]:[2.5 DC2]])</f>
        <v>2.25</v>
      </c>
      <c r="M114" s="261">
        <f>SUM(Tableau5[[#This Row],[3.1 DC2]:[3.4 DC2]])</f>
        <v>4</v>
      </c>
      <c r="N114" s="262">
        <f>SUM(Tableau5[[#This Row],[4.1 DC2]:[4.5 DC2]])</f>
        <v>2</v>
      </c>
      <c r="O114" s="263">
        <f>ROUNDUP((SUM(Tableau1[[#This Row],[2C]:[2i]])*Tableau1[[#This Row],[Coef]]),0)</f>
        <v>11</v>
      </c>
      <c r="P114" s="277">
        <f>(Tableau1[[#This Row],[DC2]]-Tableau1[[#This Row],[DC1]])/Tableau1[[#This Row],[DC1]]</f>
        <v>-0.26666666666666666</v>
      </c>
      <c r="Q114" s="278">
        <f>SUM(Tableau5[[#This Row],[1.1 DC3]:[1.7 DC3]])</f>
        <v>0</v>
      </c>
      <c r="R114" s="279">
        <f>SUM(Tableau5[[#This Row],[2.1 DC3]:[2.8 DC3]])</f>
        <v>0</v>
      </c>
      <c r="S114" s="279">
        <f>SUM(Tableau5[[#This Row],[3.1 DC3]:[3.7 DC3]])</f>
        <v>0</v>
      </c>
      <c r="T114" s="280">
        <f>ROUNDUP((SUM(Tableau1[[#This Row],[3M]:[3i]])*Tableau1[[#This Row],[Coef]]/1.5),0)</f>
        <v>0</v>
      </c>
      <c r="U114" s="277"/>
      <c r="V114" s="281"/>
      <c r="W114" s="282"/>
      <c r="X114" s="282"/>
      <c r="Y114" s="283"/>
      <c r="Z114" s="281"/>
      <c r="AA114" s="282"/>
      <c r="AB114" s="282"/>
      <c r="AC114" s="283"/>
      <c r="AD114" s="284"/>
      <c r="AE114" s="282"/>
      <c r="AF114" s="282"/>
      <c r="AG114" s="282"/>
    </row>
    <row r="115" spans="1:33" ht="14.5" x14ac:dyDescent="0.35">
      <c r="A115" s="201">
        <v>614</v>
      </c>
      <c r="B115" s="272">
        <v>23</v>
      </c>
      <c r="C115" s="363" t="s">
        <v>379</v>
      </c>
      <c r="D115" s="362">
        <v>114</v>
      </c>
      <c r="E115" s="273" t="s">
        <v>218</v>
      </c>
      <c r="F115" s="273">
        <f>IF(Tableau1[[#This Row],[PAP]]="oui",1.1,1)</f>
        <v>1</v>
      </c>
      <c r="G115" s="274">
        <f>SUM(Tableau5[[#This Row],[1.1 DC1]:[1.10 DC1]])</f>
        <v>5.8</v>
      </c>
      <c r="H115" s="275">
        <f>SUM(Tableau5[[#This Row],[2.1 DC1]:[2.5 DC1]])</f>
        <v>6.25</v>
      </c>
      <c r="I115" s="275">
        <f>SUM(Tableau5[[#This Row],[3.1 DC1]:[3.5 DC1]])</f>
        <v>3.1500000000000004</v>
      </c>
      <c r="J115" s="276">
        <f>ROUNDUP((SUM(Tableau1[[#This Row],[1M]:[1i]])*Tableau1[[#This Row],[Coef]]/1.5),0)</f>
        <v>11</v>
      </c>
      <c r="K115" s="249">
        <f>SUM(Tableau5[[#This Row],[1.1 DC2]:[1.3 DC2]])</f>
        <v>3</v>
      </c>
      <c r="L115" s="249">
        <f>SUM(Tableau5[[#This Row],[2.1 DC2]:[2.5 DC2]])</f>
        <v>2.5</v>
      </c>
      <c r="M115" s="261">
        <f>SUM(Tableau5[[#This Row],[3.1 DC2]:[3.4 DC2]])</f>
        <v>5</v>
      </c>
      <c r="N115" s="262">
        <f>SUM(Tableau5[[#This Row],[4.1 DC2]:[4.5 DC2]])</f>
        <v>3.5</v>
      </c>
      <c r="O115" s="263">
        <f>ROUNDUP((SUM(Tableau1[[#This Row],[2C]:[2i]])*Tableau1[[#This Row],[Coef]]),0)</f>
        <v>14</v>
      </c>
      <c r="P115" s="277">
        <f>(Tableau1[[#This Row],[DC2]]-Tableau1[[#This Row],[DC1]])/Tableau1[[#This Row],[DC1]]</f>
        <v>0.27272727272727271</v>
      </c>
      <c r="Q115" s="278">
        <f>SUM(Tableau5[[#This Row],[1.1 DC3]:[1.7 DC3]])</f>
        <v>0</v>
      </c>
      <c r="R115" s="279">
        <f>SUM(Tableau5[[#This Row],[2.1 DC3]:[2.8 DC3]])</f>
        <v>0</v>
      </c>
      <c r="S115" s="279">
        <f>SUM(Tableau5[[#This Row],[3.1 DC3]:[3.7 DC3]])</f>
        <v>0</v>
      </c>
      <c r="T115" s="280">
        <f>ROUNDUP((SUM(Tableau1[[#This Row],[3M]:[3i]])*Tableau1[[#This Row],[Coef]]/1.5),0)</f>
        <v>0</v>
      </c>
      <c r="U115" s="277"/>
      <c r="V115" s="281"/>
      <c r="W115" s="282"/>
      <c r="X115" s="282"/>
      <c r="Y115" s="283"/>
      <c r="Z115" s="281"/>
      <c r="AA115" s="282"/>
      <c r="AB115" s="282"/>
      <c r="AC115" s="283"/>
      <c r="AD115" s="284"/>
      <c r="AE115" s="282"/>
      <c r="AF115" s="282"/>
      <c r="AG115" s="282"/>
    </row>
    <row r="116" spans="1:33" ht="14.5" x14ac:dyDescent="0.35">
      <c r="A116" s="201">
        <v>614</v>
      </c>
      <c r="B116" s="272">
        <v>24</v>
      </c>
      <c r="C116" s="363" t="s">
        <v>380</v>
      </c>
      <c r="D116" s="362">
        <v>115</v>
      </c>
      <c r="E116" s="273" t="s">
        <v>218</v>
      </c>
      <c r="F116" s="273">
        <f>IF(Tableau1[[#This Row],[PAP]]="oui",1.1,1)</f>
        <v>1</v>
      </c>
      <c r="G116" s="274">
        <f>SUM(Tableau5[[#This Row],[1.1 DC1]:[1.10 DC1]])</f>
        <v>2.6</v>
      </c>
      <c r="H116" s="275">
        <f>SUM(Tableau5[[#This Row],[2.1 DC1]:[2.5 DC1]])</f>
        <v>1.4</v>
      </c>
      <c r="I116" s="275">
        <f>SUM(Tableau5[[#This Row],[3.1 DC1]:[3.5 DC1]])</f>
        <v>9</v>
      </c>
      <c r="J116" s="276">
        <f>ROUNDUP((SUM(Tableau1[[#This Row],[1M]:[1i]])*Tableau1[[#This Row],[Coef]]/1.5),0)</f>
        <v>9</v>
      </c>
      <c r="K116" s="249">
        <f>SUM(Tableau5[[#This Row],[1.1 DC2]:[1.3 DC2]])</f>
        <v>1.5</v>
      </c>
      <c r="L116" s="249">
        <f>SUM(Tableau5[[#This Row],[2.1 DC2]:[2.5 DC2]])</f>
        <v>1.75</v>
      </c>
      <c r="M116" s="261">
        <f>SUM(Tableau5[[#This Row],[3.1 DC2]:[3.4 DC2]])</f>
        <v>1.75</v>
      </c>
      <c r="N116" s="262">
        <f>SUM(Tableau5[[#This Row],[4.1 DC2]:[4.5 DC2]])</f>
        <v>3.25</v>
      </c>
      <c r="O116" s="263">
        <f>ROUNDUP((SUM(Tableau1[[#This Row],[2C]:[2i]])*Tableau1[[#This Row],[Coef]]),0)</f>
        <v>9</v>
      </c>
      <c r="P116" s="277">
        <f>(Tableau1[[#This Row],[DC2]]-Tableau1[[#This Row],[DC1]])/Tableau1[[#This Row],[DC1]]</f>
        <v>0</v>
      </c>
      <c r="Q116" s="278">
        <f>SUM(Tableau5[[#This Row],[1.1 DC3]:[1.7 DC3]])</f>
        <v>0</v>
      </c>
      <c r="R116" s="279">
        <f>SUM(Tableau5[[#This Row],[2.1 DC3]:[2.8 DC3]])</f>
        <v>0</v>
      </c>
      <c r="S116" s="279">
        <f>SUM(Tableau5[[#This Row],[3.1 DC3]:[3.7 DC3]])</f>
        <v>0</v>
      </c>
      <c r="T116" s="280">
        <f>ROUNDUP((SUM(Tableau1[[#This Row],[3M]:[3i]])*Tableau1[[#This Row],[Coef]]/1.5),0)</f>
        <v>0</v>
      </c>
      <c r="U116" s="277"/>
      <c r="V116" s="281"/>
      <c r="W116" s="282"/>
      <c r="X116" s="282"/>
      <c r="Y116" s="283"/>
      <c r="Z116" s="281"/>
      <c r="AA116" s="282"/>
      <c r="AB116" s="282"/>
      <c r="AC116" s="283"/>
      <c r="AD116" s="284"/>
      <c r="AE116" s="282"/>
      <c r="AF116" s="282"/>
      <c r="AG116" s="282"/>
    </row>
    <row r="117" spans="1:33" ht="14.5" x14ac:dyDescent="0.35">
      <c r="A117" s="201">
        <v>614</v>
      </c>
      <c r="B117" s="272">
        <v>25</v>
      </c>
      <c r="C117" s="363" t="s">
        <v>381</v>
      </c>
      <c r="D117" s="362">
        <v>116</v>
      </c>
      <c r="E117" s="273" t="s">
        <v>218</v>
      </c>
      <c r="F117" s="273">
        <f>IF(Tableau1[[#This Row],[PAP]]="oui",1.1,1)</f>
        <v>1</v>
      </c>
      <c r="G117" s="274">
        <f>SUM(Tableau5[[#This Row],[1.1 DC1]:[1.10 DC1]])</f>
        <v>5.6000000000000005</v>
      </c>
      <c r="H117" s="275">
        <f>SUM(Tableau5[[#This Row],[2.1 DC1]:[2.5 DC1]])</f>
        <v>9.5</v>
      </c>
      <c r="I117" s="275">
        <f>SUM(Tableau5[[#This Row],[3.1 DC1]:[3.5 DC1]])</f>
        <v>5.2</v>
      </c>
      <c r="J117" s="276">
        <f>ROUNDUP((SUM(Tableau1[[#This Row],[1M]:[1i]])*Tableau1[[#This Row],[Coef]]/1.5),0)</f>
        <v>14</v>
      </c>
      <c r="K117" s="249">
        <f>SUM(Tableau5[[#This Row],[1.1 DC2]:[1.3 DC2]])</f>
        <v>2.75</v>
      </c>
      <c r="L117" s="249">
        <f>SUM(Tableau5[[#This Row],[2.1 DC2]:[2.5 DC2]])</f>
        <v>2</v>
      </c>
      <c r="M117" s="261">
        <f>SUM(Tableau5[[#This Row],[3.1 DC2]:[3.4 DC2]])</f>
        <v>4.25</v>
      </c>
      <c r="N117" s="262">
        <f>SUM(Tableau5[[#This Row],[4.1 DC2]:[4.5 DC2]])</f>
        <v>2</v>
      </c>
      <c r="O117" s="263">
        <f>ROUNDUP((SUM(Tableau1[[#This Row],[2C]:[2i]])*Tableau1[[#This Row],[Coef]]),0)</f>
        <v>11</v>
      </c>
      <c r="P117" s="277">
        <f>(Tableau1[[#This Row],[DC2]]-Tableau1[[#This Row],[DC1]])/Tableau1[[#This Row],[DC1]]</f>
        <v>-0.21428571428571427</v>
      </c>
      <c r="Q117" s="278">
        <f>SUM(Tableau5[[#This Row],[1.1 DC3]:[1.7 DC3]])</f>
        <v>0</v>
      </c>
      <c r="R117" s="279">
        <f>SUM(Tableau5[[#This Row],[2.1 DC3]:[2.8 DC3]])</f>
        <v>0</v>
      </c>
      <c r="S117" s="279">
        <f>SUM(Tableau5[[#This Row],[3.1 DC3]:[3.7 DC3]])</f>
        <v>0</v>
      </c>
      <c r="T117" s="280">
        <f>ROUNDUP((SUM(Tableau1[[#This Row],[3M]:[3i]])*Tableau1[[#This Row],[Coef]]/1.5),0)</f>
        <v>0</v>
      </c>
      <c r="U117" s="277"/>
      <c r="V117" s="281"/>
      <c r="W117" s="282"/>
      <c r="X117" s="282"/>
      <c r="Y117" s="283"/>
      <c r="Z117" s="281"/>
      <c r="AA117" s="282"/>
      <c r="AB117" s="282"/>
      <c r="AC117" s="283"/>
      <c r="AD117" s="284"/>
      <c r="AE117" s="282"/>
      <c r="AF117" s="282"/>
      <c r="AG117" s="282"/>
    </row>
    <row r="118" spans="1:33" ht="14.5" x14ac:dyDescent="0.35">
      <c r="A118" s="201">
        <v>614</v>
      </c>
      <c r="B118" s="298">
        <v>26</v>
      </c>
      <c r="C118" s="363" t="s">
        <v>382</v>
      </c>
      <c r="D118" s="362">
        <v>117</v>
      </c>
      <c r="E118" s="273" t="s">
        <v>219</v>
      </c>
      <c r="F118" s="273">
        <f>IF(Tableau1[[#This Row],[PAP]]="oui",1.1,1)</f>
        <v>1.1000000000000001</v>
      </c>
      <c r="G118" s="274">
        <f>SUM(Tableau5[[#This Row],[1.1 DC1]:[1.10 DC1]])</f>
        <v>4.2</v>
      </c>
      <c r="H118" s="275">
        <f>SUM(Tableau5[[#This Row],[2.1 DC1]:[2.5 DC1]])</f>
        <v>1.9</v>
      </c>
      <c r="I118" s="275">
        <f>SUM(Tableau5[[#This Row],[3.1 DC1]:[3.5 DC1]])</f>
        <v>0.2</v>
      </c>
      <c r="J118" s="276">
        <f>ROUNDUP((SUM(Tableau1[[#This Row],[1M]:[1i]])*Tableau1[[#This Row],[Coef]]/1.5),0)</f>
        <v>5</v>
      </c>
      <c r="K118" s="249">
        <f>SUM(Tableau5[[#This Row],[1.1 DC2]:[1.3 DC2]])</f>
        <v>0</v>
      </c>
      <c r="L118" s="249">
        <f>SUM(Tableau5[[#This Row],[2.1 DC2]:[2.5 DC2]])</f>
        <v>0</v>
      </c>
      <c r="M118" s="261">
        <f>SUM(Tableau5[[#This Row],[3.1 DC2]:[3.4 DC2]])</f>
        <v>0</v>
      </c>
      <c r="N118" s="262">
        <f>SUM(Tableau5[[#This Row],[4.1 DC2]:[4.5 DC2]])</f>
        <v>0</v>
      </c>
      <c r="O118" s="263">
        <f>ROUNDUP((SUM(Tableau1[[#This Row],[2C]:[2i]])*Tableau1[[#This Row],[Coef]]),0)</f>
        <v>0</v>
      </c>
      <c r="P118" s="277">
        <f>(Tableau1[[#This Row],[DC2]]-Tableau1[[#This Row],[DC1]])/Tableau1[[#This Row],[DC1]]</f>
        <v>-1</v>
      </c>
      <c r="Q118" s="278">
        <f>SUM(Tableau5[[#This Row],[1.1 DC3]:[1.7 DC3]])</f>
        <v>0</v>
      </c>
      <c r="R118" s="279">
        <f>SUM(Tableau5[[#This Row],[2.1 DC3]:[2.8 DC3]])</f>
        <v>0</v>
      </c>
      <c r="S118" s="279">
        <f>SUM(Tableau5[[#This Row],[3.1 DC3]:[3.7 DC3]])</f>
        <v>0</v>
      </c>
      <c r="T118" s="280">
        <f>ROUNDUP((SUM(Tableau1[[#This Row],[3M]:[3i]])*Tableau1[[#This Row],[Coef]]/1.5),0)</f>
        <v>0</v>
      </c>
      <c r="U118" s="277"/>
      <c r="V118" s="281"/>
      <c r="W118" s="282"/>
      <c r="X118" s="282"/>
      <c r="Y118" s="283"/>
      <c r="Z118" s="281"/>
      <c r="AA118" s="282"/>
      <c r="AB118" s="282"/>
      <c r="AC118" s="283"/>
      <c r="AD118" s="284"/>
      <c r="AE118" s="282"/>
      <c r="AF118" s="282"/>
      <c r="AG118" s="282"/>
    </row>
    <row r="119" spans="1:33" ht="14.5" x14ac:dyDescent="0.35">
      <c r="A119" s="201">
        <v>614</v>
      </c>
      <c r="B119" s="272">
        <v>27</v>
      </c>
      <c r="C119" s="363" t="s">
        <v>383</v>
      </c>
      <c r="D119" s="362">
        <v>118</v>
      </c>
      <c r="E119" s="273" t="s">
        <v>219</v>
      </c>
      <c r="F119" s="273">
        <f>IF(Tableau1[[#This Row],[PAP]]="oui",1.1,1)</f>
        <v>1.1000000000000001</v>
      </c>
      <c r="G119" s="274">
        <f>SUM(Tableau5[[#This Row],[1.1 DC1]:[1.10 DC1]])</f>
        <v>5.2</v>
      </c>
      <c r="H119" s="275">
        <f>SUM(Tableau5[[#This Row],[2.1 DC1]:[2.5 DC1]])</f>
        <v>1</v>
      </c>
      <c r="I119" s="275">
        <f>SUM(Tableau5[[#This Row],[3.1 DC1]:[3.5 DC1]])</f>
        <v>7.5</v>
      </c>
      <c r="J119" s="276">
        <f>ROUNDUP((SUM(Tableau1[[#This Row],[1M]:[1i]])*Tableau1[[#This Row],[Coef]]/1.5),0)</f>
        <v>11</v>
      </c>
      <c r="K119" s="249">
        <f>SUM(Tableau5[[#This Row],[1.1 DC2]:[1.3 DC2]])</f>
        <v>1.75</v>
      </c>
      <c r="L119" s="249">
        <f>SUM(Tableau5[[#This Row],[2.1 DC2]:[2.5 DC2]])</f>
        <v>2.25</v>
      </c>
      <c r="M119" s="261">
        <f>SUM(Tableau5[[#This Row],[3.1 DC2]:[3.4 DC2]])</f>
        <v>3.25</v>
      </c>
      <c r="N119" s="262">
        <f>SUM(Tableau5[[#This Row],[4.1 DC2]:[4.5 DC2]])</f>
        <v>2</v>
      </c>
      <c r="O119" s="263">
        <f>ROUNDUP((SUM(Tableau1[[#This Row],[2C]:[2i]])*Tableau1[[#This Row],[Coef]]),0)</f>
        <v>11</v>
      </c>
      <c r="P119" s="277">
        <f>(Tableau1[[#This Row],[DC2]]-Tableau1[[#This Row],[DC1]])/Tableau1[[#This Row],[DC1]]</f>
        <v>0</v>
      </c>
      <c r="Q119" s="278">
        <f>SUM(Tableau5[[#This Row],[1.1 DC3]:[1.7 DC3]])</f>
        <v>0</v>
      </c>
      <c r="R119" s="279">
        <f>SUM(Tableau5[[#This Row],[2.1 DC3]:[2.8 DC3]])</f>
        <v>0</v>
      </c>
      <c r="S119" s="279">
        <f>SUM(Tableau5[[#This Row],[3.1 DC3]:[3.7 DC3]])</f>
        <v>0</v>
      </c>
      <c r="T119" s="280">
        <f>ROUNDUP((SUM(Tableau1[[#This Row],[3M]:[3i]])*Tableau1[[#This Row],[Coef]]/1.5),0)</f>
        <v>0</v>
      </c>
      <c r="U119" s="277"/>
      <c r="V119" s="281"/>
      <c r="W119" s="282"/>
      <c r="X119" s="282"/>
      <c r="Y119" s="283"/>
      <c r="Z119" s="281"/>
      <c r="AA119" s="282"/>
      <c r="AB119" s="282"/>
      <c r="AC119" s="283"/>
      <c r="AD119" s="284"/>
      <c r="AE119" s="282"/>
      <c r="AF119" s="282"/>
      <c r="AG119" s="282"/>
    </row>
    <row r="120" spans="1:33" thickBot="1" x14ac:dyDescent="0.4">
      <c r="A120" s="202">
        <v>614</v>
      </c>
      <c r="B120" s="285">
        <v>28</v>
      </c>
      <c r="C120" s="363" t="s">
        <v>384</v>
      </c>
      <c r="D120" s="362">
        <v>119</v>
      </c>
      <c r="E120" s="286" t="s">
        <v>219</v>
      </c>
      <c r="F120" s="286">
        <f>IF(Tableau1[[#This Row],[PAP]]="oui",1.1,1)</f>
        <v>1.1000000000000001</v>
      </c>
      <c r="G120" s="287">
        <f>SUM(Tableau5[[#This Row],[1.1 DC1]:[1.10 DC1]])</f>
        <v>4</v>
      </c>
      <c r="H120" s="288">
        <f>SUM(Tableau5[[#This Row],[2.1 DC1]:[2.5 DC1]])</f>
        <v>5.5</v>
      </c>
      <c r="I120" s="288">
        <f>SUM(Tableau5[[#This Row],[3.1 DC1]:[3.5 DC1]])</f>
        <v>5.95</v>
      </c>
      <c r="J120" s="289">
        <f>ROUNDUP((SUM(Tableau1[[#This Row],[1M]:[1i]])*Tableau1[[#This Row],[Coef]]/1.5),0)</f>
        <v>12</v>
      </c>
      <c r="K120" s="249">
        <f>SUM(Tableau5[[#This Row],[1.1 DC2]:[1.3 DC2]])</f>
        <v>3.25</v>
      </c>
      <c r="L120" s="249">
        <f>SUM(Tableau5[[#This Row],[2.1 DC2]:[2.5 DC2]])</f>
        <v>3.5</v>
      </c>
      <c r="M120" s="261">
        <f>SUM(Tableau5[[#This Row],[3.1 DC2]:[3.4 DC2]])</f>
        <v>4.25</v>
      </c>
      <c r="N120" s="262">
        <f>SUM(Tableau5[[#This Row],[4.1 DC2]:[4.5 DC2]])</f>
        <v>3.25</v>
      </c>
      <c r="O120" s="263">
        <f>ROUNDUP((SUM(Tableau1[[#This Row],[2C]:[2i]])*Tableau1[[#This Row],[Coef]]),0)</f>
        <v>16</v>
      </c>
      <c r="P120" s="290">
        <f>(Tableau1[[#This Row],[DC2]]-Tableau1[[#This Row],[DC1]])/Tableau1[[#This Row],[DC1]]</f>
        <v>0.33333333333333331</v>
      </c>
      <c r="Q120" s="291">
        <f>SUM(Tableau5[[#This Row],[1.1 DC3]:[1.7 DC3]])</f>
        <v>0</v>
      </c>
      <c r="R120" s="292">
        <f>SUM(Tableau5[[#This Row],[2.1 DC3]:[2.8 DC3]])</f>
        <v>0</v>
      </c>
      <c r="S120" s="292">
        <f>SUM(Tableau5[[#This Row],[3.1 DC3]:[3.7 DC3]])</f>
        <v>0</v>
      </c>
      <c r="T120" s="293">
        <f>ROUNDUP((SUM(Tableau1[[#This Row],[3M]:[3i]])*Tableau1[[#This Row],[Coef]]/1.5),0)</f>
        <v>0</v>
      </c>
      <c r="U120" s="277"/>
      <c r="V120" s="294"/>
      <c r="W120" s="295"/>
      <c r="X120" s="295"/>
      <c r="Y120" s="296"/>
      <c r="Z120" s="294"/>
      <c r="AA120" s="295"/>
      <c r="AB120" s="295"/>
      <c r="AC120" s="296"/>
      <c r="AD120" s="297"/>
      <c r="AE120" s="295"/>
      <c r="AF120" s="295"/>
      <c r="AG120" s="295"/>
    </row>
    <row r="121" spans="1:33" thickTop="1" x14ac:dyDescent="0.35">
      <c r="A121" s="203">
        <v>615</v>
      </c>
      <c r="B121" s="298">
        <v>1</v>
      </c>
      <c r="C121" s="363" t="s">
        <v>385</v>
      </c>
      <c r="D121" s="362">
        <v>120</v>
      </c>
      <c r="E121" s="273" t="s">
        <v>218</v>
      </c>
      <c r="F121" s="273">
        <f>IF(Tableau1[[#This Row],[PAP]]="oui",1.1,1)</f>
        <v>1</v>
      </c>
      <c r="G121" s="274">
        <f>SUM(Tableau5[[#This Row],[1.1 DC1]:[1.10 DC1]])</f>
        <v>4.0999999999999996</v>
      </c>
      <c r="H121" s="275">
        <f>SUM(Tableau5[[#This Row],[2.1 DC1]:[2.5 DC1]])</f>
        <v>3.3500000000000005</v>
      </c>
      <c r="I121" s="275">
        <f>SUM(Tableau5[[#This Row],[3.1 DC1]:[3.5 DC1]])</f>
        <v>5.4</v>
      </c>
      <c r="J121" s="276">
        <f>ROUNDUP((SUM(Tableau1[[#This Row],[1M]:[1i]])*Tableau1[[#This Row],[Coef]]/1.5),0)</f>
        <v>9</v>
      </c>
      <c r="K121" s="249">
        <f>SUM(Tableau5[[#This Row],[1.1 DC2]:[1.3 DC2]])</f>
        <v>5</v>
      </c>
      <c r="L121" s="249">
        <f>SUM(Tableau5[[#This Row],[2.1 DC2]:[2.5 DC2]])</f>
        <v>4.25</v>
      </c>
      <c r="M121" s="261">
        <f>SUM(Tableau5[[#This Row],[3.1 DC2]:[3.4 DC2]])</f>
        <v>5</v>
      </c>
      <c r="N121" s="262">
        <f>SUM(Tableau5[[#This Row],[4.1 DC2]:[4.5 DC2]])</f>
        <v>1.5</v>
      </c>
      <c r="O121" s="263">
        <f>ROUNDUP((SUM(Tableau1[[#This Row],[2C]:[2i]])*Tableau1[[#This Row],[Coef]]),0)</f>
        <v>16</v>
      </c>
      <c r="P121" s="277">
        <f>(Tableau1[[#This Row],[DC2]]-Tableau1[[#This Row],[DC1]])/Tableau1[[#This Row],[DC1]]</f>
        <v>0.77777777777777779</v>
      </c>
      <c r="Q121" s="299">
        <f>SUM(Tableau5[[#This Row],[1.1 DC3]:[1.7 DC3]])</f>
        <v>0</v>
      </c>
      <c r="R121" s="279">
        <f>SUM(Tableau5[[#This Row],[2.1 DC3]:[2.8 DC3]])</f>
        <v>0</v>
      </c>
      <c r="S121" s="279">
        <f>SUM(Tableau5[[#This Row],[3.1 DC3]:[3.7 DC3]])</f>
        <v>0</v>
      </c>
      <c r="T121" s="280">
        <f>ROUNDUP((SUM(Tableau1[[#This Row],[3M]:[3i]])*Tableau1[[#This Row],[Coef]]/1.5),0)</f>
        <v>0</v>
      </c>
      <c r="U121" s="277"/>
      <c r="V121" s="300"/>
      <c r="W121" s="301"/>
      <c r="X121" s="301"/>
      <c r="Y121" s="302"/>
      <c r="Z121" s="300"/>
      <c r="AA121" s="301"/>
      <c r="AB121" s="301"/>
      <c r="AC121" s="302"/>
      <c r="AD121" s="303"/>
      <c r="AE121" s="301"/>
      <c r="AF121" s="301"/>
      <c r="AG121" s="301"/>
    </row>
    <row r="122" spans="1:33" ht="14.5" x14ac:dyDescent="0.35">
      <c r="A122" s="204">
        <v>615</v>
      </c>
      <c r="B122" s="272">
        <v>2</v>
      </c>
      <c r="C122" s="363" t="s">
        <v>386</v>
      </c>
      <c r="D122" s="362">
        <v>121</v>
      </c>
      <c r="E122" s="273" t="s">
        <v>219</v>
      </c>
      <c r="F122" s="273">
        <f>IF(Tableau1[[#This Row],[PAP]]="oui",1.1,1)</f>
        <v>1.1000000000000001</v>
      </c>
      <c r="G122" s="274">
        <f>SUM(Tableau5[[#This Row],[1.1 DC1]:[1.10 DC1]])</f>
        <v>3.9</v>
      </c>
      <c r="H122" s="275">
        <f>SUM(Tableau5[[#This Row],[2.1 DC1]:[2.5 DC1]])</f>
        <v>2.9000000000000004</v>
      </c>
      <c r="I122" s="275">
        <f>SUM(Tableau5[[#This Row],[3.1 DC1]:[3.5 DC1]])</f>
        <v>3.6000000000000005</v>
      </c>
      <c r="J122" s="276">
        <f>ROUNDUP((SUM(Tableau1[[#This Row],[1M]:[1i]])*Tableau1[[#This Row],[Coef]]/1.5),0)</f>
        <v>8</v>
      </c>
      <c r="K122" s="249">
        <f>SUM(Tableau5[[#This Row],[1.1 DC2]:[1.3 DC2]])</f>
        <v>3.25</v>
      </c>
      <c r="L122" s="249">
        <f>SUM(Tableau5[[#This Row],[2.1 DC2]:[2.5 DC2]])</f>
        <v>1.25</v>
      </c>
      <c r="M122" s="261">
        <f>SUM(Tableau5[[#This Row],[3.1 DC2]:[3.4 DC2]])</f>
        <v>3.5</v>
      </c>
      <c r="N122" s="262">
        <f>SUM(Tableau5[[#This Row],[4.1 DC2]:[4.5 DC2]])</f>
        <v>1.75</v>
      </c>
      <c r="O122" s="263">
        <f>ROUNDUP((SUM(Tableau1[[#This Row],[2C]:[2i]])*Tableau1[[#This Row],[Coef]]),0)</f>
        <v>11</v>
      </c>
      <c r="P122" s="277">
        <f>(Tableau1[[#This Row],[DC2]]-Tableau1[[#This Row],[DC1]])/Tableau1[[#This Row],[DC1]]</f>
        <v>0.375</v>
      </c>
      <c r="Q122" s="278">
        <f>SUM(Tableau5[[#This Row],[1.1 DC3]:[1.7 DC3]])</f>
        <v>0</v>
      </c>
      <c r="R122" s="279">
        <f>SUM(Tableau5[[#This Row],[2.1 DC3]:[2.8 DC3]])</f>
        <v>0</v>
      </c>
      <c r="S122" s="279">
        <f>SUM(Tableau5[[#This Row],[3.1 DC3]:[3.7 DC3]])</f>
        <v>0</v>
      </c>
      <c r="T122" s="280">
        <f>ROUNDUP((SUM(Tableau1[[#This Row],[3M]:[3i]])*Tableau1[[#This Row],[Coef]]/1.5),0)</f>
        <v>0</v>
      </c>
      <c r="U122" s="277"/>
      <c r="V122" s="281"/>
      <c r="W122" s="282"/>
      <c r="X122" s="282"/>
      <c r="Y122" s="283"/>
      <c r="Z122" s="281"/>
      <c r="AA122" s="282"/>
      <c r="AB122" s="282"/>
      <c r="AC122" s="283"/>
      <c r="AD122" s="284"/>
      <c r="AE122" s="282"/>
      <c r="AF122" s="282"/>
      <c r="AG122" s="282"/>
    </row>
    <row r="123" spans="1:33" ht="14.5" x14ac:dyDescent="0.35">
      <c r="A123" s="204">
        <v>615</v>
      </c>
      <c r="B123" s="272">
        <v>3</v>
      </c>
      <c r="C123" s="363" t="s">
        <v>387</v>
      </c>
      <c r="D123" s="362">
        <v>122</v>
      </c>
      <c r="E123" s="273" t="s">
        <v>218</v>
      </c>
      <c r="F123" s="273">
        <f>IF(Tableau1[[#This Row],[PAP]]="oui",1.1,1)</f>
        <v>1</v>
      </c>
      <c r="G123" s="274">
        <f>SUM(Tableau5[[#This Row],[1.1 DC1]:[1.10 DC1]])</f>
        <v>1.5999999999999999</v>
      </c>
      <c r="H123" s="275">
        <f>SUM(Tableau5[[#This Row],[2.1 DC1]:[2.5 DC1]])</f>
        <v>1.4</v>
      </c>
      <c r="I123" s="275">
        <f>SUM(Tableau5[[#This Row],[3.1 DC1]:[3.5 DC1]])</f>
        <v>3.4</v>
      </c>
      <c r="J123" s="276">
        <f>ROUNDUP((SUM(Tableau1[[#This Row],[1M]:[1i]])*Tableau1[[#This Row],[Coef]]/1.5),0)</f>
        <v>5</v>
      </c>
      <c r="K123" s="249">
        <f>SUM(Tableau5[[#This Row],[1.1 DC2]:[1.3 DC2]])</f>
        <v>1.5</v>
      </c>
      <c r="L123" s="249">
        <f>SUM(Tableau5[[#This Row],[2.1 DC2]:[2.5 DC2]])</f>
        <v>0.75</v>
      </c>
      <c r="M123" s="261">
        <f>SUM(Tableau5[[#This Row],[3.1 DC2]:[3.4 DC2]])</f>
        <v>3</v>
      </c>
      <c r="N123" s="262">
        <f>SUM(Tableau5[[#This Row],[4.1 DC2]:[4.5 DC2]])</f>
        <v>2</v>
      </c>
      <c r="O123" s="263">
        <f>ROUNDUP((SUM(Tableau1[[#This Row],[2C]:[2i]])*Tableau1[[#This Row],[Coef]]),0)</f>
        <v>8</v>
      </c>
      <c r="P123" s="277">
        <f>(Tableau1[[#This Row],[DC2]]-Tableau1[[#This Row],[DC1]])/Tableau1[[#This Row],[DC1]]</f>
        <v>0.6</v>
      </c>
      <c r="Q123" s="278">
        <f>SUM(Tableau5[[#This Row],[1.1 DC3]:[1.7 DC3]])</f>
        <v>0</v>
      </c>
      <c r="R123" s="279">
        <f>SUM(Tableau5[[#This Row],[2.1 DC3]:[2.8 DC3]])</f>
        <v>0</v>
      </c>
      <c r="S123" s="279">
        <f>SUM(Tableau5[[#This Row],[3.1 DC3]:[3.7 DC3]])</f>
        <v>0</v>
      </c>
      <c r="T123" s="280">
        <f>ROUNDUP((SUM(Tableau1[[#This Row],[3M]:[3i]])*Tableau1[[#This Row],[Coef]]/1.5),0)</f>
        <v>0</v>
      </c>
      <c r="U123" s="277"/>
      <c r="V123" s="281"/>
      <c r="W123" s="282"/>
      <c r="X123" s="282"/>
      <c r="Y123" s="283"/>
      <c r="Z123" s="281"/>
      <c r="AA123" s="282"/>
      <c r="AB123" s="282"/>
      <c r="AC123" s="283"/>
      <c r="AD123" s="284"/>
      <c r="AE123" s="282"/>
      <c r="AF123" s="282"/>
      <c r="AG123" s="282"/>
    </row>
    <row r="124" spans="1:33" ht="14.5" x14ac:dyDescent="0.35">
      <c r="A124" s="204">
        <v>615</v>
      </c>
      <c r="B124" s="272">
        <v>4</v>
      </c>
      <c r="C124" s="363" t="s">
        <v>388</v>
      </c>
      <c r="D124" s="362">
        <v>123</v>
      </c>
      <c r="E124" s="273" t="s">
        <v>218</v>
      </c>
      <c r="F124" s="273">
        <f>IF(Tableau1[[#This Row],[PAP]]="oui",1.1,1)</f>
        <v>1</v>
      </c>
      <c r="G124" s="274">
        <f>SUM(Tableau5[[#This Row],[1.1 DC1]:[1.10 DC1]])</f>
        <v>2.9</v>
      </c>
      <c r="H124" s="275">
        <f>SUM(Tableau5[[#This Row],[2.1 DC1]:[2.5 DC1]])</f>
        <v>4.1500000000000004</v>
      </c>
      <c r="I124" s="275">
        <f>SUM(Tableau5[[#This Row],[3.1 DC1]:[3.5 DC1]])</f>
        <v>7.75</v>
      </c>
      <c r="J124" s="276">
        <f>ROUNDUP((SUM(Tableau1[[#This Row],[1M]:[1i]])*Tableau1[[#This Row],[Coef]]/1.5),0)</f>
        <v>10</v>
      </c>
      <c r="K124" s="249">
        <f>SUM(Tableau5[[#This Row],[1.1 DC2]:[1.3 DC2]])</f>
        <v>3.5</v>
      </c>
      <c r="L124" s="249">
        <f>SUM(Tableau5[[#This Row],[2.1 DC2]:[2.5 DC2]])</f>
        <v>1</v>
      </c>
      <c r="M124" s="261">
        <f>SUM(Tableau5[[#This Row],[3.1 DC2]:[3.4 DC2]])</f>
        <v>5</v>
      </c>
      <c r="N124" s="262">
        <f>SUM(Tableau5[[#This Row],[4.1 DC2]:[4.5 DC2]])</f>
        <v>2.5</v>
      </c>
      <c r="O124" s="263">
        <f>ROUNDUP((SUM(Tableau1[[#This Row],[2C]:[2i]])*Tableau1[[#This Row],[Coef]]),0)</f>
        <v>12</v>
      </c>
      <c r="P124" s="277">
        <f>(Tableau1[[#This Row],[DC2]]-Tableau1[[#This Row],[DC1]])/Tableau1[[#This Row],[DC1]]</f>
        <v>0.2</v>
      </c>
      <c r="Q124" s="278">
        <f>SUM(Tableau5[[#This Row],[1.1 DC3]:[1.7 DC3]])</f>
        <v>0</v>
      </c>
      <c r="R124" s="279">
        <f>SUM(Tableau5[[#This Row],[2.1 DC3]:[2.8 DC3]])</f>
        <v>0</v>
      </c>
      <c r="S124" s="279">
        <f>SUM(Tableau5[[#This Row],[3.1 DC3]:[3.7 DC3]])</f>
        <v>0</v>
      </c>
      <c r="T124" s="280">
        <f>ROUNDUP((SUM(Tableau1[[#This Row],[3M]:[3i]])*Tableau1[[#This Row],[Coef]]/1.5),0)</f>
        <v>0</v>
      </c>
      <c r="U124" s="277"/>
      <c r="V124" s="281"/>
      <c r="W124" s="282"/>
      <c r="X124" s="282"/>
      <c r="Y124" s="283"/>
      <c r="Z124" s="281"/>
      <c r="AA124" s="282"/>
      <c r="AB124" s="282"/>
      <c r="AC124" s="283"/>
      <c r="AD124" s="284"/>
      <c r="AE124" s="282"/>
      <c r="AF124" s="282"/>
      <c r="AG124" s="282"/>
    </row>
    <row r="125" spans="1:33" ht="14.5" x14ac:dyDescent="0.35">
      <c r="A125" s="204">
        <v>615</v>
      </c>
      <c r="B125" s="272">
        <v>5</v>
      </c>
      <c r="C125" s="363" t="s">
        <v>389</v>
      </c>
      <c r="D125" s="362">
        <v>124</v>
      </c>
      <c r="E125" s="273" t="s">
        <v>218</v>
      </c>
      <c r="F125" s="273">
        <f>IF(Tableau1[[#This Row],[PAP]]="oui",1.1,1)</f>
        <v>1</v>
      </c>
      <c r="G125" s="274">
        <f>SUM(Tableau5[[#This Row],[1.1 DC1]:[1.10 DC1]])</f>
        <v>2.1</v>
      </c>
      <c r="H125" s="275">
        <f>SUM(Tableau5[[#This Row],[2.1 DC1]:[2.5 DC1]])</f>
        <v>4.4000000000000004</v>
      </c>
      <c r="I125" s="275">
        <f>SUM(Tableau5[[#This Row],[3.1 DC1]:[3.5 DC1]])</f>
        <v>3.6000000000000005</v>
      </c>
      <c r="J125" s="276">
        <f>ROUNDUP((SUM(Tableau1[[#This Row],[1M]:[1i]])*Tableau1[[#This Row],[Coef]]/1.5),0)</f>
        <v>7</v>
      </c>
      <c r="K125" s="249">
        <f>SUM(Tableau5[[#This Row],[1.1 DC2]:[1.3 DC2]])</f>
        <v>3.5</v>
      </c>
      <c r="L125" s="249">
        <f>SUM(Tableau5[[#This Row],[2.1 DC2]:[2.5 DC2]])</f>
        <v>3</v>
      </c>
      <c r="M125" s="261">
        <f>SUM(Tableau5[[#This Row],[3.1 DC2]:[3.4 DC2]])</f>
        <v>2.5</v>
      </c>
      <c r="N125" s="262">
        <f>SUM(Tableau5[[#This Row],[4.1 DC2]:[4.5 DC2]])</f>
        <v>3</v>
      </c>
      <c r="O125" s="263">
        <f>ROUNDUP((SUM(Tableau1[[#This Row],[2C]:[2i]])*Tableau1[[#This Row],[Coef]]),0)</f>
        <v>12</v>
      </c>
      <c r="P125" s="277">
        <f>(Tableau1[[#This Row],[DC2]]-Tableau1[[#This Row],[DC1]])/Tableau1[[#This Row],[DC1]]</f>
        <v>0.7142857142857143</v>
      </c>
      <c r="Q125" s="278">
        <f>SUM(Tableau5[[#This Row],[1.1 DC3]:[1.7 DC3]])</f>
        <v>0</v>
      </c>
      <c r="R125" s="279">
        <f>SUM(Tableau5[[#This Row],[2.1 DC3]:[2.8 DC3]])</f>
        <v>0</v>
      </c>
      <c r="S125" s="279">
        <f>SUM(Tableau5[[#This Row],[3.1 DC3]:[3.7 DC3]])</f>
        <v>0</v>
      </c>
      <c r="T125" s="280">
        <f>ROUNDUP((SUM(Tableau1[[#This Row],[3M]:[3i]])*Tableau1[[#This Row],[Coef]]/1.5),0)</f>
        <v>0</v>
      </c>
      <c r="U125" s="277"/>
      <c r="V125" s="281"/>
      <c r="W125" s="282"/>
      <c r="X125" s="282"/>
      <c r="Y125" s="283"/>
      <c r="Z125" s="281"/>
      <c r="AA125" s="282"/>
      <c r="AB125" s="282"/>
      <c r="AC125" s="283"/>
      <c r="AD125" s="284"/>
      <c r="AE125" s="282"/>
      <c r="AF125" s="282"/>
      <c r="AG125" s="282"/>
    </row>
    <row r="126" spans="1:33" ht="14.5" x14ac:dyDescent="0.35">
      <c r="A126" s="204">
        <v>615</v>
      </c>
      <c r="B126" s="272">
        <v>6</v>
      </c>
      <c r="C126" s="363" t="s">
        <v>390</v>
      </c>
      <c r="D126" s="362">
        <v>125</v>
      </c>
      <c r="E126" s="273" t="s">
        <v>218</v>
      </c>
      <c r="F126" s="273">
        <f>IF(Tableau1[[#This Row],[PAP]]="oui",1.1,1)</f>
        <v>1</v>
      </c>
      <c r="G126" s="274">
        <f>SUM(Tableau5[[#This Row],[1.1 DC1]:[1.10 DC1]])</f>
        <v>5.5</v>
      </c>
      <c r="H126" s="275">
        <f>SUM(Tableau5[[#This Row],[2.1 DC1]:[2.5 DC1]])</f>
        <v>3.6</v>
      </c>
      <c r="I126" s="275">
        <f>SUM(Tableau5[[#This Row],[3.1 DC1]:[3.5 DC1]])</f>
        <v>5.95</v>
      </c>
      <c r="J126" s="276">
        <f>ROUNDUP((SUM(Tableau1[[#This Row],[1M]:[1i]])*Tableau1[[#This Row],[Coef]]/1.5),0)</f>
        <v>11</v>
      </c>
      <c r="K126" s="249">
        <f>SUM(Tableau5[[#This Row],[1.1 DC2]:[1.3 DC2]])</f>
        <v>2</v>
      </c>
      <c r="L126" s="249">
        <f>SUM(Tableau5[[#This Row],[2.1 DC2]:[2.5 DC2]])</f>
        <v>2.25</v>
      </c>
      <c r="M126" s="261">
        <f>SUM(Tableau5[[#This Row],[3.1 DC2]:[3.4 DC2]])</f>
        <v>2.5</v>
      </c>
      <c r="N126" s="262">
        <f>SUM(Tableau5[[#This Row],[4.1 DC2]:[4.5 DC2]])</f>
        <v>1.75</v>
      </c>
      <c r="O126" s="263">
        <f>ROUNDUP((SUM(Tableau1[[#This Row],[2C]:[2i]])*Tableau1[[#This Row],[Coef]]),0)</f>
        <v>9</v>
      </c>
      <c r="P126" s="277">
        <f>(Tableau1[[#This Row],[DC2]]-Tableau1[[#This Row],[DC1]])/Tableau1[[#This Row],[DC1]]</f>
        <v>-0.18181818181818182</v>
      </c>
      <c r="Q126" s="278">
        <f>SUM(Tableau5[[#This Row],[1.1 DC3]:[1.7 DC3]])</f>
        <v>0</v>
      </c>
      <c r="R126" s="279">
        <f>SUM(Tableau5[[#This Row],[2.1 DC3]:[2.8 DC3]])</f>
        <v>0</v>
      </c>
      <c r="S126" s="279">
        <f>SUM(Tableau5[[#This Row],[3.1 DC3]:[3.7 DC3]])</f>
        <v>0</v>
      </c>
      <c r="T126" s="280">
        <f>ROUNDUP((SUM(Tableau1[[#This Row],[3M]:[3i]])*Tableau1[[#This Row],[Coef]]/1.5),0)</f>
        <v>0</v>
      </c>
      <c r="U126" s="277"/>
      <c r="V126" s="281"/>
      <c r="W126" s="282"/>
      <c r="X126" s="282"/>
      <c r="Y126" s="283"/>
      <c r="Z126" s="281"/>
      <c r="AA126" s="282"/>
      <c r="AB126" s="282"/>
      <c r="AC126" s="283"/>
      <c r="AD126" s="284"/>
      <c r="AE126" s="282"/>
      <c r="AF126" s="282"/>
      <c r="AG126" s="282"/>
    </row>
    <row r="127" spans="1:33" ht="14.5" x14ac:dyDescent="0.35">
      <c r="A127" s="204">
        <v>615</v>
      </c>
      <c r="B127" s="272">
        <v>7</v>
      </c>
      <c r="C127" s="363" t="s">
        <v>391</v>
      </c>
      <c r="D127" s="362">
        <v>126</v>
      </c>
      <c r="E127" s="273" t="s">
        <v>218</v>
      </c>
      <c r="F127" s="273">
        <f>IF(Tableau1[[#This Row],[PAP]]="oui",1.1,1)</f>
        <v>1</v>
      </c>
      <c r="G127" s="274">
        <f>SUM(Tableau5[[#This Row],[1.1 DC1]:[1.10 DC1]])</f>
        <v>3.1999999999999997</v>
      </c>
      <c r="H127" s="275">
        <f>SUM(Tableau5[[#This Row],[2.1 DC1]:[2.5 DC1]])</f>
        <v>6.95</v>
      </c>
      <c r="I127" s="275">
        <f>SUM(Tableau5[[#This Row],[3.1 DC1]:[3.5 DC1]])</f>
        <v>5.4</v>
      </c>
      <c r="J127" s="276">
        <f>ROUNDUP((SUM(Tableau1[[#This Row],[1M]:[1i]])*Tableau1[[#This Row],[Coef]]/1.5),0)</f>
        <v>11</v>
      </c>
      <c r="K127" s="249">
        <f>SUM(Tableau5[[#This Row],[1.1 DC2]:[1.3 DC2]])</f>
        <v>2</v>
      </c>
      <c r="L127" s="249">
        <f>SUM(Tableau5[[#This Row],[2.1 DC2]:[2.5 DC2]])</f>
        <v>1.75</v>
      </c>
      <c r="M127" s="261">
        <f>SUM(Tableau5[[#This Row],[3.1 DC2]:[3.4 DC2]])</f>
        <v>5</v>
      </c>
      <c r="N127" s="262">
        <f>SUM(Tableau5[[#This Row],[4.1 DC2]:[4.5 DC2]])</f>
        <v>1.5</v>
      </c>
      <c r="O127" s="263">
        <f>ROUNDUP((SUM(Tableau1[[#This Row],[2C]:[2i]])*Tableau1[[#This Row],[Coef]]),0)</f>
        <v>11</v>
      </c>
      <c r="P127" s="277">
        <f>(Tableau1[[#This Row],[DC2]]-Tableau1[[#This Row],[DC1]])/Tableau1[[#This Row],[DC1]]</f>
        <v>0</v>
      </c>
      <c r="Q127" s="278">
        <f>SUM(Tableau5[[#This Row],[1.1 DC3]:[1.7 DC3]])</f>
        <v>0</v>
      </c>
      <c r="R127" s="279">
        <f>SUM(Tableau5[[#This Row],[2.1 DC3]:[2.8 DC3]])</f>
        <v>0</v>
      </c>
      <c r="S127" s="279">
        <f>SUM(Tableau5[[#This Row],[3.1 DC3]:[3.7 DC3]])</f>
        <v>0</v>
      </c>
      <c r="T127" s="280">
        <f>ROUNDUP((SUM(Tableau1[[#This Row],[3M]:[3i]])*Tableau1[[#This Row],[Coef]]/1.5),0)</f>
        <v>0</v>
      </c>
      <c r="U127" s="277"/>
      <c r="V127" s="281"/>
      <c r="W127" s="282"/>
      <c r="X127" s="282"/>
      <c r="Y127" s="283"/>
      <c r="Z127" s="281"/>
      <c r="AA127" s="282"/>
      <c r="AB127" s="282"/>
      <c r="AC127" s="283"/>
      <c r="AD127" s="284"/>
      <c r="AE127" s="282"/>
      <c r="AF127" s="282"/>
      <c r="AG127" s="282"/>
    </row>
    <row r="128" spans="1:33" ht="14.5" x14ac:dyDescent="0.35">
      <c r="A128" s="204">
        <v>615</v>
      </c>
      <c r="B128" s="272">
        <v>8</v>
      </c>
      <c r="C128" s="363" t="s">
        <v>392</v>
      </c>
      <c r="D128" s="362">
        <v>127</v>
      </c>
      <c r="E128" s="273" t="s">
        <v>218</v>
      </c>
      <c r="F128" s="273">
        <f>IF(Tableau1[[#This Row],[PAP]]="oui",1.1,1)</f>
        <v>1</v>
      </c>
      <c r="G128" s="274">
        <f>SUM(Tableau5[[#This Row],[1.1 DC1]:[1.10 DC1]])</f>
        <v>4.5999999999999996</v>
      </c>
      <c r="H128" s="275">
        <f>SUM(Tableau5[[#This Row],[2.1 DC1]:[2.5 DC1]])</f>
        <v>3.35</v>
      </c>
      <c r="I128" s="275">
        <f>SUM(Tableau5[[#This Row],[3.1 DC1]:[3.5 DC1]])</f>
        <v>1.7999999999999998</v>
      </c>
      <c r="J128" s="276">
        <f>ROUNDUP((SUM(Tableau1[[#This Row],[1M]:[1i]])*Tableau1[[#This Row],[Coef]]/1.5),0)</f>
        <v>7</v>
      </c>
      <c r="K128" s="249">
        <f>SUM(Tableau5[[#This Row],[1.1 DC2]:[1.3 DC2]])</f>
        <v>1.5</v>
      </c>
      <c r="L128" s="249">
        <f>SUM(Tableau5[[#This Row],[2.1 DC2]:[2.5 DC2]])</f>
        <v>3</v>
      </c>
      <c r="M128" s="261">
        <f>SUM(Tableau5[[#This Row],[3.1 DC2]:[3.4 DC2]])</f>
        <v>3</v>
      </c>
      <c r="N128" s="262">
        <f>SUM(Tableau5[[#This Row],[4.1 DC2]:[4.5 DC2]])</f>
        <v>2</v>
      </c>
      <c r="O128" s="263">
        <f>ROUNDUP((SUM(Tableau1[[#This Row],[2C]:[2i]])*Tableau1[[#This Row],[Coef]]),0)</f>
        <v>10</v>
      </c>
      <c r="P128" s="277">
        <f>(Tableau1[[#This Row],[DC2]]-Tableau1[[#This Row],[DC1]])/Tableau1[[#This Row],[DC1]]</f>
        <v>0.42857142857142855</v>
      </c>
      <c r="Q128" s="278">
        <f>SUM(Tableau5[[#This Row],[1.1 DC3]:[1.7 DC3]])</f>
        <v>0</v>
      </c>
      <c r="R128" s="279">
        <f>SUM(Tableau5[[#This Row],[2.1 DC3]:[2.8 DC3]])</f>
        <v>0</v>
      </c>
      <c r="S128" s="279">
        <f>SUM(Tableau5[[#This Row],[3.1 DC3]:[3.7 DC3]])</f>
        <v>0</v>
      </c>
      <c r="T128" s="280">
        <f>ROUNDUP((SUM(Tableau1[[#This Row],[3M]:[3i]])*Tableau1[[#This Row],[Coef]]/1.5),0)</f>
        <v>0</v>
      </c>
      <c r="U128" s="277"/>
      <c r="V128" s="281"/>
      <c r="W128" s="282"/>
      <c r="X128" s="282"/>
      <c r="Y128" s="283"/>
      <c r="Z128" s="281"/>
      <c r="AA128" s="282"/>
      <c r="AB128" s="282"/>
      <c r="AC128" s="283"/>
      <c r="AD128" s="284"/>
      <c r="AE128" s="282"/>
      <c r="AF128" s="282"/>
      <c r="AG128" s="282"/>
    </row>
    <row r="129" spans="1:33" ht="14.5" x14ac:dyDescent="0.35">
      <c r="A129" s="204">
        <v>615</v>
      </c>
      <c r="B129" s="272">
        <v>9</v>
      </c>
      <c r="C129" s="363" t="s">
        <v>393</v>
      </c>
      <c r="D129" s="362">
        <v>128</v>
      </c>
      <c r="E129" s="273" t="s">
        <v>219</v>
      </c>
      <c r="F129" s="273">
        <f>IF(Tableau1[[#This Row],[PAP]]="oui",1.1,1)</f>
        <v>1.1000000000000001</v>
      </c>
      <c r="G129" s="274">
        <f>SUM(Tableau5[[#This Row],[1.1 DC1]:[1.10 DC1]])</f>
        <v>3.7000000000000011</v>
      </c>
      <c r="H129" s="275">
        <f>SUM(Tableau5[[#This Row],[2.1 DC1]:[2.5 DC1]])</f>
        <v>9.25</v>
      </c>
      <c r="I129" s="275">
        <f>SUM(Tableau5[[#This Row],[3.1 DC1]:[3.5 DC1]])</f>
        <v>5.2</v>
      </c>
      <c r="J129" s="276">
        <f>ROUNDUP((SUM(Tableau1[[#This Row],[1M]:[1i]])*Tableau1[[#This Row],[Coef]]/1.5),0)</f>
        <v>14</v>
      </c>
      <c r="K129" s="249">
        <f>SUM(Tableau5[[#This Row],[1.1 DC2]:[1.3 DC2]])</f>
        <v>3.5</v>
      </c>
      <c r="L129" s="249">
        <f>SUM(Tableau5[[#This Row],[2.1 DC2]:[2.5 DC2]])</f>
        <v>3.5</v>
      </c>
      <c r="M129" s="261">
        <f>SUM(Tableau5[[#This Row],[3.1 DC2]:[3.4 DC2]])</f>
        <v>5</v>
      </c>
      <c r="N129" s="262">
        <f>SUM(Tableau5[[#This Row],[4.1 DC2]:[4.5 DC2]])</f>
        <v>1.75</v>
      </c>
      <c r="O129" s="263">
        <f>ROUNDUP((SUM(Tableau1[[#This Row],[2C]:[2i]])*Tableau1[[#This Row],[Coef]]),0)</f>
        <v>16</v>
      </c>
      <c r="P129" s="277">
        <f>(Tableau1[[#This Row],[DC2]]-Tableau1[[#This Row],[DC1]])/Tableau1[[#This Row],[DC1]]</f>
        <v>0.14285714285714285</v>
      </c>
      <c r="Q129" s="278">
        <f>SUM(Tableau5[[#This Row],[1.1 DC3]:[1.7 DC3]])</f>
        <v>0</v>
      </c>
      <c r="R129" s="279">
        <f>SUM(Tableau5[[#This Row],[2.1 DC3]:[2.8 DC3]])</f>
        <v>0</v>
      </c>
      <c r="S129" s="279">
        <f>SUM(Tableau5[[#This Row],[3.1 DC3]:[3.7 DC3]])</f>
        <v>0</v>
      </c>
      <c r="T129" s="280">
        <f>ROUNDUP((SUM(Tableau1[[#This Row],[3M]:[3i]])*Tableau1[[#This Row],[Coef]]/1.5),0)</f>
        <v>0</v>
      </c>
      <c r="U129" s="277"/>
      <c r="V129" s="281"/>
      <c r="W129" s="282"/>
      <c r="X129" s="282"/>
      <c r="Y129" s="283"/>
      <c r="Z129" s="281"/>
      <c r="AA129" s="282"/>
      <c r="AB129" s="282"/>
      <c r="AC129" s="283"/>
      <c r="AD129" s="284"/>
      <c r="AE129" s="282"/>
      <c r="AF129" s="282"/>
      <c r="AG129" s="282"/>
    </row>
    <row r="130" spans="1:33" ht="14.5" x14ac:dyDescent="0.35">
      <c r="A130" s="204">
        <v>615</v>
      </c>
      <c r="B130" s="272">
        <v>10</v>
      </c>
      <c r="C130" s="363" t="s">
        <v>394</v>
      </c>
      <c r="D130" s="362">
        <v>129</v>
      </c>
      <c r="E130" s="273" t="s">
        <v>219</v>
      </c>
      <c r="F130" s="273">
        <f>IF(Tableau1[[#This Row],[PAP]]="oui",1.1,1)</f>
        <v>1.1000000000000001</v>
      </c>
      <c r="G130" s="274">
        <f>SUM(Tableau5[[#This Row],[1.1 DC1]:[1.10 DC1]])</f>
        <v>3.7000000000000011</v>
      </c>
      <c r="H130" s="275">
        <f>SUM(Tableau5[[#This Row],[2.1 DC1]:[2.5 DC1]])</f>
        <v>3.1500000000000004</v>
      </c>
      <c r="I130" s="275">
        <f>SUM(Tableau5[[#This Row],[3.1 DC1]:[3.5 DC1]])</f>
        <v>5.15</v>
      </c>
      <c r="J130" s="276">
        <f>ROUNDUP((SUM(Tableau1[[#This Row],[1M]:[1i]])*Tableau1[[#This Row],[Coef]]/1.5),0)</f>
        <v>9</v>
      </c>
      <c r="K130" s="249">
        <f>SUM(Tableau5[[#This Row],[1.1 DC2]:[1.3 DC2]])</f>
        <v>2.5</v>
      </c>
      <c r="L130" s="249">
        <f>SUM(Tableau5[[#This Row],[2.1 DC2]:[2.5 DC2]])</f>
        <v>2.5</v>
      </c>
      <c r="M130" s="261">
        <f>SUM(Tableau5[[#This Row],[3.1 DC2]:[3.4 DC2]])</f>
        <v>4.25</v>
      </c>
      <c r="N130" s="262">
        <f>SUM(Tableau5[[#This Row],[4.1 DC2]:[4.5 DC2]])</f>
        <v>0.25</v>
      </c>
      <c r="O130" s="263">
        <f>ROUNDUP((SUM(Tableau1[[#This Row],[2C]:[2i]])*Tableau1[[#This Row],[Coef]]),0)</f>
        <v>11</v>
      </c>
      <c r="P130" s="277">
        <f>(Tableau1[[#This Row],[DC2]]-Tableau1[[#This Row],[DC1]])/Tableau1[[#This Row],[DC1]]</f>
        <v>0.22222222222222221</v>
      </c>
      <c r="Q130" s="278">
        <f>SUM(Tableau5[[#This Row],[1.1 DC3]:[1.7 DC3]])</f>
        <v>0</v>
      </c>
      <c r="R130" s="279">
        <f>SUM(Tableau5[[#This Row],[2.1 DC3]:[2.8 DC3]])</f>
        <v>0</v>
      </c>
      <c r="S130" s="279">
        <f>SUM(Tableau5[[#This Row],[3.1 DC3]:[3.7 DC3]])</f>
        <v>0</v>
      </c>
      <c r="T130" s="280">
        <f>ROUNDUP((SUM(Tableau1[[#This Row],[3M]:[3i]])*Tableau1[[#This Row],[Coef]]/1.5),0)</f>
        <v>0</v>
      </c>
      <c r="U130" s="277"/>
      <c r="V130" s="281"/>
      <c r="W130" s="282"/>
      <c r="X130" s="282"/>
      <c r="Y130" s="283"/>
      <c r="Z130" s="281"/>
      <c r="AA130" s="282"/>
      <c r="AB130" s="282"/>
      <c r="AC130" s="283"/>
      <c r="AD130" s="284"/>
      <c r="AE130" s="282"/>
      <c r="AF130" s="282"/>
      <c r="AG130" s="282"/>
    </row>
    <row r="131" spans="1:33" ht="14.5" x14ac:dyDescent="0.35">
      <c r="A131" s="204">
        <v>615</v>
      </c>
      <c r="B131" s="272">
        <v>11</v>
      </c>
      <c r="C131" s="363" t="s">
        <v>395</v>
      </c>
      <c r="D131" s="362">
        <v>130</v>
      </c>
      <c r="E131" s="273" t="s">
        <v>218</v>
      </c>
      <c r="F131" s="273">
        <f>IF(Tableau1[[#This Row],[PAP]]="oui",1.1,1)</f>
        <v>1</v>
      </c>
      <c r="G131" s="274">
        <f>SUM(Tableau5[[#This Row],[1.1 DC1]:[1.10 DC1]])</f>
        <v>3.2</v>
      </c>
      <c r="H131" s="275">
        <f>SUM(Tableau5[[#This Row],[2.1 DC1]:[2.5 DC1]])</f>
        <v>5.15</v>
      </c>
      <c r="I131" s="275">
        <f>SUM(Tableau5[[#This Row],[3.1 DC1]:[3.5 DC1]])</f>
        <v>3.4000000000000004</v>
      </c>
      <c r="J131" s="276">
        <f>ROUNDUP((SUM(Tableau1[[#This Row],[1M]:[1i]])*Tableau1[[#This Row],[Coef]]/1.5),0)</f>
        <v>8</v>
      </c>
      <c r="K131" s="249">
        <f>SUM(Tableau5[[#This Row],[1.1 DC2]:[1.3 DC2]])</f>
        <v>3.25</v>
      </c>
      <c r="L131" s="249">
        <f>SUM(Tableau5[[#This Row],[2.1 DC2]:[2.5 DC2]])</f>
        <v>1.25</v>
      </c>
      <c r="M131" s="261">
        <f>SUM(Tableau5[[#This Row],[3.1 DC2]:[3.4 DC2]])</f>
        <v>3.5</v>
      </c>
      <c r="N131" s="262">
        <f>SUM(Tableau5[[#This Row],[4.1 DC2]:[4.5 DC2]])</f>
        <v>2</v>
      </c>
      <c r="O131" s="263">
        <f>ROUNDUP((SUM(Tableau1[[#This Row],[2C]:[2i]])*Tableau1[[#This Row],[Coef]]),0)</f>
        <v>10</v>
      </c>
      <c r="P131" s="277">
        <f>(Tableau1[[#This Row],[DC2]]-Tableau1[[#This Row],[DC1]])/Tableau1[[#This Row],[DC1]]</f>
        <v>0.25</v>
      </c>
      <c r="Q131" s="278">
        <f>SUM(Tableau5[[#This Row],[1.1 DC3]:[1.7 DC3]])</f>
        <v>0</v>
      </c>
      <c r="R131" s="279">
        <f>SUM(Tableau5[[#This Row],[2.1 DC3]:[2.8 DC3]])</f>
        <v>0</v>
      </c>
      <c r="S131" s="279">
        <f>SUM(Tableau5[[#This Row],[3.1 DC3]:[3.7 DC3]])</f>
        <v>0</v>
      </c>
      <c r="T131" s="280">
        <f>ROUNDUP((SUM(Tableau1[[#This Row],[3M]:[3i]])*Tableau1[[#This Row],[Coef]]/1.5),0)</f>
        <v>0</v>
      </c>
      <c r="U131" s="277"/>
      <c r="V131" s="281"/>
      <c r="W131" s="282"/>
      <c r="X131" s="282"/>
      <c r="Y131" s="283"/>
      <c r="Z131" s="281"/>
      <c r="AA131" s="282"/>
      <c r="AB131" s="282"/>
      <c r="AC131" s="283"/>
      <c r="AD131" s="284"/>
      <c r="AE131" s="282"/>
      <c r="AF131" s="282"/>
      <c r="AG131" s="282"/>
    </row>
    <row r="132" spans="1:33" ht="14.5" x14ac:dyDescent="0.35">
      <c r="A132" s="204">
        <v>615</v>
      </c>
      <c r="B132" s="272">
        <v>12</v>
      </c>
      <c r="C132" s="363" t="s">
        <v>396</v>
      </c>
      <c r="D132" s="362">
        <v>131</v>
      </c>
      <c r="E132" s="273" t="s">
        <v>218</v>
      </c>
      <c r="F132" s="273">
        <f>IF(Tableau1[[#This Row],[PAP]]="oui",1.1,1)</f>
        <v>1</v>
      </c>
      <c r="G132" s="274">
        <f>SUM(Tableau5[[#This Row],[1.1 DC1]:[1.10 DC1]])</f>
        <v>3.4000000000000004</v>
      </c>
      <c r="H132" s="275">
        <f>SUM(Tableau5[[#This Row],[2.1 DC1]:[2.5 DC1]])</f>
        <v>1</v>
      </c>
      <c r="I132" s="275">
        <f>SUM(Tableau5[[#This Row],[3.1 DC1]:[3.5 DC1]])</f>
        <v>3.4000000000000004</v>
      </c>
      <c r="J132" s="276">
        <f>ROUNDUP((SUM(Tableau1[[#This Row],[1M]:[1i]])*Tableau1[[#This Row],[Coef]]/1.5),0)</f>
        <v>6</v>
      </c>
      <c r="K132" s="249">
        <f>SUM(Tableau5[[#This Row],[1.1 DC2]:[1.3 DC2]])</f>
        <v>4</v>
      </c>
      <c r="L132" s="249">
        <f>SUM(Tableau5[[#This Row],[2.1 DC2]:[2.5 DC2]])</f>
        <v>2</v>
      </c>
      <c r="M132" s="261">
        <f>SUM(Tableau5[[#This Row],[3.1 DC2]:[3.4 DC2]])</f>
        <v>2.75</v>
      </c>
      <c r="N132" s="262">
        <f>SUM(Tableau5[[#This Row],[4.1 DC2]:[4.5 DC2]])</f>
        <v>2.75</v>
      </c>
      <c r="O132" s="263">
        <f>ROUNDUP((SUM(Tableau1[[#This Row],[2C]:[2i]])*Tableau1[[#This Row],[Coef]]),0)</f>
        <v>12</v>
      </c>
      <c r="P132" s="277">
        <f>(Tableau1[[#This Row],[DC2]]-Tableau1[[#This Row],[DC1]])/Tableau1[[#This Row],[DC1]]</f>
        <v>1</v>
      </c>
      <c r="Q132" s="278">
        <f>SUM(Tableau5[[#This Row],[1.1 DC3]:[1.7 DC3]])</f>
        <v>0</v>
      </c>
      <c r="R132" s="279">
        <f>SUM(Tableau5[[#This Row],[2.1 DC3]:[2.8 DC3]])</f>
        <v>0</v>
      </c>
      <c r="S132" s="279">
        <f>SUM(Tableau5[[#This Row],[3.1 DC3]:[3.7 DC3]])</f>
        <v>0</v>
      </c>
      <c r="T132" s="280">
        <f>ROUNDUP((SUM(Tableau1[[#This Row],[3M]:[3i]])*Tableau1[[#This Row],[Coef]]/1.5),0)</f>
        <v>0</v>
      </c>
      <c r="U132" s="277"/>
      <c r="V132" s="281"/>
      <c r="W132" s="282"/>
      <c r="X132" s="282"/>
      <c r="Y132" s="283"/>
      <c r="Z132" s="281"/>
      <c r="AA132" s="282"/>
      <c r="AB132" s="282"/>
      <c r="AC132" s="283"/>
      <c r="AD132" s="284"/>
      <c r="AE132" s="282"/>
      <c r="AF132" s="282"/>
      <c r="AG132" s="282"/>
    </row>
    <row r="133" spans="1:33" ht="14.5" x14ac:dyDescent="0.35">
      <c r="A133" s="204">
        <v>615</v>
      </c>
      <c r="B133" s="272">
        <v>13</v>
      </c>
      <c r="C133" s="363" t="s">
        <v>397</v>
      </c>
      <c r="D133" s="362">
        <v>132</v>
      </c>
      <c r="E133" s="273" t="s">
        <v>218</v>
      </c>
      <c r="F133" s="273">
        <f>IF(Tableau1[[#This Row],[PAP]]="oui",1.1,1)</f>
        <v>1</v>
      </c>
      <c r="G133" s="274">
        <f>SUM(Tableau5[[#This Row],[1.1 DC1]:[1.10 DC1]])</f>
        <v>4.3</v>
      </c>
      <c r="H133" s="275">
        <f>SUM(Tableau5[[#This Row],[2.1 DC1]:[2.5 DC1]])</f>
        <v>9.5</v>
      </c>
      <c r="I133" s="275">
        <f>SUM(Tableau5[[#This Row],[3.1 DC1]:[3.5 DC1]])</f>
        <v>9.5</v>
      </c>
      <c r="J133" s="276">
        <f>ROUNDUP((SUM(Tableau1[[#This Row],[1M]:[1i]])*Tableau1[[#This Row],[Coef]]/1.5),0)</f>
        <v>16</v>
      </c>
      <c r="K133" s="249">
        <f>SUM(Tableau5[[#This Row],[1.1 DC2]:[1.3 DC2]])</f>
        <v>5</v>
      </c>
      <c r="L133" s="249">
        <f>SUM(Tableau5[[#This Row],[2.1 DC2]:[2.5 DC2]])</f>
        <v>3</v>
      </c>
      <c r="M133" s="261">
        <f>SUM(Tableau5[[#This Row],[3.1 DC2]:[3.4 DC2]])</f>
        <v>4.5</v>
      </c>
      <c r="N133" s="262">
        <f>SUM(Tableau5[[#This Row],[4.1 DC2]:[4.5 DC2]])</f>
        <v>2</v>
      </c>
      <c r="O133" s="263">
        <f>ROUNDUP((SUM(Tableau1[[#This Row],[2C]:[2i]])*Tableau1[[#This Row],[Coef]]),0)</f>
        <v>15</v>
      </c>
      <c r="P133" s="277">
        <f>(Tableau1[[#This Row],[DC2]]-Tableau1[[#This Row],[DC1]])/Tableau1[[#This Row],[DC1]]</f>
        <v>-6.25E-2</v>
      </c>
      <c r="Q133" s="278">
        <f>SUM(Tableau5[[#This Row],[1.1 DC3]:[1.7 DC3]])</f>
        <v>0</v>
      </c>
      <c r="R133" s="279">
        <f>SUM(Tableau5[[#This Row],[2.1 DC3]:[2.8 DC3]])</f>
        <v>0</v>
      </c>
      <c r="S133" s="279">
        <f>SUM(Tableau5[[#This Row],[3.1 DC3]:[3.7 DC3]])</f>
        <v>0</v>
      </c>
      <c r="T133" s="280">
        <f>ROUNDUP((SUM(Tableau1[[#This Row],[3M]:[3i]])*Tableau1[[#This Row],[Coef]]/1.5),0)</f>
        <v>0</v>
      </c>
      <c r="U133" s="277"/>
      <c r="V133" s="281"/>
      <c r="W133" s="282"/>
      <c r="X133" s="282"/>
      <c r="Y133" s="283"/>
      <c r="Z133" s="281"/>
      <c r="AA133" s="282"/>
      <c r="AB133" s="282"/>
      <c r="AC133" s="283"/>
      <c r="AD133" s="284"/>
      <c r="AE133" s="282"/>
      <c r="AF133" s="282"/>
      <c r="AG133" s="282"/>
    </row>
    <row r="134" spans="1:33" ht="14.5" x14ac:dyDescent="0.35">
      <c r="A134" s="204">
        <v>615</v>
      </c>
      <c r="B134" s="272">
        <v>14</v>
      </c>
      <c r="C134" s="363" t="s">
        <v>398</v>
      </c>
      <c r="D134" s="362">
        <v>133</v>
      </c>
      <c r="E134" s="273" t="s">
        <v>218</v>
      </c>
      <c r="F134" s="273">
        <f>IF(Tableau1[[#This Row],[PAP]]="oui",1.1,1)</f>
        <v>1</v>
      </c>
      <c r="G134" s="274">
        <f>SUM(Tableau5[[#This Row],[1.1 DC1]:[1.10 DC1]])</f>
        <v>3.5</v>
      </c>
      <c r="H134" s="275">
        <f>SUM(Tableau5[[#This Row],[2.1 DC1]:[2.5 DC1]])</f>
        <v>7.75</v>
      </c>
      <c r="I134" s="275">
        <f>SUM(Tableau5[[#This Row],[3.1 DC1]:[3.5 DC1]])</f>
        <v>5.7</v>
      </c>
      <c r="J134" s="276">
        <f>ROUNDUP((SUM(Tableau1[[#This Row],[1M]:[1i]])*Tableau1[[#This Row],[Coef]]/1.5),0)</f>
        <v>12</v>
      </c>
      <c r="K134" s="249">
        <f>SUM(Tableau5[[#This Row],[1.1 DC2]:[1.3 DC2]])</f>
        <v>3.5</v>
      </c>
      <c r="L134" s="249">
        <f>SUM(Tableau5[[#This Row],[2.1 DC2]:[2.5 DC2]])</f>
        <v>1.5</v>
      </c>
      <c r="M134" s="261">
        <f>SUM(Tableau5[[#This Row],[3.1 DC2]:[3.4 DC2]])</f>
        <v>3.5</v>
      </c>
      <c r="N134" s="262">
        <f>SUM(Tableau5[[#This Row],[4.1 DC2]:[4.5 DC2]])</f>
        <v>0.75</v>
      </c>
      <c r="O134" s="263">
        <f>ROUNDUP((SUM(Tableau1[[#This Row],[2C]:[2i]])*Tableau1[[#This Row],[Coef]]),0)</f>
        <v>10</v>
      </c>
      <c r="P134" s="277">
        <f>(Tableau1[[#This Row],[DC2]]-Tableau1[[#This Row],[DC1]])/Tableau1[[#This Row],[DC1]]</f>
        <v>-0.16666666666666666</v>
      </c>
      <c r="Q134" s="278">
        <f>SUM(Tableau5[[#This Row],[1.1 DC3]:[1.7 DC3]])</f>
        <v>0</v>
      </c>
      <c r="R134" s="279">
        <f>SUM(Tableau5[[#This Row],[2.1 DC3]:[2.8 DC3]])</f>
        <v>0</v>
      </c>
      <c r="S134" s="279">
        <f>SUM(Tableau5[[#This Row],[3.1 DC3]:[3.7 DC3]])</f>
        <v>0</v>
      </c>
      <c r="T134" s="280">
        <f>ROUNDUP((SUM(Tableau1[[#This Row],[3M]:[3i]])*Tableau1[[#This Row],[Coef]]/1.5),0)</f>
        <v>0</v>
      </c>
      <c r="U134" s="277"/>
      <c r="V134" s="281"/>
      <c r="W134" s="282"/>
      <c r="X134" s="282"/>
      <c r="Y134" s="283"/>
      <c r="Z134" s="281"/>
      <c r="AA134" s="282"/>
      <c r="AB134" s="282"/>
      <c r="AC134" s="283"/>
      <c r="AD134" s="284"/>
      <c r="AE134" s="282"/>
      <c r="AF134" s="282"/>
      <c r="AG134" s="282"/>
    </row>
    <row r="135" spans="1:33" ht="14.5" x14ac:dyDescent="0.35">
      <c r="A135" s="204">
        <v>615</v>
      </c>
      <c r="B135" s="272">
        <v>15</v>
      </c>
      <c r="C135" s="363" t="s">
        <v>399</v>
      </c>
      <c r="D135" s="362">
        <v>134</v>
      </c>
      <c r="E135" s="273" t="s">
        <v>218</v>
      </c>
      <c r="F135" s="273">
        <f>IF(Tableau1[[#This Row],[PAP]]="oui",1.1,1)</f>
        <v>1</v>
      </c>
      <c r="G135" s="274">
        <f>SUM(Tableau5[[#This Row],[1.1 DC1]:[1.10 DC1]])</f>
        <v>3.3</v>
      </c>
      <c r="H135" s="275">
        <f>SUM(Tableau5[[#This Row],[2.1 DC1]:[2.5 DC1]])</f>
        <v>4.2</v>
      </c>
      <c r="I135" s="275">
        <f>SUM(Tableau5[[#This Row],[3.1 DC1]:[3.5 DC1]])</f>
        <v>4.5</v>
      </c>
      <c r="J135" s="276">
        <f>ROUNDUP((SUM(Tableau1[[#This Row],[1M]:[1i]])*Tableau1[[#This Row],[Coef]]/1.5),0)</f>
        <v>8</v>
      </c>
      <c r="K135" s="249">
        <f>SUM(Tableau5[[#This Row],[1.1 DC2]:[1.3 DC2]])</f>
        <v>2.5</v>
      </c>
      <c r="L135" s="249">
        <f>SUM(Tableau5[[#This Row],[2.1 DC2]:[2.5 DC2]])</f>
        <v>1.75</v>
      </c>
      <c r="M135" s="261">
        <f>SUM(Tableau5[[#This Row],[3.1 DC2]:[3.4 DC2]])</f>
        <v>2.5</v>
      </c>
      <c r="N135" s="262">
        <f>SUM(Tableau5[[#This Row],[4.1 DC2]:[4.5 DC2]])</f>
        <v>2</v>
      </c>
      <c r="O135" s="263">
        <f>ROUNDUP((SUM(Tableau1[[#This Row],[2C]:[2i]])*Tableau1[[#This Row],[Coef]]),0)</f>
        <v>9</v>
      </c>
      <c r="P135" s="277">
        <f>(Tableau1[[#This Row],[DC2]]-Tableau1[[#This Row],[DC1]])/Tableau1[[#This Row],[DC1]]</f>
        <v>0.125</v>
      </c>
      <c r="Q135" s="278">
        <f>SUM(Tableau5[[#This Row],[1.1 DC3]:[1.7 DC3]])</f>
        <v>0</v>
      </c>
      <c r="R135" s="279">
        <f>SUM(Tableau5[[#This Row],[2.1 DC3]:[2.8 DC3]])</f>
        <v>0</v>
      </c>
      <c r="S135" s="279">
        <f>SUM(Tableau5[[#This Row],[3.1 DC3]:[3.7 DC3]])</f>
        <v>0</v>
      </c>
      <c r="T135" s="280">
        <f>ROUNDUP((SUM(Tableau1[[#This Row],[3M]:[3i]])*Tableau1[[#This Row],[Coef]]/1.5),0)</f>
        <v>0</v>
      </c>
      <c r="U135" s="277"/>
      <c r="V135" s="281"/>
      <c r="W135" s="282"/>
      <c r="X135" s="282"/>
      <c r="Y135" s="283"/>
      <c r="Z135" s="281"/>
      <c r="AA135" s="282"/>
      <c r="AB135" s="282"/>
      <c r="AC135" s="283"/>
      <c r="AD135" s="284"/>
      <c r="AE135" s="282"/>
      <c r="AF135" s="282"/>
      <c r="AG135" s="282"/>
    </row>
    <row r="136" spans="1:33" ht="14.5" x14ac:dyDescent="0.35">
      <c r="A136" s="204">
        <v>615</v>
      </c>
      <c r="B136" s="272">
        <v>16</v>
      </c>
      <c r="C136" s="363" t="s">
        <v>400</v>
      </c>
      <c r="D136" s="362">
        <v>135</v>
      </c>
      <c r="E136" s="273" t="s">
        <v>218</v>
      </c>
      <c r="F136" s="273">
        <f>IF(Tableau1[[#This Row],[PAP]]="oui",1.1,1)</f>
        <v>1</v>
      </c>
      <c r="G136" s="274">
        <f>SUM(Tableau5[[#This Row],[1.1 DC1]:[1.10 DC1]])</f>
        <v>2.3000000000000003</v>
      </c>
      <c r="H136" s="275">
        <f>SUM(Tableau5[[#This Row],[2.1 DC1]:[2.5 DC1]])</f>
        <v>1.7999999999999998</v>
      </c>
      <c r="I136" s="275">
        <f>SUM(Tableau5[[#This Row],[3.1 DC1]:[3.5 DC1]])</f>
        <v>1.7999999999999998</v>
      </c>
      <c r="J136" s="276">
        <f>ROUNDUP((SUM(Tableau1[[#This Row],[1M]:[1i]])*Tableau1[[#This Row],[Coef]]/1.5),0)</f>
        <v>4</v>
      </c>
      <c r="K136" s="249">
        <f>SUM(Tableau5[[#This Row],[1.1 DC2]:[1.3 DC2]])</f>
        <v>3.5</v>
      </c>
      <c r="L136" s="249">
        <f>SUM(Tableau5[[#This Row],[2.1 DC2]:[2.5 DC2]])</f>
        <v>1.5</v>
      </c>
      <c r="M136" s="261">
        <f>SUM(Tableau5[[#This Row],[3.1 DC2]:[3.4 DC2]])</f>
        <v>1.5</v>
      </c>
      <c r="N136" s="262">
        <f>SUM(Tableau5[[#This Row],[4.1 DC2]:[4.5 DC2]])</f>
        <v>2.5</v>
      </c>
      <c r="O136" s="263">
        <f>ROUNDUP((SUM(Tableau1[[#This Row],[2C]:[2i]])*Tableau1[[#This Row],[Coef]]),0)</f>
        <v>9</v>
      </c>
      <c r="P136" s="277">
        <f>(Tableau1[[#This Row],[DC2]]-Tableau1[[#This Row],[DC1]])/Tableau1[[#This Row],[DC1]]</f>
        <v>1.25</v>
      </c>
      <c r="Q136" s="278">
        <f>SUM(Tableau5[[#This Row],[1.1 DC3]:[1.7 DC3]])</f>
        <v>0</v>
      </c>
      <c r="R136" s="279">
        <f>SUM(Tableau5[[#This Row],[2.1 DC3]:[2.8 DC3]])</f>
        <v>0</v>
      </c>
      <c r="S136" s="279">
        <f>SUM(Tableau5[[#This Row],[3.1 DC3]:[3.7 DC3]])</f>
        <v>0</v>
      </c>
      <c r="T136" s="280">
        <f>ROUNDUP((SUM(Tableau1[[#This Row],[3M]:[3i]])*Tableau1[[#This Row],[Coef]]/1.5),0)</f>
        <v>0</v>
      </c>
      <c r="U136" s="277"/>
      <c r="V136" s="281"/>
      <c r="W136" s="282"/>
      <c r="X136" s="282"/>
      <c r="Y136" s="283"/>
      <c r="Z136" s="281"/>
      <c r="AA136" s="282"/>
      <c r="AB136" s="282"/>
      <c r="AC136" s="283"/>
      <c r="AD136" s="284"/>
      <c r="AE136" s="282"/>
      <c r="AF136" s="282"/>
      <c r="AG136" s="282"/>
    </row>
    <row r="137" spans="1:33" ht="14.5" x14ac:dyDescent="0.35">
      <c r="A137" s="204">
        <v>615</v>
      </c>
      <c r="B137" s="272">
        <v>17</v>
      </c>
      <c r="C137" s="363" t="s">
        <v>401</v>
      </c>
      <c r="D137" s="362">
        <v>136</v>
      </c>
      <c r="E137" s="273" t="s">
        <v>218</v>
      </c>
      <c r="F137" s="273">
        <f>IF(Tableau1[[#This Row],[PAP]]="oui",1.1,1)</f>
        <v>1</v>
      </c>
      <c r="G137" s="274">
        <f>SUM(Tableau5[[#This Row],[1.1 DC1]:[1.10 DC1]])</f>
        <v>2.8</v>
      </c>
      <c r="H137" s="275">
        <f>SUM(Tableau5[[#This Row],[2.1 DC1]:[2.5 DC1]])</f>
        <v>2.2000000000000002</v>
      </c>
      <c r="I137" s="275">
        <f>SUM(Tableau5[[#This Row],[3.1 DC1]:[3.5 DC1]])</f>
        <v>1</v>
      </c>
      <c r="J137" s="276">
        <f>ROUNDUP((SUM(Tableau1[[#This Row],[1M]:[1i]])*Tableau1[[#This Row],[Coef]]/1.5),0)</f>
        <v>4</v>
      </c>
      <c r="K137" s="249">
        <f>SUM(Tableau5[[#This Row],[1.1 DC2]:[1.3 DC2]])</f>
        <v>3.5</v>
      </c>
      <c r="L137" s="249">
        <f>SUM(Tableau5[[#This Row],[2.1 DC2]:[2.5 DC2]])</f>
        <v>0.25</v>
      </c>
      <c r="M137" s="261">
        <f>SUM(Tableau5[[#This Row],[3.1 DC2]:[3.4 DC2]])</f>
        <v>2.5</v>
      </c>
      <c r="N137" s="262">
        <f>SUM(Tableau5[[#This Row],[4.1 DC2]:[4.5 DC2]])</f>
        <v>1.5</v>
      </c>
      <c r="O137" s="263">
        <f>ROUNDUP((SUM(Tableau1[[#This Row],[2C]:[2i]])*Tableau1[[#This Row],[Coef]]),0)</f>
        <v>8</v>
      </c>
      <c r="P137" s="277">
        <f>(Tableau1[[#This Row],[DC2]]-Tableau1[[#This Row],[DC1]])/Tableau1[[#This Row],[DC1]]</f>
        <v>1</v>
      </c>
      <c r="Q137" s="278">
        <f>SUM(Tableau5[[#This Row],[1.1 DC3]:[1.7 DC3]])</f>
        <v>0</v>
      </c>
      <c r="R137" s="279">
        <f>SUM(Tableau5[[#This Row],[2.1 DC3]:[2.8 DC3]])</f>
        <v>0</v>
      </c>
      <c r="S137" s="279">
        <f>SUM(Tableau5[[#This Row],[3.1 DC3]:[3.7 DC3]])</f>
        <v>0</v>
      </c>
      <c r="T137" s="280">
        <f>ROUNDUP((SUM(Tableau1[[#This Row],[3M]:[3i]])*Tableau1[[#This Row],[Coef]]/1.5),0)</f>
        <v>0</v>
      </c>
      <c r="U137" s="277"/>
      <c r="V137" s="281"/>
      <c r="W137" s="282"/>
      <c r="X137" s="282"/>
      <c r="Y137" s="283"/>
      <c r="Z137" s="281"/>
      <c r="AA137" s="282"/>
      <c r="AB137" s="282"/>
      <c r="AC137" s="283"/>
      <c r="AD137" s="284"/>
      <c r="AE137" s="282"/>
      <c r="AF137" s="282"/>
      <c r="AG137" s="282"/>
    </row>
    <row r="138" spans="1:33" ht="14.5" x14ac:dyDescent="0.35">
      <c r="A138" s="204">
        <v>615</v>
      </c>
      <c r="B138" s="272">
        <v>18</v>
      </c>
      <c r="C138" s="363" t="s">
        <v>402</v>
      </c>
      <c r="D138" s="362">
        <v>137</v>
      </c>
      <c r="E138" s="273" t="s">
        <v>218</v>
      </c>
      <c r="F138" s="273">
        <f>IF(Tableau1[[#This Row],[PAP]]="oui",1.1,1)</f>
        <v>1</v>
      </c>
      <c r="G138" s="274">
        <f>SUM(Tableau5[[#This Row],[1.1 DC1]:[1.10 DC1]])</f>
        <v>2.1999999999999997</v>
      </c>
      <c r="H138" s="275">
        <f>SUM(Tableau5[[#This Row],[2.1 DC1]:[2.5 DC1]])</f>
        <v>3.1500000000000004</v>
      </c>
      <c r="I138" s="275">
        <f>SUM(Tableau5[[#This Row],[3.1 DC1]:[3.5 DC1]])</f>
        <v>5.95</v>
      </c>
      <c r="J138" s="276">
        <f>ROUNDUP((SUM(Tableau1[[#This Row],[1M]:[1i]])*Tableau1[[#This Row],[Coef]]/1.5),0)</f>
        <v>8</v>
      </c>
      <c r="K138" s="249">
        <f>SUM(Tableau5[[#This Row],[1.1 DC2]:[1.3 DC2]])</f>
        <v>3</v>
      </c>
      <c r="L138" s="249">
        <f>SUM(Tableau5[[#This Row],[2.1 DC2]:[2.5 DC2]])</f>
        <v>1.75</v>
      </c>
      <c r="M138" s="261">
        <f>SUM(Tableau5[[#This Row],[3.1 DC2]:[3.4 DC2]])</f>
        <v>5</v>
      </c>
      <c r="N138" s="262">
        <f>SUM(Tableau5[[#This Row],[4.1 DC2]:[4.5 DC2]])</f>
        <v>1.25</v>
      </c>
      <c r="O138" s="263">
        <f>ROUNDUP((SUM(Tableau1[[#This Row],[2C]:[2i]])*Tableau1[[#This Row],[Coef]]),0)</f>
        <v>11</v>
      </c>
      <c r="P138" s="277">
        <f>(Tableau1[[#This Row],[DC2]]-Tableau1[[#This Row],[DC1]])/Tableau1[[#This Row],[DC1]]</f>
        <v>0.375</v>
      </c>
      <c r="Q138" s="278">
        <f>SUM(Tableau5[[#This Row],[1.1 DC3]:[1.7 DC3]])</f>
        <v>0</v>
      </c>
      <c r="R138" s="279">
        <f>SUM(Tableau5[[#This Row],[2.1 DC3]:[2.8 DC3]])</f>
        <v>0</v>
      </c>
      <c r="S138" s="279">
        <f>SUM(Tableau5[[#This Row],[3.1 DC3]:[3.7 DC3]])</f>
        <v>0</v>
      </c>
      <c r="T138" s="280">
        <f>ROUNDUP((SUM(Tableau1[[#This Row],[3M]:[3i]])*Tableau1[[#This Row],[Coef]]/1.5),0)</f>
        <v>0</v>
      </c>
      <c r="U138" s="277"/>
      <c r="V138" s="281"/>
      <c r="W138" s="282"/>
      <c r="X138" s="282"/>
      <c r="Y138" s="283"/>
      <c r="Z138" s="281"/>
      <c r="AA138" s="282"/>
      <c r="AB138" s="282"/>
      <c r="AC138" s="283"/>
      <c r="AD138" s="284"/>
      <c r="AE138" s="282"/>
      <c r="AF138" s="282"/>
      <c r="AG138" s="282"/>
    </row>
    <row r="139" spans="1:33" ht="14.5" x14ac:dyDescent="0.35">
      <c r="A139" s="204">
        <v>615</v>
      </c>
      <c r="B139" s="272">
        <v>19</v>
      </c>
      <c r="C139" s="363" t="s">
        <v>403</v>
      </c>
      <c r="D139" s="362">
        <v>138</v>
      </c>
      <c r="E139" s="273" t="s">
        <v>218</v>
      </c>
      <c r="F139" s="273">
        <f>IF(Tableau1[[#This Row],[PAP]]="oui",1.1,1)</f>
        <v>1</v>
      </c>
      <c r="G139" s="274">
        <f>SUM(Tableau5[[#This Row],[1.1 DC1]:[1.10 DC1]])</f>
        <v>5.4</v>
      </c>
      <c r="H139" s="275">
        <f>SUM(Tableau5[[#This Row],[2.1 DC1]:[2.5 DC1]])</f>
        <v>7.5</v>
      </c>
      <c r="I139" s="275">
        <f>SUM(Tableau5[[#This Row],[3.1 DC1]:[3.5 DC1]])</f>
        <v>9.5</v>
      </c>
      <c r="J139" s="276">
        <f>ROUNDUP((SUM(Tableau1[[#This Row],[1M]:[1i]])*Tableau1[[#This Row],[Coef]]/1.5),0)</f>
        <v>15</v>
      </c>
      <c r="K139" s="249">
        <f>SUM(Tableau5[[#This Row],[1.1 DC2]:[1.3 DC2]])</f>
        <v>3.5</v>
      </c>
      <c r="L139" s="249">
        <f>SUM(Tableau5[[#This Row],[2.1 DC2]:[2.5 DC2]])</f>
        <v>2.25</v>
      </c>
      <c r="M139" s="261">
        <f>SUM(Tableau5[[#This Row],[3.1 DC2]:[3.4 DC2]])</f>
        <v>4.75</v>
      </c>
      <c r="N139" s="262">
        <f>SUM(Tableau5[[#This Row],[4.1 DC2]:[4.5 DC2]])</f>
        <v>2</v>
      </c>
      <c r="O139" s="263">
        <f>ROUNDUP((SUM(Tableau1[[#This Row],[2C]:[2i]])*Tableau1[[#This Row],[Coef]]),0)</f>
        <v>13</v>
      </c>
      <c r="P139" s="277">
        <f>(Tableau1[[#This Row],[DC2]]-Tableau1[[#This Row],[DC1]])/Tableau1[[#This Row],[DC1]]</f>
        <v>-0.13333333333333333</v>
      </c>
      <c r="Q139" s="278">
        <f>SUM(Tableau5[[#This Row],[1.1 DC3]:[1.7 DC3]])</f>
        <v>0</v>
      </c>
      <c r="R139" s="279">
        <f>SUM(Tableau5[[#This Row],[2.1 DC3]:[2.8 DC3]])</f>
        <v>0</v>
      </c>
      <c r="S139" s="279">
        <f>SUM(Tableau5[[#This Row],[3.1 DC3]:[3.7 DC3]])</f>
        <v>0</v>
      </c>
      <c r="T139" s="280">
        <f>ROUNDUP((SUM(Tableau1[[#This Row],[3M]:[3i]])*Tableau1[[#This Row],[Coef]]/1.5),0)</f>
        <v>0</v>
      </c>
      <c r="U139" s="277"/>
      <c r="V139" s="281"/>
      <c r="W139" s="282"/>
      <c r="X139" s="282"/>
      <c r="Y139" s="283"/>
      <c r="Z139" s="281"/>
      <c r="AA139" s="282"/>
      <c r="AB139" s="282"/>
      <c r="AC139" s="283"/>
      <c r="AD139" s="284"/>
      <c r="AE139" s="282"/>
      <c r="AF139" s="282"/>
      <c r="AG139" s="282"/>
    </row>
    <row r="140" spans="1:33" thickBot="1" x14ac:dyDescent="0.4">
      <c r="A140" s="205">
        <v>615</v>
      </c>
      <c r="B140" s="305">
        <v>20</v>
      </c>
      <c r="C140" s="363" t="s">
        <v>404</v>
      </c>
      <c r="D140" s="362">
        <v>139</v>
      </c>
      <c r="E140" s="286" t="s">
        <v>218</v>
      </c>
      <c r="F140" s="286">
        <f>IF(Tableau1[[#This Row],[PAP]]="oui",1.1,1)</f>
        <v>1</v>
      </c>
      <c r="G140" s="287">
        <f>SUM(Tableau5[[#This Row],[1.1 DC1]:[1.10 DC1]])</f>
        <v>3.8</v>
      </c>
      <c r="H140" s="288">
        <f>SUM(Tableau5[[#This Row],[2.1 DC1]:[2.5 DC1]])</f>
        <v>4.1500000000000004</v>
      </c>
      <c r="I140" s="288">
        <f>SUM(Tableau5[[#This Row],[3.1 DC1]:[3.5 DC1]])</f>
        <v>3.2</v>
      </c>
      <c r="J140" s="289">
        <f>ROUNDUP((SUM(Tableau1[[#This Row],[1M]:[1i]])*Tableau1[[#This Row],[Coef]]/1.5),0)</f>
        <v>8</v>
      </c>
      <c r="K140" s="249">
        <f>SUM(Tableau5[[#This Row],[1.1 DC2]:[1.3 DC2]])</f>
        <v>4.5</v>
      </c>
      <c r="L140" s="249">
        <f>SUM(Tableau5[[#This Row],[2.1 DC2]:[2.5 DC2]])</f>
        <v>0.75</v>
      </c>
      <c r="M140" s="261">
        <f>SUM(Tableau5[[#This Row],[3.1 DC2]:[3.4 DC2]])</f>
        <v>4.5</v>
      </c>
      <c r="N140" s="262">
        <f>SUM(Tableau5[[#This Row],[4.1 DC2]:[4.5 DC2]])</f>
        <v>1.75</v>
      </c>
      <c r="O140" s="263">
        <f>ROUNDUP((SUM(Tableau1[[#This Row],[2C]:[2i]])*Tableau1[[#This Row],[Coef]]),0)</f>
        <v>12</v>
      </c>
      <c r="P140" s="277">
        <f>(Tableau1[[#This Row],[DC2]]-Tableau1[[#This Row],[DC1]])/Tableau1[[#This Row],[DC1]]</f>
        <v>0.5</v>
      </c>
      <c r="Q140" s="291">
        <f>SUM(Tableau5[[#This Row],[1.1 DC3]:[1.7 DC3]])</f>
        <v>0</v>
      </c>
      <c r="R140" s="292">
        <f>SUM(Tableau5[[#This Row],[2.1 DC3]:[2.8 DC3]])</f>
        <v>0</v>
      </c>
      <c r="S140" s="292">
        <f>SUM(Tableau5[[#This Row],[3.1 DC3]:[3.7 DC3]])</f>
        <v>0</v>
      </c>
      <c r="T140" s="293">
        <f>ROUNDUP((SUM(Tableau1[[#This Row],[3M]:[3i]])*Tableau1[[#This Row],[Coef]]/1.5),0)</f>
        <v>0</v>
      </c>
      <c r="U140" s="277"/>
      <c r="V140" s="294"/>
      <c r="W140" s="295"/>
      <c r="X140" s="295"/>
      <c r="Y140" s="296"/>
      <c r="Z140" s="294"/>
      <c r="AA140" s="295"/>
      <c r="AB140" s="295"/>
      <c r="AC140" s="296"/>
      <c r="AD140" s="297"/>
      <c r="AE140" s="295"/>
      <c r="AF140" s="295"/>
      <c r="AG140" s="295"/>
    </row>
    <row r="142" spans="1:33" ht="14.5" x14ac:dyDescent="0.35">
      <c r="G142" s="13">
        <f>AVERAGE(G2:G140)</f>
        <v>3.496762589928057</v>
      </c>
      <c r="H142" s="13">
        <f t="shared" ref="H142:I142" si="0">AVERAGE(H2:H140)</f>
        <v>4.2514388489208619</v>
      </c>
      <c r="I142" s="13">
        <f t="shared" si="0"/>
        <v>5.5276978417266207</v>
      </c>
    </row>
    <row r="143" spans="1:33" ht="14.5" x14ac:dyDescent="0.35">
      <c r="E143" s="13" t="s">
        <v>219</v>
      </c>
    </row>
    <row r="144" spans="1:33" ht="14.5" x14ac:dyDescent="0.35">
      <c r="E144" s="13" t="s">
        <v>218</v>
      </c>
    </row>
  </sheetData>
  <phoneticPr fontId="10" type="noConversion"/>
  <conditionalFormatting sqref="F1:F1048576">
    <cfRule type="cellIs" dxfId="4" priority="10" operator="equal">
      <formula>1.1</formula>
    </cfRule>
  </conditionalFormatting>
  <conditionalFormatting sqref="J1:J140 O1:O140">
    <cfRule type="cellIs" dxfId="3" priority="5" operator="lessThan">
      <formula>10</formula>
    </cfRule>
  </conditionalFormatting>
  <conditionalFormatting sqref="P2:P140 U2:U140">
    <cfRule type="cellIs" dxfId="2" priority="3" operator="lessThan">
      <formula>0</formula>
    </cfRule>
    <cfRule type="cellIs" dxfId="1" priority="4" operator="greaterThan">
      <formula>0</formula>
    </cfRule>
  </conditionalFormatting>
  <dataValidations count="1">
    <dataValidation type="list" allowBlank="1" showInputMessage="1" showErrorMessage="1" sqref="E2:E140" xr:uid="{043A4DB4-F9C1-46B0-AA78-9A91DBC45181}">
      <formula1>PAP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D65BB-8CDF-4869-BF34-B3C916F64660}">
  <sheetPr>
    <tabColor rgb="FF92D050"/>
  </sheetPr>
  <dimension ref="A1:BM145"/>
  <sheetViews>
    <sheetView zoomScale="85" zoomScaleNormal="85" workbookViewId="0">
      <pane ySplit="1" topLeftCell="A2" activePane="bottomLeft" state="frozen"/>
      <selection pane="bottomLeft" activeCell="D136" sqref="D136"/>
    </sheetView>
  </sheetViews>
  <sheetFormatPr baseColWidth="10" defaultColWidth="10.81640625" defaultRowHeight="15" customHeight="1" x14ac:dyDescent="0.35"/>
  <cols>
    <col min="1" max="1" width="5.81640625" style="13" customWidth="1"/>
    <col min="2" max="2" width="3.1796875" style="13" customWidth="1"/>
    <col min="3" max="3" width="11.7265625" style="16" customWidth="1"/>
    <col min="4" max="4" width="8" style="13" customWidth="1"/>
    <col min="5" max="5" width="4.81640625" style="173" customWidth="1"/>
    <col min="6" max="14" width="6" style="21" hidden="1" customWidth="1"/>
    <col min="15" max="15" width="6.453125" style="21" hidden="1" customWidth="1"/>
    <col min="16" max="24" width="5.453125" style="21" hidden="1" customWidth="1"/>
    <col min="25" max="25" width="6.1796875" style="21" hidden="1" customWidth="1"/>
    <col min="26" max="42" width="5.453125" style="358" customWidth="1"/>
    <col min="43" max="63" width="5.54296875" style="13" hidden="1" customWidth="1"/>
    <col min="64" max="64" width="6.453125" style="13" hidden="1" customWidth="1"/>
    <col min="65" max="65" width="0" style="13" hidden="1" customWidth="1"/>
    <col min="66" max="16384" width="10.81640625" style="13"/>
  </cols>
  <sheetData>
    <row r="1" spans="1:65" thickBot="1" x14ac:dyDescent="0.4">
      <c r="A1" s="207" t="s">
        <v>189</v>
      </c>
      <c r="B1" s="208" t="s">
        <v>190</v>
      </c>
      <c r="C1" s="207" t="s">
        <v>191</v>
      </c>
      <c r="D1" s="208" t="s">
        <v>192</v>
      </c>
      <c r="E1" s="242" t="s">
        <v>193</v>
      </c>
      <c r="F1" s="209" t="s">
        <v>69</v>
      </c>
      <c r="G1" s="210" t="s">
        <v>70</v>
      </c>
      <c r="H1" s="210" t="s">
        <v>71</v>
      </c>
      <c r="I1" s="210" t="s">
        <v>72</v>
      </c>
      <c r="J1" s="210" t="s">
        <v>73</v>
      </c>
      <c r="K1" s="210" t="s">
        <v>74</v>
      </c>
      <c r="L1" s="210" t="s">
        <v>75</v>
      </c>
      <c r="M1" s="210" t="s">
        <v>76</v>
      </c>
      <c r="N1" s="210" t="s">
        <v>77</v>
      </c>
      <c r="O1" s="211" t="s">
        <v>78</v>
      </c>
      <c r="P1" s="209" t="s">
        <v>79</v>
      </c>
      <c r="Q1" s="210" t="s">
        <v>80</v>
      </c>
      <c r="R1" s="210" t="s">
        <v>81</v>
      </c>
      <c r="S1" s="210" t="s">
        <v>82</v>
      </c>
      <c r="T1" s="211" t="s">
        <v>83</v>
      </c>
      <c r="U1" s="212" t="s">
        <v>84</v>
      </c>
      <c r="V1" s="210" t="s">
        <v>85</v>
      </c>
      <c r="W1" s="210" t="s">
        <v>86</v>
      </c>
      <c r="X1" s="210" t="s">
        <v>87</v>
      </c>
      <c r="Y1" s="211" t="s">
        <v>88</v>
      </c>
      <c r="Z1" s="306" t="s">
        <v>89</v>
      </c>
      <c r="AA1" s="307" t="s">
        <v>220</v>
      </c>
      <c r="AB1" s="308" t="s">
        <v>221</v>
      </c>
      <c r="AC1" s="306" t="s">
        <v>101</v>
      </c>
      <c r="AD1" s="307" t="s">
        <v>102</v>
      </c>
      <c r="AE1" s="307" t="s">
        <v>103</v>
      </c>
      <c r="AF1" s="307" t="s">
        <v>104</v>
      </c>
      <c r="AG1" s="308" t="s">
        <v>105</v>
      </c>
      <c r="AH1" s="306" t="s">
        <v>111</v>
      </c>
      <c r="AI1" s="307" t="s">
        <v>112</v>
      </c>
      <c r="AJ1" s="309" t="s">
        <v>113</v>
      </c>
      <c r="AK1" s="310" t="s">
        <v>114</v>
      </c>
      <c r="AL1" s="311" t="s">
        <v>222</v>
      </c>
      <c r="AM1" s="312" t="s">
        <v>223</v>
      </c>
      <c r="AN1" s="307" t="s">
        <v>224</v>
      </c>
      <c r="AO1" s="307" t="s">
        <v>225</v>
      </c>
      <c r="AP1" s="308" t="s">
        <v>226</v>
      </c>
      <c r="AQ1" s="130" t="s">
        <v>120</v>
      </c>
      <c r="AR1" s="128" t="s">
        <v>121</v>
      </c>
      <c r="AS1" s="127" t="s">
        <v>122</v>
      </c>
      <c r="AT1" s="128" t="s">
        <v>123</v>
      </c>
      <c r="AU1" s="127" t="s">
        <v>124</v>
      </c>
      <c r="AV1" s="128" t="s">
        <v>125</v>
      </c>
      <c r="AW1" s="129" t="s">
        <v>126</v>
      </c>
      <c r="AX1" s="130" t="s">
        <v>130</v>
      </c>
      <c r="AY1" s="128" t="s">
        <v>131</v>
      </c>
      <c r="AZ1" s="128" t="s">
        <v>132</v>
      </c>
      <c r="BA1" s="127" t="s">
        <v>133</v>
      </c>
      <c r="BB1" s="128" t="s">
        <v>134</v>
      </c>
      <c r="BC1" s="128" t="s">
        <v>135</v>
      </c>
      <c r="BD1" s="127" t="s">
        <v>136</v>
      </c>
      <c r="BE1" s="128" t="s">
        <v>137</v>
      </c>
      <c r="BF1" s="127" t="s">
        <v>140</v>
      </c>
      <c r="BG1" s="128" t="s">
        <v>141</v>
      </c>
      <c r="BH1" s="128" t="s">
        <v>142</v>
      </c>
      <c r="BI1" s="128" t="s">
        <v>143</v>
      </c>
      <c r="BJ1" s="127" t="s">
        <v>144</v>
      </c>
      <c r="BK1" s="128" t="s">
        <v>145</v>
      </c>
      <c r="BL1" s="128" t="s">
        <v>146</v>
      </c>
      <c r="BM1" s="213" t="s">
        <v>227</v>
      </c>
    </row>
    <row r="2" spans="1:65" thickTop="1" x14ac:dyDescent="0.35">
      <c r="A2" s="206">
        <v>611</v>
      </c>
      <c r="B2" s="15">
        <v>1</v>
      </c>
      <c r="C2" s="361" t="s">
        <v>266</v>
      </c>
      <c r="D2" s="362">
        <v>1</v>
      </c>
      <c r="E2" s="168" t="str">
        <f>Tableau1[[#This Row],[PAP]]</f>
        <v>non</v>
      </c>
      <c r="F2" s="151">
        <v>0.5</v>
      </c>
      <c r="G2" s="152">
        <v>0.25</v>
      </c>
      <c r="H2" s="152">
        <v>0</v>
      </c>
      <c r="I2" s="152">
        <v>0</v>
      </c>
      <c r="J2" s="152">
        <v>0</v>
      </c>
      <c r="K2" s="152">
        <v>0.5</v>
      </c>
      <c r="L2" s="152">
        <v>0.5</v>
      </c>
      <c r="M2" s="152">
        <v>0.25</v>
      </c>
      <c r="N2" s="152">
        <v>0</v>
      </c>
      <c r="O2" s="153">
        <v>0</v>
      </c>
      <c r="P2" s="151">
        <v>0.75</v>
      </c>
      <c r="Q2" s="152">
        <v>0</v>
      </c>
      <c r="R2" s="152">
        <v>0</v>
      </c>
      <c r="S2" s="152">
        <v>0</v>
      </c>
      <c r="T2" s="153">
        <v>0</v>
      </c>
      <c r="U2" s="154">
        <v>1</v>
      </c>
      <c r="V2" s="152">
        <v>0.5</v>
      </c>
      <c r="W2" s="152">
        <v>0.5</v>
      </c>
      <c r="X2" s="152">
        <v>0.75</v>
      </c>
      <c r="Y2" s="153">
        <v>0.25</v>
      </c>
      <c r="Z2" s="313"/>
      <c r="AA2" s="314"/>
      <c r="AB2" s="315"/>
      <c r="AC2" s="313"/>
      <c r="AD2" s="314"/>
      <c r="AE2" s="314"/>
      <c r="AF2" s="314"/>
      <c r="AG2" s="315"/>
      <c r="AH2" s="313"/>
      <c r="AI2" s="314"/>
      <c r="AJ2" s="316"/>
      <c r="AK2" s="317"/>
      <c r="AL2" s="318"/>
      <c r="AM2" s="319"/>
      <c r="AN2" s="314"/>
      <c r="AO2" s="314"/>
      <c r="AP2" s="315"/>
      <c r="AQ2" s="133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2"/>
      <c r="BM2" s="156"/>
    </row>
    <row r="3" spans="1:65" ht="14.5" x14ac:dyDescent="0.35">
      <c r="A3" s="174">
        <v>611</v>
      </c>
      <c r="B3" s="14">
        <v>2</v>
      </c>
      <c r="C3" s="361" t="s">
        <v>267</v>
      </c>
      <c r="D3" s="362">
        <v>2</v>
      </c>
      <c r="E3" s="164" t="str">
        <f>Tableau1[[#This Row],[PAP]]</f>
        <v>non</v>
      </c>
      <c r="F3" s="17">
        <v>1.75</v>
      </c>
      <c r="G3" s="18">
        <v>0</v>
      </c>
      <c r="H3" s="18">
        <v>0.5</v>
      </c>
      <c r="I3" s="18">
        <v>0.5</v>
      </c>
      <c r="J3" s="18">
        <v>0.5</v>
      </c>
      <c r="K3" s="18">
        <v>0.75</v>
      </c>
      <c r="L3" s="18">
        <v>0.75</v>
      </c>
      <c r="M3" s="18">
        <v>0.25</v>
      </c>
      <c r="N3" s="18">
        <v>0.25</v>
      </c>
      <c r="O3" s="19">
        <v>0</v>
      </c>
      <c r="P3" s="17">
        <v>0</v>
      </c>
      <c r="Q3" s="18">
        <v>1.75</v>
      </c>
      <c r="R3" s="18">
        <v>0</v>
      </c>
      <c r="S3" s="18">
        <v>1.5</v>
      </c>
      <c r="T3" s="19">
        <v>2</v>
      </c>
      <c r="U3" s="20">
        <v>0.5</v>
      </c>
      <c r="V3" s="18">
        <v>1.5</v>
      </c>
      <c r="W3" s="18">
        <v>0.5</v>
      </c>
      <c r="X3" s="18">
        <v>0.75</v>
      </c>
      <c r="Y3" s="19">
        <v>0.75</v>
      </c>
      <c r="Z3" s="318"/>
      <c r="AA3" s="320"/>
      <c r="AB3" s="317"/>
      <c r="AC3" s="318"/>
      <c r="AD3" s="320"/>
      <c r="AE3" s="320"/>
      <c r="AF3" s="320"/>
      <c r="AG3" s="317"/>
      <c r="AH3" s="318"/>
      <c r="AI3" s="320"/>
      <c r="AJ3" s="321"/>
      <c r="AK3" s="317"/>
      <c r="AL3" s="318"/>
      <c r="AM3" s="322"/>
      <c r="AN3" s="320"/>
      <c r="AO3" s="320"/>
      <c r="AP3" s="317"/>
      <c r="AQ3" s="23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4"/>
      <c r="BM3" s="22"/>
    </row>
    <row r="4" spans="1:65" ht="14.5" x14ac:dyDescent="0.35">
      <c r="A4" s="174">
        <v>611</v>
      </c>
      <c r="B4" s="14">
        <v>3</v>
      </c>
      <c r="C4" s="361" t="s">
        <v>268</v>
      </c>
      <c r="D4" s="362">
        <v>3</v>
      </c>
      <c r="E4" s="164" t="str">
        <f>Tableau1[[#This Row],[PAP]]</f>
        <v>oui</v>
      </c>
      <c r="F4" s="17">
        <v>0.25</v>
      </c>
      <c r="G4" s="18">
        <v>1</v>
      </c>
      <c r="H4" s="18">
        <v>0.25</v>
      </c>
      <c r="I4" s="18">
        <v>1</v>
      </c>
      <c r="J4" s="18">
        <v>0.25</v>
      </c>
      <c r="K4" s="18">
        <v>0</v>
      </c>
      <c r="L4" s="18">
        <v>0</v>
      </c>
      <c r="M4" s="18">
        <v>0.25</v>
      </c>
      <c r="N4" s="18">
        <v>0</v>
      </c>
      <c r="O4" s="19">
        <v>0</v>
      </c>
      <c r="P4" s="17">
        <v>1.5</v>
      </c>
      <c r="Q4" s="18">
        <v>0</v>
      </c>
      <c r="R4" s="18">
        <v>0</v>
      </c>
      <c r="S4" s="18">
        <v>0</v>
      </c>
      <c r="T4" s="19">
        <v>0</v>
      </c>
      <c r="U4" s="20">
        <v>1</v>
      </c>
      <c r="V4" s="18">
        <v>0</v>
      </c>
      <c r="W4" s="18">
        <v>0.75</v>
      </c>
      <c r="X4" s="18">
        <v>0</v>
      </c>
      <c r="Y4" s="19">
        <v>0</v>
      </c>
      <c r="Z4" s="318"/>
      <c r="AA4" s="320"/>
      <c r="AB4" s="317"/>
      <c r="AC4" s="318"/>
      <c r="AD4" s="320"/>
      <c r="AE4" s="320"/>
      <c r="AF4" s="320"/>
      <c r="AG4" s="317"/>
      <c r="AH4" s="318"/>
      <c r="AI4" s="320"/>
      <c r="AJ4" s="321"/>
      <c r="AK4" s="317"/>
      <c r="AL4" s="318"/>
      <c r="AM4" s="322"/>
      <c r="AN4" s="320"/>
      <c r="AO4" s="320"/>
      <c r="AP4" s="317"/>
      <c r="AQ4" s="23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4"/>
      <c r="BM4" s="22"/>
    </row>
    <row r="5" spans="1:65" ht="14.5" x14ac:dyDescent="0.35">
      <c r="A5" s="174">
        <v>611</v>
      </c>
      <c r="B5" s="14">
        <v>4</v>
      </c>
      <c r="C5" s="361" t="s">
        <v>269</v>
      </c>
      <c r="D5" s="362">
        <v>4</v>
      </c>
      <c r="E5" s="164" t="str">
        <f>Tableau1[[#This Row],[PAP]]</f>
        <v>oui</v>
      </c>
      <c r="F5" s="17">
        <v>0.25</v>
      </c>
      <c r="G5" s="18">
        <v>1.25</v>
      </c>
      <c r="H5" s="18">
        <v>0.5</v>
      </c>
      <c r="I5" s="18">
        <v>0.5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9">
        <v>0.25</v>
      </c>
      <c r="P5" s="17">
        <v>1.25</v>
      </c>
      <c r="Q5" s="18">
        <v>0.25</v>
      </c>
      <c r="R5" s="18">
        <v>0</v>
      </c>
      <c r="S5" s="18">
        <v>0</v>
      </c>
      <c r="T5" s="19">
        <v>0</v>
      </c>
      <c r="U5" s="20">
        <v>0.5</v>
      </c>
      <c r="V5" s="18">
        <v>0</v>
      </c>
      <c r="W5" s="18">
        <v>0.5</v>
      </c>
      <c r="X5" s="18">
        <v>1</v>
      </c>
      <c r="Y5" s="19">
        <v>0.5</v>
      </c>
      <c r="Z5" s="318"/>
      <c r="AA5" s="320"/>
      <c r="AB5" s="317"/>
      <c r="AC5" s="318"/>
      <c r="AD5" s="320"/>
      <c r="AE5" s="320"/>
      <c r="AF5" s="320"/>
      <c r="AG5" s="317"/>
      <c r="AH5" s="318"/>
      <c r="AI5" s="320"/>
      <c r="AJ5" s="321"/>
      <c r="AK5" s="317"/>
      <c r="AL5" s="318"/>
      <c r="AM5" s="322"/>
      <c r="AN5" s="320"/>
      <c r="AO5" s="320"/>
      <c r="AP5" s="317"/>
      <c r="AQ5" s="23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4"/>
      <c r="BM5" s="22"/>
    </row>
    <row r="6" spans="1:65" ht="14.5" x14ac:dyDescent="0.35">
      <c r="A6" s="174">
        <v>611</v>
      </c>
      <c r="B6" s="14">
        <v>5</v>
      </c>
      <c r="C6" s="361" t="s">
        <v>270</v>
      </c>
      <c r="D6" s="362">
        <v>5</v>
      </c>
      <c r="E6" s="164" t="str">
        <f>Tableau1[[#This Row],[PAP]]</f>
        <v>oui</v>
      </c>
      <c r="F6" s="17">
        <v>0</v>
      </c>
      <c r="G6" s="18">
        <v>0</v>
      </c>
      <c r="H6" s="18">
        <v>0.25</v>
      </c>
      <c r="I6" s="18">
        <v>1</v>
      </c>
      <c r="J6" s="18">
        <v>0.5</v>
      </c>
      <c r="K6" s="18">
        <v>0.5</v>
      </c>
      <c r="L6" s="18">
        <v>0.25</v>
      </c>
      <c r="M6" s="18">
        <v>0.25</v>
      </c>
      <c r="N6" s="18">
        <v>0.25</v>
      </c>
      <c r="O6" s="19">
        <v>0.25</v>
      </c>
      <c r="P6" s="17">
        <v>1.5</v>
      </c>
      <c r="Q6" s="18">
        <v>1.25</v>
      </c>
      <c r="R6" s="18">
        <v>1</v>
      </c>
      <c r="S6" s="18">
        <v>0</v>
      </c>
      <c r="T6" s="19">
        <v>0</v>
      </c>
      <c r="U6" s="20">
        <v>1</v>
      </c>
      <c r="V6" s="18">
        <v>1</v>
      </c>
      <c r="W6" s="18">
        <v>0.75</v>
      </c>
      <c r="X6" s="18">
        <v>1.75</v>
      </c>
      <c r="Y6" s="19">
        <v>1.75</v>
      </c>
      <c r="Z6" s="318"/>
      <c r="AA6" s="320"/>
      <c r="AB6" s="317"/>
      <c r="AC6" s="318"/>
      <c r="AD6" s="320"/>
      <c r="AE6" s="320"/>
      <c r="AF6" s="320"/>
      <c r="AG6" s="317"/>
      <c r="AH6" s="318"/>
      <c r="AI6" s="320"/>
      <c r="AJ6" s="321"/>
      <c r="AK6" s="317"/>
      <c r="AL6" s="318"/>
      <c r="AM6" s="322"/>
      <c r="AN6" s="320"/>
      <c r="AO6" s="320"/>
      <c r="AP6" s="317"/>
      <c r="AQ6" s="23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4"/>
      <c r="BM6" s="22"/>
    </row>
    <row r="7" spans="1:65" ht="14.5" x14ac:dyDescent="0.35">
      <c r="A7" s="174">
        <v>611</v>
      </c>
      <c r="B7" s="14">
        <v>6</v>
      </c>
      <c r="C7" s="361" t="s">
        <v>271</v>
      </c>
      <c r="D7" s="362">
        <v>6</v>
      </c>
      <c r="E7" s="164" t="str">
        <f>Tableau1[[#This Row],[PAP]]</f>
        <v>non</v>
      </c>
      <c r="F7" s="17">
        <v>0</v>
      </c>
      <c r="G7" s="18">
        <v>0.25</v>
      </c>
      <c r="H7" s="18">
        <v>0.5</v>
      </c>
      <c r="I7" s="18">
        <v>0</v>
      </c>
      <c r="J7" s="18">
        <v>0.5</v>
      </c>
      <c r="K7" s="18">
        <v>0.5</v>
      </c>
      <c r="L7" s="18">
        <v>0.5</v>
      </c>
      <c r="M7" s="18">
        <v>0.25</v>
      </c>
      <c r="N7" s="18">
        <v>0</v>
      </c>
      <c r="O7" s="19">
        <v>0.25</v>
      </c>
      <c r="P7" s="17">
        <v>1.25</v>
      </c>
      <c r="Q7" s="18">
        <v>0</v>
      </c>
      <c r="R7" s="18">
        <v>0</v>
      </c>
      <c r="S7" s="18">
        <v>0.5</v>
      </c>
      <c r="T7" s="19">
        <v>0</v>
      </c>
      <c r="U7" s="20">
        <v>1</v>
      </c>
      <c r="V7" s="18">
        <v>1</v>
      </c>
      <c r="W7" s="18">
        <v>0.75</v>
      </c>
      <c r="X7" s="18">
        <v>0.5</v>
      </c>
      <c r="Y7" s="19">
        <v>0</v>
      </c>
      <c r="Z7" s="318"/>
      <c r="AA7" s="320"/>
      <c r="AB7" s="317"/>
      <c r="AC7" s="318"/>
      <c r="AD7" s="320"/>
      <c r="AE7" s="320"/>
      <c r="AF7" s="320"/>
      <c r="AG7" s="317"/>
      <c r="AH7" s="318"/>
      <c r="AI7" s="320"/>
      <c r="AJ7" s="321"/>
      <c r="AK7" s="317"/>
      <c r="AL7" s="318"/>
      <c r="AM7" s="322"/>
      <c r="AN7" s="320"/>
      <c r="AO7" s="320"/>
      <c r="AP7" s="317"/>
      <c r="AQ7" s="23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4"/>
      <c r="BM7" s="22"/>
    </row>
    <row r="8" spans="1:65" ht="14.5" x14ac:dyDescent="0.35">
      <c r="A8" s="174">
        <v>611</v>
      </c>
      <c r="B8" s="14">
        <v>7</v>
      </c>
      <c r="C8" s="361" t="s">
        <v>272</v>
      </c>
      <c r="D8" s="362">
        <v>7</v>
      </c>
      <c r="E8" s="164" t="str">
        <f>Tableau1[[#This Row],[PAP]]</f>
        <v>non</v>
      </c>
      <c r="F8" s="17">
        <v>1</v>
      </c>
      <c r="G8" s="18">
        <v>0.5</v>
      </c>
      <c r="H8" s="18">
        <v>0.5</v>
      </c>
      <c r="I8" s="18">
        <v>0</v>
      </c>
      <c r="J8" s="18">
        <v>0.5</v>
      </c>
      <c r="K8" s="18">
        <v>0.75</v>
      </c>
      <c r="L8" s="18">
        <v>1</v>
      </c>
      <c r="M8" s="18">
        <v>0</v>
      </c>
      <c r="N8" s="18">
        <v>0.5</v>
      </c>
      <c r="O8" s="19">
        <v>0</v>
      </c>
      <c r="P8" s="17">
        <v>1.25</v>
      </c>
      <c r="Q8" s="18">
        <v>1.5</v>
      </c>
      <c r="R8" s="18">
        <v>1</v>
      </c>
      <c r="S8" s="18">
        <v>2</v>
      </c>
      <c r="T8" s="19">
        <v>1.5</v>
      </c>
      <c r="U8" s="20">
        <v>1</v>
      </c>
      <c r="V8" s="18">
        <v>1.75</v>
      </c>
      <c r="W8" s="18">
        <v>0.5</v>
      </c>
      <c r="X8" s="18">
        <v>0.75</v>
      </c>
      <c r="Y8" s="19">
        <v>2</v>
      </c>
      <c r="Z8" s="318"/>
      <c r="AA8" s="320"/>
      <c r="AB8" s="317"/>
      <c r="AC8" s="318"/>
      <c r="AD8" s="320"/>
      <c r="AE8" s="320"/>
      <c r="AF8" s="320"/>
      <c r="AG8" s="317"/>
      <c r="AH8" s="318"/>
      <c r="AI8" s="320"/>
      <c r="AJ8" s="321"/>
      <c r="AK8" s="317"/>
      <c r="AL8" s="318"/>
      <c r="AM8" s="322"/>
      <c r="AN8" s="320"/>
      <c r="AO8" s="320"/>
      <c r="AP8" s="317"/>
      <c r="AQ8" s="23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4"/>
      <c r="BM8" s="22"/>
    </row>
    <row r="9" spans="1:65" ht="14.5" x14ac:dyDescent="0.35">
      <c r="A9" s="174">
        <v>611</v>
      </c>
      <c r="B9" s="14">
        <v>8</v>
      </c>
      <c r="C9" s="361" t="s">
        <v>273</v>
      </c>
      <c r="D9" s="362">
        <v>8</v>
      </c>
      <c r="E9" s="164" t="str">
        <f>Tableau1[[#This Row],[PAP]]</f>
        <v>oui</v>
      </c>
      <c r="F9" s="17">
        <v>0.25</v>
      </c>
      <c r="G9" s="18">
        <v>0.25</v>
      </c>
      <c r="H9" s="18">
        <v>0.25</v>
      </c>
      <c r="I9" s="18">
        <v>0.75</v>
      </c>
      <c r="J9" s="18">
        <v>0.5</v>
      </c>
      <c r="K9" s="18">
        <v>0.75</v>
      </c>
      <c r="L9" s="18">
        <v>0</v>
      </c>
      <c r="M9" s="18">
        <v>0</v>
      </c>
      <c r="N9" s="18">
        <v>0</v>
      </c>
      <c r="O9" s="19">
        <v>0</v>
      </c>
      <c r="P9" s="17">
        <v>1.5</v>
      </c>
      <c r="Q9" s="18">
        <v>1.75</v>
      </c>
      <c r="R9" s="18">
        <v>1</v>
      </c>
      <c r="S9" s="18">
        <v>1.5</v>
      </c>
      <c r="T9" s="19">
        <v>2</v>
      </c>
      <c r="U9" s="20">
        <v>1</v>
      </c>
      <c r="V9" s="18">
        <v>1.75</v>
      </c>
      <c r="W9" s="18">
        <v>0.25</v>
      </c>
      <c r="X9" s="18">
        <v>2</v>
      </c>
      <c r="Y9" s="19">
        <v>2</v>
      </c>
      <c r="Z9" s="318"/>
      <c r="AA9" s="320"/>
      <c r="AB9" s="317"/>
      <c r="AC9" s="318"/>
      <c r="AD9" s="320"/>
      <c r="AE9" s="320"/>
      <c r="AF9" s="320"/>
      <c r="AG9" s="317"/>
      <c r="AH9" s="318"/>
      <c r="AI9" s="320"/>
      <c r="AJ9" s="321"/>
      <c r="AK9" s="317"/>
      <c r="AL9" s="318"/>
      <c r="AM9" s="322"/>
      <c r="AN9" s="320"/>
      <c r="AO9" s="320"/>
      <c r="AP9" s="317"/>
      <c r="AQ9" s="23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4"/>
      <c r="BM9" s="22"/>
    </row>
    <row r="10" spans="1:65" ht="14.5" x14ac:dyDescent="0.35">
      <c r="A10" s="174">
        <v>611</v>
      </c>
      <c r="B10" s="14">
        <v>9</v>
      </c>
      <c r="C10" s="361" t="s">
        <v>274</v>
      </c>
      <c r="D10" s="362">
        <v>9</v>
      </c>
      <c r="E10" s="164" t="str">
        <f>Tableau1[[#This Row],[PAP]]</f>
        <v>non</v>
      </c>
      <c r="F10" s="17">
        <v>2</v>
      </c>
      <c r="G10" s="18">
        <v>2</v>
      </c>
      <c r="H10" s="18">
        <v>0.5</v>
      </c>
      <c r="I10" s="18">
        <v>0.5</v>
      </c>
      <c r="J10" s="18">
        <v>0.5</v>
      </c>
      <c r="K10" s="18">
        <v>0</v>
      </c>
      <c r="L10" s="18">
        <v>0.5</v>
      </c>
      <c r="M10" s="18">
        <v>0.25</v>
      </c>
      <c r="N10" s="18">
        <v>0</v>
      </c>
      <c r="O10" s="19">
        <v>0</v>
      </c>
      <c r="P10" s="17">
        <v>1.5</v>
      </c>
      <c r="Q10" s="18">
        <v>1.75</v>
      </c>
      <c r="R10" s="18">
        <v>1</v>
      </c>
      <c r="S10" s="18">
        <v>1</v>
      </c>
      <c r="T10" s="19">
        <v>0</v>
      </c>
      <c r="U10" s="20">
        <v>1</v>
      </c>
      <c r="V10" s="18">
        <v>0.75</v>
      </c>
      <c r="W10" s="18">
        <v>1</v>
      </c>
      <c r="X10" s="18">
        <v>2</v>
      </c>
      <c r="Y10" s="19">
        <v>2</v>
      </c>
      <c r="Z10" s="318"/>
      <c r="AA10" s="320"/>
      <c r="AB10" s="317"/>
      <c r="AC10" s="318"/>
      <c r="AD10" s="320"/>
      <c r="AE10" s="320"/>
      <c r="AF10" s="320"/>
      <c r="AG10" s="317"/>
      <c r="AH10" s="318"/>
      <c r="AI10" s="320"/>
      <c r="AJ10" s="321"/>
      <c r="AK10" s="317"/>
      <c r="AL10" s="318"/>
      <c r="AM10" s="322"/>
      <c r="AN10" s="320"/>
      <c r="AO10" s="320"/>
      <c r="AP10" s="317"/>
      <c r="AQ10" s="23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4"/>
      <c r="BM10" s="22"/>
    </row>
    <row r="11" spans="1:65" ht="14.5" x14ac:dyDescent="0.35">
      <c r="A11" s="174">
        <v>611</v>
      </c>
      <c r="B11" s="14">
        <v>10</v>
      </c>
      <c r="C11" s="361" t="s">
        <v>275</v>
      </c>
      <c r="D11" s="362">
        <v>10</v>
      </c>
      <c r="E11" s="164" t="str">
        <f>Tableau1[[#This Row],[PAP]]</f>
        <v>non</v>
      </c>
      <c r="F11" s="17">
        <v>2</v>
      </c>
      <c r="G11" s="18">
        <v>0.25</v>
      </c>
      <c r="H11" s="18">
        <v>0.5</v>
      </c>
      <c r="I11" s="18">
        <v>0</v>
      </c>
      <c r="J11" s="18">
        <v>0.5</v>
      </c>
      <c r="K11" s="18">
        <v>0.75</v>
      </c>
      <c r="L11" s="18">
        <v>0</v>
      </c>
      <c r="M11" s="18">
        <v>0</v>
      </c>
      <c r="N11" s="18">
        <v>0</v>
      </c>
      <c r="O11" s="19">
        <v>0</v>
      </c>
      <c r="P11" s="17">
        <v>0.75</v>
      </c>
      <c r="Q11" s="18">
        <v>1.75</v>
      </c>
      <c r="R11" s="18">
        <v>1</v>
      </c>
      <c r="S11" s="18">
        <v>2</v>
      </c>
      <c r="T11" s="19">
        <v>2</v>
      </c>
      <c r="U11" s="20">
        <v>1</v>
      </c>
      <c r="V11" s="18">
        <v>0.75</v>
      </c>
      <c r="W11" s="18">
        <v>2.5</v>
      </c>
      <c r="X11" s="18">
        <v>2</v>
      </c>
      <c r="Y11" s="19">
        <v>2</v>
      </c>
      <c r="Z11" s="318"/>
      <c r="AA11" s="320"/>
      <c r="AB11" s="317"/>
      <c r="AC11" s="318"/>
      <c r="AD11" s="320"/>
      <c r="AE11" s="320"/>
      <c r="AF11" s="320"/>
      <c r="AG11" s="317"/>
      <c r="AH11" s="318"/>
      <c r="AI11" s="320"/>
      <c r="AJ11" s="321"/>
      <c r="AK11" s="317"/>
      <c r="AL11" s="318"/>
      <c r="AM11" s="322"/>
      <c r="AN11" s="320"/>
      <c r="AO11" s="320"/>
      <c r="AP11" s="317"/>
      <c r="AQ11" s="23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4"/>
      <c r="BM11" s="22"/>
    </row>
    <row r="12" spans="1:65" ht="14.5" x14ac:dyDescent="0.35">
      <c r="A12" s="174">
        <v>611</v>
      </c>
      <c r="B12" s="14">
        <v>11</v>
      </c>
      <c r="C12" s="361" t="s">
        <v>276</v>
      </c>
      <c r="D12" s="362">
        <v>11</v>
      </c>
      <c r="E12" s="164" t="str">
        <f>Tableau1[[#This Row],[PAP]]</f>
        <v>oui</v>
      </c>
      <c r="F12" s="17">
        <v>0</v>
      </c>
      <c r="G12" s="18">
        <v>0</v>
      </c>
      <c r="H12" s="18">
        <v>0.5</v>
      </c>
      <c r="I12" s="18">
        <v>0.25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9">
        <v>0</v>
      </c>
      <c r="P12" s="17">
        <v>1.25</v>
      </c>
      <c r="Q12" s="18">
        <v>1.75</v>
      </c>
      <c r="R12" s="18">
        <v>0</v>
      </c>
      <c r="S12" s="18">
        <v>0.5</v>
      </c>
      <c r="T12" s="19">
        <v>0</v>
      </c>
      <c r="U12" s="20">
        <v>1</v>
      </c>
      <c r="V12" s="18">
        <v>1.75</v>
      </c>
      <c r="W12" s="18">
        <v>2.5</v>
      </c>
      <c r="X12" s="18">
        <v>1.75</v>
      </c>
      <c r="Y12" s="19">
        <v>0.75</v>
      </c>
      <c r="Z12" s="318"/>
      <c r="AA12" s="320"/>
      <c r="AB12" s="317"/>
      <c r="AC12" s="318"/>
      <c r="AD12" s="320"/>
      <c r="AE12" s="320"/>
      <c r="AF12" s="320"/>
      <c r="AG12" s="317"/>
      <c r="AH12" s="318"/>
      <c r="AI12" s="320"/>
      <c r="AJ12" s="321"/>
      <c r="AK12" s="317"/>
      <c r="AL12" s="318"/>
      <c r="AM12" s="322"/>
      <c r="AN12" s="320"/>
      <c r="AO12" s="320"/>
      <c r="AP12" s="317"/>
      <c r="AQ12" s="23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4"/>
      <c r="BM12" s="22"/>
    </row>
    <row r="13" spans="1:65" ht="14.5" x14ac:dyDescent="0.35">
      <c r="A13" s="174">
        <v>611</v>
      </c>
      <c r="B13" s="14">
        <v>12</v>
      </c>
      <c r="C13" s="361" t="s">
        <v>277</v>
      </c>
      <c r="D13" s="362">
        <v>12</v>
      </c>
      <c r="E13" s="164" t="str">
        <f>Tableau1[[#This Row],[PAP]]</f>
        <v>non</v>
      </c>
      <c r="F13" s="17">
        <v>0.5</v>
      </c>
      <c r="G13" s="18">
        <v>0.25</v>
      </c>
      <c r="H13" s="18">
        <v>0.5</v>
      </c>
      <c r="I13" s="18">
        <v>1</v>
      </c>
      <c r="J13" s="18">
        <v>0.5</v>
      </c>
      <c r="K13" s="18">
        <v>0.75</v>
      </c>
      <c r="L13" s="18">
        <v>1</v>
      </c>
      <c r="M13" s="18">
        <v>0.5</v>
      </c>
      <c r="N13" s="18">
        <v>0</v>
      </c>
      <c r="O13" s="19">
        <v>0</v>
      </c>
      <c r="P13" s="17">
        <v>1.25</v>
      </c>
      <c r="Q13" s="18">
        <v>1</v>
      </c>
      <c r="R13" s="18">
        <v>0</v>
      </c>
      <c r="S13" s="18">
        <v>0</v>
      </c>
      <c r="T13" s="19">
        <v>0.5</v>
      </c>
      <c r="U13" s="20">
        <v>1</v>
      </c>
      <c r="V13" s="18">
        <v>1</v>
      </c>
      <c r="W13" s="18">
        <v>0.5</v>
      </c>
      <c r="X13" s="18">
        <v>2</v>
      </c>
      <c r="Y13" s="19">
        <v>2</v>
      </c>
      <c r="Z13" s="318"/>
      <c r="AA13" s="320"/>
      <c r="AB13" s="317"/>
      <c r="AC13" s="318"/>
      <c r="AD13" s="320"/>
      <c r="AE13" s="320"/>
      <c r="AF13" s="320"/>
      <c r="AG13" s="317"/>
      <c r="AH13" s="318"/>
      <c r="AI13" s="320"/>
      <c r="AJ13" s="321"/>
      <c r="AK13" s="317"/>
      <c r="AL13" s="318"/>
      <c r="AM13" s="322"/>
      <c r="AN13" s="320"/>
      <c r="AO13" s="320"/>
      <c r="AP13" s="317"/>
      <c r="AQ13" s="23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4"/>
      <c r="BM13" s="22"/>
    </row>
    <row r="14" spans="1:65" ht="14.5" x14ac:dyDescent="0.35">
      <c r="A14" s="174">
        <v>611</v>
      </c>
      <c r="B14" s="14">
        <v>13</v>
      </c>
      <c r="C14" s="361" t="s">
        <v>278</v>
      </c>
      <c r="D14" s="362">
        <v>13</v>
      </c>
      <c r="E14" s="164" t="str">
        <f>Tableau1[[#This Row],[PAP]]</f>
        <v>non</v>
      </c>
      <c r="F14" s="17">
        <v>2</v>
      </c>
      <c r="G14" s="18">
        <v>0.25</v>
      </c>
      <c r="H14" s="18">
        <v>0.5</v>
      </c>
      <c r="I14" s="18">
        <v>0.75</v>
      </c>
      <c r="J14" s="18">
        <v>0.25</v>
      </c>
      <c r="K14" s="18">
        <v>1</v>
      </c>
      <c r="L14" s="18">
        <v>1</v>
      </c>
      <c r="M14" s="18">
        <v>0.5</v>
      </c>
      <c r="N14" s="18">
        <v>0.5</v>
      </c>
      <c r="O14" s="19">
        <v>0</v>
      </c>
      <c r="P14" s="17">
        <v>0</v>
      </c>
      <c r="Q14" s="18">
        <v>0</v>
      </c>
      <c r="R14" s="18">
        <v>0</v>
      </c>
      <c r="S14" s="18">
        <v>0</v>
      </c>
      <c r="T14" s="19">
        <v>0</v>
      </c>
      <c r="U14" s="20">
        <v>0.5</v>
      </c>
      <c r="V14" s="18">
        <v>0</v>
      </c>
      <c r="W14" s="18">
        <v>0.75</v>
      </c>
      <c r="X14" s="18">
        <v>1</v>
      </c>
      <c r="Y14" s="19">
        <v>2</v>
      </c>
      <c r="Z14" s="318">
        <v>0</v>
      </c>
      <c r="AA14" s="320">
        <v>0</v>
      </c>
      <c r="AB14" s="317">
        <v>0</v>
      </c>
      <c r="AC14" s="318">
        <v>0.5</v>
      </c>
      <c r="AD14" s="320">
        <v>0</v>
      </c>
      <c r="AE14" s="320">
        <v>0</v>
      </c>
      <c r="AF14" s="320">
        <v>0.8</v>
      </c>
      <c r="AG14" s="317">
        <v>0</v>
      </c>
      <c r="AH14" s="318">
        <v>0.8</v>
      </c>
      <c r="AI14" s="320">
        <v>1</v>
      </c>
      <c r="AJ14" s="321">
        <v>0.8</v>
      </c>
      <c r="AK14" s="317">
        <v>0.8</v>
      </c>
      <c r="AL14" s="318">
        <v>0.5</v>
      </c>
      <c r="AM14" s="322">
        <v>1</v>
      </c>
      <c r="AN14" s="320">
        <v>0</v>
      </c>
      <c r="AO14" s="320">
        <v>0</v>
      </c>
      <c r="AP14" s="317">
        <v>1</v>
      </c>
      <c r="AQ14" s="23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4"/>
      <c r="BM14" s="22"/>
    </row>
    <row r="15" spans="1:65" ht="14.5" x14ac:dyDescent="0.35">
      <c r="A15" s="174">
        <v>611</v>
      </c>
      <c r="B15" s="14">
        <v>14</v>
      </c>
      <c r="C15" s="361" t="s">
        <v>279</v>
      </c>
      <c r="D15" s="362">
        <v>14</v>
      </c>
      <c r="E15" s="164" t="str">
        <f>Tableau1[[#This Row],[PAP]]</f>
        <v>oui</v>
      </c>
      <c r="F15" s="17">
        <v>0.25</v>
      </c>
      <c r="G15" s="18">
        <v>0</v>
      </c>
      <c r="H15" s="18">
        <v>0.25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9">
        <v>0</v>
      </c>
      <c r="P15" s="17">
        <v>0</v>
      </c>
      <c r="Q15" s="18">
        <v>0</v>
      </c>
      <c r="R15" s="18">
        <v>0</v>
      </c>
      <c r="S15" s="18">
        <v>0</v>
      </c>
      <c r="T15" s="19">
        <v>0</v>
      </c>
      <c r="U15" s="20">
        <v>0.5</v>
      </c>
      <c r="V15" s="18">
        <v>0.25</v>
      </c>
      <c r="W15" s="18">
        <v>0.25</v>
      </c>
      <c r="X15" s="18">
        <v>0</v>
      </c>
      <c r="Y15" s="19">
        <v>0</v>
      </c>
      <c r="Z15" s="318"/>
      <c r="AA15" s="320"/>
      <c r="AB15" s="317"/>
      <c r="AC15" s="318"/>
      <c r="AD15" s="320"/>
      <c r="AE15" s="320"/>
      <c r="AF15" s="320"/>
      <c r="AG15" s="317"/>
      <c r="AH15" s="318"/>
      <c r="AI15" s="320"/>
      <c r="AJ15" s="321"/>
      <c r="AK15" s="317"/>
      <c r="AL15" s="318"/>
      <c r="AM15" s="322"/>
      <c r="AN15" s="320"/>
      <c r="AO15" s="320"/>
      <c r="AP15" s="317"/>
      <c r="AQ15" s="23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4"/>
      <c r="BM15" s="22"/>
    </row>
    <row r="16" spans="1:65" ht="14.5" x14ac:dyDescent="0.35">
      <c r="A16" s="174">
        <v>611</v>
      </c>
      <c r="B16" s="14">
        <v>15</v>
      </c>
      <c r="C16" s="361" t="s">
        <v>280</v>
      </c>
      <c r="D16" s="362">
        <v>15</v>
      </c>
      <c r="E16" s="164" t="str">
        <f>Tableau1[[#This Row],[PAP]]</f>
        <v>non</v>
      </c>
      <c r="F16" s="17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9">
        <v>0</v>
      </c>
      <c r="P16" s="17">
        <v>1.5</v>
      </c>
      <c r="Q16" s="18">
        <v>1</v>
      </c>
      <c r="R16" s="18">
        <v>2</v>
      </c>
      <c r="S16" s="18">
        <v>1</v>
      </c>
      <c r="T16" s="19">
        <v>1.5</v>
      </c>
      <c r="U16" s="20">
        <v>1</v>
      </c>
      <c r="V16" s="18">
        <v>1.75</v>
      </c>
      <c r="W16" s="18">
        <v>1.5</v>
      </c>
      <c r="X16" s="18">
        <v>0</v>
      </c>
      <c r="Y16" s="19">
        <v>2</v>
      </c>
      <c r="Z16" s="318"/>
      <c r="AA16" s="320"/>
      <c r="AB16" s="317"/>
      <c r="AC16" s="318"/>
      <c r="AD16" s="320"/>
      <c r="AE16" s="320"/>
      <c r="AF16" s="320"/>
      <c r="AG16" s="317"/>
      <c r="AH16" s="318"/>
      <c r="AI16" s="320"/>
      <c r="AJ16" s="321"/>
      <c r="AK16" s="317"/>
      <c r="AL16" s="318"/>
      <c r="AM16" s="322"/>
      <c r="AN16" s="320"/>
      <c r="AO16" s="320"/>
      <c r="AP16" s="317"/>
      <c r="AQ16" s="23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4"/>
      <c r="BM16" s="22"/>
    </row>
    <row r="17" spans="1:65" ht="14.5" x14ac:dyDescent="0.35">
      <c r="A17" s="174">
        <v>611</v>
      </c>
      <c r="B17" s="14">
        <v>16</v>
      </c>
      <c r="C17" s="361" t="s">
        <v>281</v>
      </c>
      <c r="D17" s="362">
        <v>16</v>
      </c>
      <c r="E17" s="164" t="str">
        <f>Tableau1[[#This Row],[PAP]]</f>
        <v>non</v>
      </c>
      <c r="F17" s="17">
        <v>0.5</v>
      </c>
      <c r="G17" s="18">
        <v>0.25</v>
      </c>
      <c r="H17" s="18">
        <v>0.25</v>
      </c>
      <c r="I17" s="18">
        <v>0.25</v>
      </c>
      <c r="J17" s="18">
        <v>0.5</v>
      </c>
      <c r="K17" s="18">
        <v>0.75</v>
      </c>
      <c r="L17" s="18">
        <v>1</v>
      </c>
      <c r="M17" s="18">
        <v>0.25</v>
      </c>
      <c r="N17" s="18">
        <v>0.25</v>
      </c>
      <c r="O17" s="19">
        <v>0.25</v>
      </c>
      <c r="P17" s="17">
        <v>1</v>
      </c>
      <c r="Q17" s="18">
        <v>1.25</v>
      </c>
      <c r="R17" s="18">
        <v>1</v>
      </c>
      <c r="S17" s="18">
        <v>0</v>
      </c>
      <c r="T17" s="19">
        <v>0.25</v>
      </c>
      <c r="U17" s="20">
        <v>1</v>
      </c>
      <c r="V17" s="18">
        <v>1.5</v>
      </c>
      <c r="W17" s="18">
        <v>0.5</v>
      </c>
      <c r="X17" s="18">
        <v>0.25</v>
      </c>
      <c r="Y17" s="19">
        <v>0.25</v>
      </c>
      <c r="Z17" s="318"/>
      <c r="AA17" s="320"/>
      <c r="AB17" s="317"/>
      <c r="AC17" s="318"/>
      <c r="AD17" s="320"/>
      <c r="AE17" s="320"/>
      <c r="AF17" s="320"/>
      <c r="AG17" s="317"/>
      <c r="AH17" s="318"/>
      <c r="AI17" s="320"/>
      <c r="AJ17" s="321"/>
      <c r="AK17" s="317"/>
      <c r="AL17" s="318"/>
      <c r="AM17" s="322"/>
      <c r="AN17" s="320"/>
      <c r="AO17" s="320"/>
      <c r="AP17" s="317"/>
      <c r="AQ17" s="23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4"/>
      <c r="BM17" s="22"/>
    </row>
    <row r="18" spans="1:65" ht="14.5" x14ac:dyDescent="0.35">
      <c r="A18" s="174">
        <v>611</v>
      </c>
      <c r="B18" s="14">
        <v>17</v>
      </c>
      <c r="C18" s="361" t="s">
        <v>282</v>
      </c>
      <c r="D18" s="362">
        <v>17</v>
      </c>
      <c r="E18" s="164" t="str">
        <f>Tableau1[[#This Row],[PAP]]</f>
        <v>non</v>
      </c>
      <c r="F18" s="17">
        <v>0</v>
      </c>
      <c r="G18" s="18">
        <v>0</v>
      </c>
      <c r="H18" s="18">
        <v>0</v>
      </c>
      <c r="I18" s="18">
        <v>0.75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9">
        <v>0</v>
      </c>
      <c r="P18" s="17">
        <v>1.75</v>
      </c>
      <c r="Q18" s="18">
        <v>0.75</v>
      </c>
      <c r="R18" s="18">
        <v>0</v>
      </c>
      <c r="S18" s="18">
        <v>0</v>
      </c>
      <c r="T18" s="19">
        <v>0</v>
      </c>
      <c r="U18" s="20">
        <v>1</v>
      </c>
      <c r="V18" s="18">
        <v>0</v>
      </c>
      <c r="W18" s="18">
        <v>0.5</v>
      </c>
      <c r="X18" s="18">
        <v>0</v>
      </c>
      <c r="Y18" s="19">
        <v>0</v>
      </c>
      <c r="Z18" s="318"/>
      <c r="AA18" s="320"/>
      <c r="AB18" s="317"/>
      <c r="AC18" s="318"/>
      <c r="AD18" s="320"/>
      <c r="AE18" s="320"/>
      <c r="AF18" s="320"/>
      <c r="AG18" s="317"/>
      <c r="AH18" s="318"/>
      <c r="AI18" s="320"/>
      <c r="AJ18" s="321"/>
      <c r="AK18" s="317"/>
      <c r="AL18" s="318"/>
      <c r="AM18" s="322"/>
      <c r="AN18" s="320"/>
      <c r="AO18" s="320"/>
      <c r="AP18" s="317"/>
      <c r="AQ18" s="23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4"/>
      <c r="BM18" s="22"/>
    </row>
    <row r="19" spans="1:65" ht="14.5" x14ac:dyDescent="0.35">
      <c r="A19" s="174">
        <v>611</v>
      </c>
      <c r="B19" s="14">
        <v>18</v>
      </c>
      <c r="C19" s="361" t="s">
        <v>283</v>
      </c>
      <c r="D19" s="362">
        <v>18</v>
      </c>
      <c r="E19" s="164" t="str">
        <f>Tableau1[[#This Row],[PAP]]</f>
        <v>non</v>
      </c>
      <c r="F19" s="17">
        <v>1.25</v>
      </c>
      <c r="G19" s="18">
        <v>0.25</v>
      </c>
      <c r="H19" s="18">
        <v>0.5</v>
      </c>
      <c r="I19" s="18">
        <v>0.5</v>
      </c>
      <c r="J19" s="18">
        <v>0.75</v>
      </c>
      <c r="K19" s="18">
        <v>0</v>
      </c>
      <c r="L19" s="18">
        <v>0</v>
      </c>
      <c r="M19" s="18">
        <v>0</v>
      </c>
      <c r="N19" s="18">
        <v>0</v>
      </c>
      <c r="O19" s="19">
        <v>0.25</v>
      </c>
      <c r="P19" s="17">
        <v>1.25</v>
      </c>
      <c r="Q19" s="18">
        <v>1</v>
      </c>
      <c r="R19" s="18">
        <v>0</v>
      </c>
      <c r="S19" s="18">
        <v>0</v>
      </c>
      <c r="T19" s="19">
        <v>0</v>
      </c>
      <c r="U19" s="20">
        <v>1</v>
      </c>
      <c r="V19" s="18">
        <v>1.5</v>
      </c>
      <c r="W19" s="18">
        <v>0.5</v>
      </c>
      <c r="X19" s="18">
        <v>2</v>
      </c>
      <c r="Y19" s="19">
        <v>2</v>
      </c>
      <c r="Z19" s="318"/>
      <c r="AA19" s="320"/>
      <c r="AB19" s="317"/>
      <c r="AC19" s="318"/>
      <c r="AD19" s="320"/>
      <c r="AE19" s="320"/>
      <c r="AF19" s="320"/>
      <c r="AG19" s="317"/>
      <c r="AH19" s="318"/>
      <c r="AI19" s="320"/>
      <c r="AJ19" s="321"/>
      <c r="AK19" s="317"/>
      <c r="AL19" s="318"/>
      <c r="AM19" s="322"/>
      <c r="AN19" s="320"/>
      <c r="AO19" s="320"/>
      <c r="AP19" s="317"/>
      <c r="AQ19" s="23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4"/>
      <c r="BM19" s="22"/>
    </row>
    <row r="20" spans="1:65" ht="14.5" x14ac:dyDescent="0.35">
      <c r="A20" s="174">
        <v>611</v>
      </c>
      <c r="B20" s="14">
        <v>19</v>
      </c>
      <c r="C20" s="361" t="s">
        <v>284</v>
      </c>
      <c r="D20" s="362">
        <v>19</v>
      </c>
      <c r="E20" s="164" t="str">
        <f>Tableau1[[#This Row],[PAP]]</f>
        <v>oui</v>
      </c>
      <c r="F20" s="17">
        <v>0</v>
      </c>
      <c r="G20" s="18">
        <v>0</v>
      </c>
      <c r="H20" s="18">
        <v>0.5</v>
      </c>
      <c r="I20" s="18">
        <v>0.75</v>
      </c>
      <c r="J20" s="18">
        <v>0.25</v>
      </c>
      <c r="K20" s="18">
        <v>0.5</v>
      </c>
      <c r="L20" s="18">
        <v>1</v>
      </c>
      <c r="M20" s="18">
        <v>0</v>
      </c>
      <c r="N20" s="18">
        <v>0</v>
      </c>
      <c r="O20" s="19">
        <v>0</v>
      </c>
      <c r="P20" s="17">
        <v>1.75</v>
      </c>
      <c r="Q20" s="18">
        <v>2</v>
      </c>
      <c r="R20" s="18">
        <v>1</v>
      </c>
      <c r="S20" s="18">
        <v>2</v>
      </c>
      <c r="T20" s="19">
        <v>0.5</v>
      </c>
      <c r="U20" s="20">
        <v>0.75</v>
      </c>
      <c r="V20" s="18">
        <v>1.75</v>
      </c>
      <c r="W20" s="18">
        <v>2.75</v>
      </c>
      <c r="X20" s="18">
        <v>2</v>
      </c>
      <c r="Y20" s="19">
        <v>2</v>
      </c>
      <c r="Z20" s="318"/>
      <c r="AA20" s="320"/>
      <c r="AB20" s="317"/>
      <c r="AC20" s="318"/>
      <c r="AD20" s="320"/>
      <c r="AE20" s="320"/>
      <c r="AF20" s="320"/>
      <c r="AG20" s="317"/>
      <c r="AH20" s="318"/>
      <c r="AI20" s="320"/>
      <c r="AJ20" s="321"/>
      <c r="AK20" s="317"/>
      <c r="AL20" s="318"/>
      <c r="AM20" s="322"/>
      <c r="AN20" s="320"/>
      <c r="AO20" s="320"/>
      <c r="AP20" s="317"/>
      <c r="AQ20" s="23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4"/>
      <c r="BM20" s="22"/>
    </row>
    <row r="21" spans="1:65" ht="14.5" x14ac:dyDescent="0.35">
      <c r="A21" s="174">
        <v>611</v>
      </c>
      <c r="B21" s="14">
        <v>20</v>
      </c>
      <c r="C21" s="361" t="s">
        <v>285</v>
      </c>
      <c r="D21" s="362">
        <v>20</v>
      </c>
      <c r="E21" s="164" t="str">
        <f>Tableau1[[#This Row],[PAP]]</f>
        <v>non</v>
      </c>
      <c r="F21" s="17">
        <v>0.25</v>
      </c>
      <c r="G21" s="18">
        <v>0.25</v>
      </c>
      <c r="H21" s="18">
        <v>0.5</v>
      </c>
      <c r="I21" s="18">
        <v>0.75</v>
      </c>
      <c r="J21" s="18">
        <v>0.25</v>
      </c>
      <c r="K21" s="18">
        <v>0</v>
      </c>
      <c r="L21" s="18">
        <v>0</v>
      </c>
      <c r="M21" s="18">
        <v>0</v>
      </c>
      <c r="N21" s="18">
        <v>0</v>
      </c>
      <c r="O21" s="19">
        <v>0</v>
      </c>
      <c r="P21" s="17">
        <v>1.5</v>
      </c>
      <c r="Q21" s="18">
        <v>1.75</v>
      </c>
      <c r="R21" s="18">
        <v>1</v>
      </c>
      <c r="S21" s="18">
        <v>2</v>
      </c>
      <c r="T21" s="19">
        <v>1</v>
      </c>
      <c r="U21" s="20">
        <v>1</v>
      </c>
      <c r="V21" s="18">
        <v>0</v>
      </c>
      <c r="W21" s="18">
        <v>0.25</v>
      </c>
      <c r="X21" s="18">
        <v>2</v>
      </c>
      <c r="Y21" s="19">
        <v>2</v>
      </c>
      <c r="Z21" s="318"/>
      <c r="AA21" s="320"/>
      <c r="AB21" s="317"/>
      <c r="AC21" s="318"/>
      <c r="AD21" s="320"/>
      <c r="AE21" s="320"/>
      <c r="AF21" s="320"/>
      <c r="AG21" s="317"/>
      <c r="AH21" s="318"/>
      <c r="AI21" s="320"/>
      <c r="AJ21" s="321"/>
      <c r="AK21" s="317"/>
      <c r="AL21" s="318"/>
      <c r="AM21" s="322"/>
      <c r="AN21" s="320"/>
      <c r="AO21" s="320"/>
      <c r="AP21" s="317"/>
      <c r="AQ21" s="23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4"/>
      <c r="BM21" s="22"/>
    </row>
    <row r="22" spans="1:65" ht="14.5" x14ac:dyDescent="0.35">
      <c r="A22" s="174">
        <v>611</v>
      </c>
      <c r="B22" s="14">
        <v>21</v>
      </c>
      <c r="C22" s="361" t="s">
        <v>286</v>
      </c>
      <c r="D22" s="362">
        <v>21</v>
      </c>
      <c r="E22" s="164" t="str">
        <f>Tableau1[[#This Row],[PAP]]</f>
        <v>non</v>
      </c>
      <c r="F22" s="17">
        <v>0</v>
      </c>
      <c r="G22" s="18">
        <v>0.25</v>
      </c>
      <c r="H22" s="18">
        <v>0.5</v>
      </c>
      <c r="I22" s="18">
        <v>0</v>
      </c>
      <c r="J22" s="18">
        <v>0.75</v>
      </c>
      <c r="K22" s="18">
        <v>0.75</v>
      </c>
      <c r="L22" s="18">
        <v>1</v>
      </c>
      <c r="M22" s="18">
        <v>0.25</v>
      </c>
      <c r="N22" s="18">
        <v>0.25</v>
      </c>
      <c r="O22" s="19">
        <v>0.25</v>
      </c>
      <c r="P22" s="17">
        <v>1.25</v>
      </c>
      <c r="Q22" s="18">
        <v>1.25</v>
      </c>
      <c r="R22" s="18">
        <v>1</v>
      </c>
      <c r="S22" s="18">
        <v>0.5</v>
      </c>
      <c r="T22" s="19">
        <v>1</v>
      </c>
      <c r="U22" s="20">
        <v>1</v>
      </c>
      <c r="V22" s="18">
        <v>1</v>
      </c>
      <c r="W22" s="18">
        <v>2.75</v>
      </c>
      <c r="X22" s="18">
        <v>2</v>
      </c>
      <c r="Y22" s="19">
        <v>2</v>
      </c>
      <c r="Z22" s="318"/>
      <c r="AA22" s="320"/>
      <c r="AB22" s="317"/>
      <c r="AC22" s="318"/>
      <c r="AD22" s="320"/>
      <c r="AE22" s="320"/>
      <c r="AF22" s="320"/>
      <c r="AG22" s="317"/>
      <c r="AH22" s="318"/>
      <c r="AI22" s="320"/>
      <c r="AJ22" s="321"/>
      <c r="AK22" s="317"/>
      <c r="AL22" s="318"/>
      <c r="AM22" s="322"/>
      <c r="AN22" s="320"/>
      <c r="AO22" s="320"/>
      <c r="AP22" s="317"/>
      <c r="AQ22" s="23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4"/>
      <c r="BM22" s="22"/>
    </row>
    <row r="23" spans="1:65" ht="14.5" x14ac:dyDescent="0.35">
      <c r="A23" s="174">
        <v>611</v>
      </c>
      <c r="B23" s="14">
        <v>22</v>
      </c>
      <c r="C23" s="361" t="s">
        <v>287</v>
      </c>
      <c r="D23" s="362">
        <v>22</v>
      </c>
      <c r="E23" s="164" t="str">
        <f>Tableau1[[#This Row],[PAP]]</f>
        <v>oui</v>
      </c>
      <c r="F23" s="17">
        <v>0.25</v>
      </c>
      <c r="G23" s="18">
        <v>0.5</v>
      </c>
      <c r="H23" s="18">
        <v>0.5</v>
      </c>
      <c r="I23" s="18">
        <v>0.75</v>
      </c>
      <c r="J23" s="18">
        <v>0.5</v>
      </c>
      <c r="K23" s="18">
        <v>0</v>
      </c>
      <c r="L23" s="18">
        <v>0</v>
      </c>
      <c r="M23" s="18">
        <v>0</v>
      </c>
      <c r="N23" s="18">
        <v>0</v>
      </c>
      <c r="O23" s="19">
        <v>0</v>
      </c>
      <c r="P23" s="17">
        <v>0</v>
      </c>
      <c r="Q23" s="18">
        <v>0</v>
      </c>
      <c r="R23" s="18">
        <v>0</v>
      </c>
      <c r="S23" s="18">
        <v>0</v>
      </c>
      <c r="T23" s="19">
        <v>0</v>
      </c>
      <c r="U23" s="20">
        <v>1</v>
      </c>
      <c r="V23" s="18">
        <v>1.75</v>
      </c>
      <c r="W23" s="18">
        <v>0</v>
      </c>
      <c r="X23" s="18">
        <v>0</v>
      </c>
      <c r="Y23" s="19">
        <v>0</v>
      </c>
      <c r="Z23" s="318"/>
      <c r="AA23" s="320"/>
      <c r="AB23" s="317"/>
      <c r="AC23" s="318"/>
      <c r="AD23" s="320"/>
      <c r="AE23" s="320"/>
      <c r="AF23" s="320"/>
      <c r="AG23" s="317"/>
      <c r="AH23" s="318"/>
      <c r="AI23" s="320"/>
      <c r="AJ23" s="321"/>
      <c r="AK23" s="317"/>
      <c r="AL23" s="318"/>
      <c r="AM23" s="322"/>
      <c r="AN23" s="320"/>
      <c r="AO23" s="320"/>
      <c r="AP23" s="317"/>
      <c r="AQ23" s="23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4"/>
      <c r="BM23" s="22"/>
    </row>
    <row r="24" spans="1:65" ht="14.5" x14ac:dyDescent="0.35">
      <c r="A24" s="174">
        <v>611</v>
      </c>
      <c r="B24" s="14">
        <v>23</v>
      </c>
      <c r="C24" s="361" t="s">
        <v>288</v>
      </c>
      <c r="D24" s="362">
        <v>23</v>
      </c>
      <c r="E24" s="164" t="str">
        <f>Tableau1[[#This Row],[PAP]]</f>
        <v>non</v>
      </c>
      <c r="F24" s="17">
        <v>1</v>
      </c>
      <c r="G24" s="18">
        <v>0</v>
      </c>
      <c r="H24" s="18">
        <v>0</v>
      </c>
      <c r="I24" s="18">
        <v>0.5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9">
        <v>0</v>
      </c>
      <c r="P24" s="17">
        <v>1.5</v>
      </c>
      <c r="Q24" s="18">
        <v>1.5</v>
      </c>
      <c r="R24" s="18">
        <v>1</v>
      </c>
      <c r="S24" s="18">
        <v>0</v>
      </c>
      <c r="T24" s="19">
        <v>0</v>
      </c>
      <c r="U24" s="20">
        <v>1</v>
      </c>
      <c r="V24" s="18">
        <v>0.25</v>
      </c>
      <c r="W24" s="18">
        <v>0.75</v>
      </c>
      <c r="X24" s="18">
        <v>2</v>
      </c>
      <c r="Y24" s="19">
        <v>2</v>
      </c>
      <c r="Z24" s="318"/>
      <c r="AA24" s="320"/>
      <c r="AB24" s="317"/>
      <c r="AC24" s="318"/>
      <c r="AD24" s="320"/>
      <c r="AE24" s="320"/>
      <c r="AF24" s="320"/>
      <c r="AG24" s="317"/>
      <c r="AH24" s="318"/>
      <c r="AI24" s="320"/>
      <c r="AJ24" s="321"/>
      <c r="AK24" s="317"/>
      <c r="AL24" s="318"/>
      <c r="AM24" s="322"/>
      <c r="AN24" s="320"/>
      <c r="AO24" s="320"/>
      <c r="AP24" s="317"/>
      <c r="AQ24" s="23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4"/>
      <c r="BM24" s="22"/>
    </row>
    <row r="25" spans="1:65" ht="14.5" x14ac:dyDescent="0.35">
      <c r="A25" s="174">
        <v>611</v>
      </c>
      <c r="B25" s="14">
        <v>24</v>
      </c>
      <c r="C25" s="361" t="s">
        <v>289</v>
      </c>
      <c r="D25" s="362">
        <v>24</v>
      </c>
      <c r="E25" s="164" t="str">
        <f>Tableau1[[#This Row],[PAP]]</f>
        <v>non</v>
      </c>
      <c r="F25" s="17">
        <v>1</v>
      </c>
      <c r="G25" s="18">
        <v>0.25</v>
      </c>
      <c r="H25" s="18">
        <v>0.25</v>
      </c>
      <c r="I25" s="18">
        <v>1</v>
      </c>
      <c r="J25" s="18">
        <v>0</v>
      </c>
      <c r="K25" s="18">
        <v>0</v>
      </c>
      <c r="L25" s="18">
        <v>0</v>
      </c>
      <c r="M25" s="18">
        <v>0</v>
      </c>
      <c r="N25" s="18">
        <v>0.5</v>
      </c>
      <c r="O25" s="19">
        <v>0</v>
      </c>
      <c r="P25" s="17">
        <v>1.5</v>
      </c>
      <c r="Q25" s="18">
        <v>0</v>
      </c>
      <c r="R25" s="18">
        <v>0.5</v>
      </c>
      <c r="S25" s="18">
        <v>0</v>
      </c>
      <c r="T25" s="19">
        <v>0</v>
      </c>
      <c r="U25" s="20">
        <v>1</v>
      </c>
      <c r="V25" s="18">
        <v>1.75</v>
      </c>
      <c r="W25" s="18">
        <v>1</v>
      </c>
      <c r="X25" s="18">
        <v>2</v>
      </c>
      <c r="Y25" s="19">
        <v>2</v>
      </c>
      <c r="Z25" s="318"/>
      <c r="AA25" s="320"/>
      <c r="AB25" s="317"/>
      <c r="AC25" s="318"/>
      <c r="AD25" s="320"/>
      <c r="AE25" s="320"/>
      <c r="AF25" s="320"/>
      <c r="AG25" s="317"/>
      <c r="AH25" s="318"/>
      <c r="AI25" s="320"/>
      <c r="AJ25" s="321"/>
      <c r="AK25" s="317"/>
      <c r="AL25" s="318"/>
      <c r="AM25" s="322"/>
      <c r="AN25" s="320"/>
      <c r="AO25" s="320"/>
      <c r="AP25" s="317"/>
      <c r="AQ25" s="23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4"/>
      <c r="BM25" s="22"/>
    </row>
    <row r="26" spans="1:65" ht="14.5" x14ac:dyDescent="0.35">
      <c r="A26" s="174">
        <v>611</v>
      </c>
      <c r="B26" s="14">
        <v>25</v>
      </c>
      <c r="C26" s="361" t="s">
        <v>290</v>
      </c>
      <c r="D26" s="362">
        <v>25</v>
      </c>
      <c r="E26" s="164" t="str">
        <f>Tableau1[[#This Row],[PAP]]</f>
        <v>non</v>
      </c>
      <c r="F26" s="17">
        <v>1</v>
      </c>
      <c r="G26" s="18">
        <v>0.25</v>
      </c>
      <c r="H26" s="18">
        <v>0.5</v>
      </c>
      <c r="I26" s="18">
        <v>0.25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9">
        <v>0</v>
      </c>
      <c r="P26" s="17">
        <v>1.5</v>
      </c>
      <c r="Q26" s="18">
        <v>1</v>
      </c>
      <c r="R26" s="18">
        <v>1</v>
      </c>
      <c r="S26" s="18">
        <v>2</v>
      </c>
      <c r="T26" s="19">
        <v>1</v>
      </c>
      <c r="U26" s="20">
        <v>1</v>
      </c>
      <c r="V26" s="18">
        <v>1.75</v>
      </c>
      <c r="W26" s="18">
        <v>2.5</v>
      </c>
      <c r="X26" s="18">
        <v>2</v>
      </c>
      <c r="Y26" s="19">
        <v>0</v>
      </c>
      <c r="Z26" s="318"/>
      <c r="AA26" s="320"/>
      <c r="AB26" s="317"/>
      <c r="AC26" s="318"/>
      <c r="AD26" s="320"/>
      <c r="AE26" s="320"/>
      <c r="AF26" s="320"/>
      <c r="AG26" s="317"/>
      <c r="AH26" s="318"/>
      <c r="AI26" s="320"/>
      <c r="AJ26" s="321"/>
      <c r="AK26" s="317"/>
      <c r="AL26" s="318"/>
      <c r="AM26" s="322"/>
      <c r="AN26" s="320"/>
      <c r="AO26" s="320"/>
      <c r="AP26" s="317"/>
      <c r="AQ26" s="23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4"/>
      <c r="BM26" s="22"/>
    </row>
    <row r="27" spans="1:65" ht="14.5" x14ac:dyDescent="0.35">
      <c r="A27" s="174">
        <v>611</v>
      </c>
      <c r="B27" s="14">
        <v>26</v>
      </c>
      <c r="C27" s="361" t="s">
        <v>291</v>
      </c>
      <c r="D27" s="362">
        <v>26</v>
      </c>
      <c r="E27" s="164" t="str">
        <f>Tableau1[[#This Row],[PAP]]</f>
        <v>non</v>
      </c>
      <c r="F27" s="17">
        <v>0</v>
      </c>
      <c r="G27" s="18">
        <v>0</v>
      </c>
      <c r="H27" s="18">
        <v>0.5</v>
      </c>
      <c r="I27" s="18">
        <v>1</v>
      </c>
      <c r="J27" s="18">
        <v>0</v>
      </c>
      <c r="K27" s="18">
        <v>1</v>
      </c>
      <c r="L27" s="18">
        <v>1</v>
      </c>
      <c r="M27" s="18">
        <v>0.5</v>
      </c>
      <c r="N27" s="18">
        <v>0.5</v>
      </c>
      <c r="O27" s="19">
        <v>0</v>
      </c>
      <c r="P27" s="17">
        <v>0.5</v>
      </c>
      <c r="Q27" s="18">
        <v>1.75</v>
      </c>
      <c r="R27" s="18">
        <v>1</v>
      </c>
      <c r="S27" s="18">
        <v>0.5</v>
      </c>
      <c r="T27" s="19">
        <v>0.25</v>
      </c>
      <c r="U27" s="20">
        <v>1</v>
      </c>
      <c r="V27" s="18">
        <v>0</v>
      </c>
      <c r="W27" s="18">
        <v>1</v>
      </c>
      <c r="X27" s="18">
        <v>2</v>
      </c>
      <c r="Y27" s="19">
        <v>2</v>
      </c>
      <c r="Z27" s="318"/>
      <c r="AA27" s="320"/>
      <c r="AB27" s="317"/>
      <c r="AC27" s="318"/>
      <c r="AD27" s="320"/>
      <c r="AE27" s="320"/>
      <c r="AF27" s="320"/>
      <c r="AG27" s="317"/>
      <c r="AH27" s="318"/>
      <c r="AI27" s="320"/>
      <c r="AJ27" s="321"/>
      <c r="AK27" s="317"/>
      <c r="AL27" s="318"/>
      <c r="AM27" s="322"/>
      <c r="AN27" s="320"/>
      <c r="AO27" s="320"/>
      <c r="AP27" s="317"/>
      <c r="AQ27" s="23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4"/>
      <c r="BM27" s="22"/>
    </row>
    <row r="28" spans="1:65" ht="14.5" x14ac:dyDescent="0.35">
      <c r="A28" s="174">
        <v>611</v>
      </c>
      <c r="B28" s="14">
        <v>27</v>
      </c>
      <c r="C28" s="361" t="s">
        <v>292</v>
      </c>
      <c r="D28" s="362">
        <v>27</v>
      </c>
      <c r="E28" s="165" t="str">
        <f>Tableau1[[#This Row],[PAP]]</f>
        <v>non</v>
      </c>
      <c r="F28" s="17">
        <v>1.25</v>
      </c>
      <c r="G28" s="18">
        <v>0</v>
      </c>
      <c r="H28" s="18">
        <v>0</v>
      </c>
      <c r="I28" s="18">
        <v>0.75</v>
      </c>
      <c r="J28" s="18">
        <v>0.25</v>
      </c>
      <c r="K28" s="18">
        <v>1</v>
      </c>
      <c r="L28" s="18">
        <v>0</v>
      </c>
      <c r="M28" s="18">
        <v>0</v>
      </c>
      <c r="N28" s="18">
        <v>0.25</v>
      </c>
      <c r="O28" s="19">
        <v>0</v>
      </c>
      <c r="P28" s="17">
        <v>0</v>
      </c>
      <c r="Q28" s="18">
        <v>1</v>
      </c>
      <c r="R28" s="18">
        <v>0</v>
      </c>
      <c r="S28" s="18">
        <v>0</v>
      </c>
      <c r="T28" s="19">
        <v>0</v>
      </c>
      <c r="U28" s="20">
        <v>1</v>
      </c>
      <c r="V28" s="18">
        <v>1.75</v>
      </c>
      <c r="W28" s="18">
        <v>2.75</v>
      </c>
      <c r="X28" s="18">
        <v>1.5</v>
      </c>
      <c r="Y28" s="19">
        <v>0</v>
      </c>
      <c r="Z28" s="318"/>
      <c r="AA28" s="320"/>
      <c r="AB28" s="317"/>
      <c r="AC28" s="318"/>
      <c r="AD28" s="320"/>
      <c r="AE28" s="320"/>
      <c r="AF28" s="320"/>
      <c r="AG28" s="317"/>
      <c r="AH28" s="318"/>
      <c r="AI28" s="320"/>
      <c r="AJ28" s="321"/>
      <c r="AK28" s="317"/>
      <c r="AL28" s="318"/>
      <c r="AM28" s="322"/>
      <c r="AN28" s="320"/>
      <c r="AO28" s="320"/>
      <c r="AP28" s="317"/>
      <c r="AQ28" s="23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4"/>
      <c r="BM28" s="22"/>
    </row>
    <row r="29" spans="1:65" ht="14.5" x14ac:dyDescent="0.35">
      <c r="A29" s="175">
        <v>611</v>
      </c>
      <c r="B29" s="14">
        <v>28</v>
      </c>
      <c r="C29" s="361" t="s">
        <v>293</v>
      </c>
      <c r="D29" s="362">
        <v>28</v>
      </c>
      <c r="E29" s="166" t="str">
        <f>Tableau1[[#This Row],[PAP]]</f>
        <v>non</v>
      </c>
      <c r="F29" s="144">
        <v>0.25</v>
      </c>
      <c r="G29" s="145">
        <v>1.5</v>
      </c>
      <c r="H29" s="145">
        <v>0.5</v>
      </c>
      <c r="I29" s="145">
        <v>0.75</v>
      </c>
      <c r="J29" s="145">
        <v>0.5</v>
      </c>
      <c r="K29" s="145">
        <v>0.75</v>
      </c>
      <c r="L29" s="145">
        <v>0.75</v>
      </c>
      <c r="M29" s="145">
        <v>0</v>
      </c>
      <c r="N29" s="145">
        <v>0.25</v>
      </c>
      <c r="O29" s="146">
        <v>0</v>
      </c>
      <c r="P29" s="144">
        <v>1.5</v>
      </c>
      <c r="Q29" s="145">
        <v>0.75</v>
      </c>
      <c r="R29" s="145">
        <v>0.5</v>
      </c>
      <c r="S29" s="145">
        <v>0.5</v>
      </c>
      <c r="T29" s="146">
        <v>1.5</v>
      </c>
      <c r="U29" s="147">
        <v>1</v>
      </c>
      <c r="V29" s="145">
        <v>1.75</v>
      </c>
      <c r="W29" s="145">
        <v>2.5</v>
      </c>
      <c r="X29" s="145">
        <v>2</v>
      </c>
      <c r="Y29" s="146">
        <v>2</v>
      </c>
      <c r="Z29" s="318"/>
      <c r="AA29" s="320"/>
      <c r="AB29" s="317"/>
      <c r="AC29" s="318"/>
      <c r="AD29" s="320"/>
      <c r="AE29" s="320"/>
      <c r="AF29" s="320"/>
      <c r="AG29" s="317"/>
      <c r="AH29" s="318"/>
      <c r="AI29" s="320"/>
      <c r="AJ29" s="321"/>
      <c r="AK29" s="317"/>
      <c r="AL29" s="318"/>
      <c r="AM29" s="322"/>
      <c r="AN29" s="320"/>
      <c r="AO29" s="320"/>
      <c r="AP29" s="317"/>
      <c r="AQ29" s="23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4"/>
      <c r="BM29" s="22"/>
    </row>
    <row r="30" spans="1:65" thickBot="1" x14ac:dyDescent="0.4">
      <c r="A30" s="176">
        <v>611</v>
      </c>
      <c r="B30" s="14">
        <v>29</v>
      </c>
      <c r="C30" s="361" t="s">
        <v>294</v>
      </c>
      <c r="D30" s="362">
        <v>29</v>
      </c>
      <c r="E30" s="167" t="str">
        <f>Tableau1[[#This Row],[PAP]]</f>
        <v>non</v>
      </c>
      <c r="F30" s="160">
        <v>0.25</v>
      </c>
      <c r="G30" s="161">
        <v>0</v>
      </c>
      <c r="H30" s="161">
        <v>0</v>
      </c>
      <c r="I30" s="161">
        <v>0.5</v>
      </c>
      <c r="J30" s="161">
        <v>0</v>
      </c>
      <c r="K30" s="161">
        <v>0</v>
      </c>
      <c r="L30" s="161">
        <v>0.75</v>
      </c>
      <c r="M30" s="161">
        <v>0</v>
      </c>
      <c r="N30" s="161">
        <v>0</v>
      </c>
      <c r="O30" s="162">
        <v>0</v>
      </c>
      <c r="P30" s="160">
        <v>1.25</v>
      </c>
      <c r="Q30" s="161">
        <v>1.75</v>
      </c>
      <c r="R30" s="161">
        <v>1</v>
      </c>
      <c r="S30" s="161">
        <v>2</v>
      </c>
      <c r="T30" s="162">
        <v>1</v>
      </c>
      <c r="U30" s="163">
        <v>1</v>
      </c>
      <c r="V30" s="161">
        <v>2</v>
      </c>
      <c r="W30" s="161">
        <v>0.5</v>
      </c>
      <c r="X30" s="161">
        <v>2</v>
      </c>
      <c r="Y30" s="162">
        <v>0.25</v>
      </c>
      <c r="Z30" s="318"/>
      <c r="AA30" s="320"/>
      <c r="AB30" s="317"/>
      <c r="AC30" s="318"/>
      <c r="AD30" s="320"/>
      <c r="AE30" s="320"/>
      <c r="AF30" s="320"/>
      <c r="AG30" s="317"/>
      <c r="AH30" s="318"/>
      <c r="AI30" s="320"/>
      <c r="AJ30" s="321"/>
      <c r="AK30" s="317"/>
      <c r="AL30" s="318"/>
      <c r="AM30" s="322"/>
      <c r="AN30" s="320"/>
      <c r="AO30" s="320"/>
      <c r="AP30" s="317"/>
      <c r="AQ30" s="23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4"/>
      <c r="BM30" s="22"/>
    </row>
    <row r="31" spans="1:65" thickTop="1" x14ac:dyDescent="0.35">
      <c r="A31" s="177">
        <v>612</v>
      </c>
      <c r="B31" s="15">
        <v>1</v>
      </c>
      <c r="C31" s="363" t="s">
        <v>295</v>
      </c>
      <c r="D31" s="362">
        <v>30</v>
      </c>
      <c r="E31" s="168" t="str">
        <f>Tableau1[[#This Row],[PAP]]</f>
        <v>non</v>
      </c>
      <c r="F31" s="151">
        <v>0</v>
      </c>
      <c r="G31" s="152">
        <v>0</v>
      </c>
      <c r="H31" s="152">
        <v>0.2</v>
      </c>
      <c r="I31" s="152">
        <v>0</v>
      </c>
      <c r="J31" s="152">
        <v>0</v>
      </c>
      <c r="K31" s="152">
        <v>0.2</v>
      </c>
      <c r="L31" s="152">
        <v>0</v>
      </c>
      <c r="M31" s="152">
        <v>0</v>
      </c>
      <c r="N31" s="152">
        <v>0</v>
      </c>
      <c r="O31" s="153">
        <v>0</v>
      </c>
      <c r="P31" s="151">
        <v>0.2</v>
      </c>
      <c r="Q31" s="152">
        <v>0.2</v>
      </c>
      <c r="R31" s="152">
        <v>0</v>
      </c>
      <c r="S31" s="152">
        <v>1</v>
      </c>
      <c r="T31" s="153">
        <v>0</v>
      </c>
      <c r="U31" s="154">
        <v>1</v>
      </c>
      <c r="V31" s="152">
        <v>0</v>
      </c>
      <c r="W31" s="152">
        <v>0.2</v>
      </c>
      <c r="X31" s="152">
        <v>0</v>
      </c>
      <c r="Y31" s="153">
        <v>0</v>
      </c>
      <c r="Z31" s="323">
        <v>0</v>
      </c>
      <c r="AA31" s="324">
        <v>0.5</v>
      </c>
      <c r="AB31" s="325">
        <v>0.5</v>
      </c>
      <c r="AC31" s="323">
        <v>0.25</v>
      </c>
      <c r="AD31" s="324">
        <v>0</v>
      </c>
      <c r="AE31" s="324">
        <v>0</v>
      </c>
      <c r="AF31" s="324">
        <v>0.25</v>
      </c>
      <c r="AG31" s="325">
        <v>0</v>
      </c>
      <c r="AH31" s="323">
        <v>0.5</v>
      </c>
      <c r="AI31" s="324">
        <v>1</v>
      </c>
      <c r="AJ31" s="326">
        <v>0</v>
      </c>
      <c r="AK31" s="317">
        <v>0.25</v>
      </c>
      <c r="AL31" s="318">
        <v>0.25</v>
      </c>
      <c r="AM31" s="327">
        <v>0.75</v>
      </c>
      <c r="AN31" s="324">
        <v>0</v>
      </c>
      <c r="AO31" s="324">
        <v>0</v>
      </c>
      <c r="AP31" s="325">
        <v>0</v>
      </c>
      <c r="AQ31" s="155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  <c r="BH31" s="156"/>
      <c r="BI31" s="156"/>
      <c r="BJ31" s="156"/>
      <c r="BK31" s="156"/>
      <c r="BL31" s="157"/>
      <c r="BM31" s="22"/>
    </row>
    <row r="32" spans="1:65" ht="14.5" x14ac:dyDescent="0.35">
      <c r="A32" s="178">
        <v>612</v>
      </c>
      <c r="B32" s="14">
        <v>2</v>
      </c>
      <c r="C32" s="363" t="s">
        <v>296</v>
      </c>
      <c r="D32" s="362">
        <v>31</v>
      </c>
      <c r="E32" s="164" t="str">
        <f>Tableau1[[#This Row],[PAP]]</f>
        <v>non</v>
      </c>
      <c r="F32" s="214">
        <v>1</v>
      </c>
      <c r="G32" s="215">
        <v>0.25</v>
      </c>
      <c r="H32" s="215">
        <v>0.25</v>
      </c>
      <c r="I32" s="215">
        <v>0</v>
      </c>
      <c r="J32" s="215">
        <v>0</v>
      </c>
      <c r="K32" s="215">
        <v>0</v>
      </c>
      <c r="L32" s="215">
        <v>0</v>
      </c>
      <c r="M32" s="215">
        <v>0.25</v>
      </c>
      <c r="N32" s="215">
        <v>0.5</v>
      </c>
      <c r="O32" s="216">
        <v>0.25</v>
      </c>
      <c r="P32" s="214">
        <v>1.25</v>
      </c>
      <c r="Q32" s="215">
        <v>1</v>
      </c>
      <c r="R32" s="215">
        <v>0</v>
      </c>
      <c r="S32" s="215">
        <v>0.5</v>
      </c>
      <c r="T32" s="216">
        <v>1</v>
      </c>
      <c r="U32" s="217">
        <v>1</v>
      </c>
      <c r="V32" s="215">
        <v>0.5</v>
      </c>
      <c r="W32" s="215">
        <v>3</v>
      </c>
      <c r="X32" s="215">
        <v>1.5</v>
      </c>
      <c r="Y32" s="216">
        <v>0</v>
      </c>
      <c r="Z32" s="318">
        <v>1.75</v>
      </c>
      <c r="AA32" s="320">
        <v>0.5</v>
      </c>
      <c r="AB32" s="317">
        <v>1.5</v>
      </c>
      <c r="AC32" s="318">
        <v>0.5</v>
      </c>
      <c r="AD32" s="320">
        <v>0</v>
      </c>
      <c r="AE32" s="320">
        <v>0</v>
      </c>
      <c r="AF32" s="320">
        <v>0.75</v>
      </c>
      <c r="AG32" s="317">
        <v>0.5</v>
      </c>
      <c r="AH32" s="318">
        <v>0.25</v>
      </c>
      <c r="AI32" s="320">
        <v>1</v>
      </c>
      <c r="AJ32" s="321">
        <v>0</v>
      </c>
      <c r="AK32" s="317">
        <v>0</v>
      </c>
      <c r="AL32" s="318">
        <v>0</v>
      </c>
      <c r="AM32" s="322">
        <v>1</v>
      </c>
      <c r="AN32" s="320">
        <v>0.5</v>
      </c>
      <c r="AO32" s="320">
        <v>0</v>
      </c>
      <c r="AP32" s="317">
        <v>0.75</v>
      </c>
      <c r="AQ32" s="23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4"/>
      <c r="BM32" s="22"/>
    </row>
    <row r="33" spans="1:65" ht="14.5" x14ac:dyDescent="0.35">
      <c r="A33" s="178">
        <v>612</v>
      </c>
      <c r="B33" s="14">
        <v>3</v>
      </c>
      <c r="C33" s="363" t="s">
        <v>297</v>
      </c>
      <c r="D33" s="362">
        <v>32</v>
      </c>
      <c r="E33" s="164" t="str">
        <f>Tableau1[[#This Row],[PAP]]</f>
        <v>non</v>
      </c>
      <c r="F33" s="17">
        <v>1.5</v>
      </c>
      <c r="G33" s="18">
        <v>1</v>
      </c>
      <c r="H33" s="18">
        <v>0.4</v>
      </c>
      <c r="I33" s="18">
        <v>0.5</v>
      </c>
      <c r="J33" s="18">
        <v>0</v>
      </c>
      <c r="K33" s="18">
        <v>0.5</v>
      </c>
      <c r="L33" s="18">
        <v>0.5</v>
      </c>
      <c r="M33" s="18">
        <v>0.4</v>
      </c>
      <c r="N33" s="18">
        <v>0.2</v>
      </c>
      <c r="O33" s="19">
        <v>0</v>
      </c>
      <c r="P33" s="17">
        <v>0.2</v>
      </c>
      <c r="Q33" s="18">
        <v>0</v>
      </c>
      <c r="R33" s="18">
        <v>0</v>
      </c>
      <c r="S33" s="18">
        <v>0</v>
      </c>
      <c r="T33" s="19">
        <v>0</v>
      </c>
      <c r="U33" s="20">
        <v>1</v>
      </c>
      <c r="V33" s="18">
        <v>1</v>
      </c>
      <c r="W33" s="18">
        <v>1</v>
      </c>
      <c r="X33" s="18">
        <v>2</v>
      </c>
      <c r="Y33" s="19">
        <v>1.75</v>
      </c>
      <c r="Z33" s="318">
        <v>0.25</v>
      </c>
      <c r="AA33" s="320">
        <v>0</v>
      </c>
      <c r="AB33" s="317">
        <v>0.75</v>
      </c>
      <c r="AC33" s="318">
        <v>0</v>
      </c>
      <c r="AD33" s="320">
        <v>0.5</v>
      </c>
      <c r="AE33" s="320">
        <v>1</v>
      </c>
      <c r="AF33" s="320">
        <v>0.75</v>
      </c>
      <c r="AG33" s="317">
        <v>0.25</v>
      </c>
      <c r="AH33" s="318">
        <v>0.5</v>
      </c>
      <c r="AI33" s="320">
        <v>1</v>
      </c>
      <c r="AJ33" s="321">
        <v>1.5</v>
      </c>
      <c r="AK33" s="317">
        <v>1.25</v>
      </c>
      <c r="AL33" s="318">
        <v>0.5</v>
      </c>
      <c r="AM33" s="322">
        <v>1</v>
      </c>
      <c r="AN33" s="320">
        <v>0.25</v>
      </c>
      <c r="AO33" s="320">
        <v>0.25</v>
      </c>
      <c r="AP33" s="317">
        <v>0.25</v>
      </c>
      <c r="AQ33" s="23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4"/>
      <c r="BM33" s="22"/>
    </row>
    <row r="34" spans="1:65" ht="14.5" x14ac:dyDescent="0.35">
      <c r="A34" s="178">
        <v>612</v>
      </c>
      <c r="B34" s="14">
        <v>4</v>
      </c>
      <c r="C34" s="363" t="s">
        <v>298</v>
      </c>
      <c r="D34" s="362">
        <v>33</v>
      </c>
      <c r="E34" s="164" t="str">
        <f>Tableau1[[#This Row],[PAP]]</f>
        <v>oui</v>
      </c>
      <c r="F34" s="17">
        <v>1</v>
      </c>
      <c r="G34" s="18">
        <v>0.2</v>
      </c>
      <c r="H34" s="18">
        <v>0.5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0.2</v>
      </c>
      <c r="O34" s="19">
        <v>0.2</v>
      </c>
      <c r="P34" s="17">
        <v>1</v>
      </c>
      <c r="Q34" s="18">
        <v>0</v>
      </c>
      <c r="R34" s="18">
        <v>0</v>
      </c>
      <c r="S34" s="18">
        <v>0</v>
      </c>
      <c r="T34" s="19">
        <v>0</v>
      </c>
      <c r="U34" s="20">
        <v>1</v>
      </c>
      <c r="V34" s="18">
        <v>1</v>
      </c>
      <c r="W34" s="18">
        <v>0.2</v>
      </c>
      <c r="X34" s="18">
        <v>0</v>
      </c>
      <c r="Y34" s="19">
        <v>0</v>
      </c>
      <c r="Z34" s="318">
        <v>1.5</v>
      </c>
      <c r="AA34" s="320">
        <v>0.5</v>
      </c>
      <c r="AB34" s="317">
        <v>0</v>
      </c>
      <c r="AC34" s="318">
        <v>0.25</v>
      </c>
      <c r="AD34" s="320">
        <v>0.25</v>
      </c>
      <c r="AE34" s="320">
        <v>0</v>
      </c>
      <c r="AF34" s="320">
        <v>0.75</v>
      </c>
      <c r="AG34" s="317">
        <v>0.5</v>
      </c>
      <c r="AH34" s="318">
        <v>0.25</v>
      </c>
      <c r="AI34" s="320">
        <v>1</v>
      </c>
      <c r="AJ34" s="321">
        <v>1</v>
      </c>
      <c r="AK34" s="317">
        <v>0</v>
      </c>
      <c r="AL34" s="318">
        <v>0</v>
      </c>
      <c r="AM34" s="322">
        <v>0</v>
      </c>
      <c r="AN34" s="320">
        <v>0</v>
      </c>
      <c r="AO34" s="320">
        <v>0</v>
      </c>
      <c r="AP34" s="317">
        <v>0.25</v>
      </c>
      <c r="AQ34" s="23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4"/>
      <c r="BM34" s="22"/>
    </row>
    <row r="35" spans="1:65" ht="14.5" x14ac:dyDescent="0.35">
      <c r="A35" s="178">
        <v>612</v>
      </c>
      <c r="B35" s="14">
        <v>5</v>
      </c>
      <c r="C35" s="363" t="s">
        <v>299</v>
      </c>
      <c r="D35" s="362">
        <v>34</v>
      </c>
      <c r="E35" s="164" t="str">
        <f>Tableau1[[#This Row],[PAP]]</f>
        <v>oui</v>
      </c>
      <c r="F35" s="17">
        <v>0.2</v>
      </c>
      <c r="G35" s="18">
        <v>0.2</v>
      </c>
      <c r="H35" s="18">
        <v>0.5</v>
      </c>
      <c r="I35" s="18">
        <v>0</v>
      </c>
      <c r="J35" s="18">
        <v>0</v>
      </c>
      <c r="K35" s="18">
        <v>0.5</v>
      </c>
      <c r="L35" s="18">
        <v>0.5</v>
      </c>
      <c r="M35" s="18">
        <v>0</v>
      </c>
      <c r="N35" s="18">
        <v>0</v>
      </c>
      <c r="O35" s="19">
        <v>0</v>
      </c>
      <c r="P35" s="17">
        <v>0.2</v>
      </c>
      <c r="Q35" s="18">
        <v>1.5</v>
      </c>
      <c r="R35" s="18">
        <v>1</v>
      </c>
      <c r="S35" s="18">
        <v>1.5</v>
      </c>
      <c r="T35" s="19">
        <v>0</v>
      </c>
      <c r="U35" s="20">
        <v>1</v>
      </c>
      <c r="V35" s="18">
        <v>0.2</v>
      </c>
      <c r="W35" s="18">
        <v>0.2</v>
      </c>
      <c r="X35" s="18">
        <v>0</v>
      </c>
      <c r="Y35" s="19">
        <v>2</v>
      </c>
      <c r="Z35" s="318"/>
      <c r="AA35" s="320"/>
      <c r="AB35" s="317"/>
      <c r="AC35" s="318"/>
      <c r="AD35" s="320"/>
      <c r="AE35" s="320"/>
      <c r="AF35" s="320"/>
      <c r="AG35" s="317"/>
      <c r="AH35" s="318"/>
      <c r="AI35" s="320"/>
      <c r="AJ35" s="321"/>
      <c r="AK35" s="317"/>
      <c r="AL35" s="318"/>
      <c r="AM35" s="322"/>
      <c r="AN35" s="320"/>
      <c r="AO35" s="320"/>
      <c r="AP35" s="317"/>
      <c r="AQ35" s="23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4"/>
      <c r="BM35" s="22"/>
    </row>
    <row r="36" spans="1:65" ht="14.5" x14ac:dyDescent="0.35">
      <c r="A36" s="178">
        <v>612</v>
      </c>
      <c r="B36" s="14">
        <v>6</v>
      </c>
      <c r="C36" s="363" t="s">
        <v>300</v>
      </c>
      <c r="D36" s="362">
        <v>35</v>
      </c>
      <c r="E36" s="164" t="str">
        <f>Tableau1[[#This Row],[PAP]]</f>
        <v>non</v>
      </c>
      <c r="F36" s="17">
        <v>1.5</v>
      </c>
      <c r="G36" s="18">
        <v>1</v>
      </c>
      <c r="H36" s="18">
        <v>0.4</v>
      </c>
      <c r="I36" s="18">
        <v>0.5</v>
      </c>
      <c r="J36" s="18">
        <v>0</v>
      </c>
      <c r="K36" s="18">
        <v>0.5</v>
      </c>
      <c r="L36" s="18">
        <v>0.2</v>
      </c>
      <c r="M36" s="18">
        <v>0</v>
      </c>
      <c r="N36" s="18">
        <v>0</v>
      </c>
      <c r="O36" s="19">
        <v>0</v>
      </c>
      <c r="P36" s="17">
        <v>1.5</v>
      </c>
      <c r="Q36" s="18">
        <v>1</v>
      </c>
      <c r="R36" s="18">
        <v>0</v>
      </c>
      <c r="S36" s="18">
        <v>0</v>
      </c>
      <c r="T36" s="19">
        <v>0.2</v>
      </c>
      <c r="U36" s="20">
        <v>1</v>
      </c>
      <c r="V36" s="18">
        <v>0</v>
      </c>
      <c r="W36" s="18">
        <v>2</v>
      </c>
      <c r="X36" s="18">
        <v>2</v>
      </c>
      <c r="Y36" s="19">
        <v>2</v>
      </c>
      <c r="Z36" s="318">
        <v>1</v>
      </c>
      <c r="AA36" s="320">
        <v>0.75</v>
      </c>
      <c r="AB36" s="317">
        <v>0.75</v>
      </c>
      <c r="AC36" s="318">
        <v>0</v>
      </c>
      <c r="AD36" s="320">
        <v>0.25</v>
      </c>
      <c r="AE36" s="320">
        <v>1</v>
      </c>
      <c r="AF36" s="320">
        <v>0.5</v>
      </c>
      <c r="AG36" s="317">
        <v>0.5</v>
      </c>
      <c r="AH36" s="318">
        <v>0.5</v>
      </c>
      <c r="AI36" s="320">
        <v>1</v>
      </c>
      <c r="AJ36" s="321">
        <v>1.5</v>
      </c>
      <c r="AK36" s="317">
        <v>1</v>
      </c>
      <c r="AL36" s="318">
        <v>0.5</v>
      </c>
      <c r="AM36" s="322">
        <v>1</v>
      </c>
      <c r="AN36" s="320">
        <v>0</v>
      </c>
      <c r="AO36" s="320">
        <v>0</v>
      </c>
      <c r="AP36" s="317">
        <v>0.75</v>
      </c>
      <c r="AQ36" s="23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4"/>
      <c r="BM36" s="22"/>
    </row>
    <row r="37" spans="1:65" ht="14.5" x14ac:dyDescent="0.35">
      <c r="A37" s="178">
        <v>612</v>
      </c>
      <c r="B37" s="14">
        <v>7</v>
      </c>
      <c r="C37" s="363" t="s">
        <v>301</v>
      </c>
      <c r="D37" s="362">
        <v>36</v>
      </c>
      <c r="E37" s="164" t="str">
        <f>Tableau1[[#This Row],[PAP]]</f>
        <v>non</v>
      </c>
      <c r="F37" s="17">
        <v>1</v>
      </c>
      <c r="G37" s="18">
        <v>1</v>
      </c>
      <c r="H37" s="18">
        <v>0.5</v>
      </c>
      <c r="I37" s="18">
        <v>0</v>
      </c>
      <c r="J37" s="18">
        <v>0</v>
      </c>
      <c r="K37" s="18">
        <v>0</v>
      </c>
      <c r="L37" s="18">
        <v>0.5</v>
      </c>
      <c r="M37" s="18">
        <v>0</v>
      </c>
      <c r="N37" s="18">
        <v>0</v>
      </c>
      <c r="O37" s="19">
        <v>0</v>
      </c>
      <c r="P37" s="17">
        <v>1</v>
      </c>
      <c r="Q37" s="18">
        <v>0</v>
      </c>
      <c r="R37" s="18">
        <v>0</v>
      </c>
      <c r="S37" s="18">
        <v>0</v>
      </c>
      <c r="T37" s="19">
        <v>0</v>
      </c>
      <c r="U37" s="20">
        <v>1</v>
      </c>
      <c r="V37" s="18">
        <v>1</v>
      </c>
      <c r="W37" s="18">
        <v>2</v>
      </c>
      <c r="X37" s="18">
        <v>2</v>
      </c>
      <c r="Y37" s="19">
        <v>0</v>
      </c>
      <c r="Z37" s="318">
        <v>1</v>
      </c>
      <c r="AA37" s="320">
        <v>0.75</v>
      </c>
      <c r="AB37" s="317">
        <v>1.5</v>
      </c>
      <c r="AC37" s="318">
        <v>1</v>
      </c>
      <c r="AD37" s="320">
        <v>0.5</v>
      </c>
      <c r="AE37" s="320">
        <v>0.25</v>
      </c>
      <c r="AF37" s="320">
        <v>0.75</v>
      </c>
      <c r="AG37" s="317">
        <v>0.5</v>
      </c>
      <c r="AH37" s="318">
        <v>0.75</v>
      </c>
      <c r="AI37" s="320">
        <v>1</v>
      </c>
      <c r="AJ37" s="321">
        <v>0</v>
      </c>
      <c r="AK37" s="317">
        <v>0.5</v>
      </c>
      <c r="AL37" s="318">
        <v>0.5</v>
      </c>
      <c r="AM37" s="322">
        <v>1</v>
      </c>
      <c r="AN37" s="320">
        <v>1</v>
      </c>
      <c r="AO37" s="320">
        <v>0</v>
      </c>
      <c r="AP37" s="317">
        <v>1</v>
      </c>
      <c r="AQ37" s="23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4"/>
      <c r="BM37" s="22"/>
    </row>
    <row r="38" spans="1:65" ht="14.5" x14ac:dyDescent="0.35">
      <c r="A38" s="178">
        <v>612</v>
      </c>
      <c r="B38" s="14">
        <v>8</v>
      </c>
      <c r="C38" s="363" t="s">
        <v>302</v>
      </c>
      <c r="D38" s="362">
        <v>37</v>
      </c>
      <c r="E38" s="164" t="str">
        <f>Tableau1[[#This Row],[PAP]]</f>
        <v>non</v>
      </c>
      <c r="F38" s="17">
        <v>0</v>
      </c>
      <c r="G38" s="18">
        <v>0.2</v>
      </c>
      <c r="H38" s="18">
        <v>0.5</v>
      </c>
      <c r="I38" s="18">
        <v>0</v>
      </c>
      <c r="J38" s="18">
        <v>0</v>
      </c>
      <c r="K38" s="18">
        <v>0</v>
      </c>
      <c r="L38" s="18">
        <v>0.5</v>
      </c>
      <c r="M38" s="18">
        <v>0.5</v>
      </c>
      <c r="N38" s="18">
        <v>0</v>
      </c>
      <c r="O38" s="19">
        <v>0.4</v>
      </c>
      <c r="P38" s="17">
        <v>0.2</v>
      </c>
      <c r="Q38" s="18">
        <v>0</v>
      </c>
      <c r="R38" s="18">
        <v>0</v>
      </c>
      <c r="S38" s="18">
        <v>0</v>
      </c>
      <c r="T38" s="19">
        <v>0</v>
      </c>
      <c r="U38" s="20">
        <v>1</v>
      </c>
      <c r="V38" s="18">
        <v>0.2</v>
      </c>
      <c r="W38" s="18">
        <v>0</v>
      </c>
      <c r="X38" s="18">
        <v>0.2</v>
      </c>
      <c r="Y38" s="19">
        <v>2</v>
      </c>
      <c r="Z38" s="318">
        <v>0.25</v>
      </c>
      <c r="AA38" s="320">
        <v>1</v>
      </c>
      <c r="AB38" s="317">
        <v>1.75</v>
      </c>
      <c r="AC38" s="318">
        <v>0.25</v>
      </c>
      <c r="AD38" s="320">
        <v>0.5</v>
      </c>
      <c r="AE38" s="320">
        <v>0</v>
      </c>
      <c r="AF38" s="320">
        <v>0.75</v>
      </c>
      <c r="AG38" s="317">
        <v>0.25</v>
      </c>
      <c r="AH38" s="318">
        <v>0.25</v>
      </c>
      <c r="AI38" s="320">
        <v>0.5</v>
      </c>
      <c r="AJ38" s="321">
        <v>0.75</v>
      </c>
      <c r="AK38" s="317">
        <v>1.5</v>
      </c>
      <c r="AL38" s="318">
        <v>0</v>
      </c>
      <c r="AM38" s="322">
        <v>0.25</v>
      </c>
      <c r="AN38" s="320">
        <v>0</v>
      </c>
      <c r="AO38" s="320">
        <v>0</v>
      </c>
      <c r="AP38" s="317">
        <v>1</v>
      </c>
      <c r="AQ38" s="23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4"/>
      <c r="BM38" s="22"/>
    </row>
    <row r="39" spans="1:65" ht="14.5" x14ac:dyDescent="0.35">
      <c r="A39" s="178">
        <v>612</v>
      </c>
      <c r="B39" s="14">
        <v>9</v>
      </c>
      <c r="C39" s="363" t="s">
        <v>303</v>
      </c>
      <c r="D39" s="362">
        <v>38</v>
      </c>
      <c r="E39" s="164" t="str">
        <f>Tableau1[[#This Row],[PAP]]</f>
        <v>oui</v>
      </c>
      <c r="F39" s="17">
        <v>2.5</v>
      </c>
      <c r="G39" s="18"/>
      <c r="H39" s="18"/>
      <c r="I39" s="18"/>
      <c r="J39" s="18"/>
      <c r="K39" s="18"/>
      <c r="L39" s="18"/>
      <c r="M39" s="18"/>
      <c r="N39" s="18"/>
      <c r="O39" s="19"/>
      <c r="P39" s="17">
        <v>3.1</v>
      </c>
      <c r="Q39" s="18"/>
      <c r="R39" s="18"/>
      <c r="S39" s="18"/>
      <c r="T39" s="19"/>
      <c r="U39" s="20">
        <v>4.2</v>
      </c>
      <c r="V39" s="18"/>
      <c r="W39" s="18"/>
      <c r="X39" s="18"/>
      <c r="Y39" s="19"/>
      <c r="Z39" s="318">
        <v>1</v>
      </c>
      <c r="AA39" s="320">
        <v>0</v>
      </c>
      <c r="AB39" s="317">
        <v>0.75</v>
      </c>
      <c r="AC39" s="318">
        <v>0.25</v>
      </c>
      <c r="AD39" s="320">
        <v>0.5</v>
      </c>
      <c r="AE39" s="320">
        <v>1</v>
      </c>
      <c r="AF39" s="320">
        <v>0.75</v>
      </c>
      <c r="AG39" s="317">
        <v>0.5</v>
      </c>
      <c r="AH39" s="318">
        <v>0.5</v>
      </c>
      <c r="AI39" s="320">
        <v>0.75</v>
      </c>
      <c r="AJ39" s="321">
        <v>1</v>
      </c>
      <c r="AK39" s="317">
        <v>0</v>
      </c>
      <c r="AL39" s="318">
        <v>0</v>
      </c>
      <c r="AM39" s="322">
        <v>0.25</v>
      </c>
      <c r="AN39" s="320">
        <v>0</v>
      </c>
      <c r="AO39" s="320">
        <v>0</v>
      </c>
      <c r="AP39" s="317">
        <v>1</v>
      </c>
      <c r="AQ39" s="23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4"/>
      <c r="BM39" s="22"/>
    </row>
    <row r="40" spans="1:65" ht="14.5" x14ac:dyDescent="0.35">
      <c r="A40" s="178">
        <v>612</v>
      </c>
      <c r="B40" s="14">
        <v>10</v>
      </c>
      <c r="C40" s="363" t="s">
        <v>304</v>
      </c>
      <c r="D40" s="362">
        <v>39</v>
      </c>
      <c r="E40" s="169" t="str">
        <f>Tableau1[[#This Row],[PAP]]</f>
        <v>non</v>
      </c>
      <c r="F40" s="17">
        <v>1</v>
      </c>
      <c r="G40" s="18">
        <v>1</v>
      </c>
      <c r="H40" s="18">
        <v>0.5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9">
        <v>0</v>
      </c>
      <c r="P40" s="17">
        <v>1.5</v>
      </c>
      <c r="Q40" s="18">
        <v>1.75</v>
      </c>
      <c r="R40" s="18">
        <v>2</v>
      </c>
      <c r="S40" s="18">
        <v>2</v>
      </c>
      <c r="T40" s="19">
        <v>1.5</v>
      </c>
      <c r="U40" s="20">
        <v>1</v>
      </c>
      <c r="V40" s="18">
        <v>1</v>
      </c>
      <c r="W40" s="18">
        <v>2</v>
      </c>
      <c r="X40" s="18">
        <v>2</v>
      </c>
      <c r="Y40" s="19">
        <v>2</v>
      </c>
      <c r="Z40" s="318">
        <v>0.5</v>
      </c>
      <c r="AA40" s="320">
        <v>0.75</v>
      </c>
      <c r="AB40" s="317">
        <v>1.5</v>
      </c>
      <c r="AC40" s="318">
        <v>1</v>
      </c>
      <c r="AD40" s="320">
        <v>0.5</v>
      </c>
      <c r="AE40" s="320">
        <v>0.25</v>
      </c>
      <c r="AF40" s="320">
        <v>0.75</v>
      </c>
      <c r="AG40" s="317">
        <v>0.5</v>
      </c>
      <c r="AH40" s="318">
        <v>0.5</v>
      </c>
      <c r="AI40" s="320">
        <v>1</v>
      </c>
      <c r="AJ40" s="321">
        <v>1.5</v>
      </c>
      <c r="AK40" s="317">
        <v>1.25</v>
      </c>
      <c r="AL40" s="318">
        <v>0</v>
      </c>
      <c r="AM40" s="322">
        <v>1</v>
      </c>
      <c r="AN40" s="320">
        <v>0</v>
      </c>
      <c r="AO40" s="320">
        <v>0</v>
      </c>
      <c r="AP40" s="317">
        <v>1</v>
      </c>
      <c r="AQ40" s="23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4"/>
      <c r="BM40" s="22"/>
    </row>
    <row r="41" spans="1:65" ht="14.5" x14ac:dyDescent="0.35">
      <c r="A41" s="178">
        <v>612</v>
      </c>
      <c r="B41" s="14">
        <v>11</v>
      </c>
      <c r="C41" s="363" t="s">
        <v>305</v>
      </c>
      <c r="D41" s="362">
        <v>40</v>
      </c>
      <c r="E41" s="164" t="str">
        <f>Tableau1[[#This Row],[PAP]]</f>
        <v>non</v>
      </c>
      <c r="F41" s="17">
        <v>1</v>
      </c>
      <c r="G41" s="18">
        <v>1</v>
      </c>
      <c r="H41" s="18">
        <v>0.5</v>
      </c>
      <c r="I41" s="18">
        <v>0</v>
      </c>
      <c r="J41" s="18">
        <v>0</v>
      </c>
      <c r="K41" s="18">
        <v>0</v>
      </c>
      <c r="L41" s="18">
        <v>0.5</v>
      </c>
      <c r="M41" s="18">
        <v>0</v>
      </c>
      <c r="N41" s="18">
        <v>0.4</v>
      </c>
      <c r="O41" s="19">
        <v>0</v>
      </c>
      <c r="P41" s="17">
        <v>0.2</v>
      </c>
      <c r="Q41" s="18">
        <v>0</v>
      </c>
      <c r="R41" s="18">
        <v>0</v>
      </c>
      <c r="S41" s="18">
        <v>0</v>
      </c>
      <c r="T41" s="19">
        <v>0</v>
      </c>
      <c r="U41" s="20">
        <v>1</v>
      </c>
      <c r="V41" s="18">
        <v>0</v>
      </c>
      <c r="W41" s="18">
        <v>0</v>
      </c>
      <c r="X41" s="18">
        <v>0</v>
      </c>
      <c r="Y41" s="19">
        <v>0</v>
      </c>
      <c r="Z41" s="318">
        <v>0.25</v>
      </c>
      <c r="AA41" s="320">
        <v>1</v>
      </c>
      <c r="AB41" s="317">
        <v>0</v>
      </c>
      <c r="AC41" s="318">
        <v>0</v>
      </c>
      <c r="AD41" s="320">
        <v>0.5</v>
      </c>
      <c r="AE41" s="320">
        <v>0.25</v>
      </c>
      <c r="AF41" s="320">
        <v>0.5</v>
      </c>
      <c r="AG41" s="317">
        <v>0</v>
      </c>
      <c r="AH41" s="318">
        <v>0.25</v>
      </c>
      <c r="AI41" s="320">
        <v>1</v>
      </c>
      <c r="AJ41" s="321">
        <v>1.25</v>
      </c>
      <c r="AK41" s="317">
        <v>0.5</v>
      </c>
      <c r="AL41" s="318">
        <v>0</v>
      </c>
      <c r="AM41" s="322">
        <v>0.75</v>
      </c>
      <c r="AN41" s="320">
        <v>0</v>
      </c>
      <c r="AO41" s="320">
        <v>0</v>
      </c>
      <c r="AP41" s="317">
        <v>1</v>
      </c>
      <c r="AQ41" s="23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4"/>
      <c r="BM41" s="22"/>
    </row>
    <row r="42" spans="1:65" ht="14.5" x14ac:dyDescent="0.35">
      <c r="A42" s="178">
        <v>612</v>
      </c>
      <c r="B42" s="14">
        <v>12</v>
      </c>
      <c r="C42" s="363" t="s">
        <v>306</v>
      </c>
      <c r="D42" s="362">
        <v>41</v>
      </c>
      <c r="E42" s="164" t="str">
        <f>Tableau1[[#This Row],[PAP]]</f>
        <v>non</v>
      </c>
      <c r="F42" s="17">
        <v>0</v>
      </c>
      <c r="G42" s="18">
        <v>0</v>
      </c>
      <c r="H42" s="18">
        <v>0.4</v>
      </c>
      <c r="I42" s="18">
        <v>0.5</v>
      </c>
      <c r="J42" s="18">
        <v>0.5</v>
      </c>
      <c r="K42" s="18">
        <v>0</v>
      </c>
      <c r="L42" s="18">
        <v>0</v>
      </c>
      <c r="M42" s="18">
        <v>0</v>
      </c>
      <c r="N42" s="18">
        <v>0</v>
      </c>
      <c r="O42" s="19">
        <v>0</v>
      </c>
      <c r="P42" s="17">
        <v>1</v>
      </c>
      <c r="Q42" s="18">
        <v>0</v>
      </c>
      <c r="R42" s="18">
        <v>0</v>
      </c>
      <c r="S42" s="18">
        <v>0</v>
      </c>
      <c r="T42" s="19">
        <v>0</v>
      </c>
      <c r="U42" s="20">
        <v>1</v>
      </c>
      <c r="V42" s="18">
        <v>1</v>
      </c>
      <c r="W42" s="18">
        <v>0</v>
      </c>
      <c r="X42" s="18">
        <v>0</v>
      </c>
      <c r="Y42" s="19">
        <v>0</v>
      </c>
      <c r="Z42" s="318">
        <v>0.25</v>
      </c>
      <c r="AA42" s="320">
        <v>0.75</v>
      </c>
      <c r="AB42" s="317">
        <v>1</v>
      </c>
      <c r="AC42" s="318">
        <v>0.75</v>
      </c>
      <c r="AD42" s="320">
        <v>0.5</v>
      </c>
      <c r="AE42" s="320">
        <v>0.25</v>
      </c>
      <c r="AF42" s="320">
        <v>0.75</v>
      </c>
      <c r="AG42" s="317">
        <v>0.75</v>
      </c>
      <c r="AH42" s="318">
        <v>0.5</v>
      </c>
      <c r="AI42" s="320">
        <v>1</v>
      </c>
      <c r="AJ42" s="321">
        <v>1.25</v>
      </c>
      <c r="AK42" s="317">
        <v>1</v>
      </c>
      <c r="AL42" s="318">
        <v>0</v>
      </c>
      <c r="AM42" s="322">
        <v>0.75</v>
      </c>
      <c r="AN42" s="320">
        <v>0</v>
      </c>
      <c r="AO42" s="320">
        <v>0</v>
      </c>
      <c r="AP42" s="317">
        <v>0.75</v>
      </c>
      <c r="AQ42" s="23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4"/>
      <c r="BM42" s="22"/>
    </row>
    <row r="43" spans="1:65" ht="14.5" x14ac:dyDescent="0.35">
      <c r="A43" s="178">
        <v>612</v>
      </c>
      <c r="B43" s="14">
        <v>13</v>
      </c>
      <c r="C43" s="363" t="s">
        <v>307</v>
      </c>
      <c r="D43" s="362">
        <v>42</v>
      </c>
      <c r="E43" s="164" t="str">
        <f>Tableau1[[#This Row],[PAP]]</f>
        <v>non</v>
      </c>
      <c r="F43" s="17">
        <v>1.5</v>
      </c>
      <c r="G43" s="18">
        <v>1</v>
      </c>
      <c r="H43" s="18">
        <v>0.5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9">
        <v>0</v>
      </c>
      <c r="P43" s="17">
        <v>1</v>
      </c>
      <c r="Q43" s="18">
        <v>0</v>
      </c>
      <c r="R43" s="18">
        <v>0</v>
      </c>
      <c r="S43" s="18">
        <v>0</v>
      </c>
      <c r="T43" s="19">
        <v>0</v>
      </c>
      <c r="U43" s="20">
        <v>1</v>
      </c>
      <c r="V43" s="18">
        <v>0</v>
      </c>
      <c r="W43" s="18">
        <v>0.2</v>
      </c>
      <c r="X43" s="18">
        <v>0</v>
      </c>
      <c r="Y43" s="19">
        <v>0</v>
      </c>
      <c r="Z43" s="318">
        <v>0</v>
      </c>
      <c r="AA43" s="320">
        <v>1</v>
      </c>
      <c r="AB43" s="317">
        <v>0.5</v>
      </c>
      <c r="AC43" s="318">
        <v>0.75</v>
      </c>
      <c r="AD43" s="320">
        <v>0.75</v>
      </c>
      <c r="AE43" s="320">
        <v>0.25</v>
      </c>
      <c r="AF43" s="320">
        <v>0.25</v>
      </c>
      <c r="AG43" s="317">
        <v>0</v>
      </c>
      <c r="AH43" s="318">
        <v>0.25</v>
      </c>
      <c r="AI43" s="320">
        <v>1</v>
      </c>
      <c r="AJ43" s="321">
        <v>0.5</v>
      </c>
      <c r="AK43" s="317">
        <v>0</v>
      </c>
      <c r="AL43" s="318">
        <v>0</v>
      </c>
      <c r="AM43" s="322">
        <v>1</v>
      </c>
      <c r="AN43" s="320">
        <v>0</v>
      </c>
      <c r="AO43" s="320">
        <v>0</v>
      </c>
      <c r="AP43" s="317">
        <v>1</v>
      </c>
      <c r="AQ43" s="23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4"/>
      <c r="BM43" s="22"/>
    </row>
    <row r="44" spans="1:65" ht="14.5" x14ac:dyDescent="0.35">
      <c r="A44" s="178">
        <v>612</v>
      </c>
      <c r="B44" s="14">
        <v>14</v>
      </c>
      <c r="C44" s="363" t="s">
        <v>308</v>
      </c>
      <c r="D44" s="362">
        <v>43</v>
      </c>
      <c r="E44" s="164" t="str">
        <f>Tableau1[[#This Row],[PAP]]</f>
        <v>non</v>
      </c>
      <c r="F44" s="17">
        <v>1.5</v>
      </c>
      <c r="G44" s="18">
        <v>1</v>
      </c>
      <c r="H44" s="18">
        <v>0.5</v>
      </c>
      <c r="I44" s="18">
        <v>1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9">
        <v>0</v>
      </c>
      <c r="P44" s="17">
        <v>1.5</v>
      </c>
      <c r="Q44" s="18">
        <v>1.5</v>
      </c>
      <c r="R44" s="18">
        <v>1</v>
      </c>
      <c r="S44" s="18">
        <v>2</v>
      </c>
      <c r="T44" s="19">
        <v>0.2</v>
      </c>
      <c r="U44" s="20">
        <v>1</v>
      </c>
      <c r="V44" s="18">
        <v>0.2</v>
      </c>
      <c r="W44" s="18">
        <v>2</v>
      </c>
      <c r="X44" s="18">
        <v>2</v>
      </c>
      <c r="Y44" s="19">
        <v>2</v>
      </c>
      <c r="Z44" s="318">
        <v>0.25</v>
      </c>
      <c r="AA44" s="320">
        <v>0.75</v>
      </c>
      <c r="AB44" s="317">
        <v>1</v>
      </c>
      <c r="AC44" s="318">
        <v>1</v>
      </c>
      <c r="AD44" s="320">
        <v>0.5</v>
      </c>
      <c r="AE44" s="320">
        <v>0.25</v>
      </c>
      <c r="AF44" s="320">
        <v>0.75</v>
      </c>
      <c r="AG44" s="317">
        <v>0.5</v>
      </c>
      <c r="AH44" s="318">
        <v>0.5</v>
      </c>
      <c r="AI44" s="320">
        <v>1</v>
      </c>
      <c r="AJ44" s="321">
        <v>0.5</v>
      </c>
      <c r="AK44" s="317">
        <v>0.5</v>
      </c>
      <c r="AL44" s="318">
        <v>0.5</v>
      </c>
      <c r="AM44" s="322">
        <v>1</v>
      </c>
      <c r="AN44" s="320">
        <v>0</v>
      </c>
      <c r="AO44" s="320">
        <v>0.25</v>
      </c>
      <c r="AP44" s="317">
        <v>0.75</v>
      </c>
      <c r="AQ44" s="23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4"/>
      <c r="BM44" s="22"/>
    </row>
    <row r="45" spans="1:65" ht="14.5" x14ac:dyDescent="0.35">
      <c r="A45" s="178">
        <v>612</v>
      </c>
      <c r="B45" s="14">
        <v>15</v>
      </c>
      <c r="C45" s="363" t="s">
        <v>309</v>
      </c>
      <c r="D45" s="362">
        <v>44</v>
      </c>
      <c r="E45" s="164" t="str">
        <f>Tableau1[[#This Row],[PAP]]</f>
        <v>non</v>
      </c>
      <c r="F45" s="17">
        <v>1</v>
      </c>
      <c r="G45" s="18">
        <v>0.2</v>
      </c>
      <c r="H45" s="18">
        <v>0.2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9">
        <v>0</v>
      </c>
      <c r="P45" s="17">
        <v>0.2</v>
      </c>
      <c r="Q45" s="18">
        <v>0.2</v>
      </c>
      <c r="R45" s="18">
        <v>0.2</v>
      </c>
      <c r="S45" s="18">
        <v>0</v>
      </c>
      <c r="T45" s="19">
        <v>0.2</v>
      </c>
      <c r="U45" s="20">
        <v>1</v>
      </c>
      <c r="V45" s="18">
        <v>0</v>
      </c>
      <c r="W45" s="18">
        <v>0</v>
      </c>
      <c r="X45" s="18">
        <v>0</v>
      </c>
      <c r="Y45" s="19">
        <v>0</v>
      </c>
      <c r="Z45" s="318">
        <v>0.25</v>
      </c>
      <c r="AA45" s="320">
        <v>0.75</v>
      </c>
      <c r="AB45" s="317">
        <v>1</v>
      </c>
      <c r="AC45" s="318">
        <v>0.25</v>
      </c>
      <c r="AD45" s="320">
        <v>0</v>
      </c>
      <c r="AE45" s="320">
        <v>0.25</v>
      </c>
      <c r="AF45" s="320">
        <v>0.75</v>
      </c>
      <c r="AG45" s="317">
        <v>0.5</v>
      </c>
      <c r="AH45" s="318">
        <v>0.5</v>
      </c>
      <c r="AI45" s="320">
        <v>0.75</v>
      </c>
      <c r="AJ45" s="321">
        <v>1.25</v>
      </c>
      <c r="AK45" s="317">
        <v>1.25</v>
      </c>
      <c r="AL45" s="318">
        <v>0</v>
      </c>
      <c r="AM45" s="322">
        <v>0.5</v>
      </c>
      <c r="AN45" s="320">
        <v>0</v>
      </c>
      <c r="AO45" s="320">
        <v>0.25</v>
      </c>
      <c r="AP45" s="317">
        <v>1</v>
      </c>
      <c r="AQ45" s="23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4"/>
      <c r="BM45" s="22"/>
    </row>
    <row r="46" spans="1:65" ht="14.5" x14ac:dyDescent="0.35">
      <c r="A46" s="178">
        <v>612</v>
      </c>
      <c r="B46" s="14">
        <v>16</v>
      </c>
      <c r="C46" s="363" t="s">
        <v>310</v>
      </c>
      <c r="D46" s="362">
        <v>45</v>
      </c>
      <c r="E46" s="164" t="str">
        <f>Tableau1[[#This Row],[PAP]]</f>
        <v>non</v>
      </c>
      <c r="F46" s="17">
        <v>1</v>
      </c>
      <c r="G46" s="18">
        <v>0</v>
      </c>
      <c r="H46" s="18">
        <v>0.2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9">
        <v>0</v>
      </c>
      <c r="P46" s="17">
        <v>1</v>
      </c>
      <c r="Q46" s="18">
        <v>0</v>
      </c>
      <c r="R46" s="18">
        <v>0</v>
      </c>
      <c r="S46" s="18">
        <v>0</v>
      </c>
      <c r="T46" s="19">
        <v>0</v>
      </c>
      <c r="U46" s="20">
        <v>1</v>
      </c>
      <c r="V46" s="18">
        <v>0</v>
      </c>
      <c r="W46" s="18">
        <v>0.2</v>
      </c>
      <c r="X46" s="18">
        <v>0.2</v>
      </c>
      <c r="Y46" s="19">
        <v>0</v>
      </c>
      <c r="Z46" s="318">
        <v>0.5</v>
      </c>
      <c r="AA46" s="320">
        <v>1</v>
      </c>
      <c r="AB46" s="317">
        <v>1.25</v>
      </c>
      <c r="AC46" s="318">
        <v>0.25</v>
      </c>
      <c r="AD46" s="320">
        <v>0</v>
      </c>
      <c r="AE46" s="320">
        <v>0</v>
      </c>
      <c r="AF46" s="320">
        <v>0.75</v>
      </c>
      <c r="AG46" s="317">
        <v>0</v>
      </c>
      <c r="AH46" s="318">
        <v>0.25</v>
      </c>
      <c r="AI46" s="320">
        <v>1</v>
      </c>
      <c r="AJ46" s="321">
        <v>1.5</v>
      </c>
      <c r="AK46" s="317">
        <v>0.75</v>
      </c>
      <c r="AL46" s="318">
        <v>0.5</v>
      </c>
      <c r="AM46" s="322">
        <v>0.5</v>
      </c>
      <c r="AN46" s="320">
        <v>0</v>
      </c>
      <c r="AO46" s="320">
        <v>0</v>
      </c>
      <c r="AP46" s="317">
        <v>0.25</v>
      </c>
      <c r="AQ46" s="23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4"/>
      <c r="BM46" s="22"/>
    </row>
    <row r="47" spans="1:65" ht="14.5" x14ac:dyDescent="0.35">
      <c r="A47" s="178">
        <v>612</v>
      </c>
      <c r="B47" s="14">
        <v>17</v>
      </c>
      <c r="C47" s="363" t="s">
        <v>311</v>
      </c>
      <c r="D47" s="362">
        <v>46</v>
      </c>
      <c r="E47" s="164" t="str">
        <f>Tableau1[[#This Row],[PAP]]</f>
        <v>non</v>
      </c>
      <c r="F47" s="17">
        <v>1</v>
      </c>
      <c r="G47" s="18">
        <v>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9">
        <v>0</v>
      </c>
      <c r="P47" s="17">
        <v>1.5</v>
      </c>
      <c r="Q47" s="18">
        <v>1.5</v>
      </c>
      <c r="R47" s="18">
        <v>1</v>
      </c>
      <c r="S47" s="18">
        <v>2</v>
      </c>
      <c r="T47" s="19">
        <v>0.2</v>
      </c>
      <c r="U47" s="20">
        <v>1</v>
      </c>
      <c r="V47" s="18">
        <v>0</v>
      </c>
      <c r="W47" s="18">
        <v>0</v>
      </c>
      <c r="X47" s="18">
        <v>0.2</v>
      </c>
      <c r="Y47" s="19">
        <v>2</v>
      </c>
      <c r="Z47" s="318">
        <v>0.5</v>
      </c>
      <c r="AA47" s="320">
        <v>0.75</v>
      </c>
      <c r="AB47" s="317">
        <v>0.75</v>
      </c>
      <c r="AC47" s="318">
        <v>0.25</v>
      </c>
      <c r="AD47" s="320">
        <v>0.25</v>
      </c>
      <c r="AE47" s="320">
        <v>0</v>
      </c>
      <c r="AF47" s="320">
        <v>0</v>
      </c>
      <c r="AG47" s="317">
        <v>0</v>
      </c>
      <c r="AH47" s="318">
        <v>0.25</v>
      </c>
      <c r="AI47" s="320">
        <v>0</v>
      </c>
      <c r="AJ47" s="321">
        <v>1</v>
      </c>
      <c r="AK47" s="317">
        <v>0</v>
      </c>
      <c r="AL47" s="318">
        <v>0</v>
      </c>
      <c r="AM47" s="322">
        <v>0.75</v>
      </c>
      <c r="AN47" s="320">
        <v>1</v>
      </c>
      <c r="AO47" s="320">
        <v>0</v>
      </c>
      <c r="AP47" s="317">
        <v>0</v>
      </c>
      <c r="AQ47" s="23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4"/>
      <c r="BM47" s="22"/>
    </row>
    <row r="48" spans="1:65" ht="14.5" x14ac:dyDescent="0.35">
      <c r="A48" s="178">
        <v>612</v>
      </c>
      <c r="B48" s="14">
        <v>18</v>
      </c>
      <c r="C48" s="363" t="s">
        <v>312</v>
      </c>
      <c r="D48" s="362">
        <v>47</v>
      </c>
      <c r="E48" s="164" t="str">
        <f>Tableau1[[#This Row],[PAP]]</f>
        <v>non</v>
      </c>
      <c r="F48" s="17">
        <v>1</v>
      </c>
      <c r="G48" s="18">
        <v>0</v>
      </c>
      <c r="H48" s="18">
        <v>0.5</v>
      </c>
      <c r="I48" s="18">
        <v>0.5</v>
      </c>
      <c r="J48" s="18">
        <v>0</v>
      </c>
      <c r="K48" s="18">
        <v>0.2</v>
      </c>
      <c r="L48" s="18">
        <v>1</v>
      </c>
      <c r="M48" s="18">
        <v>0.5</v>
      </c>
      <c r="N48" s="18">
        <v>0.4</v>
      </c>
      <c r="O48" s="19">
        <v>0.4</v>
      </c>
      <c r="P48" s="17">
        <v>2</v>
      </c>
      <c r="Q48" s="18">
        <v>0</v>
      </c>
      <c r="R48" s="18">
        <v>0</v>
      </c>
      <c r="S48" s="18">
        <v>0</v>
      </c>
      <c r="T48" s="19">
        <v>0</v>
      </c>
      <c r="U48" s="20">
        <v>1</v>
      </c>
      <c r="V48" s="18">
        <v>2</v>
      </c>
      <c r="W48" s="18">
        <v>2</v>
      </c>
      <c r="X48" s="18">
        <v>2</v>
      </c>
      <c r="Y48" s="19">
        <v>2</v>
      </c>
      <c r="Z48" s="318">
        <v>1.25</v>
      </c>
      <c r="AA48" s="320">
        <v>0.5</v>
      </c>
      <c r="AB48" s="317">
        <v>1</v>
      </c>
      <c r="AC48" s="318">
        <v>1</v>
      </c>
      <c r="AD48" s="320">
        <v>0</v>
      </c>
      <c r="AE48" s="320">
        <v>1</v>
      </c>
      <c r="AF48" s="320">
        <v>0.75</v>
      </c>
      <c r="AG48" s="317">
        <v>1</v>
      </c>
      <c r="AH48" s="318">
        <v>1</v>
      </c>
      <c r="AI48" s="320">
        <v>1</v>
      </c>
      <c r="AJ48" s="321">
        <v>1</v>
      </c>
      <c r="AK48" s="317">
        <v>1.25</v>
      </c>
      <c r="AL48" s="318">
        <v>0.25</v>
      </c>
      <c r="AM48" s="322">
        <v>0</v>
      </c>
      <c r="AN48" s="320">
        <v>0</v>
      </c>
      <c r="AO48" s="320">
        <v>0</v>
      </c>
      <c r="AP48" s="317">
        <v>0</v>
      </c>
      <c r="AQ48" s="23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4"/>
      <c r="BM48" s="22"/>
    </row>
    <row r="49" spans="1:65" ht="14.5" x14ac:dyDescent="0.35">
      <c r="A49" s="178">
        <v>612</v>
      </c>
      <c r="B49" s="14">
        <v>19</v>
      </c>
      <c r="C49" s="363" t="s">
        <v>313</v>
      </c>
      <c r="D49" s="362">
        <v>48</v>
      </c>
      <c r="E49" s="164" t="str">
        <f>Tableau1[[#This Row],[PAP]]</f>
        <v>non</v>
      </c>
      <c r="F49" s="17">
        <v>0</v>
      </c>
      <c r="G49" s="18">
        <v>0</v>
      </c>
      <c r="H49" s="18">
        <v>0.5</v>
      </c>
      <c r="I49" s="18">
        <v>0.5</v>
      </c>
      <c r="J49" s="18">
        <v>0</v>
      </c>
      <c r="K49" s="18">
        <v>0.5</v>
      </c>
      <c r="L49" s="18">
        <v>1</v>
      </c>
      <c r="M49" s="18">
        <v>0</v>
      </c>
      <c r="N49" s="18">
        <v>0.4</v>
      </c>
      <c r="O49" s="19">
        <v>0.4</v>
      </c>
      <c r="P49" s="17">
        <v>1</v>
      </c>
      <c r="Q49" s="18">
        <v>2</v>
      </c>
      <c r="R49" s="18">
        <v>0</v>
      </c>
      <c r="S49" s="18">
        <v>0</v>
      </c>
      <c r="T49" s="19">
        <v>0</v>
      </c>
      <c r="U49" s="20">
        <v>1</v>
      </c>
      <c r="V49" s="18">
        <v>0</v>
      </c>
      <c r="W49" s="18">
        <v>2</v>
      </c>
      <c r="X49" s="18">
        <v>2</v>
      </c>
      <c r="Y49" s="19">
        <v>2</v>
      </c>
      <c r="Z49" s="318">
        <v>0.25</v>
      </c>
      <c r="AA49" s="320">
        <v>0.75</v>
      </c>
      <c r="AB49" s="317">
        <v>1</v>
      </c>
      <c r="AC49" s="318">
        <v>0</v>
      </c>
      <c r="AD49" s="320">
        <v>0</v>
      </c>
      <c r="AE49" s="320">
        <v>0.25</v>
      </c>
      <c r="AF49" s="320">
        <v>0.25</v>
      </c>
      <c r="AG49" s="317">
        <v>0</v>
      </c>
      <c r="AH49" s="318">
        <v>0.25</v>
      </c>
      <c r="AI49" s="320">
        <v>1</v>
      </c>
      <c r="AJ49" s="321">
        <v>1.25</v>
      </c>
      <c r="AK49" s="317">
        <v>1</v>
      </c>
      <c r="AL49" s="318">
        <v>0</v>
      </c>
      <c r="AM49" s="322">
        <v>0.5</v>
      </c>
      <c r="AN49" s="320">
        <v>0.75</v>
      </c>
      <c r="AO49" s="320">
        <v>0</v>
      </c>
      <c r="AP49" s="317">
        <v>0.5</v>
      </c>
      <c r="AQ49" s="23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4"/>
      <c r="BM49" s="22"/>
    </row>
    <row r="50" spans="1:65" ht="14.5" x14ac:dyDescent="0.35">
      <c r="A50" s="178">
        <v>612</v>
      </c>
      <c r="B50" s="14">
        <v>20</v>
      </c>
      <c r="C50" s="363" t="s">
        <v>314</v>
      </c>
      <c r="D50" s="362">
        <v>49</v>
      </c>
      <c r="E50" s="164" t="str">
        <f>Tableau1[[#This Row],[PAP]]</f>
        <v>non</v>
      </c>
      <c r="F50" s="17">
        <v>0.2</v>
      </c>
      <c r="G50" s="18">
        <v>0</v>
      </c>
      <c r="H50" s="18">
        <v>0.5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9">
        <v>0</v>
      </c>
      <c r="P50" s="17">
        <v>1</v>
      </c>
      <c r="Q50" s="18">
        <v>0</v>
      </c>
      <c r="R50" s="18">
        <v>0.2</v>
      </c>
      <c r="S50" s="18">
        <v>1.75</v>
      </c>
      <c r="T50" s="19">
        <v>0</v>
      </c>
      <c r="U50" s="20">
        <v>0.5</v>
      </c>
      <c r="V50" s="18">
        <v>0</v>
      </c>
      <c r="W50" s="18">
        <v>0</v>
      </c>
      <c r="X50" s="18">
        <v>2</v>
      </c>
      <c r="Y50" s="19">
        <v>0</v>
      </c>
      <c r="Z50" s="318">
        <v>1</v>
      </c>
      <c r="AA50" s="320">
        <v>1</v>
      </c>
      <c r="AB50" s="317">
        <v>1.5</v>
      </c>
      <c r="AC50" s="318">
        <v>0.25</v>
      </c>
      <c r="AD50" s="320">
        <v>0.5</v>
      </c>
      <c r="AE50" s="320">
        <v>0.25</v>
      </c>
      <c r="AF50" s="320">
        <v>0.75</v>
      </c>
      <c r="AG50" s="317">
        <v>0.5</v>
      </c>
      <c r="AH50" s="318">
        <v>0.5</v>
      </c>
      <c r="AI50" s="320">
        <v>1</v>
      </c>
      <c r="AJ50" s="321">
        <v>1</v>
      </c>
      <c r="AK50" s="317">
        <v>0.25</v>
      </c>
      <c r="AL50" s="318">
        <v>0</v>
      </c>
      <c r="AM50" s="322">
        <v>1</v>
      </c>
      <c r="AN50" s="320">
        <v>0</v>
      </c>
      <c r="AO50" s="320">
        <v>0</v>
      </c>
      <c r="AP50" s="317">
        <v>0.5</v>
      </c>
      <c r="AQ50" s="23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4"/>
      <c r="BM50" s="22"/>
    </row>
    <row r="51" spans="1:65" ht="14.5" x14ac:dyDescent="0.35">
      <c r="A51" s="178">
        <v>612</v>
      </c>
      <c r="B51" s="14">
        <v>21</v>
      </c>
      <c r="C51" s="363" t="s">
        <v>315</v>
      </c>
      <c r="D51" s="362">
        <v>50</v>
      </c>
      <c r="E51" s="164" t="str">
        <f>Tableau1[[#This Row],[PAP]]</f>
        <v>non</v>
      </c>
      <c r="F51" s="17">
        <v>0</v>
      </c>
      <c r="G51" s="18">
        <v>0</v>
      </c>
      <c r="H51" s="18">
        <v>0.5</v>
      </c>
      <c r="I51" s="18">
        <v>1</v>
      </c>
      <c r="J51" s="18">
        <v>0</v>
      </c>
      <c r="K51" s="18">
        <v>0.5</v>
      </c>
      <c r="L51" s="18">
        <v>0.2</v>
      </c>
      <c r="M51" s="18">
        <v>0</v>
      </c>
      <c r="N51" s="18">
        <v>0.5</v>
      </c>
      <c r="O51" s="19">
        <v>0</v>
      </c>
      <c r="P51" s="17">
        <v>1</v>
      </c>
      <c r="Q51" s="18">
        <v>0</v>
      </c>
      <c r="R51" s="18">
        <v>0</v>
      </c>
      <c r="S51" s="18">
        <v>0</v>
      </c>
      <c r="T51" s="19">
        <v>0</v>
      </c>
      <c r="U51" s="20">
        <v>1</v>
      </c>
      <c r="V51" s="18">
        <v>0</v>
      </c>
      <c r="W51" s="18">
        <v>0</v>
      </c>
      <c r="X51" s="18">
        <v>2</v>
      </c>
      <c r="Y51" s="19">
        <v>0</v>
      </c>
      <c r="Z51" s="318">
        <v>0.25</v>
      </c>
      <c r="AA51" s="320">
        <v>1</v>
      </c>
      <c r="AB51" s="317">
        <v>1.5</v>
      </c>
      <c r="AC51" s="318">
        <v>1</v>
      </c>
      <c r="AD51" s="320">
        <v>0</v>
      </c>
      <c r="AE51" s="320">
        <v>0</v>
      </c>
      <c r="AF51" s="320">
        <v>0.75</v>
      </c>
      <c r="AG51" s="317">
        <v>0.5</v>
      </c>
      <c r="AH51" s="318">
        <v>0.5</v>
      </c>
      <c r="AI51" s="320">
        <v>0.5</v>
      </c>
      <c r="AJ51" s="321">
        <v>1.25</v>
      </c>
      <c r="AK51" s="317">
        <v>1.5</v>
      </c>
      <c r="AL51" s="318">
        <v>0.25</v>
      </c>
      <c r="AM51" s="322">
        <v>1</v>
      </c>
      <c r="AN51" s="320">
        <v>0</v>
      </c>
      <c r="AO51" s="320">
        <v>0</v>
      </c>
      <c r="AP51" s="317">
        <v>0.25</v>
      </c>
      <c r="AQ51" s="23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4"/>
      <c r="BM51" s="22"/>
    </row>
    <row r="52" spans="1:65" ht="14.5" x14ac:dyDescent="0.35">
      <c r="A52" s="178">
        <v>612</v>
      </c>
      <c r="B52" s="14">
        <v>22</v>
      </c>
      <c r="C52" s="363" t="s">
        <v>316</v>
      </c>
      <c r="D52" s="362">
        <v>51</v>
      </c>
      <c r="E52" s="164" t="str">
        <f>Tableau1[[#This Row],[PAP]]</f>
        <v>oui</v>
      </c>
      <c r="F52" s="17">
        <v>1</v>
      </c>
      <c r="G52" s="18">
        <v>0.2</v>
      </c>
      <c r="H52" s="18">
        <v>0.5</v>
      </c>
      <c r="I52" s="18">
        <v>0.5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9">
        <v>0</v>
      </c>
      <c r="P52" s="17">
        <v>1.5</v>
      </c>
      <c r="Q52" s="18">
        <v>1.75</v>
      </c>
      <c r="R52" s="18">
        <v>2</v>
      </c>
      <c r="S52" s="18">
        <v>2</v>
      </c>
      <c r="T52" s="19">
        <v>2</v>
      </c>
      <c r="U52" s="20">
        <v>1</v>
      </c>
      <c r="V52" s="18">
        <v>2</v>
      </c>
      <c r="W52" s="18">
        <v>0.2</v>
      </c>
      <c r="X52" s="18">
        <v>2</v>
      </c>
      <c r="Y52" s="19">
        <v>1</v>
      </c>
      <c r="Z52" s="318">
        <v>0.25</v>
      </c>
      <c r="AA52" s="320">
        <v>1</v>
      </c>
      <c r="AB52" s="317">
        <v>1.5</v>
      </c>
      <c r="AC52" s="318">
        <v>1</v>
      </c>
      <c r="AD52" s="320">
        <v>0.25</v>
      </c>
      <c r="AE52" s="320">
        <v>0</v>
      </c>
      <c r="AF52" s="320">
        <v>0.5</v>
      </c>
      <c r="AG52" s="317">
        <v>0.5</v>
      </c>
      <c r="AH52" s="318">
        <v>0.5</v>
      </c>
      <c r="AI52" s="320">
        <v>1</v>
      </c>
      <c r="AJ52" s="321">
        <v>1.25</v>
      </c>
      <c r="AK52" s="317">
        <v>1.25</v>
      </c>
      <c r="AL52" s="318">
        <v>0</v>
      </c>
      <c r="AM52" s="322">
        <v>0.25</v>
      </c>
      <c r="AN52" s="320">
        <v>0</v>
      </c>
      <c r="AO52" s="320">
        <v>0</v>
      </c>
      <c r="AP52" s="317">
        <v>1</v>
      </c>
      <c r="AQ52" s="23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4"/>
      <c r="BM52" s="22"/>
    </row>
    <row r="53" spans="1:65" ht="14.5" x14ac:dyDescent="0.35">
      <c r="A53" s="178">
        <v>612</v>
      </c>
      <c r="B53" s="14">
        <v>23</v>
      </c>
      <c r="C53" s="363" t="s">
        <v>317</v>
      </c>
      <c r="D53" s="362">
        <v>52</v>
      </c>
      <c r="E53" s="164" t="str">
        <f>Tableau1[[#This Row],[PAP]]</f>
        <v>non</v>
      </c>
      <c r="F53" s="17">
        <v>1</v>
      </c>
      <c r="G53" s="18">
        <v>0</v>
      </c>
      <c r="H53" s="18">
        <v>0.5</v>
      </c>
      <c r="I53" s="18">
        <v>0.2</v>
      </c>
      <c r="J53" s="18">
        <v>0</v>
      </c>
      <c r="K53" s="18">
        <v>0</v>
      </c>
      <c r="L53" s="18">
        <v>1</v>
      </c>
      <c r="M53" s="18">
        <v>0.4</v>
      </c>
      <c r="N53" s="18">
        <v>0</v>
      </c>
      <c r="O53" s="19">
        <v>0</v>
      </c>
      <c r="P53" s="17">
        <v>1</v>
      </c>
      <c r="Q53" s="18">
        <v>1.75</v>
      </c>
      <c r="R53" s="18">
        <v>2</v>
      </c>
      <c r="S53" s="18">
        <v>0</v>
      </c>
      <c r="T53" s="19">
        <v>0</v>
      </c>
      <c r="U53" s="20">
        <v>1</v>
      </c>
      <c r="V53" s="18">
        <v>1</v>
      </c>
      <c r="W53" s="18">
        <v>1</v>
      </c>
      <c r="X53" s="18">
        <v>0</v>
      </c>
      <c r="Y53" s="19">
        <v>0</v>
      </c>
      <c r="Z53" s="318">
        <v>1</v>
      </c>
      <c r="AA53" s="320">
        <v>0.5</v>
      </c>
      <c r="AB53" s="317">
        <v>0.75</v>
      </c>
      <c r="AC53" s="318">
        <v>0.5</v>
      </c>
      <c r="AD53" s="320">
        <v>0.25</v>
      </c>
      <c r="AE53" s="320">
        <v>0</v>
      </c>
      <c r="AF53" s="320">
        <v>0.5</v>
      </c>
      <c r="AG53" s="317">
        <v>0.5</v>
      </c>
      <c r="AH53" s="318">
        <v>0.25</v>
      </c>
      <c r="AI53" s="320">
        <v>0.75</v>
      </c>
      <c r="AJ53" s="321">
        <v>1.25</v>
      </c>
      <c r="AK53" s="317">
        <v>1.25</v>
      </c>
      <c r="AL53" s="318">
        <v>0</v>
      </c>
      <c r="AM53" s="322">
        <v>0.25</v>
      </c>
      <c r="AN53" s="320">
        <v>0</v>
      </c>
      <c r="AO53" s="320">
        <v>0</v>
      </c>
      <c r="AP53" s="317">
        <v>0.25</v>
      </c>
      <c r="AQ53" s="23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4"/>
      <c r="BM53" s="22"/>
    </row>
    <row r="54" spans="1:65" ht="14.5" x14ac:dyDescent="0.35">
      <c r="A54" s="178">
        <v>612</v>
      </c>
      <c r="B54" s="14">
        <v>24</v>
      </c>
      <c r="C54" s="363" t="s">
        <v>318</v>
      </c>
      <c r="D54" s="362">
        <v>53</v>
      </c>
      <c r="E54" s="164" t="str">
        <f>Tableau1[[#This Row],[PAP]]</f>
        <v>non</v>
      </c>
      <c r="F54" s="17">
        <v>0.2</v>
      </c>
      <c r="G54" s="18">
        <v>0.2</v>
      </c>
      <c r="H54" s="18">
        <v>0.5</v>
      </c>
      <c r="I54" s="18">
        <v>0</v>
      </c>
      <c r="J54" s="18">
        <v>0</v>
      </c>
      <c r="K54" s="18">
        <v>0</v>
      </c>
      <c r="L54" s="18">
        <v>0</v>
      </c>
      <c r="M54" s="18">
        <v>0.2</v>
      </c>
      <c r="N54" s="18">
        <v>0</v>
      </c>
      <c r="O54" s="19">
        <v>0</v>
      </c>
      <c r="P54" s="17">
        <v>1.5</v>
      </c>
      <c r="Q54" s="18">
        <v>0</v>
      </c>
      <c r="R54" s="18">
        <v>0</v>
      </c>
      <c r="S54" s="18">
        <v>0</v>
      </c>
      <c r="T54" s="19">
        <v>0</v>
      </c>
      <c r="U54" s="20">
        <v>1</v>
      </c>
      <c r="V54" s="18">
        <v>0</v>
      </c>
      <c r="W54" s="18">
        <v>1</v>
      </c>
      <c r="X54" s="18">
        <v>0</v>
      </c>
      <c r="Y54" s="19">
        <v>0</v>
      </c>
      <c r="Z54" s="318">
        <v>1</v>
      </c>
      <c r="AA54" s="320">
        <v>1</v>
      </c>
      <c r="AB54" s="317">
        <v>1</v>
      </c>
      <c r="AC54" s="318">
        <v>0</v>
      </c>
      <c r="AD54" s="320">
        <v>0.75</v>
      </c>
      <c r="AE54" s="320">
        <v>1</v>
      </c>
      <c r="AF54" s="320">
        <v>0.75</v>
      </c>
      <c r="AG54" s="317">
        <v>0.75</v>
      </c>
      <c r="AH54" s="318">
        <v>1</v>
      </c>
      <c r="AI54" s="320">
        <v>1</v>
      </c>
      <c r="AJ54" s="321">
        <v>1.25</v>
      </c>
      <c r="AK54" s="317">
        <v>1.25</v>
      </c>
      <c r="AL54" s="318">
        <v>0</v>
      </c>
      <c r="AM54" s="322">
        <v>0.75</v>
      </c>
      <c r="AN54" s="320">
        <v>0</v>
      </c>
      <c r="AO54" s="320">
        <v>0</v>
      </c>
      <c r="AP54" s="317">
        <v>0.25</v>
      </c>
      <c r="AQ54" s="23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4"/>
      <c r="BM54" s="22"/>
    </row>
    <row r="55" spans="1:65" ht="14.5" x14ac:dyDescent="0.35">
      <c r="A55" s="178">
        <v>612</v>
      </c>
      <c r="B55" s="14">
        <v>25</v>
      </c>
      <c r="C55" s="363" t="s">
        <v>319</v>
      </c>
      <c r="D55" s="362">
        <v>54</v>
      </c>
      <c r="E55" s="164" t="str">
        <f>Tableau1[[#This Row],[PAP]]</f>
        <v>non</v>
      </c>
      <c r="F55" s="17">
        <v>0</v>
      </c>
      <c r="G55" s="18">
        <v>0.2</v>
      </c>
      <c r="H55" s="18">
        <v>0.5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9">
        <v>0</v>
      </c>
      <c r="P55" s="17">
        <v>1</v>
      </c>
      <c r="Q55" s="18">
        <v>0</v>
      </c>
      <c r="R55" s="18">
        <v>0.2</v>
      </c>
      <c r="S55" s="18">
        <v>2</v>
      </c>
      <c r="T55" s="19">
        <v>0</v>
      </c>
      <c r="U55" s="20">
        <v>0.5</v>
      </c>
      <c r="V55" s="18">
        <v>0</v>
      </c>
      <c r="W55" s="18">
        <v>0.2</v>
      </c>
      <c r="X55" s="18">
        <v>2</v>
      </c>
      <c r="Y55" s="19">
        <v>2</v>
      </c>
      <c r="Z55" s="318">
        <v>1.25</v>
      </c>
      <c r="AA55" s="320">
        <v>0.75</v>
      </c>
      <c r="AB55" s="317">
        <v>1</v>
      </c>
      <c r="AC55" s="318">
        <v>1</v>
      </c>
      <c r="AD55" s="320">
        <v>0.5</v>
      </c>
      <c r="AE55" s="320">
        <v>1</v>
      </c>
      <c r="AF55" s="320">
        <v>0.75</v>
      </c>
      <c r="AG55" s="317">
        <v>0.5</v>
      </c>
      <c r="AH55" s="318">
        <v>0.75</v>
      </c>
      <c r="AI55" s="320">
        <v>0.75</v>
      </c>
      <c r="AJ55" s="321">
        <v>1.5</v>
      </c>
      <c r="AK55" s="317">
        <v>1</v>
      </c>
      <c r="AL55" s="318">
        <v>0.5</v>
      </c>
      <c r="AM55" s="322">
        <v>0.75</v>
      </c>
      <c r="AN55" s="320">
        <v>1</v>
      </c>
      <c r="AO55" s="320">
        <v>0</v>
      </c>
      <c r="AP55" s="317">
        <v>0.75</v>
      </c>
      <c r="AQ55" s="23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4"/>
      <c r="BM55" s="22"/>
    </row>
    <row r="56" spans="1:65" ht="14.5" x14ac:dyDescent="0.35">
      <c r="A56" s="178">
        <v>612</v>
      </c>
      <c r="B56" s="14">
        <v>26</v>
      </c>
      <c r="C56" s="363" t="s">
        <v>320</v>
      </c>
      <c r="D56" s="362">
        <v>55</v>
      </c>
      <c r="E56" s="164" t="str">
        <f>Tableau1[[#This Row],[PAP]]</f>
        <v>oui</v>
      </c>
      <c r="F56" s="17">
        <v>1.75</v>
      </c>
      <c r="G56" s="18">
        <v>1</v>
      </c>
      <c r="H56" s="18">
        <v>0.5</v>
      </c>
      <c r="I56" s="18">
        <v>1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9">
        <v>0</v>
      </c>
      <c r="P56" s="17">
        <v>1</v>
      </c>
      <c r="Q56" s="18">
        <v>2</v>
      </c>
      <c r="R56" s="18">
        <v>2</v>
      </c>
      <c r="S56" s="18">
        <v>2</v>
      </c>
      <c r="T56" s="19">
        <v>2</v>
      </c>
      <c r="U56" s="20">
        <v>1</v>
      </c>
      <c r="V56" s="18">
        <v>2</v>
      </c>
      <c r="W56" s="18">
        <v>3</v>
      </c>
      <c r="X56" s="18">
        <v>2</v>
      </c>
      <c r="Y56" s="19">
        <v>2</v>
      </c>
      <c r="Z56" s="318">
        <v>2</v>
      </c>
      <c r="AA56" s="320">
        <v>1</v>
      </c>
      <c r="AB56" s="317">
        <v>1.75</v>
      </c>
      <c r="AC56" s="318">
        <v>1</v>
      </c>
      <c r="AD56" s="320">
        <v>0.75</v>
      </c>
      <c r="AE56" s="320">
        <v>0.25</v>
      </c>
      <c r="AF56" s="320">
        <v>0.75</v>
      </c>
      <c r="AG56" s="317">
        <v>0.75</v>
      </c>
      <c r="AH56" s="318">
        <v>0.75</v>
      </c>
      <c r="AI56" s="320">
        <v>1</v>
      </c>
      <c r="AJ56" s="321">
        <v>1.25</v>
      </c>
      <c r="AK56" s="317">
        <v>1.25</v>
      </c>
      <c r="AL56" s="318">
        <v>0.75</v>
      </c>
      <c r="AM56" s="322">
        <v>0.75</v>
      </c>
      <c r="AN56" s="320">
        <v>1</v>
      </c>
      <c r="AO56" s="320">
        <v>0.5</v>
      </c>
      <c r="AP56" s="317">
        <v>0.75</v>
      </c>
      <c r="AQ56" s="23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4"/>
      <c r="BM56" s="22"/>
    </row>
    <row r="57" spans="1:65" ht="14.5" x14ac:dyDescent="0.35">
      <c r="A57" s="178">
        <v>612</v>
      </c>
      <c r="B57" s="14">
        <v>27</v>
      </c>
      <c r="C57" s="363" t="s">
        <v>321</v>
      </c>
      <c r="D57" s="362">
        <v>56</v>
      </c>
      <c r="E57" s="164" t="str">
        <f>Tableau1[[#This Row],[PAP]]</f>
        <v>non</v>
      </c>
      <c r="F57" s="17">
        <v>1.5</v>
      </c>
      <c r="G57" s="18">
        <v>1.5</v>
      </c>
      <c r="H57" s="18">
        <v>0.5</v>
      </c>
      <c r="I57" s="18">
        <v>1</v>
      </c>
      <c r="J57" s="18">
        <v>0</v>
      </c>
      <c r="K57" s="18">
        <v>0</v>
      </c>
      <c r="L57" s="18">
        <v>1</v>
      </c>
      <c r="M57" s="18">
        <v>0.5</v>
      </c>
      <c r="N57" s="18">
        <v>0</v>
      </c>
      <c r="O57" s="19">
        <v>0</v>
      </c>
      <c r="P57" s="17">
        <v>1.75</v>
      </c>
      <c r="Q57" s="18">
        <v>1.75</v>
      </c>
      <c r="R57" s="18">
        <v>0</v>
      </c>
      <c r="S57" s="18">
        <v>2</v>
      </c>
      <c r="T57" s="19">
        <v>0</v>
      </c>
      <c r="U57" s="20">
        <v>1</v>
      </c>
      <c r="V57" s="18">
        <v>2</v>
      </c>
      <c r="W57" s="18">
        <v>1</v>
      </c>
      <c r="X57" s="18">
        <v>2</v>
      </c>
      <c r="Y57" s="19">
        <v>2</v>
      </c>
      <c r="Z57" s="318">
        <v>0.25</v>
      </c>
      <c r="AA57" s="320">
        <v>0.75</v>
      </c>
      <c r="AB57" s="317">
        <v>1.25</v>
      </c>
      <c r="AC57" s="318">
        <v>1</v>
      </c>
      <c r="AD57" s="320">
        <v>0.75</v>
      </c>
      <c r="AE57" s="320">
        <v>0.25</v>
      </c>
      <c r="AF57" s="320">
        <v>0.75</v>
      </c>
      <c r="AG57" s="317">
        <v>0.75</v>
      </c>
      <c r="AH57" s="318">
        <v>1</v>
      </c>
      <c r="AI57" s="320">
        <v>1</v>
      </c>
      <c r="AJ57" s="321">
        <v>1.25</v>
      </c>
      <c r="AK57" s="317">
        <v>0.5</v>
      </c>
      <c r="AL57" s="318">
        <v>0.75</v>
      </c>
      <c r="AM57" s="322">
        <v>1</v>
      </c>
      <c r="AN57" s="320">
        <v>0.5</v>
      </c>
      <c r="AO57" s="320">
        <v>0</v>
      </c>
      <c r="AP57" s="317">
        <v>1</v>
      </c>
      <c r="AQ57" s="23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4"/>
      <c r="BM57" s="22"/>
    </row>
    <row r="58" spans="1:65" ht="14.5" x14ac:dyDescent="0.35">
      <c r="A58" s="178">
        <v>612</v>
      </c>
      <c r="B58" s="14">
        <v>28</v>
      </c>
      <c r="C58" s="363" t="s">
        <v>322</v>
      </c>
      <c r="D58" s="362">
        <v>57</v>
      </c>
      <c r="E58" s="164" t="str">
        <f>Tableau1[[#This Row],[PAP]]</f>
        <v>oui</v>
      </c>
      <c r="F58" s="17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0.2</v>
      </c>
      <c r="L58" s="18">
        <v>0.5</v>
      </c>
      <c r="M58" s="18">
        <v>0.5</v>
      </c>
      <c r="N58" s="18">
        <v>0</v>
      </c>
      <c r="O58" s="19">
        <v>0</v>
      </c>
      <c r="P58" s="17">
        <v>1.75</v>
      </c>
      <c r="Q58" s="18">
        <v>1.75</v>
      </c>
      <c r="R58" s="18">
        <v>0</v>
      </c>
      <c r="S58" s="18">
        <v>0</v>
      </c>
      <c r="T58" s="19">
        <v>0</v>
      </c>
      <c r="U58" s="20">
        <v>1</v>
      </c>
      <c r="V58" s="18">
        <v>0</v>
      </c>
      <c r="W58" s="18">
        <v>0</v>
      </c>
      <c r="X58" s="18">
        <v>0</v>
      </c>
      <c r="Y58" s="19">
        <v>0</v>
      </c>
      <c r="Z58" s="318"/>
      <c r="AA58" s="320"/>
      <c r="AB58" s="317"/>
      <c r="AC58" s="318"/>
      <c r="AD58" s="320"/>
      <c r="AE58" s="320"/>
      <c r="AF58" s="320"/>
      <c r="AG58" s="317"/>
      <c r="AH58" s="318"/>
      <c r="AI58" s="320"/>
      <c r="AJ58" s="321"/>
      <c r="AK58" s="317"/>
      <c r="AL58" s="318"/>
      <c r="AM58" s="322"/>
      <c r="AN58" s="320"/>
      <c r="AO58" s="320"/>
      <c r="AP58" s="317"/>
      <c r="AQ58" s="23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4"/>
      <c r="BM58" s="22"/>
    </row>
    <row r="59" spans="1:65" ht="14.5" x14ac:dyDescent="0.35">
      <c r="A59" s="179">
        <v>612</v>
      </c>
      <c r="B59" s="143">
        <v>29</v>
      </c>
      <c r="C59" s="363" t="s">
        <v>323</v>
      </c>
      <c r="D59" s="362">
        <v>58</v>
      </c>
      <c r="E59" s="170" t="str">
        <f>Tableau1[[#This Row],[PAP]]</f>
        <v>non</v>
      </c>
      <c r="F59" s="144">
        <v>0</v>
      </c>
      <c r="G59" s="145">
        <v>0.2</v>
      </c>
      <c r="H59" s="145">
        <v>0.5</v>
      </c>
      <c r="I59" s="145">
        <v>1</v>
      </c>
      <c r="J59" s="145">
        <v>0</v>
      </c>
      <c r="K59" s="145">
        <v>0</v>
      </c>
      <c r="L59" s="145">
        <v>0</v>
      </c>
      <c r="M59" s="145">
        <v>0</v>
      </c>
      <c r="N59" s="145">
        <v>0</v>
      </c>
      <c r="O59" s="146">
        <v>0</v>
      </c>
      <c r="P59" s="144">
        <v>1.75</v>
      </c>
      <c r="Q59" s="145">
        <v>0.2</v>
      </c>
      <c r="R59" s="145">
        <v>2</v>
      </c>
      <c r="S59" s="145">
        <v>0</v>
      </c>
      <c r="T59" s="146">
        <v>0</v>
      </c>
      <c r="U59" s="147">
        <v>1</v>
      </c>
      <c r="V59" s="145">
        <v>2</v>
      </c>
      <c r="W59" s="145">
        <v>1</v>
      </c>
      <c r="X59" s="145">
        <v>0</v>
      </c>
      <c r="Y59" s="146">
        <v>0</v>
      </c>
      <c r="Z59" s="328">
        <v>1.5</v>
      </c>
      <c r="AA59" s="329">
        <v>1</v>
      </c>
      <c r="AB59" s="330">
        <v>1.75</v>
      </c>
      <c r="AC59" s="328">
        <v>0.25</v>
      </c>
      <c r="AD59" s="329">
        <v>0</v>
      </c>
      <c r="AE59" s="329">
        <v>0.75</v>
      </c>
      <c r="AF59" s="329">
        <v>1</v>
      </c>
      <c r="AG59" s="330">
        <v>1</v>
      </c>
      <c r="AH59" s="328">
        <v>0.5</v>
      </c>
      <c r="AI59" s="329">
        <v>0</v>
      </c>
      <c r="AJ59" s="331">
        <v>0</v>
      </c>
      <c r="AK59" s="317">
        <v>0</v>
      </c>
      <c r="AL59" s="318">
        <v>0</v>
      </c>
      <c r="AM59" s="332">
        <v>1</v>
      </c>
      <c r="AN59" s="329">
        <v>0</v>
      </c>
      <c r="AO59" s="329">
        <v>0</v>
      </c>
      <c r="AP59" s="330">
        <v>1</v>
      </c>
      <c r="AQ59" s="148"/>
      <c r="AR59" s="149"/>
      <c r="AS59" s="149"/>
      <c r="AT59" s="149"/>
      <c r="AU59" s="149"/>
      <c r="AV59" s="149"/>
      <c r="AW59" s="149"/>
      <c r="AX59" s="149"/>
      <c r="AY59" s="149"/>
      <c r="AZ59" s="149"/>
      <c r="BA59" s="149"/>
      <c r="BB59" s="149"/>
      <c r="BC59" s="149"/>
      <c r="BD59" s="149"/>
      <c r="BE59" s="149"/>
      <c r="BF59" s="149"/>
      <c r="BG59" s="149"/>
      <c r="BH59" s="149"/>
      <c r="BI59" s="149"/>
      <c r="BJ59" s="149"/>
      <c r="BK59" s="149"/>
      <c r="BL59" s="150"/>
      <c r="BM59" s="22"/>
    </row>
    <row r="60" spans="1:65" thickBot="1" x14ac:dyDescent="0.4">
      <c r="A60" s="180">
        <v>612</v>
      </c>
      <c r="B60" s="159">
        <v>30</v>
      </c>
      <c r="C60" s="363" t="s">
        <v>324</v>
      </c>
      <c r="D60" s="362">
        <v>59</v>
      </c>
      <c r="E60" s="167" t="str">
        <f>Tableau1[[#This Row],[PAP]]</f>
        <v>non</v>
      </c>
      <c r="F60" s="160">
        <v>0</v>
      </c>
      <c r="G60" s="161">
        <v>0.2</v>
      </c>
      <c r="H60" s="161">
        <v>0.5</v>
      </c>
      <c r="I60" s="161">
        <v>0.2</v>
      </c>
      <c r="J60" s="161">
        <v>0.5</v>
      </c>
      <c r="K60" s="161">
        <v>0.5</v>
      </c>
      <c r="L60" s="161">
        <v>0</v>
      </c>
      <c r="M60" s="161">
        <v>0</v>
      </c>
      <c r="N60" s="161">
        <v>0</v>
      </c>
      <c r="O60" s="161">
        <v>0</v>
      </c>
      <c r="P60" s="160">
        <v>2</v>
      </c>
      <c r="Q60" s="161">
        <v>0.2</v>
      </c>
      <c r="R60" s="161">
        <v>0</v>
      </c>
      <c r="S60" s="161">
        <v>0</v>
      </c>
      <c r="T60" s="162">
        <v>0</v>
      </c>
      <c r="U60" s="163">
        <v>1</v>
      </c>
      <c r="V60" s="161">
        <v>2</v>
      </c>
      <c r="W60" s="161">
        <v>0</v>
      </c>
      <c r="X60" s="161">
        <v>0</v>
      </c>
      <c r="Y60" s="162">
        <v>0</v>
      </c>
      <c r="Z60" s="333">
        <v>1</v>
      </c>
      <c r="AA60" s="334">
        <v>0</v>
      </c>
      <c r="AB60" s="335">
        <v>1.5</v>
      </c>
      <c r="AC60" s="333">
        <v>0.25</v>
      </c>
      <c r="AD60" s="334">
        <v>0</v>
      </c>
      <c r="AE60" s="334">
        <v>0.25</v>
      </c>
      <c r="AF60" s="334">
        <v>0.75</v>
      </c>
      <c r="AG60" s="335">
        <v>0.5</v>
      </c>
      <c r="AH60" s="333">
        <v>1</v>
      </c>
      <c r="AI60" s="334">
        <v>0.5</v>
      </c>
      <c r="AJ60" s="334">
        <v>1</v>
      </c>
      <c r="AK60" s="317">
        <v>1.5</v>
      </c>
      <c r="AL60" s="318">
        <v>0</v>
      </c>
      <c r="AM60" s="334">
        <v>0.75</v>
      </c>
      <c r="AN60" s="334">
        <v>0.5</v>
      </c>
      <c r="AO60" s="334">
        <v>0</v>
      </c>
      <c r="AP60" s="335">
        <v>0.25</v>
      </c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22"/>
    </row>
    <row r="61" spans="1:65" thickTop="1" x14ac:dyDescent="0.35">
      <c r="A61" s="181">
        <v>613</v>
      </c>
      <c r="B61" s="15">
        <v>1</v>
      </c>
      <c r="C61" s="363" t="s">
        <v>325</v>
      </c>
      <c r="D61" s="362">
        <v>60</v>
      </c>
      <c r="E61" s="168" t="str">
        <f>Tableau1[[#This Row],[PAP]]</f>
        <v>oui</v>
      </c>
      <c r="F61" s="151">
        <v>0.5</v>
      </c>
      <c r="G61" s="152">
        <v>0.25</v>
      </c>
      <c r="H61" s="152">
        <v>0.5</v>
      </c>
      <c r="I61" s="152">
        <v>0.75</v>
      </c>
      <c r="J61" s="152">
        <v>0.25</v>
      </c>
      <c r="K61" s="152">
        <v>0.25</v>
      </c>
      <c r="L61" s="152">
        <v>0.75</v>
      </c>
      <c r="M61" s="152">
        <v>0</v>
      </c>
      <c r="N61" s="152">
        <v>0</v>
      </c>
      <c r="O61" s="153">
        <v>0</v>
      </c>
      <c r="P61" s="151">
        <v>1.5</v>
      </c>
      <c r="Q61" s="152">
        <v>1.75</v>
      </c>
      <c r="R61" s="152">
        <v>1.75</v>
      </c>
      <c r="S61" s="152">
        <v>1.5</v>
      </c>
      <c r="T61" s="153">
        <v>0.5</v>
      </c>
      <c r="U61" s="154">
        <v>0.5</v>
      </c>
      <c r="V61" s="152">
        <v>1.5</v>
      </c>
      <c r="W61" s="152">
        <v>0.75</v>
      </c>
      <c r="X61" s="152">
        <v>2</v>
      </c>
      <c r="Y61" s="153">
        <v>2</v>
      </c>
      <c r="Z61" s="323">
        <v>2</v>
      </c>
      <c r="AA61" s="324">
        <v>0</v>
      </c>
      <c r="AB61" s="325">
        <v>1.4</v>
      </c>
      <c r="AC61" s="323">
        <v>0</v>
      </c>
      <c r="AD61" s="324">
        <v>1</v>
      </c>
      <c r="AE61" s="324">
        <v>0</v>
      </c>
      <c r="AF61" s="324">
        <v>0</v>
      </c>
      <c r="AG61" s="325">
        <v>0</v>
      </c>
      <c r="AH61" s="323">
        <v>0.5</v>
      </c>
      <c r="AI61" s="324">
        <v>1</v>
      </c>
      <c r="AJ61" s="326">
        <v>1</v>
      </c>
      <c r="AK61" s="317">
        <v>1</v>
      </c>
      <c r="AL61" s="318">
        <v>0.5</v>
      </c>
      <c r="AM61" s="327">
        <v>0.2</v>
      </c>
      <c r="AN61" s="324">
        <v>0</v>
      </c>
      <c r="AO61" s="324">
        <v>0.2</v>
      </c>
      <c r="AP61" s="325">
        <v>0</v>
      </c>
      <c r="AQ61" s="155"/>
      <c r="AR61" s="156"/>
      <c r="AS61" s="156"/>
      <c r="AT61" s="156"/>
      <c r="AU61" s="156"/>
      <c r="AV61" s="156"/>
      <c r="AW61" s="156"/>
      <c r="AX61" s="156"/>
      <c r="AY61" s="156"/>
      <c r="AZ61" s="156"/>
      <c r="BA61" s="156"/>
      <c r="BB61" s="156"/>
      <c r="BC61" s="156"/>
      <c r="BD61" s="156"/>
      <c r="BE61" s="156"/>
      <c r="BF61" s="156"/>
      <c r="BG61" s="156"/>
      <c r="BH61" s="156"/>
      <c r="BI61" s="156"/>
      <c r="BJ61" s="156"/>
      <c r="BK61" s="156"/>
      <c r="BL61" s="157"/>
      <c r="BM61" s="22"/>
    </row>
    <row r="62" spans="1:65" ht="14.5" x14ac:dyDescent="0.35">
      <c r="A62" s="182">
        <v>613</v>
      </c>
      <c r="B62" s="14">
        <v>2</v>
      </c>
      <c r="C62" s="363" t="s">
        <v>326</v>
      </c>
      <c r="D62" s="362">
        <v>61</v>
      </c>
      <c r="E62" s="164" t="str">
        <f>Tableau1[[#This Row],[PAP]]</f>
        <v>non</v>
      </c>
      <c r="F62" s="17">
        <v>0</v>
      </c>
      <c r="G62" s="18">
        <v>0</v>
      </c>
      <c r="H62" s="18">
        <v>0</v>
      </c>
      <c r="I62" s="18">
        <v>0.5</v>
      </c>
      <c r="J62" s="18">
        <v>0</v>
      </c>
      <c r="K62" s="18">
        <v>0.5</v>
      </c>
      <c r="L62" s="18">
        <v>0</v>
      </c>
      <c r="M62" s="18">
        <v>0.25</v>
      </c>
      <c r="N62" s="18">
        <v>0.25</v>
      </c>
      <c r="O62" s="19">
        <v>0</v>
      </c>
      <c r="P62" s="17">
        <v>1.25</v>
      </c>
      <c r="Q62" s="18">
        <v>0</v>
      </c>
      <c r="R62" s="18">
        <v>0</v>
      </c>
      <c r="S62" s="18">
        <v>1.5</v>
      </c>
      <c r="T62" s="19">
        <v>0.5</v>
      </c>
      <c r="U62" s="20">
        <v>1</v>
      </c>
      <c r="V62" s="18">
        <v>0.75</v>
      </c>
      <c r="W62" s="18">
        <v>0.25</v>
      </c>
      <c r="X62" s="18">
        <v>1.5</v>
      </c>
      <c r="Y62" s="19">
        <v>0.5</v>
      </c>
      <c r="Z62" s="318">
        <v>0.2</v>
      </c>
      <c r="AA62" s="320">
        <v>1</v>
      </c>
      <c r="AB62" s="317">
        <v>1.4</v>
      </c>
      <c r="AC62" s="318">
        <v>0</v>
      </c>
      <c r="AD62" s="320">
        <v>0</v>
      </c>
      <c r="AE62" s="320">
        <v>0</v>
      </c>
      <c r="AF62" s="320">
        <v>0.2</v>
      </c>
      <c r="AG62" s="317">
        <v>1</v>
      </c>
      <c r="AH62" s="318">
        <v>0.2</v>
      </c>
      <c r="AI62" s="320">
        <v>0.8</v>
      </c>
      <c r="AJ62" s="321">
        <v>0</v>
      </c>
      <c r="AK62" s="317">
        <v>0</v>
      </c>
      <c r="AL62" s="318">
        <v>0</v>
      </c>
      <c r="AM62" s="322">
        <v>0</v>
      </c>
      <c r="AN62" s="320">
        <v>0</v>
      </c>
      <c r="AO62" s="320">
        <v>0</v>
      </c>
      <c r="AP62" s="317">
        <v>1</v>
      </c>
      <c r="AQ62" s="23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4"/>
      <c r="BM62" s="22"/>
    </row>
    <row r="63" spans="1:65" ht="14.5" x14ac:dyDescent="0.35">
      <c r="A63" s="182">
        <v>613</v>
      </c>
      <c r="B63" s="14">
        <v>3</v>
      </c>
      <c r="C63" s="363" t="s">
        <v>327</v>
      </c>
      <c r="D63" s="362">
        <v>62</v>
      </c>
      <c r="E63" s="171" t="str">
        <f>Tableau1[[#This Row],[PAP]]</f>
        <v>oui</v>
      </c>
      <c r="F63" s="17">
        <v>0</v>
      </c>
      <c r="G63" s="18">
        <v>0</v>
      </c>
      <c r="H63" s="18">
        <v>0.5</v>
      </c>
      <c r="I63" s="18">
        <v>1</v>
      </c>
      <c r="J63" s="18">
        <v>1</v>
      </c>
      <c r="K63" s="18">
        <v>1</v>
      </c>
      <c r="L63" s="18">
        <v>1</v>
      </c>
      <c r="M63" s="18">
        <v>0.5</v>
      </c>
      <c r="N63" s="18">
        <v>0.25</v>
      </c>
      <c r="O63" s="19">
        <v>0.5</v>
      </c>
      <c r="P63" s="17">
        <v>2</v>
      </c>
      <c r="Q63" s="18">
        <v>1.75</v>
      </c>
      <c r="R63" s="18">
        <v>2</v>
      </c>
      <c r="S63" s="18">
        <v>1.5</v>
      </c>
      <c r="T63" s="19">
        <v>1</v>
      </c>
      <c r="U63" s="20">
        <v>1</v>
      </c>
      <c r="V63" s="18">
        <v>1.5</v>
      </c>
      <c r="W63" s="18">
        <v>0.75</v>
      </c>
      <c r="X63" s="18">
        <v>1.75</v>
      </c>
      <c r="Y63" s="19">
        <v>0</v>
      </c>
      <c r="Z63" s="318">
        <v>0.2</v>
      </c>
      <c r="AA63" s="320">
        <v>1</v>
      </c>
      <c r="AB63" s="317">
        <v>0.2</v>
      </c>
      <c r="AC63" s="318">
        <v>0</v>
      </c>
      <c r="AD63" s="320">
        <v>0</v>
      </c>
      <c r="AE63" s="320">
        <v>0</v>
      </c>
      <c r="AF63" s="320">
        <v>0</v>
      </c>
      <c r="AG63" s="317">
        <v>1</v>
      </c>
      <c r="AH63" s="318">
        <v>0.2</v>
      </c>
      <c r="AI63" s="320">
        <v>1</v>
      </c>
      <c r="AJ63" s="321">
        <v>0</v>
      </c>
      <c r="AK63" s="317">
        <v>0.5</v>
      </c>
      <c r="AL63" s="318">
        <v>0</v>
      </c>
      <c r="AM63" s="322">
        <v>1</v>
      </c>
      <c r="AN63" s="320">
        <v>0</v>
      </c>
      <c r="AO63" s="320">
        <v>0</v>
      </c>
      <c r="AP63" s="317">
        <v>0.3</v>
      </c>
      <c r="AQ63" s="23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4"/>
      <c r="BM63" s="22"/>
    </row>
    <row r="64" spans="1:65" ht="14.5" x14ac:dyDescent="0.35">
      <c r="A64" s="182">
        <v>613</v>
      </c>
      <c r="B64" s="14">
        <v>4</v>
      </c>
      <c r="C64" s="363" t="s">
        <v>328</v>
      </c>
      <c r="D64" s="362">
        <v>63</v>
      </c>
      <c r="E64" s="218" t="str">
        <f>Tableau1[[#This Row],[PAP]]</f>
        <v>non</v>
      </c>
      <c r="F64" s="17">
        <v>0.25</v>
      </c>
      <c r="G64" s="18">
        <v>0</v>
      </c>
      <c r="H64" s="18">
        <v>0.5</v>
      </c>
      <c r="I64" s="18">
        <v>0.75</v>
      </c>
      <c r="J64" s="18">
        <v>0.25</v>
      </c>
      <c r="K64" s="18">
        <v>0.25</v>
      </c>
      <c r="L64" s="18">
        <v>1</v>
      </c>
      <c r="M64" s="18">
        <v>0.25</v>
      </c>
      <c r="N64" s="18">
        <v>0.25</v>
      </c>
      <c r="O64" s="19">
        <v>0.25</v>
      </c>
      <c r="P64" s="17">
        <v>1</v>
      </c>
      <c r="Q64" s="18">
        <v>1.25</v>
      </c>
      <c r="R64" s="18">
        <v>1</v>
      </c>
      <c r="S64" s="18">
        <v>1.75</v>
      </c>
      <c r="T64" s="19">
        <v>1</v>
      </c>
      <c r="U64" s="20">
        <v>0.25</v>
      </c>
      <c r="V64" s="18">
        <v>0.25</v>
      </c>
      <c r="W64" s="18">
        <v>1</v>
      </c>
      <c r="X64" s="18">
        <v>0.75</v>
      </c>
      <c r="Y64" s="19">
        <v>0.5</v>
      </c>
      <c r="Z64" s="318">
        <v>0.2</v>
      </c>
      <c r="AA64" s="320">
        <v>1</v>
      </c>
      <c r="AB64" s="317">
        <v>1</v>
      </c>
      <c r="AC64" s="318">
        <v>0.2</v>
      </c>
      <c r="AD64" s="320">
        <v>0.5</v>
      </c>
      <c r="AE64" s="320">
        <v>0.7</v>
      </c>
      <c r="AF64" s="320">
        <v>1</v>
      </c>
      <c r="AG64" s="317">
        <v>0</v>
      </c>
      <c r="AH64" s="318">
        <v>0.2</v>
      </c>
      <c r="AI64" s="320">
        <v>1</v>
      </c>
      <c r="AJ64" s="321">
        <v>1</v>
      </c>
      <c r="AK64" s="317">
        <v>1</v>
      </c>
      <c r="AL64" s="318">
        <v>1</v>
      </c>
      <c r="AM64" s="322">
        <v>1</v>
      </c>
      <c r="AN64" s="320">
        <v>1</v>
      </c>
      <c r="AO64" s="320">
        <v>0.2</v>
      </c>
      <c r="AP64" s="317">
        <v>1</v>
      </c>
      <c r="AQ64" s="23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4"/>
      <c r="BM64" s="22"/>
    </row>
    <row r="65" spans="1:65" ht="14.5" x14ac:dyDescent="0.35">
      <c r="A65" s="182">
        <v>613</v>
      </c>
      <c r="B65" s="14">
        <v>5</v>
      </c>
      <c r="C65" s="363" t="s">
        <v>329</v>
      </c>
      <c r="D65" s="362">
        <v>64</v>
      </c>
      <c r="E65" s="164" t="str">
        <f>Tableau1[[#This Row],[PAP]]</f>
        <v>non</v>
      </c>
      <c r="F65" s="17">
        <v>0.75</v>
      </c>
      <c r="G65" s="18">
        <v>0.25</v>
      </c>
      <c r="H65" s="18">
        <v>0.5</v>
      </c>
      <c r="I65" s="18">
        <v>0.5</v>
      </c>
      <c r="J65" s="18">
        <v>0.5</v>
      </c>
      <c r="K65" s="18">
        <v>0</v>
      </c>
      <c r="L65" s="18">
        <v>0</v>
      </c>
      <c r="M65" s="18">
        <v>0.25</v>
      </c>
      <c r="N65" s="18">
        <v>0.25</v>
      </c>
      <c r="O65" s="19">
        <v>0.25</v>
      </c>
      <c r="P65" s="17">
        <v>0.5</v>
      </c>
      <c r="Q65" s="18">
        <v>1.5</v>
      </c>
      <c r="R65" s="18">
        <v>1</v>
      </c>
      <c r="S65" s="18">
        <v>2</v>
      </c>
      <c r="T65" s="19">
        <v>1</v>
      </c>
      <c r="U65" s="20">
        <v>1</v>
      </c>
      <c r="V65" s="18">
        <v>1.5</v>
      </c>
      <c r="W65" s="18">
        <v>2</v>
      </c>
      <c r="X65" s="18">
        <v>0.75</v>
      </c>
      <c r="Y65" s="19">
        <v>2</v>
      </c>
      <c r="Z65" s="318">
        <v>1</v>
      </c>
      <c r="AA65" s="320">
        <v>1</v>
      </c>
      <c r="AB65" s="317">
        <v>0.2</v>
      </c>
      <c r="AC65" s="318">
        <v>0</v>
      </c>
      <c r="AD65" s="320">
        <v>0</v>
      </c>
      <c r="AE65" s="320">
        <v>0</v>
      </c>
      <c r="AF65" s="320">
        <v>0.5</v>
      </c>
      <c r="AG65" s="317">
        <v>0</v>
      </c>
      <c r="AH65" s="318">
        <v>0.2</v>
      </c>
      <c r="AI65" s="320">
        <v>0.5</v>
      </c>
      <c r="AJ65" s="321">
        <v>0</v>
      </c>
      <c r="AK65" s="317">
        <v>0.2</v>
      </c>
      <c r="AL65" s="318">
        <v>0.5</v>
      </c>
      <c r="AM65" s="322">
        <v>1</v>
      </c>
      <c r="AN65" s="320">
        <v>0</v>
      </c>
      <c r="AO65" s="320">
        <v>0</v>
      </c>
      <c r="AP65" s="317">
        <v>1</v>
      </c>
      <c r="AQ65" s="23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4"/>
      <c r="BM65" s="22"/>
    </row>
    <row r="66" spans="1:65" ht="14.5" x14ac:dyDescent="0.35">
      <c r="A66" s="182">
        <v>613</v>
      </c>
      <c r="B66" s="14">
        <v>6</v>
      </c>
      <c r="C66" s="363" t="s">
        <v>330</v>
      </c>
      <c r="D66" s="362">
        <v>65</v>
      </c>
      <c r="E66" s="164" t="str">
        <f>Tableau1[[#This Row],[PAP]]</f>
        <v>non</v>
      </c>
      <c r="F66" s="17">
        <v>2</v>
      </c>
      <c r="G66" s="18">
        <v>0.25</v>
      </c>
      <c r="H66" s="18">
        <v>0.5</v>
      </c>
      <c r="I66" s="18">
        <v>1</v>
      </c>
      <c r="J66" s="18">
        <v>0.25</v>
      </c>
      <c r="K66" s="18">
        <v>0.5</v>
      </c>
      <c r="L66" s="18">
        <v>1</v>
      </c>
      <c r="M66" s="18">
        <v>0</v>
      </c>
      <c r="N66" s="18">
        <v>0.25</v>
      </c>
      <c r="O66" s="19">
        <v>0.25</v>
      </c>
      <c r="P66" s="17">
        <v>1.75</v>
      </c>
      <c r="Q66" s="18">
        <v>1.75</v>
      </c>
      <c r="R66" s="18">
        <v>2</v>
      </c>
      <c r="S66" s="18">
        <v>2</v>
      </c>
      <c r="T66" s="19">
        <v>2</v>
      </c>
      <c r="U66" s="20">
        <v>1</v>
      </c>
      <c r="V66" s="18">
        <v>2</v>
      </c>
      <c r="W66" s="18">
        <v>2.75</v>
      </c>
      <c r="X66" s="18">
        <v>2</v>
      </c>
      <c r="Y66" s="19">
        <v>2</v>
      </c>
      <c r="Z66" s="318">
        <v>2</v>
      </c>
      <c r="AA66" s="320">
        <v>1</v>
      </c>
      <c r="AB66" s="317">
        <v>1</v>
      </c>
      <c r="AC66" s="318">
        <v>1</v>
      </c>
      <c r="AD66" s="320">
        <v>1</v>
      </c>
      <c r="AE66" s="320">
        <v>0.2</v>
      </c>
      <c r="AF66" s="320">
        <v>0.7</v>
      </c>
      <c r="AG66" s="317">
        <v>1</v>
      </c>
      <c r="AH66" s="318">
        <v>1</v>
      </c>
      <c r="AI66" s="320">
        <v>1</v>
      </c>
      <c r="AJ66" s="321">
        <v>1</v>
      </c>
      <c r="AK66" s="317">
        <v>1</v>
      </c>
      <c r="AL66" s="318">
        <v>0</v>
      </c>
      <c r="AM66" s="322">
        <v>1</v>
      </c>
      <c r="AN66" s="320">
        <v>0.8</v>
      </c>
      <c r="AO66" s="320">
        <v>0</v>
      </c>
      <c r="AP66" s="317">
        <v>0.3</v>
      </c>
      <c r="AQ66" s="23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4"/>
      <c r="BM66" s="22"/>
    </row>
    <row r="67" spans="1:65" ht="14.5" x14ac:dyDescent="0.35">
      <c r="A67" s="182">
        <v>613</v>
      </c>
      <c r="B67" s="14">
        <v>7</v>
      </c>
      <c r="C67" s="363" t="s">
        <v>331</v>
      </c>
      <c r="D67" s="362">
        <v>66</v>
      </c>
      <c r="E67" s="164" t="str">
        <f>Tableau1[[#This Row],[PAP]]</f>
        <v>non</v>
      </c>
      <c r="F67" s="17">
        <v>0</v>
      </c>
      <c r="G67" s="18">
        <v>0.25</v>
      </c>
      <c r="H67" s="18">
        <v>0.5</v>
      </c>
      <c r="I67" s="18">
        <v>0.75</v>
      </c>
      <c r="J67" s="18">
        <v>0.75</v>
      </c>
      <c r="K67" s="18">
        <v>0.25</v>
      </c>
      <c r="L67" s="18">
        <v>0</v>
      </c>
      <c r="M67" s="18">
        <v>0</v>
      </c>
      <c r="N67" s="18">
        <v>0</v>
      </c>
      <c r="O67" s="19">
        <v>0</v>
      </c>
      <c r="P67" s="17">
        <v>0.75</v>
      </c>
      <c r="Q67" s="18">
        <v>0</v>
      </c>
      <c r="R67" s="18">
        <v>0</v>
      </c>
      <c r="S67" s="18">
        <v>0</v>
      </c>
      <c r="T67" s="19">
        <v>0</v>
      </c>
      <c r="U67" s="20">
        <v>0.5</v>
      </c>
      <c r="V67" s="18">
        <v>1.5</v>
      </c>
      <c r="W67" s="18">
        <v>1.5</v>
      </c>
      <c r="X67" s="18">
        <v>1.5</v>
      </c>
      <c r="Y67" s="19">
        <v>2</v>
      </c>
      <c r="Z67" s="318">
        <v>1</v>
      </c>
      <c r="AA67" s="320">
        <v>0.7</v>
      </c>
      <c r="AB67" s="317">
        <v>0</v>
      </c>
      <c r="AC67" s="318">
        <v>0</v>
      </c>
      <c r="AD67" s="320">
        <v>0</v>
      </c>
      <c r="AE67" s="320">
        <v>0</v>
      </c>
      <c r="AF67" s="320">
        <v>0</v>
      </c>
      <c r="AG67" s="317">
        <v>0</v>
      </c>
      <c r="AH67" s="318">
        <v>0</v>
      </c>
      <c r="AI67" s="320">
        <v>0</v>
      </c>
      <c r="AJ67" s="321">
        <v>0</v>
      </c>
      <c r="AK67" s="317">
        <v>0</v>
      </c>
      <c r="AL67" s="318">
        <v>0.2</v>
      </c>
      <c r="AM67" s="322">
        <v>0.8</v>
      </c>
      <c r="AN67" s="320">
        <v>0.5</v>
      </c>
      <c r="AO67" s="320">
        <v>0.2</v>
      </c>
      <c r="AP67" s="317">
        <v>1</v>
      </c>
      <c r="AQ67" s="23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4"/>
      <c r="BM67" s="22"/>
    </row>
    <row r="68" spans="1:65" ht="14.5" x14ac:dyDescent="0.35">
      <c r="A68" s="182">
        <v>613</v>
      </c>
      <c r="B68" s="14">
        <v>8</v>
      </c>
      <c r="C68" s="363" t="s">
        <v>332</v>
      </c>
      <c r="D68" s="362">
        <v>67</v>
      </c>
      <c r="E68" s="164" t="str">
        <f>Tableau1[[#This Row],[PAP]]</f>
        <v>non</v>
      </c>
      <c r="F68" s="17">
        <v>0.25</v>
      </c>
      <c r="G68" s="18">
        <v>0.25</v>
      </c>
      <c r="H68" s="18">
        <v>0.25</v>
      </c>
      <c r="I68" s="18">
        <v>0.75</v>
      </c>
      <c r="J68" s="18">
        <v>0.5</v>
      </c>
      <c r="K68" s="18">
        <v>0.25</v>
      </c>
      <c r="L68" s="18">
        <v>0.5</v>
      </c>
      <c r="M68" s="18">
        <v>0.25</v>
      </c>
      <c r="N68" s="18">
        <v>0.25</v>
      </c>
      <c r="O68" s="19">
        <v>0</v>
      </c>
      <c r="P68" s="17">
        <v>0.5</v>
      </c>
      <c r="Q68" s="18">
        <v>0</v>
      </c>
      <c r="R68" s="18">
        <v>1.5</v>
      </c>
      <c r="S68" s="18">
        <v>0</v>
      </c>
      <c r="T68" s="19">
        <v>0</v>
      </c>
      <c r="U68" s="20">
        <v>1</v>
      </c>
      <c r="V68" s="18">
        <v>2</v>
      </c>
      <c r="W68" s="18">
        <v>2.5</v>
      </c>
      <c r="X68" s="18">
        <v>2</v>
      </c>
      <c r="Y68" s="19">
        <v>0.75</v>
      </c>
      <c r="Z68" s="318">
        <v>2</v>
      </c>
      <c r="AA68" s="320">
        <v>0</v>
      </c>
      <c r="AB68" s="317">
        <v>2</v>
      </c>
      <c r="AC68" s="318">
        <v>0.2</v>
      </c>
      <c r="AD68" s="320">
        <v>0.5</v>
      </c>
      <c r="AE68" s="320">
        <v>0.2</v>
      </c>
      <c r="AF68" s="320">
        <v>0.2</v>
      </c>
      <c r="AG68" s="317">
        <v>0.5</v>
      </c>
      <c r="AH68" s="318">
        <v>0.2</v>
      </c>
      <c r="AI68" s="320">
        <v>0.5</v>
      </c>
      <c r="AJ68" s="321">
        <v>0.2</v>
      </c>
      <c r="AK68" s="317">
        <v>0.5</v>
      </c>
      <c r="AL68" s="318">
        <v>0</v>
      </c>
      <c r="AM68" s="322">
        <v>1</v>
      </c>
      <c r="AN68" s="320">
        <v>0</v>
      </c>
      <c r="AO68" s="320">
        <v>0</v>
      </c>
      <c r="AP68" s="317">
        <v>0.7</v>
      </c>
      <c r="AQ68" s="23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4"/>
      <c r="BM68" s="22"/>
    </row>
    <row r="69" spans="1:65" ht="14.5" x14ac:dyDescent="0.35">
      <c r="A69" s="182">
        <v>613</v>
      </c>
      <c r="B69" s="14">
        <v>9</v>
      </c>
      <c r="C69" s="363" t="s">
        <v>333</v>
      </c>
      <c r="D69" s="362">
        <v>68</v>
      </c>
      <c r="E69" s="164" t="str">
        <f>Tableau1[[#This Row],[PAP]]</f>
        <v>non</v>
      </c>
      <c r="F69" s="17">
        <v>1</v>
      </c>
      <c r="G69" s="18">
        <v>1.5</v>
      </c>
      <c r="H69" s="18">
        <v>0.5</v>
      </c>
      <c r="I69" s="18">
        <v>0.5</v>
      </c>
      <c r="J69" s="18">
        <v>0</v>
      </c>
      <c r="K69" s="18">
        <v>0</v>
      </c>
      <c r="L69" s="18">
        <v>0</v>
      </c>
      <c r="M69" s="18">
        <v>0</v>
      </c>
      <c r="N69" s="18">
        <v>0.25</v>
      </c>
      <c r="O69" s="19">
        <v>0</v>
      </c>
      <c r="P69" s="17">
        <v>1.25</v>
      </c>
      <c r="Q69" s="18">
        <v>1</v>
      </c>
      <c r="R69" s="18">
        <v>0</v>
      </c>
      <c r="S69" s="18">
        <v>0.5</v>
      </c>
      <c r="T69" s="19">
        <v>1</v>
      </c>
      <c r="U69" s="20">
        <v>1</v>
      </c>
      <c r="V69" s="18">
        <v>0.25</v>
      </c>
      <c r="W69" s="18">
        <v>2.75</v>
      </c>
      <c r="X69" s="18">
        <v>2</v>
      </c>
      <c r="Y69" s="19">
        <v>2</v>
      </c>
      <c r="Z69" s="318">
        <v>0.2</v>
      </c>
      <c r="AA69" s="320">
        <v>1</v>
      </c>
      <c r="AB69" s="317">
        <v>1</v>
      </c>
      <c r="AC69" s="318">
        <v>0</v>
      </c>
      <c r="AD69" s="320">
        <v>0</v>
      </c>
      <c r="AE69" s="320">
        <v>0</v>
      </c>
      <c r="AF69" s="320">
        <v>0.5</v>
      </c>
      <c r="AG69" s="317">
        <v>0</v>
      </c>
      <c r="AH69" s="318">
        <v>0.8</v>
      </c>
      <c r="AI69" s="320">
        <v>0.2</v>
      </c>
      <c r="AJ69" s="321">
        <v>0</v>
      </c>
      <c r="AK69" s="317">
        <v>0</v>
      </c>
      <c r="AL69" s="318">
        <v>0</v>
      </c>
      <c r="AM69" s="322">
        <v>0</v>
      </c>
      <c r="AN69" s="320">
        <v>0</v>
      </c>
      <c r="AO69" s="320">
        <v>0</v>
      </c>
      <c r="AP69" s="317">
        <v>0.7</v>
      </c>
      <c r="AQ69" s="23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4"/>
      <c r="BM69" s="22"/>
    </row>
    <row r="70" spans="1:65" ht="14.5" x14ac:dyDescent="0.35">
      <c r="A70" s="182">
        <v>613</v>
      </c>
      <c r="B70" s="14">
        <v>10</v>
      </c>
      <c r="C70" s="363" t="s">
        <v>334</v>
      </c>
      <c r="D70" s="362">
        <v>69</v>
      </c>
      <c r="E70" s="164" t="str">
        <f>Tableau1[[#This Row],[PAP]]</f>
        <v>non</v>
      </c>
      <c r="F70" s="17">
        <v>0</v>
      </c>
      <c r="G70" s="18">
        <v>0</v>
      </c>
      <c r="H70" s="18">
        <v>0.25</v>
      </c>
      <c r="I70" s="18">
        <v>0.5</v>
      </c>
      <c r="J70" s="18">
        <v>0.25</v>
      </c>
      <c r="K70" s="18">
        <v>0.75</v>
      </c>
      <c r="L70" s="18">
        <v>0.5</v>
      </c>
      <c r="M70" s="18">
        <v>0</v>
      </c>
      <c r="N70" s="18">
        <v>0</v>
      </c>
      <c r="O70" s="19">
        <v>0</v>
      </c>
      <c r="P70" s="17">
        <v>1</v>
      </c>
      <c r="Q70" s="18">
        <v>0</v>
      </c>
      <c r="R70" s="18">
        <v>0</v>
      </c>
      <c r="S70" s="18">
        <v>0</v>
      </c>
      <c r="T70" s="19">
        <v>0</v>
      </c>
      <c r="U70" s="20">
        <v>1</v>
      </c>
      <c r="V70" s="18">
        <v>0.25</v>
      </c>
      <c r="W70" s="18">
        <v>2.75</v>
      </c>
      <c r="X70" s="18">
        <v>1.5</v>
      </c>
      <c r="Y70" s="19">
        <v>0.5</v>
      </c>
      <c r="Z70" s="318">
        <v>1</v>
      </c>
      <c r="AA70" s="320">
        <v>1</v>
      </c>
      <c r="AB70" s="317">
        <v>0.7</v>
      </c>
      <c r="AC70" s="318">
        <v>0</v>
      </c>
      <c r="AD70" s="320">
        <v>1</v>
      </c>
      <c r="AE70" s="320">
        <v>0</v>
      </c>
      <c r="AF70" s="320">
        <v>0</v>
      </c>
      <c r="AG70" s="317">
        <v>0</v>
      </c>
      <c r="AH70" s="318">
        <v>0</v>
      </c>
      <c r="AI70" s="320">
        <v>0.2</v>
      </c>
      <c r="AJ70" s="321">
        <v>0.2</v>
      </c>
      <c r="AK70" s="317">
        <v>0.2</v>
      </c>
      <c r="AL70" s="318">
        <v>0</v>
      </c>
      <c r="AM70" s="322">
        <v>1</v>
      </c>
      <c r="AN70" s="320">
        <v>0</v>
      </c>
      <c r="AO70" s="320">
        <v>0</v>
      </c>
      <c r="AP70" s="317">
        <v>1</v>
      </c>
      <c r="AQ70" s="23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4"/>
      <c r="BM70" s="22"/>
    </row>
    <row r="71" spans="1:65" ht="14.5" x14ac:dyDescent="0.35">
      <c r="A71" s="182">
        <v>613</v>
      </c>
      <c r="B71" s="14">
        <v>11</v>
      </c>
      <c r="C71" s="363" t="s">
        <v>335</v>
      </c>
      <c r="D71" s="362">
        <v>70</v>
      </c>
      <c r="E71" s="164" t="str">
        <f>Tableau1[[#This Row],[PAP]]</f>
        <v>oui</v>
      </c>
      <c r="F71" s="17">
        <v>0</v>
      </c>
      <c r="G71" s="18">
        <v>0.75</v>
      </c>
      <c r="H71" s="18">
        <v>0.25</v>
      </c>
      <c r="I71" s="18">
        <v>0</v>
      </c>
      <c r="J71" s="18">
        <v>0</v>
      </c>
      <c r="K71" s="18">
        <v>0</v>
      </c>
      <c r="L71" s="18">
        <v>0.75</v>
      </c>
      <c r="M71" s="18">
        <v>0.25</v>
      </c>
      <c r="N71" s="18">
        <v>0.25</v>
      </c>
      <c r="O71" s="19">
        <v>0</v>
      </c>
      <c r="P71" s="17">
        <v>1.75</v>
      </c>
      <c r="Q71" s="18">
        <v>0.75</v>
      </c>
      <c r="R71" s="18">
        <v>1.5</v>
      </c>
      <c r="S71" s="18">
        <v>1.75</v>
      </c>
      <c r="T71" s="19">
        <v>0</v>
      </c>
      <c r="U71" s="20">
        <v>0.75</v>
      </c>
      <c r="V71" s="18">
        <v>2</v>
      </c>
      <c r="W71" s="18">
        <v>2.5</v>
      </c>
      <c r="X71" s="18">
        <v>1.5</v>
      </c>
      <c r="Y71" s="19">
        <v>1.75</v>
      </c>
      <c r="Z71" s="318">
        <v>0.2</v>
      </c>
      <c r="AA71" s="320">
        <v>1</v>
      </c>
      <c r="AB71" s="317">
        <v>0.7</v>
      </c>
      <c r="AC71" s="318">
        <v>0</v>
      </c>
      <c r="AD71" s="320">
        <v>1</v>
      </c>
      <c r="AE71" s="320">
        <v>0.2</v>
      </c>
      <c r="AF71" s="320">
        <v>1</v>
      </c>
      <c r="AG71" s="317">
        <v>1</v>
      </c>
      <c r="AH71" s="318">
        <v>0.2</v>
      </c>
      <c r="AI71" s="320">
        <v>0.2</v>
      </c>
      <c r="AJ71" s="321">
        <v>1</v>
      </c>
      <c r="AK71" s="317">
        <v>0.2</v>
      </c>
      <c r="AL71" s="318">
        <v>0</v>
      </c>
      <c r="AM71" s="322">
        <v>1</v>
      </c>
      <c r="AN71" s="320">
        <v>1</v>
      </c>
      <c r="AO71" s="320">
        <v>0</v>
      </c>
      <c r="AP71" s="317">
        <v>0.6</v>
      </c>
      <c r="AQ71" s="23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4"/>
      <c r="BM71" s="22"/>
    </row>
    <row r="72" spans="1:65" ht="14.5" x14ac:dyDescent="0.35">
      <c r="A72" s="182">
        <v>613</v>
      </c>
      <c r="B72" s="14">
        <v>12</v>
      </c>
      <c r="C72" s="363" t="s">
        <v>336</v>
      </c>
      <c r="D72" s="362">
        <v>71</v>
      </c>
      <c r="E72" s="164" t="str">
        <f>Tableau1[[#This Row],[PAP]]</f>
        <v>oui</v>
      </c>
      <c r="F72" s="17">
        <v>1.25</v>
      </c>
      <c r="G72" s="18">
        <v>0.75</v>
      </c>
      <c r="H72" s="18">
        <v>0.5</v>
      </c>
      <c r="I72" s="18">
        <v>0.5</v>
      </c>
      <c r="J72" s="18">
        <v>0.25</v>
      </c>
      <c r="K72" s="18">
        <v>0.75</v>
      </c>
      <c r="L72" s="18">
        <v>0.75</v>
      </c>
      <c r="M72" s="18">
        <v>0.25</v>
      </c>
      <c r="N72" s="18">
        <v>0.25</v>
      </c>
      <c r="O72" s="19">
        <v>0.25</v>
      </c>
      <c r="P72" s="17">
        <v>1.25</v>
      </c>
      <c r="Q72" s="18">
        <v>1.25</v>
      </c>
      <c r="R72" s="18">
        <v>1</v>
      </c>
      <c r="S72" s="18">
        <v>1.75</v>
      </c>
      <c r="T72" s="19">
        <v>1.75</v>
      </c>
      <c r="U72" s="20">
        <v>1</v>
      </c>
      <c r="V72" s="18">
        <v>2</v>
      </c>
      <c r="W72" s="18">
        <v>1.25</v>
      </c>
      <c r="X72" s="18">
        <v>1</v>
      </c>
      <c r="Y72" s="19">
        <v>0.5</v>
      </c>
      <c r="Z72" s="318">
        <v>0</v>
      </c>
      <c r="AA72" s="320">
        <v>1</v>
      </c>
      <c r="AB72" s="317">
        <v>0.8</v>
      </c>
      <c r="AC72" s="318">
        <v>0</v>
      </c>
      <c r="AD72" s="320">
        <v>0.5</v>
      </c>
      <c r="AE72" s="320">
        <v>0</v>
      </c>
      <c r="AF72" s="320">
        <v>1</v>
      </c>
      <c r="AG72" s="317">
        <v>0.8</v>
      </c>
      <c r="AH72" s="318">
        <v>0</v>
      </c>
      <c r="AI72" s="320">
        <v>1</v>
      </c>
      <c r="AJ72" s="321">
        <v>0.2</v>
      </c>
      <c r="AK72" s="317">
        <v>1</v>
      </c>
      <c r="AL72" s="318">
        <v>0.5</v>
      </c>
      <c r="AM72" s="322">
        <v>1</v>
      </c>
      <c r="AN72" s="320">
        <v>0</v>
      </c>
      <c r="AO72" s="320">
        <v>0.2</v>
      </c>
      <c r="AP72" s="317">
        <v>0.2</v>
      </c>
      <c r="AQ72" s="23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4"/>
      <c r="BM72" s="22"/>
    </row>
    <row r="73" spans="1:65" ht="14.5" x14ac:dyDescent="0.35">
      <c r="A73" s="182">
        <v>613</v>
      </c>
      <c r="B73" s="14">
        <v>13</v>
      </c>
      <c r="C73" s="363" t="s">
        <v>337</v>
      </c>
      <c r="D73" s="362">
        <v>72</v>
      </c>
      <c r="E73" s="164" t="str">
        <f>Tableau1[[#This Row],[PAP]]</f>
        <v>oui</v>
      </c>
      <c r="F73" s="17">
        <v>0.5</v>
      </c>
      <c r="G73" s="18">
        <v>1.5</v>
      </c>
      <c r="H73" s="18">
        <v>0.25</v>
      </c>
      <c r="I73" s="18">
        <v>1</v>
      </c>
      <c r="J73" s="18">
        <v>0.25</v>
      </c>
      <c r="K73" s="18">
        <v>0.5</v>
      </c>
      <c r="L73" s="18">
        <v>0.25</v>
      </c>
      <c r="M73" s="18">
        <v>0.25</v>
      </c>
      <c r="N73" s="18">
        <v>0</v>
      </c>
      <c r="O73" s="19">
        <v>0.25</v>
      </c>
      <c r="P73" s="17">
        <v>1.5</v>
      </c>
      <c r="Q73" s="18">
        <v>1.75</v>
      </c>
      <c r="R73" s="18">
        <v>0</v>
      </c>
      <c r="S73" s="18">
        <v>0</v>
      </c>
      <c r="T73" s="19">
        <v>0</v>
      </c>
      <c r="U73" s="20">
        <v>1</v>
      </c>
      <c r="V73" s="18">
        <v>0.5</v>
      </c>
      <c r="W73" s="18">
        <v>1.75</v>
      </c>
      <c r="X73" s="18">
        <v>2</v>
      </c>
      <c r="Y73" s="19">
        <v>2</v>
      </c>
      <c r="Z73" s="318">
        <v>0.2</v>
      </c>
      <c r="AA73" s="320">
        <v>1</v>
      </c>
      <c r="AB73" s="317">
        <v>2</v>
      </c>
      <c r="AC73" s="318">
        <v>0</v>
      </c>
      <c r="AD73" s="320">
        <v>1</v>
      </c>
      <c r="AE73" s="320">
        <v>0.2</v>
      </c>
      <c r="AF73" s="320">
        <v>1</v>
      </c>
      <c r="AG73" s="317">
        <v>1</v>
      </c>
      <c r="AH73" s="318">
        <v>0.2</v>
      </c>
      <c r="AI73" s="320">
        <v>1</v>
      </c>
      <c r="AJ73" s="321">
        <v>0.5</v>
      </c>
      <c r="AK73" s="317">
        <v>0.5</v>
      </c>
      <c r="AL73" s="318">
        <v>0.5</v>
      </c>
      <c r="AM73" s="322">
        <v>0.3</v>
      </c>
      <c r="AN73" s="320">
        <v>0</v>
      </c>
      <c r="AO73" s="320">
        <v>0</v>
      </c>
      <c r="AP73" s="317">
        <v>0.7</v>
      </c>
      <c r="AQ73" s="23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4"/>
      <c r="BM73" s="22"/>
    </row>
    <row r="74" spans="1:65" ht="14.5" x14ac:dyDescent="0.35">
      <c r="A74" s="182">
        <v>613</v>
      </c>
      <c r="B74" s="14">
        <v>14</v>
      </c>
      <c r="C74" s="363" t="s">
        <v>338</v>
      </c>
      <c r="D74" s="362">
        <v>73</v>
      </c>
      <c r="E74" s="164" t="str">
        <f>Tableau1[[#This Row],[PAP]]</f>
        <v>non</v>
      </c>
      <c r="F74" s="17">
        <v>1.75</v>
      </c>
      <c r="G74" s="18">
        <v>0</v>
      </c>
      <c r="H74" s="18">
        <v>0.25</v>
      </c>
      <c r="I74" s="18">
        <v>0.25</v>
      </c>
      <c r="J74" s="18">
        <v>0.5</v>
      </c>
      <c r="K74" s="18">
        <v>0.5</v>
      </c>
      <c r="L74" s="18">
        <v>0.5</v>
      </c>
      <c r="M74" s="18">
        <v>0</v>
      </c>
      <c r="N74" s="18">
        <v>0</v>
      </c>
      <c r="O74" s="19">
        <v>0</v>
      </c>
      <c r="P74" s="17">
        <v>0.5</v>
      </c>
      <c r="Q74" s="18">
        <v>2</v>
      </c>
      <c r="R74" s="18">
        <v>1</v>
      </c>
      <c r="S74" s="18">
        <v>1.5</v>
      </c>
      <c r="T74" s="19">
        <v>1</v>
      </c>
      <c r="U74" s="20">
        <v>1</v>
      </c>
      <c r="V74" s="18">
        <v>1.5</v>
      </c>
      <c r="W74" s="18">
        <v>0.5</v>
      </c>
      <c r="X74" s="18">
        <v>0.75</v>
      </c>
      <c r="Y74" s="19">
        <v>0.75</v>
      </c>
      <c r="Z74" s="318">
        <v>2</v>
      </c>
      <c r="AA74" s="320">
        <v>0.75</v>
      </c>
      <c r="AB74" s="317">
        <v>1.4</v>
      </c>
      <c r="AC74" s="318">
        <v>0.7</v>
      </c>
      <c r="AD74" s="320">
        <v>1</v>
      </c>
      <c r="AE74" s="320">
        <v>0.2</v>
      </c>
      <c r="AF74" s="320">
        <v>0</v>
      </c>
      <c r="AG74" s="317">
        <v>1</v>
      </c>
      <c r="AH74" s="318">
        <v>0</v>
      </c>
      <c r="AI74" s="320">
        <v>0</v>
      </c>
      <c r="AJ74" s="321">
        <v>0</v>
      </c>
      <c r="AK74" s="317">
        <v>0</v>
      </c>
      <c r="AL74" s="318">
        <v>0</v>
      </c>
      <c r="AM74" s="322">
        <v>0.5</v>
      </c>
      <c r="AN74" s="320">
        <v>1</v>
      </c>
      <c r="AO74" s="320">
        <v>0</v>
      </c>
      <c r="AP74" s="317">
        <v>1</v>
      </c>
      <c r="AQ74" s="23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4"/>
      <c r="BM74" s="22"/>
    </row>
    <row r="75" spans="1:65" ht="14.5" x14ac:dyDescent="0.35">
      <c r="A75" s="182">
        <v>613</v>
      </c>
      <c r="B75" s="14">
        <v>15</v>
      </c>
      <c r="C75" s="363" t="s">
        <v>339</v>
      </c>
      <c r="D75" s="362">
        <v>74</v>
      </c>
      <c r="E75" s="164" t="str">
        <f>Tableau1[[#This Row],[PAP]]</f>
        <v>non</v>
      </c>
      <c r="F75" s="17">
        <v>1.75</v>
      </c>
      <c r="G75" s="18">
        <v>0.25</v>
      </c>
      <c r="H75" s="18">
        <v>0.5</v>
      </c>
      <c r="I75" s="18">
        <v>1</v>
      </c>
      <c r="J75" s="18">
        <v>0.75</v>
      </c>
      <c r="K75" s="18">
        <v>0.5</v>
      </c>
      <c r="L75" s="18">
        <v>1</v>
      </c>
      <c r="M75" s="18">
        <v>0.5</v>
      </c>
      <c r="N75" s="18">
        <v>0.5</v>
      </c>
      <c r="O75" s="19">
        <v>0.25</v>
      </c>
      <c r="P75" s="17">
        <v>1.75</v>
      </c>
      <c r="Q75" s="18">
        <v>1.25</v>
      </c>
      <c r="R75" s="18">
        <v>2</v>
      </c>
      <c r="S75" s="18">
        <v>2</v>
      </c>
      <c r="T75" s="19">
        <v>2</v>
      </c>
      <c r="U75" s="20">
        <v>1</v>
      </c>
      <c r="V75" s="18">
        <v>1.75</v>
      </c>
      <c r="W75" s="18">
        <v>2.75</v>
      </c>
      <c r="X75" s="18">
        <v>2</v>
      </c>
      <c r="Y75" s="19">
        <v>2</v>
      </c>
      <c r="Z75" s="318">
        <v>0.2</v>
      </c>
      <c r="AA75" s="320">
        <v>1</v>
      </c>
      <c r="AB75" s="317">
        <v>0.7</v>
      </c>
      <c r="AC75" s="318">
        <v>0.5</v>
      </c>
      <c r="AD75" s="320">
        <v>0.5</v>
      </c>
      <c r="AE75" s="320">
        <v>0.2</v>
      </c>
      <c r="AF75" s="320">
        <v>1</v>
      </c>
      <c r="AG75" s="317">
        <v>1</v>
      </c>
      <c r="AH75" s="318">
        <v>0.8</v>
      </c>
      <c r="AI75" s="320">
        <v>1</v>
      </c>
      <c r="AJ75" s="321">
        <v>1</v>
      </c>
      <c r="AK75" s="317">
        <v>0.8</v>
      </c>
      <c r="AL75" s="318">
        <v>0</v>
      </c>
      <c r="AM75" s="322">
        <v>1</v>
      </c>
      <c r="AN75" s="320">
        <v>1</v>
      </c>
      <c r="AO75" s="320">
        <v>0.8</v>
      </c>
      <c r="AP75" s="317">
        <v>1</v>
      </c>
      <c r="AQ75" s="23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4"/>
      <c r="BM75" s="22"/>
    </row>
    <row r="76" spans="1:65" ht="14.5" x14ac:dyDescent="0.35">
      <c r="A76" s="182">
        <v>613</v>
      </c>
      <c r="B76" s="14">
        <v>16</v>
      </c>
      <c r="C76" s="363" t="s">
        <v>340</v>
      </c>
      <c r="D76" s="362">
        <v>75</v>
      </c>
      <c r="E76" s="164" t="str">
        <f>Tableau1[[#This Row],[PAP]]</f>
        <v>non</v>
      </c>
      <c r="F76" s="17">
        <v>0.25</v>
      </c>
      <c r="G76" s="18">
        <v>0.25</v>
      </c>
      <c r="H76" s="18">
        <v>0.25</v>
      </c>
      <c r="I76" s="18">
        <v>0.75</v>
      </c>
      <c r="J76" s="18">
        <v>0.25</v>
      </c>
      <c r="K76" s="18">
        <v>0.75</v>
      </c>
      <c r="L76" s="18">
        <v>0.75</v>
      </c>
      <c r="M76" s="18">
        <v>0.5</v>
      </c>
      <c r="N76" s="18">
        <v>0</v>
      </c>
      <c r="O76" s="19">
        <v>0</v>
      </c>
      <c r="P76" s="17">
        <v>1.75</v>
      </c>
      <c r="Q76" s="18">
        <v>1.75</v>
      </c>
      <c r="R76" s="18">
        <v>1.75</v>
      </c>
      <c r="S76" s="18">
        <v>2</v>
      </c>
      <c r="T76" s="19">
        <v>0</v>
      </c>
      <c r="U76" s="20">
        <v>1</v>
      </c>
      <c r="V76" s="18">
        <v>1.75</v>
      </c>
      <c r="W76" s="18">
        <v>2.75</v>
      </c>
      <c r="X76" s="18">
        <v>2</v>
      </c>
      <c r="Y76" s="19">
        <v>1.75</v>
      </c>
      <c r="Z76" s="318">
        <v>0.2</v>
      </c>
      <c r="AA76" s="320">
        <v>1</v>
      </c>
      <c r="AB76" s="317">
        <v>2</v>
      </c>
      <c r="AC76" s="318">
        <v>0</v>
      </c>
      <c r="AD76" s="320">
        <v>0</v>
      </c>
      <c r="AE76" s="320">
        <v>0.2</v>
      </c>
      <c r="AF76" s="320">
        <v>0.5</v>
      </c>
      <c r="AG76" s="317">
        <v>1</v>
      </c>
      <c r="AH76" s="318">
        <v>0</v>
      </c>
      <c r="AI76" s="320">
        <v>0</v>
      </c>
      <c r="AJ76" s="321">
        <v>0</v>
      </c>
      <c r="AK76" s="317">
        <v>0</v>
      </c>
      <c r="AL76" s="318">
        <v>0.5</v>
      </c>
      <c r="AM76" s="322">
        <v>1</v>
      </c>
      <c r="AN76" s="320">
        <v>0.5</v>
      </c>
      <c r="AO76" s="320">
        <v>0</v>
      </c>
      <c r="AP76" s="317">
        <v>0.7</v>
      </c>
      <c r="AQ76" s="23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4"/>
      <c r="BM76" s="22"/>
    </row>
    <row r="77" spans="1:65" ht="14.5" x14ac:dyDescent="0.35">
      <c r="A77" s="182">
        <v>613</v>
      </c>
      <c r="B77" s="14">
        <v>17</v>
      </c>
      <c r="C77" s="363" t="s">
        <v>341</v>
      </c>
      <c r="D77" s="362">
        <v>76</v>
      </c>
      <c r="E77" s="164" t="str">
        <f>Tableau1[[#This Row],[PAP]]</f>
        <v>non</v>
      </c>
      <c r="F77" s="17">
        <v>0</v>
      </c>
      <c r="G77" s="18">
        <v>0</v>
      </c>
      <c r="H77" s="18">
        <v>0.5</v>
      </c>
      <c r="I77" s="18">
        <v>0.75</v>
      </c>
      <c r="J77" s="18">
        <v>0.25</v>
      </c>
      <c r="K77" s="18">
        <v>0.75</v>
      </c>
      <c r="L77" s="18">
        <v>0.75</v>
      </c>
      <c r="M77" s="18">
        <v>0.25</v>
      </c>
      <c r="N77" s="18">
        <v>0.25</v>
      </c>
      <c r="O77" s="19">
        <v>0</v>
      </c>
      <c r="P77" s="17">
        <v>0.5</v>
      </c>
      <c r="Q77" s="18">
        <v>1.75</v>
      </c>
      <c r="R77" s="18">
        <v>0.5</v>
      </c>
      <c r="S77" s="18">
        <v>0</v>
      </c>
      <c r="T77" s="19">
        <v>0</v>
      </c>
      <c r="U77" s="20">
        <v>1</v>
      </c>
      <c r="V77" s="18">
        <v>0.75</v>
      </c>
      <c r="W77" s="18">
        <v>0</v>
      </c>
      <c r="X77" s="18">
        <v>0</v>
      </c>
      <c r="Y77" s="19">
        <v>0</v>
      </c>
      <c r="Z77" s="318">
        <v>1</v>
      </c>
      <c r="AA77" s="320">
        <v>1</v>
      </c>
      <c r="AB77" s="317">
        <v>1.4</v>
      </c>
      <c r="AC77" s="318">
        <v>0</v>
      </c>
      <c r="AD77" s="320">
        <v>0.5</v>
      </c>
      <c r="AE77" s="320">
        <v>0.2</v>
      </c>
      <c r="AF77" s="320">
        <v>0.5</v>
      </c>
      <c r="AG77" s="317">
        <v>1</v>
      </c>
      <c r="AH77" s="318">
        <v>0.8</v>
      </c>
      <c r="AI77" s="320">
        <v>1</v>
      </c>
      <c r="AJ77" s="321">
        <v>0.2</v>
      </c>
      <c r="AK77" s="317">
        <v>0.8</v>
      </c>
      <c r="AL77" s="318">
        <v>0.2</v>
      </c>
      <c r="AM77" s="322">
        <v>0.5</v>
      </c>
      <c r="AN77" s="320">
        <v>0</v>
      </c>
      <c r="AO77" s="320">
        <v>0</v>
      </c>
      <c r="AP77" s="317">
        <v>0.5</v>
      </c>
      <c r="AQ77" s="23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4"/>
      <c r="BM77" s="22"/>
    </row>
    <row r="78" spans="1:65" ht="14.5" x14ac:dyDescent="0.35">
      <c r="A78" s="182">
        <v>613</v>
      </c>
      <c r="B78" s="14">
        <v>18</v>
      </c>
      <c r="C78" s="363" t="s">
        <v>342</v>
      </c>
      <c r="D78" s="362">
        <v>77</v>
      </c>
      <c r="E78" s="164" t="str">
        <f>Tableau1[[#This Row],[PAP]]</f>
        <v>oui</v>
      </c>
      <c r="F78" s="17">
        <v>0.25</v>
      </c>
      <c r="G78" s="18">
        <v>0</v>
      </c>
      <c r="H78" s="18">
        <v>0.5</v>
      </c>
      <c r="I78" s="18">
        <v>0.75</v>
      </c>
      <c r="J78" s="18">
        <v>0.75</v>
      </c>
      <c r="K78" s="18">
        <v>0.75</v>
      </c>
      <c r="L78" s="18">
        <v>1</v>
      </c>
      <c r="M78" s="18">
        <v>0.25</v>
      </c>
      <c r="N78" s="18">
        <v>0</v>
      </c>
      <c r="O78" s="19">
        <v>0</v>
      </c>
      <c r="P78" s="17">
        <v>1.5</v>
      </c>
      <c r="Q78" s="18">
        <v>1.75</v>
      </c>
      <c r="R78" s="18">
        <v>2</v>
      </c>
      <c r="S78" s="18">
        <v>0</v>
      </c>
      <c r="T78" s="19">
        <v>0.5</v>
      </c>
      <c r="U78" s="20">
        <v>0</v>
      </c>
      <c r="V78" s="18">
        <v>0</v>
      </c>
      <c r="W78" s="18">
        <v>2.75</v>
      </c>
      <c r="X78" s="18">
        <v>2</v>
      </c>
      <c r="Y78" s="19">
        <v>2</v>
      </c>
      <c r="Z78" s="318">
        <v>0.2</v>
      </c>
      <c r="AA78" s="320">
        <v>1</v>
      </c>
      <c r="AB78" s="317">
        <v>0</v>
      </c>
      <c r="AC78" s="318">
        <v>0.5</v>
      </c>
      <c r="AD78" s="320">
        <v>1</v>
      </c>
      <c r="AE78" s="320">
        <v>0</v>
      </c>
      <c r="AF78" s="320">
        <v>0</v>
      </c>
      <c r="AG78" s="317">
        <v>0</v>
      </c>
      <c r="AH78" s="318">
        <v>0</v>
      </c>
      <c r="AI78" s="320">
        <v>0</v>
      </c>
      <c r="AJ78" s="321">
        <v>1</v>
      </c>
      <c r="AK78" s="317">
        <v>0</v>
      </c>
      <c r="AL78" s="318">
        <v>0.5</v>
      </c>
      <c r="AM78" s="322">
        <v>1</v>
      </c>
      <c r="AN78" s="320">
        <v>0.5</v>
      </c>
      <c r="AO78" s="320">
        <v>0</v>
      </c>
      <c r="AP78" s="317">
        <v>0</v>
      </c>
      <c r="AQ78" s="23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4"/>
      <c r="BM78" s="22"/>
    </row>
    <row r="79" spans="1:65" ht="14.5" x14ac:dyDescent="0.35">
      <c r="A79" s="182">
        <v>613</v>
      </c>
      <c r="B79" s="14">
        <v>19</v>
      </c>
      <c r="C79" s="363" t="s">
        <v>343</v>
      </c>
      <c r="D79" s="362">
        <v>78</v>
      </c>
      <c r="E79" s="164" t="str">
        <f>Tableau1[[#This Row],[PAP]]</f>
        <v>oui</v>
      </c>
      <c r="F79" s="17">
        <v>1.5</v>
      </c>
      <c r="G79" s="18">
        <v>0.25</v>
      </c>
      <c r="H79" s="18">
        <v>0.5</v>
      </c>
      <c r="I79" s="18">
        <v>1</v>
      </c>
      <c r="J79" s="18">
        <v>0.75</v>
      </c>
      <c r="K79" s="18">
        <v>0.75</v>
      </c>
      <c r="L79" s="18">
        <v>0.75</v>
      </c>
      <c r="M79" s="18">
        <v>0.25</v>
      </c>
      <c r="N79" s="18">
        <v>0.25</v>
      </c>
      <c r="O79" s="19">
        <v>0</v>
      </c>
      <c r="P79" s="17">
        <v>1.75</v>
      </c>
      <c r="Q79" s="18">
        <v>1.5</v>
      </c>
      <c r="R79" s="18">
        <v>2</v>
      </c>
      <c r="S79" s="18">
        <v>1.75</v>
      </c>
      <c r="T79" s="19">
        <v>2</v>
      </c>
      <c r="U79" s="20">
        <v>1</v>
      </c>
      <c r="V79" s="18">
        <v>2</v>
      </c>
      <c r="W79" s="18">
        <v>0.5</v>
      </c>
      <c r="X79" s="18">
        <v>2</v>
      </c>
      <c r="Y79" s="19">
        <v>2</v>
      </c>
      <c r="Z79" s="318">
        <v>2</v>
      </c>
      <c r="AA79" s="320">
        <v>0</v>
      </c>
      <c r="AB79" s="317">
        <v>1.4</v>
      </c>
      <c r="AC79" s="318">
        <v>0.2</v>
      </c>
      <c r="AD79" s="320">
        <v>0</v>
      </c>
      <c r="AE79" s="320">
        <v>0.2</v>
      </c>
      <c r="AF79" s="320">
        <v>0.5</v>
      </c>
      <c r="AG79" s="317">
        <v>1</v>
      </c>
      <c r="AH79" s="318">
        <v>0.8</v>
      </c>
      <c r="AI79" s="320">
        <v>1</v>
      </c>
      <c r="AJ79" s="321">
        <v>1</v>
      </c>
      <c r="AK79" s="317">
        <v>0.5</v>
      </c>
      <c r="AL79" s="318">
        <v>0</v>
      </c>
      <c r="AM79" s="322">
        <v>0.5</v>
      </c>
      <c r="AN79" s="320">
        <v>0.2</v>
      </c>
      <c r="AO79" s="320">
        <v>0</v>
      </c>
      <c r="AP79" s="317">
        <v>1</v>
      </c>
      <c r="AQ79" s="23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4"/>
      <c r="BM79" s="22"/>
    </row>
    <row r="80" spans="1:65" ht="14.5" x14ac:dyDescent="0.35">
      <c r="A80" s="182">
        <v>613</v>
      </c>
      <c r="B80" s="14">
        <v>20</v>
      </c>
      <c r="C80" s="363" t="s">
        <v>344</v>
      </c>
      <c r="D80" s="362">
        <v>79</v>
      </c>
      <c r="E80" s="164" t="str">
        <f>Tableau1[[#This Row],[PAP]]</f>
        <v>non</v>
      </c>
      <c r="F80" s="17">
        <v>1.75</v>
      </c>
      <c r="G80" s="18">
        <v>0.25</v>
      </c>
      <c r="H80" s="18">
        <v>0.5</v>
      </c>
      <c r="I80" s="18">
        <v>1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9">
        <v>0</v>
      </c>
      <c r="P80" s="17">
        <v>2</v>
      </c>
      <c r="Q80" s="18">
        <v>1.75</v>
      </c>
      <c r="R80" s="18">
        <v>1.75</v>
      </c>
      <c r="S80" s="18">
        <v>1.5</v>
      </c>
      <c r="T80" s="19">
        <v>1.5</v>
      </c>
      <c r="U80" s="20">
        <v>1</v>
      </c>
      <c r="V80" s="18">
        <v>2</v>
      </c>
      <c r="W80" s="18">
        <v>2.75</v>
      </c>
      <c r="X80" s="18">
        <v>2</v>
      </c>
      <c r="Y80" s="19">
        <v>2</v>
      </c>
      <c r="Z80" s="318">
        <v>0.2</v>
      </c>
      <c r="AA80" s="320">
        <v>1</v>
      </c>
      <c r="AB80" s="317">
        <v>1.4</v>
      </c>
      <c r="AC80" s="318">
        <v>1</v>
      </c>
      <c r="AD80" s="320">
        <v>0.5</v>
      </c>
      <c r="AE80" s="320">
        <v>0</v>
      </c>
      <c r="AF80" s="320">
        <v>0</v>
      </c>
      <c r="AG80" s="317">
        <v>0</v>
      </c>
      <c r="AH80" s="318">
        <v>0.8</v>
      </c>
      <c r="AI80" s="320">
        <v>1</v>
      </c>
      <c r="AJ80" s="321">
        <v>1</v>
      </c>
      <c r="AK80" s="317">
        <v>0.5</v>
      </c>
      <c r="AL80" s="318">
        <v>0</v>
      </c>
      <c r="AM80" s="322">
        <v>1</v>
      </c>
      <c r="AN80" s="320">
        <v>0.2</v>
      </c>
      <c r="AO80" s="320">
        <v>0.2</v>
      </c>
      <c r="AP80" s="317">
        <v>0.7</v>
      </c>
      <c r="AQ80" s="23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4"/>
      <c r="BM80" s="22"/>
    </row>
    <row r="81" spans="1:65" ht="14.5" x14ac:dyDescent="0.35">
      <c r="A81" s="182">
        <v>613</v>
      </c>
      <c r="B81" s="14">
        <v>21</v>
      </c>
      <c r="C81" s="363" t="s">
        <v>345</v>
      </c>
      <c r="D81" s="362">
        <v>80</v>
      </c>
      <c r="E81" s="164" t="str">
        <f>Tableau1[[#This Row],[PAP]]</f>
        <v>non</v>
      </c>
      <c r="F81" s="17">
        <v>0</v>
      </c>
      <c r="G81" s="18">
        <v>2</v>
      </c>
      <c r="H81" s="18">
        <v>0.5</v>
      </c>
      <c r="I81" s="18">
        <v>0.75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9">
        <v>0</v>
      </c>
      <c r="P81" s="17">
        <v>0.75</v>
      </c>
      <c r="Q81" s="18">
        <v>1.5</v>
      </c>
      <c r="R81" s="18">
        <v>2</v>
      </c>
      <c r="S81" s="18">
        <v>0.5</v>
      </c>
      <c r="T81" s="19">
        <v>1</v>
      </c>
      <c r="U81" s="20">
        <v>1</v>
      </c>
      <c r="V81" s="18">
        <v>2</v>
      </c>
      <c r="W81" s="18">
        <v>2.5</v>
      </c>
      <c r="X81" s="18">
        <v>2</v>
      </c>
      <c r="Y81" s="19">
        <v>2</v>
      </c>
      <c r="Z81" s="318">
        <v>2</v>
      </c>
      <c r="AA81" s="320">
        <v>1</v>
      </c>
      <c r="AB81" s="317">
        <v>2</v>
      </c>
      <c r="AC81" s="318">
        <v>1</v>
      </c>
      <c r="AD81" s="320">
        <v>1</v>
      </c>
      <c r="AE81" s="320">
        <v>0.7</v>
      </c>
      <c r="AF81" s="320">
        <v>1</v>
      </c>
      <c r="AG81" s="317">
        <v>1</v>
      </c>
      <c r="AH81" s="318">
        <v>0.8</v>
      </c>
      <c r="AI81" s="320">
        <v>1</v>
      </c>
      <c r="AJ81" s="321">
        <v>1</v>
      </c>
      <c r="AK81" s="317">
        <v>0.5</v>
      </c>
      <c r="AL81" s="318">
        <v>1</v>
      </c>
      <c r="AM81" s="322">
        <v>1</v>
      </c>
      <c r="AN81" s="320">
        <v>1</v>
      </c>
      <c r="AO81" s="320">
        <v>0.2</v>
      </c>
      <c r="AP81" s="317">
        <v>1</v>
      </c>
      <c r="AQ81" s="23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4"/>
      <c r="BM81" s="22"/>
    </row>
    <row r="82" spans="1:65" ht="14.5" x14ac:dyDescent="0.35">
      <c r="A82" s="182">
        <v>613</v>
      </c>
      <c r="B82" s="14">
        <v>22</v>
      </c>
      <c r="C82" s="363" t="s">
        <v>346</v>
      </c>
      <c r="D82" s="362">
        <v>81</v>
      </c>
      <c r="E82" s="164" t="str">
        <f>Tableau1[[#This Row],[PAP]]</f>
        <v>non</v>
      </c>
      <c r="F82" s="17">
        <v>2</v>
      </c>
      <c r="G82" s="18">
        <v>0</v>
      </c>
      <c r="H82" s="18">
        <v>0.5</v>
      </c>
      <c r="I82" s="18">
        <v>0.5</v>
      </c>
      <c r="J82" s="18">
        <v>0.5</v>
      </c>
      <c r="K82" s="18">
        <v>0.25</v>
      </c>
      <c r="L82" s="18">
        <v>0.25</v>
      </c>
      <c r="M82" s="18">
        <v>0.25</v>
      </c>
      <c r="N82" s="18">
        <v>0.25</v>
      </c>
      <c r="O82" s="19">
        <v>0.25</v>
      </c>
      <c r="P82" s="17">
        <v>1.75</v>
      </c>
      <c r="Q82" s="18">
        <v>1.5</v>
      </c>
      <c r="R82" s="18">
        <v>1</v>
      </c>
      <c r="S82" s="18">
        <v>0.5</v>
      </c>
      <c r="T82" s="19">
        <v>0.5</v>
      </c>
      <c r="U82" s="20">
        <v>0.5</v>
      </c>
      <c r="V82" s="18">
        <v>1</v>
      </c>
      <c r="W82" s="18">
        <v>2.75</v>
      </c>
      <c r="X82" s="18">
        <v>2</v>
      </c>
      <c r="Y82" s="19">
        <v>2</v>
      </c>
      <c r="Z82" s="318">
        <v>0.2</v>
      </c>
      <c r="AA82" s="320">
        <v>1</v>
      </c>
      <c r="AB82" s="317">
        <v>1.4</v>
      </c>
      <c r="AC82" s="318">
        <v>0</v>
      </c>
      <c r="AD82" s="320">
        <v>0.5</v>
      </c>
      <c r="AE82" s="320">
        <v>0.2</v>
      </c>
      <c r="AF82" s="320">
        <v>1</v>
      </c>
      <c r="AG82" s="317">
        <v>1</v>
      </c>
      <c r="AH82" s="318">
        <v>0.2</v>
      </c>
      <c r="AI82" s="320">
        <v>0</v>
      </c>
      <c r="AJ82" s="321">
        <v>0.2</v>
      </c>
      <c r="AK82" s="317">
        <v>0</v>
      </c>
      <c r="AL82" s="318">
        <v>0</v>
      </c>
      <c r="AM82" s="322">
        <v>0.3</v>
      </c>
      <c r="AN82" s="320">
        <v>0</v>
      </c>
      <c r="AO82" s="320">
        <v>0</v>
      </c>
      <c r="AP82" s="317">
        <v>1</v>
      </c>
      <c r="AQ82" s="23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4"/>
      <c r="BM82" s="22"/>
    </row>
    <row r="83" spans="1:65" ht="14.5" x14ac:dyDescent="0.35">
      <c r="A83" s="182">
        <v>613</v>
      </c>
      <c r="B83" s="14">
        <v>23</v>
      </c>
      <c r="C83" s="363" t="s">
        <v>347</v>
      </c>
      <c r="D83" s="362">
        <v>82</v>
      </c>
      <c r="E83" s="164" t="str">
        <f>Tableau1[[#This Row],[PAP]]</f>
        <v>oui</v>
      </c>
      <c r="F83" s="17">
        <v>0.25</v>
      </c>
      <c r="G83" s="18">
        <v>0</v>
      </c>
      <c r="H83" s="18">
        <v>0.25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9">
        <v>0</v>
      </c>
      <c r="P83" s="17">
        <v>0.5</v>
      </c>
      <c r="Q83" s="18">
        <v>1</v>
      </c>
      <c r="R83" s="18">
        <v>0</v>
      </c>
      <c r="S83" s="18">
        <v>0</v>
      </c>
      <c r="T83" s="19">
        <v>0</v>
      </c>
      <c r="U83" s="20">
        <v>1</v>
      </c>
      <c r="V83" s="18">
        <v>0.25</v>
      </c>
      <c r="W83" s="18">
        <v>2.75</v>
      </c>
      <c r="X83" s="18">
        <v>1.75</v>
      </c>
      <c r="Y83" s="19">
        <v>0</v>
      </c>
      <c r="Z83" s="318">
        <v>0.8</v>
      </c>
      <c r="AA83" s="320">
        <v>0</v>
      </c>
      <c r="AB83" s="317">
        <v>0</v>
      </c>
      <c r="AC83" s="318">
        <v>0</v>
      </c>
      <c r="AD83" s="320">
        <v>0</v>
      </c>
      <c r="AE83" s="320">
        <v>0</v>
      </c>
      <c r="AF83" s="320">
        <v>0.8</v>
      </c>
      <c r="AG83" s="317">
        <v>0</v>
      </c>
      <c r="AH83" s="318">
        <v>0.5</v>
      </c>
      <c r="AI83" s="320">
        <v>1</v>
      </c>
      <c r="AJ83" s="321">
        <v>0.8</v>
      </c>
      <c r="AK83" s="317">
        <v>0.2</v>
      </c>
      <c r="AL83" s="318">
        <v>0.5</v>
      </c>
      <c r="AM83" s="322">
        <v>1</v>
      </c>
      <c r="AN83" s="320">
        <v>0</v>
      </c>
      <c r="AO83" s="320">
        <v>0</v>
      </c>
      <c r="AP83" s="317">
        <v>0.7</v>
      </c>
      <c r="AQ83" s="23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4"/>
      <c r="BM83" s="22"/>
    </row>
    <row r="84" spans="1:65" ht="14.5" x14ac:dyDescent="0.35">
      <c r="A84" s="182">
        <v>613</v>
      </c>
      <c r="B84" s="14">
        <v>24</v>
      </c>
      <c r="C84" s="363" t="s">
        <v>348</v>
      </c>
      <c r="D84" s="362">
        <v>83</v>
      </c>
      <c r="E84" s="164" t="str">
        <f>Tableau1[[#This Row],[PAP]]</f>
        <v>non</v>
      </c>
      <c r="F84" s="17">
        <v>0.25</v>
      </c>
      <c r="G84" s="18">
        <v>0.25</v>
      </c>
      <c r="H84" s="18">
        <v>0.5</v>
      </c>
      <c r="I84" s="18">
        <v>0.25</v>
      </c>
      <c r="J84" s="18">
        <v>0.25</v>
      </c>
      <c r="K84" s="18">
        <v>0.25</v>
      </c>
      <c r="L84" s="18">
        <v>0.25</v>
      </c>
      <c r="M84" s="18">
        <v>0.25</v>
      </c>
      <c r="N84" s="18">
        <v>0.25</v>
      </c>
      <c r="O84" s="19">
        <v>0.25</v>
      </c>
      <c r="P84" s="17">
        <v>1</v>
      </c>
      <c r="Q84" s="18">
        <v>0.75</v>
      </c>
      <c r="R84" s="18">
        <v>0</v>
      </c>
      <c r="S84" s="18">
        <v>0.25</v>
      </c>
      <c r="T84" s="19">
        <v>0</v>
      </c>
      <c r="U84" s="20">
        <v>1</v>
      </c>
      <c r="V84" s="18">
        <v>1.25</v>
      </c>
      <c r="W84" s="18">
        <v>1.5</v>
      </c>
      <c r="X84" s="18">
        <v>0.5</v>
      </c>
      <c r="Y84" s="19">
        <v>0.5</v>
      </c>
      <c r="Z84" s="318">
        <v>0.2</v>
      </c>
      <c r="AA84" s="320">
        <v>0.2</v>
      </c>
      <c r="AB84" s="317">
        <v>0.2</v>
      </c>
      <c r="AC84" s="318">
        <v>0</v>
      </c>
      <c r="AD84" s="320">
        <v>0</v>
      </c>
      <c r="AE84" s="320">
        <v>0.2</v>
      </c>
      <c r="AF84" s="320">
        <v>0.7</v>
      </c>
      <c r="AG84" s="317">
        <v>0.7</v>
      </c>
      <c r="AH84" s="318">
        <v>0.5</v>
      </c>
      <c r="AI84" s="320">
        <v>1</v>
      </c>
      <c r="AJ84" s="321">
        <v>0.2</v>
      </c>
      <c r="AK84" s="317">
        <v>0.2</v>
      </c>
      <c r="AL84" s="318">
        <v>0</v>
      </c>
      <c r="AM84" s="322">
        <v>0.3</v>
      </c>
      <c r="AN84" s="320">
        <v>0</v>
      </c>
      <c r="AO84" s="320">
        <v>0</v>
      </c>
      <c r="AP84" s="317">
        <v>0</v>
      </c>
      <c r="AQ84" s="23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4"/>
      <c r="BM84" s="22"/>
    </row>
    <row r="85" spans="1:65" ht="14.5" x14ac:dyDescent="0.35">
      <c r="A85" s="182">
        <v>613</v>
      </c>
      <c r="B85" s="14">
        <v>25</v>
      </c>
      <c r="C85" s="363" t="s">
        <v>349</v>
      </c>
      <c r="D85" s="362">
        <v>84</v>
      </c>
      <c r="E85" s="164" t="str">
        <f>Tableau1[[#This Row],[PAP]]</f>
        <v>non</v>
      </c>
      <c r="F85" s="17">
        <v>1</v>
      </c>
      <c r="G85" s="18">
        <v>0.25</v>
      </c>
      <c r="H85" s="18">
        <v>0.5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9">
        <v>0</v>
      </c>
      <c r="P85" s="17">
        <v>0.5</v>
      </c>
      <c r="Q85" s="18">
        <v>0</v>
      </c>
      <c r="R85" s="18">
        <v>0</v>
      </c>
      <c r="S85" s="18">
        <v>0</v>
      </c>
      <c r="T85" s="19">
        <v>0</v>
      </c>
      <c r="U85" s="20">
        <v>0.5</v>
      </c>
      <c r="V85" s="18">
        <v>0</v>
      </c>
      <c r="W85" s="18">
        <v>0</v>
      </c>
      <c r="X85" s="18">
        <v>0</v>
      </c>
      <c r="Y85" s="19">
        <v>0</v>
      </c>
      <c r="Z85" s="318">
        <v>0.5</v>
      </c>
      <c r="AA85" s="320">
        <v>1</v>
      </c>
      <c r="AB85" s="317">
        <v>0</v>
      </c>
      <c r="AC85" s="318">
        <v>0</v>
      </c>
      <c r="AD85" s="320">
        <v>1</v>
      </c>
      <c r="AE85" s="320">
        <v>0.2</v>
      </c>
      <c r="AF85" s="320">
        <v>0.2</v>
      </c>
      <c r="AG85" s="317">
        <v>0</v>
      </c>
      <c r="AH85" s="318">
        <v>0.5</v>
      </c>
      <c r="AI85" s="320">
        <v>0.5</v>
      </c>
      <c r="AJ85" s="321">
        <v>1</v>
      </c>
      <c r="AK85" s="317">
        <v>0.5</v>
      </c>
      <c r="AL85" s="318">
        <v>0</v>
      </c>
      <c r="AM85" s="322">
        <v>0</v>
      </c>
      <c r="AN85" s="320">
        <v>0</v>
      </c>
      <c r="AO85" s="320">
        <v>0</v>
      </c>
      <c r="AP85" s="317">
        <v>0</v>
      </c>
      <c r="AQ85" s="23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4"/>
      <c r="BM85" s="22"/>
    </row>
    <row r="86" spans="1:65" ht="14.5" x14ac:dyDescent="0.35">
      <c r="A86" s="182">
        <v>613</v>
      </c>
      <c r="B86" s="14">
        <v>26</v>
      </c>
      <c r="C86" s="363" t="s">
        <v>350</v>
      </c>
      <c r="D86" s="362">
        <v>85</v>
      </c>
      <c r="E86" s="164" t="str">
        <f>Tableau1[[#This Row],[PAP]]</f>
        <v>oui</v>
      </c>
      <c r="F86" s="17">
        <v>1.5</v>
      </c>
      <c r="G86" s="18">
        <v>0.25</v>
      </c>
      <c r="H86" s="18">
        <v>0.5</v>
      </c>
      <c r="I86" s="18">
        <v>0.5</v>
      </c>
      <c r="J86" s="18">
        <v>0</v>
      </c>
      <c r="K86" s="18">
        <v>0</v>
      </c>
      <c r="L86" s="18">
        <v>0</v>
      </c>
      <c r="M86" s="18">
        <v>0.25</v>
      </c>
      <c r="N86" s="18">
        <v>0</v>
      </c>
      <c r="O86" s="19">
        <v>0</v>
      </c>
      <c r="P86" s="17">
        <v>1</v>
      </c>
      <c r="Q86" s="18">
        <v>0</v>
      </c>
      <c r="R86" s="18">
        <v>0</v>
      </c>
      <c r="S86" s="18">
        <v>0</v>
      </c>
      <c r="T86" s="19">
        <v>0</v>
      </c>
      <c r="U86" s="20">
        <v>1</v>
      </c>
      <c r="V86" s="18">
        <v>1.25</v>
      </c>
      <c r="W86" s="18">
        <v>2.75</v>
      </c>
      <c r="X86" s="18">
        <v>2</v>
      </c>
      <c r="Y86" s="19">
        <v>2</v>
      </c>
      <c r="Z86" s="318">
        <v>0</v>
      </c>
      <c r="AA86" s="320">
        <v>1</v>
      </c>
      <c r="AB86" s="317">
        <v>1</v>
      </c>
      <c r="AC86" s="318">
        <v>0.2</v>
      </c>
      <c r="AD86" s="320">
        <v>0.2</v>
      </c>
      <c r="AE86" s="320">
        <v>0</v>
      </c>
      <c r="AF86" s="320">
        <v>1</v>
      </c>
      <c r="AG86" s="317">
        <v>0.5</v>
      </c>
      <c r="AH86" s="318">
        <v>0</v>
      </c>
      <c r="AI86" s="320">
        <v>0</v>
      </c>
      <c r="AJ86" s="321">
        <v>0</v>
      </c>
      <c r="AK86" s="317">
        <v>0</v>
      </c>
      <c r="AL86" s="318">
        <v>0</v>
      </c>
      <c r="AM86" s="322">
        <v>0.3</v>
      </c>
      <c r="AN86" s="320">
        <v>0</v>
      </c>
      <c r="AO86" s="320">
        <v>0</v>
      </c>
      <c r="AP86" s="317">
        <v>0.7</v>
      </c>
      <c r="AQ86" s="23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4"/>
      <c r="BM86" s="22"/>
    </row>
    <row r="87" spans="1:65" ht="14.5" x14ac:dyDescent="0.35">
      <c r="A87" s="182">
        <v>613</v>
      </c>
      <c r="B87" s="14">
        <v>27</v>
      </c>
      <c r="C87" s="363" t="s">
        <v>351</v>
      </c>
      <c r="D87" s="362">
        <v>86</v>
      </c>
      <c r="E87" s="164" t="str">
        <f>Tableau1[[#This Row],[PAP]]</f>
        <v>non</v>
      </c>
      <c r="F87" s="17">
        <v>0</v>
      </c>
      <c r="G87" s="18">
        <v>1</v>
      </c>
      <c r="H87" s="18">
        <v>0.5</v>
      </c>
      <c r="I87" s="18">
        <v>0.5</v>
      </c>
      <c r="J87" s="18">
        <v>0.5</v>
      </c>
      <c r="K87" s="18">
        <v>0.5</v>
      </c>
      <c r="L87" s="18">
        <v>0.75</v>
      </c>
      <c r="M87" s="18">
        <v>0.25</v>
      </c>
      <c r="N87" s="18">
        <v>0.5</v>
      </c>
      <c r="O87" s="19">
        <v>0.25</v>
      </c>
      <c r="P87" s="17">
        <v>1.75</v>
      </c>
      <c r="Q87" s="18">
        <v>1</v>
      </c>
      <c r="R87" s="18">
        <v>1</v>
      </c>
      <c r="S87" s="18">
        <v>0</v>
      </c>
      <c r="T87" s="19">
        <v>2</v>
      </c>
      <c r="U87" s="20">
        <v>1</v>
      </c>
      <c r="V87" s="18">
        <v>2</v>
      </c>
      <c r="W87" s="18">
        <v>0.75</v>
      </c>
      <c r="X87" s="18">
        <v>0.75</v>
      </c>
      <c r="Y87" s="19">
        <v>0.25</v>
      </c>
      <c r="Z87" s="318">
        <v>0</v>
      </c>
      <c r="AA87" s="320">
        <v>1</v>
      </c>
      <c r="AB87" s="317">
        <v>1.8</v>
      </c>
      <c r="AC87" s="318">
        <v>0.7</v>
      </c>
      <c r="AD87" s="320">
        <v>0.5</v>
      </c>
      <c r="AE87" s="320">
        <v>0.2</v>
      </c>
      <c r="AF87" s="320">
        <v>0.8</v>
      </c>
      <c r="AG87" s="317">
        <v>0</v>
      </c>
      <c r="AH87" s="318">
        <v>0.8</v>
      </c>
      <c r="AI87" s="320">
        <v>1</v>
      </c>
      <c r="AJ87" s="321">
        <v>1</v>
      </c>
      <c r="AK87" s="317">
        <v>0.2</v>
      </c>
      <c r="AL87" s="318">
        <v>1</v>
      </c>
      <c r="AM87" s="322">
        <v>1</v>
      </c>
      <c r="AN87" s="320">
        <v>0.2</v>
      </c>
      <c r="AO87" s="320">
        <v>1</v>
      </c>
      <c r="AP87" s="317">
        <v>1</v>
      </c>
      <c r="AQ87" s="23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4"/>
      <c r="BM87" s="22"/>
    </row>
    <row r="88" spans="1:65" ht="14.5" x14ac:dyDescent="0.35">
      <c r="A88" s="182">
        <v>613</v>
      </c>
      <c r="B88" s="14">
        <v>28</v>
      </c>
      <c r="C88" s="363" t="s">
        <v>352</v>
      </c>
      <c r="D88" s="362">
        <v>87</v>
      </c>
      <c r="E88" s="164" t="str">
        <f>Tableau1[[#This Row],[PAP]]</f>
        <v>non</v>
      </c>
      <c r="F88" s="17">
        <v>1.25</v>
      </c>
      <c r="G88" s="18">
        <v>0.25</v>
      </c>
      <c r="H88" s="18">
        <v>0</v>
      </c>
      <c r="I88" s="18">
        <v>0.5</v>
      </c>
      <c r="J88" s="18">
        <v>1</v>
      </c>
      <c r="K88" s="18">
        <v>0.5</v>
      </c>
      <c r="L88" s="18">
        <v>1</v>
      </c>
      <c r="M88" s="18">
        <v>0.5</v>
      </c>
      <c r="N88" s="18">
        <v>0</v>
      </c>
      <c r="O88" s="19">
        <v>0</v>
      </c>
      <c r="P88" s="17">
        <v>0.25</v>
      </c>
      <c r="Q88" s="18">
        <v>2</v>
      </c>
      <c r="R88" s="18">
        <v>1</v>
      </c>
      <c r="S88" s="18">
        <v>1.5</v>
      </c>
      <c r="T88" s="19">
        <v>2</v>
      </c>
      <c r="U88" s="20">
        <v>1</v>
      </c>
      <c r="V88" s="18">
        <v>1.25</v>
      </c>
      <c r="W88" s="18">
        <v>0.5</v>
      </c>
      <c r="X88" s="18">
        <v>2</v>
      </c>
      <c r="Y88" s="19">
        <v>2</v>
      </c>
      <c r="Z88" s="318">
        <v>2</v>
      </c>
      <c r="AA88" s="320">
        <v>1</v>
      </c>
      <c r="AB88" s="317">
        <v>0.2</v>
      </c>
      <c r="AC88" s="318">
        <v>0</v>
      </c>
      <c r="AD88" s="320">
        <v>1</v>
      </c>
      <c r="AE88" s="320">
        <v>0.2</v>
      </c>
      <c r="AF88" s="320">
        <v>1</v>
      </c>
      <c r="AG88" s="317">
        <v>1</v>
      </c>
      <c r="AH88" s="318">
        <v>0.2</v>
      </c>
      <c r="AI88" s="320">
        <v>1</v>
      </c>
      <c r="AJ88" s="321">
        <v>0.5</v>
      </c>
      <c r="AK88" s="317">
        <v>0.2</v>
      </c>
      <c r="AL88" s="318">
        <v>0</v>
      </c>
      <c r="AM88" s="322">
        <v>0</v>
      </c>
      <c r="AN88" s="320">
        <v>0</v>
      </c>
      <c r="AO88" s="320">
        <v>0</v>
      </c>
      <c r="AP88" s="317">
        <v>0.7</v>
      </c>
      <c r="AQ88" s="23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4"/>
      <c r="BM88" s="22"/>
    </row>
    <row r="89" spans="1:65" ht="14.5" x14ac:dyDescent="0.35">
      <c r="A89" s="182">
        <v>613</v>
      </c>
      <c r="B89" s="14">
        <v>29</v>
      </c>
      <c r="C89" s="363" t="s">
        <v>353</v>
      </c>
      <c r="D89" s="362">
        <v>88</v>
      </c>
      <c r="E89" s="165" t="str">
        <f>Tableau1[[#This Row],[PAP]]</f>
        <v>oui</v>
      </c>
      <c r="F89" s="17">
        <v>1.5</v>
      </c>
      <c r="G89" s="18">
        <v>1.5</v>
      </c>
      <c r="H89" s="18">
        <v>0.5</v>
      </c>
      <c r="I89" s="18">
        <v>0.75</v>
      </c>
      <c r="J89" s="18">
        <v>0.5</v>
      </c>
      <c r="K89" s="18">
        <v>0.75</v>
      </c>
      <c r="L89" s="18">
        <v>1</v>
      </c>
      <c r="M89" s="18">
        <v>0.25</v>
      </c>
      <c r="N89" s="18">
        <v>0</v>
      </c>
      <c r="O89" s="19">
        <v>0</v>
      </c>
      <c r="P89" s="17">
        <v>1.75</v>
      </c>
      <c r="Q89" s="18">
        <v>1.75</v>
      </c>
      <c r="R89" s="18">
        <v>2</v>
      </c>
      <c r="S89" s="18">
        <v>2</v>
      </c>
      <c r="T89" s="19">
        <v>1</v>
      </c>
      <c r="U89" s="20">
        <v>1</v>
      </c>
      <c r="V89" s="18">
        <v>2</v>
      </c>
      <c r="W89" s="18">
        <v>2.5</v>
      </c>
      <c r="X89" s="18">
        <v>2</v>
      </c>
      <c r="Y89" s="19">
        <v>2</v>
      </c>
      <c r="Z89" s="318">
        <v>1</v>
      </c>
      <c r="AA89" s="320">
        <v>1</v>
      </c>
      <c r="AB89" s="317">
        <v>2</v>
      </c>
      <c r="AC89" s="318">
        <v>1</v>
      </c>
      <c r="AD89" s="320">
        <v>1</v>
      </c>
      <c r="AE89" s="320">
        <v>0</v>
      </c>
      <c r="AF89" s="320">
        <v>0</v>
      </c>
      <c r="AG89" s="317">
        <v>0</v>
      </c>
      <c r="AH89" s="318">
        <v>1</v>
      </c>
      <c r="AI89" s="320">
        <v>1</v>
      </c>
      <c r="AJ89" s="321">
        <v>1</v>
      </c>
      <c r="AK89" s="317">
        <v>0.5</v>
      </c>
      <c r="AL89" s="318">
        <v>0.5</v>
      </c>
      <c r="AM89" s="322">
        <v>1</v>
      </c>
      <c r="AN89" s="320">
        <v>1</v>
      </c>
      <c r="AO89" s="320">
        <v>0</v>
      </c>
      <c r="AP89" s="317">
        <v>1</v>
      </c>
      <c r="AQ89" s="23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4"/>
      <c r="BM89" s="22"/>
    </row>
    <row r="90" spans="1:65" ht="14.5" x14ac:dyDescent="0.35">
      <c r="A90" s="182">
        <v>613</v>
      </c>
      <c r="B90" s="14">
        <v>30</v>
      </c>
      <c r="C90" s="363" t="s">
        <v>354</v>
      </c>
      <c r="D90" s="362">
        <v>89</v>
      </c>
      <c r="E90" s="165" t="str">
        <f>Tableau1[[#This Row],[PAP]]</f>
        <v>non</v>
      </c>
      <c r="F90" s="17">
        <v>0</v>
      </c>
      <c r="G90" s="18">
        <v>0.25</v>
      </c>
      <c r="H90" s="18">
        <v>0.5</v>
      </c>
      <c r="I90" s="18">
        <v>1</v>
      </c>
      <c r="J90" s="18">
        <v>0.25</v>
      </c>
      <c r="K90" s="18">
        <v>1</v>
      </c>
      <c r="L90" s="18">
        <v>1</v>
      </c>
      <c r="M90" s="18">
        <v>0.25</v>
      </c>
      <c r="N90" s="18">
        <v>0.25</v>
      </c>
      <c r="O90" s="19">
        <v>0</v>
      </c>
      <c r="P90" s="17">
        <v>1</v>
      </c>
      <c r="Q90" s="18">
        <v>1</v>
      </c>
      <c r="R90" s="18">
        <v>1</v>
      </c>
      <c r="S90" s="18">
        <v>0</v>
      </c>
      <c r="T90" s="19">
        <v>0</v>
      </c>
      <c r="U90" s="20">
        <v>1</v>
      </c>
      <c r="V90" s="18">
        <v>1.75</v>
      </c>
      <c r="W90" s="18">
        <v>1.75</v>
      </c>
      <c r="X90" s="18">
        <v>2</v>
      </c>
      <c r="Y90" s="19">
        <v>2</v>
      </c>
      <c r="Z90" s="318">
        <v>1</v>
      </c>
      <c r="AA90" s="320">
        <v>0.5</v>
      </c>
      <c r="AB90" s="317">
        <v>0.5</v>
      </c>
      <c r="AC90" s="318">
        <v>0</v>
      </c>
      <c r="AD90" s="320">
        <v>0</v>
      </c>
      <c r="AE90" s="320">
        <v>0</v>
      </c>
      <c r="AF90" s="320">
        <v>1</v>
      </c>
      <c r="AG90" s="317">
        <v>1</v>
      </c>
      <c r="AH90" s="318">
        <v>0</v>
      </c>
      <c r="AI90" s="320">
        <v>1</v>
      </c>
      <c r="AJ90" s="321">
        <v>1</v>
      </c>
      <c r="AK90" s="317">
        <v>0</v>
      </c>
      <c r="AL90" s="318">
        <v>0</v>
      </c>
      <c r="AM90" s="322">
        <v>1</v>
      </c>
      <c r="AN90" s="320">
        <v>0.2</v>
      </c>
      <c r="AO90" s="320">
        <v>0.5</v>
      </c>
      <c r="AP90" s="317">
        <v>1</v>
      </c>
      <c r="AQ90" s="23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4"/>
      <c r="BM90" s="22"/>
    </row>
    <row r="91" spans="1:65" ht="14.5" x14ac:dyDescent="0.35">
      <c r="A91" s="182">
        <v>613</v>
      </c>
      <c r="B91" s="14">
        <v>31</v>
      </c>
      <c r="C91" s="363" t="s">
        <v>355</v>
      </c>
      <c r="D91" s="362">
        <v>90</v>
      </c>
      <c r="E91" s="164" t="str">
        <f>Tableau1[[#This Row],[PAP]]</f>
        <v>oui</v>
      </c>
      <c r="F91" s="17">
        <v>1.75</v>
      </c>
      <c r="G91" s="18">
        <v>0.25</v>
      </c>
      <c r="H91" s="18">
        <v>0.5</v>
      </c>
      <c r="I91" s="18">
        <v>1</v>
      </c>
      <c r="J91" s="18">
        <v>1</v>
      </c>
      <c r="K91" s="18">
        <v>1</v>
      </c>
      <c r="L91" s="18">
        <v>1</v>
      </c>
      <c r="M91" s="18">
        <v>0</v>
      </c>
      <c r="N91" s="18">
        <v>0.25</v>
      </c>
      <c r="O91" s="19">
        <v>0.25</v>
      </c>
      <c r="P91" s="17">
        <v>1.5</v>
      </c>
      <c r="Q91" s="18">
        <v>1.75</v>
      </c>
      <c r="R91" s="18">
        <v>1</v>
      </c>
      <c r="S91" s="18">
        <v>2</v>
      </c>
      <c r="T91" s="19">
        <v>1</v>
      </c>
      <c r="U91" s="20">
        <v>1</v>
      </c>
      <c r="V91" s="18">
        <v>2</v>
      </c>
      <c r="W91" s="18">
        <v>0.75</v>
      </c>
      <c r="X91" s="18">
        <v>2</v>
      </c>
      <c r="Y91" s="19">
        <v>2</v>
      </c>
      <c r="Z91" s="318">
        <v>1</v>
      </c>
      <c r="AA91" s="320">
        <v>1</v>
      </c>
      <c r="AB91" s="317">
        <v>1.4</v>
      </c>
      <c r="AC91" s="318">
        <v>0.8</v>
      </c>
      <c r="AD91" s="320">
        <v>0.5</v>
      </c>
      <c r="AE91" s="320">
        <v>0</v>
      </c>
      <c r="AF91" s="320">
        <v>0</v>
      </c>
      <c r="AG91" s="317">
        <v>1</v>
      </c>
      <c r="AH91" s="318">
        <v>1</v>
      </c>
      <c r="AI91" s="320">
        <v>0.5</v>
      </c>
      <c r="AJ91" s="321">
        <v>1</v>
      </c>
      <c r="AK91" s="317">
        <v>1</v>
      </c>
      <c r="AL91" s="318">
        <v>0.5</v>
      </c>
      <c r="AM91" s="322">
        <v>1</v>
      </c>
      <c r="AN91" s="320">
        <v>0.2</v>
      </c>
      <c r="AO91" s="320">
        <v>0.2</v>
      </c>
      <c r="AP91" s="317">
        <v>1</v>
      </c>
      <c r="AQ91" s="23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4"/>
      <c r="BM91" s="22"/>
    </row>
    <row r="92" spans="1:65" thickBot="1" x14ac:dyDescent="0.4">
      <c r="A92" s="183">
        <v>613</v>
      </c>
      <c r="B92" s="14">
        <v>32</v>
      </c>
      <c r="C92" s="363" t="s">
        <v>356</v>
      </c>
      <c r="D92" s="362">
        <v>91</v>
      </c>
      <c r="E92" s="172" t="str">
        <f>Tableau1[[#This Row],[PAP]]</f>
        <v>non</v>
      </c>
      <c r="F92" s="160">
        <v>1.25</v>
      </c>
      <c r="G92" s="161">
        <v>1</v>
      </c>
      <c r="H92" s="161">
        <v>0.5</v>
      </c>
      <c r="I92" s="161">
        <v>0.5</v>
      </c>
      <c r="J92" s="161">
        <v>1</v>
      </c>
      <c r="K92" s="161">
        <v>0.75</v>
      </c>
      <c r="L92" s="161">
        <v>0</v>
      </c>
      <c r="M92" s="161">
        <v>1</v>
      </c>
      <c r="N92" s="161">
        <v>0.5</v>
      </c>
      <c r="O92" s="162">
        <v>0.25</v>
      </c>
      <c r="P92" s="160">
        <v>0.5</v>
      </c>
      <c r="Q92" s="161">
        <v>1.5</v>
      </c>
      <c r="R92" s="161">
        <v>1.75</v>
      </c>
      <c r="S92" s="161">
        <v>2</v>
      </c>
      <c r="T92" s="162">
        <v>1</v>
      </c>
      <c r="U92" s="163">
        <v>1</v>
      </c>
      <c r="V92" s="161">
        <v>0</v>
      </c>
      <c r="W92" s="161">
        <v>2.75</v>
      </c>
      <c r="X92" s="161">
        <v>2</v>
      </c>
      <c r="Y92" s="162">
        <v>1.75</v>
      </c>
      <c r="Z92" s="336">
        <v>2</v>
      </c>
      <c r="AA92" s="337">
        <v>1</v>
      </c>
      <c r="AB92" s="338">
        <v>1.4</v>
      </c>
      <c r="AC92" s="336">
        <v>0</v>
      </c>
      <c r="AD92" s="337">
        <v>1</v>
      </c>
      <c r="AE92" s="337">
        <v>0.2</v>
      </c>
      <c r="AF92" s="337">
        <v>0.5</v>
      </c>
      <c r="AG92" s="338">
        <v>0.5</v>
      </c>
      <c r="AH92" s="336">
        <v>0.5</v>
      </c>
      <c r="AI92" s="337">
        <v>1</v>
      </c>
      <c r="AJ92" s="339">
        <v>0.2</v>
      </c>
      <c r="AK92" s="317">
        <v>0.5</v>
      </c>
      <c r="AL92" s="318">
        <v>0.5</v>
      </c>
      <c r="AM92" s="340">
        <v>1</v>
      </c>
      <c r="AN92" s="337">
        <v>0.2</v>
      </c>
      <c r="AO92" s="337">
        <v>0</v>
      </c>
      <c r="AP92" s="338">
        <v>1</v>
      </c>
      <c r="AQ92" s="134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6"/>
      <c r="BM92" s="22"/>
    </row>
    <row r="93" spans="1:65" thickTop="1" x14ac:dyDescent="0.35">
      <c r="A93" s="184">
        <v>614</v>
      </c>
      <c r="B93" s="15">
        <v>1</v>
      </c>
      <c r="C93" s="363" t="s">
        <v>357</v>
      </c>
      <c r="D93" s="362">
        <v>92</v>
      </c>
      <c r="E93" s="168" t="str">
        <f>Tableau1[[#This Row],[PAP]]</f>
        <v>non</v>
      </c>
      <c r="F93" s="151">
        <v>1.5</v>
      </c>
      <c r="G93" s="152">
        <v>1</v>
      </c>
      <c r="H93" s="152">
        <v>0.3</v>
      </c>
      <c r="I93" s="152">
        <v>0.2</v>
      </c>
      <c r="J93" s="152">
        <v>0</v>
      </c>
      <c r="K93" s="152">
        <v>0</v>
      </c>
      <c r="L93" s="152">
        <v>0</v>
      </c>
      <c r="M93" s="152">
        <v>0</v>
      </c>
      <c r="N93" s="152">
        <v>0</v>
      </c>
      <c r="O93" s="153">
        <v>0</v>
      </c>
      <c r="P93" s="151">
        <v>1.5</v>
      </c>
      <c r="Q93" s="152">
        <v>1</v>
      </c>
      <c r="R93" s="152">
        <v>0.2</v>
      </c>
      <c r="S93" s="152">
        <v>0</v>
      </c>
      <c r="T93" s="153">
        <v>0.2</v>
      </c>
      <c r="U93" s="154">
        <v>0.5</v>
      </c>
      <c r="V93" s="152">
        <v>0.2</v>
      </c>
      <c r="W93" s="152">
        <v>2.5</v>
      </c>
      <c r="X93" s="152">
        <v>1.75</v>
      </c>
      <c r="Y93" s="153">
        <v>1.75</v>
      </c>
      <c r="Z93" s="313">
        <v>0.25</v>
      </c>
      <c r="AA93" s="314">
        <v>1</v>
      </c>
      <c r="AB93" s="315">
        <v>1.25</v>
      </c>
      <c r="AC93" s="313">
        <v>0.25</v>
      </c>
      <c r="AD93" s="314">
        <v>0.25</v>
      </c>
      <c r="AE93" s="314">
        <v>0</v>
      </c>
      <c r="AF93" s="314">
        <v>0.5</v>
      </c>
      <c r="AG93" s="315">
        <v>0.5</v>
      </c>
      <c r="AH93" s="313">
        <v>0.25</v>
      </c>
      <c r="AI93" s="314">
        <v>1</v>
      </c>
      <c r="AJ93" s="316">
        <v>1.5</v>
      </c>
      <c r="AK93" s="317">
        <v>0</v>
      </c>
      <c r="AL93" s="318">
        <v>0.25</v>
      </c>
      <c r="AM93" s="319">
        <v>0.25</v>
      </c>
      <c r="AN93" s="314">
        <v>1</v>
      </c>
      <c r="AO93" s="314">
        <v>0.25</v>
      </c>
      <c r="AP93" s="315">
        <v>0.25</v>
      </c>
      <c r="AQ93" s="133"/>
      <c r="AR93" s="131"/>
      <c r="AS93" s="131"/>
      <c r="AT93" s="131"/>
      <c r="AU93" s="131"/>
      <c r="AV93" s="131"/>
      <c r="AW93" s="131"/>
      <c r="AX93" s="131"/>
      <c r="AY93" s="131"/>
      <c r="AZ93" s="131"/>
      <c r="BA93" s="131"/>
      <c r="BB93" s="131"/>
      <c r="BC93" s="131"/>
      <c r="BD93" s="131"/>
      <c r="BE93" s="131"/>
      <c r="BF93" s="131"/>
      <c r="BG93" s="131"/>
      <c r="BH93" s="131"/>
      <c r="BI93" s="131"/>
      <c r="BJ93" s="131"/>
      <c r="BK93" s="131"/>
      <c r="BL93" s="132"/>
      <c r="BM93" s="22"/>
    </row>
    <row r="94" spans="1:65" ht="14.5" x14ac:dyDescent="0.35">
      <c r="A94" s="185">
        <v>614</v>
      </c>
      <c r="B94" s="14">
        <v>2</v>
      </c>
      <c r="C94" s="363" t="s">
        <v>358</v>
      </c>
      <c r="D94" s="362">
        <v>93</v>
      </c>
      <c r="E94" s="164" t="str">
        <f>Tableau1[[#This Row],[PAP]]</f>
        <v>non</v>
      </c>
      <c r="F94" s="17">
        <v>2</v>
      </c>
      <c r="G94" s="18">
        <v>1</v>
      </c>
      <c r="H94" s="18">
        <v>0.3</v>
      </c>
      <c r="I94" s="18">
        <v>0.5</v>
      </c>
      <c r="J94" s="18">
        <v>0</v>
      </c>
      <c r="K94" s="18">
        <v>0</v>
      </c>
      <c r="L94" s="18">
        <v>1</v>
      </c>
      <c r="M94" s="18">
        <v>0</v>
      </c>
      <c r="N94" s="18">
        <v>0.2</v>
      </c>
      <c r="O94" s="19">
        <v>0.2</v>
      </c>
      <c r="P94" s="17">
        <v>1.5</v>
      </c>
      <c r="Q94" s="18">
        <v>1</v>
      </c>
      <c r="R94" s="18">
        <v>0</v>
      </c>
      <c r="S94" s="18">
        <v>0</v>
      </c>
      <c r="T94" s="19">
        <v>0</v>
      </c>
      <c r="U94" s="20">
        <v>1</v>
      </c>
      <c r="V94" s="18">
        <v>0</v>
      </c>
      <c r="W94" s="18">
        <v>0.2</v>
      </c>
      <c r="X94" s="18">
        <v>0.2</v>
      </c>
      <c r="Y94" s="19">
        <v>2</v>
      </c>
      <c r="Z94" s="318">
        <v>1.5</v>
      </c>
      <c r="AA94" s="320">
        <v>0.75</v>
      </c>
      <c r="AB94" s="317">
        <v>1.25</v>
      </c>
      <c r="AC94" s="318">
        <v>0</v>
      </c>
      <c r="AD94" s="320">
        <v>0.75</v>
      </c>
      <c r="AE94" s="320">
        <v>0.75</v>
      </c>
      <c r="AF94" s="320">
        <v>0</v>
      </c>
      <c r="AG94" s="317">
        <v>0.5</v>
      </c>
      <c r="AH94" s="318">
        <v>0.5</v>
      </c>
      <c r="AI94" s="320">
        <v>1</v>
      </c>
      <c r="AJ94" s="321">
        <v>0.5</v>
      </c>
      <c r="AK94" s="317">
        <v>1.25</v>
      </c>
      <c r="AL94" s="318">
        <v>0.5</v>
      </c>
      <c r="AM94" s="322">
        <v>1</v>
      </c>
      <c r="AN94" s="320">
        <v>1</v>
      </c>
      <c r="AO94" s="320">
        <v>0</v>
      </c>
      <c r="AP94" s="317">
        <v>0.75</v>
      </c>
      <c r="AQ94" s="23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4"/>
      <c r="BM94" s="22"/>
    </row>
    <row r="95" spans="1:65" ht="14.5" x14ac:dyDescent="0.35">
      <c r="A95" s="185">
        <v>614</v>
      </c>
      <c r="B95" s="14">
        <v>3</v>
      </c>
      <c r="C95" s="363" t="s">
        <v>359</v>
      </c>
      <c r="D95" s="362">
        <v>94</v>
      </c>
      <c r="E95" s="164" t="str">
        <f>Tableau1[[#This Row],[PAP]]</f>
        <v>non</v>
      </c>
      <c r="F95" s="17">
        <v>1.75</v>
      </c>
      <c r="G95" s="18">
        <v>1</v>
      </c>
      <c r="H95" s="18">
        <v>0.5</v>
      </c>
      <c r="I95" s="18">
        <v>1</v>
      </c>
      <c r="J95" s="18">
        <v>0.2</v>
      </c>
      <c r="K95" s="18">
        <v>0.5</v>
      </c>
      <c r="L95" s="18">
        <v>1</v>
      </c>
      <c r="M95" s="18">
        <v>0</v>
      </c>
      <c r="N95" s="18">
        <v>0.3</v>
      </c>
      <c r="O95" s="19">
        <v>0.3</v>
      </c>
      <c r="P95" s="17">
        <v>1</v>
      </c>
      <c r="Q95" s="18">
        <v>2</v>
      </c>
      <c r="R95" s="18">
        <v>1</v>
      </c>
      <c r="S95" s="18">
        <v>2</v>
      </c>
      <c r="T95" s="19">
        <v>0.2</v>
      </c>
      <c r="U95" s="20">
        <v>1</v>
      </c>
      <c r="V95" s="18">
        <v>2</v>
      </c>
      <c r="W95" s="18">
        <v>2</v>
      </c>
      <c r="X95" s="18">
        <v>2</v>
      </c>
      <c r="Y95" s="19">
        <v>2</v>
      </c>
      <c r="Z95" s="318">
        <v>1</v>
      </c>
      <c r="AA95" s="320">
        <v>1</v>
      </c>
      <c r="AB95" s="317">
        <v>1.25</v>
      </c>
      <c r="AC95" s="318">
        <v>1</v>
      </c>
      <c r="AD95" s="320">
        <v>0.5</v>
      </c>
      <c r="AE95" s="320">
        <v>0</v>
      </c>
      <c r="AF95" s="320">
        <v>0.75</v>
      </c>
      <c r="AG95" s="317">
        <v>0.5</v>
      </c>
      <c r="AH95" s="318">
        <v>0.25</v>
      </c>
      <c r="AI95" s="320">
        <v>1</v>
      </c>
      <c r="AJ95" s="321">
        <v>0.25</v>
      </c>
      <c r="AK95" s="317">
        <v>1.25</v>
      </c>
      <c r="AL95" s="318">
        <v>0.5</v>
      </c>
      <c r="AM95" s="322">
        <v>0.5</v>
      </c>
      <c r="AN95" s="320">
        <v>1</v>
      </c>
      <c r="AO95" s="320">
        <v>0</v>
      </c>
      <c r="AP95" s="317">
        <v>0.75</v>
      </c>
      <c r="AQ95" s="23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4"/>
      <c r="BM95" s="22"/>
    </row>
    <row r="96" spans="1:65" ht="14.5" x14ac:dyDescent="0.35">
      <c r="A96" s="185">
        <v>614</v>
      </c>
      <c r="B96" s="14">
        <v>4</v>
      </c>
      <c r="C96" s="363" t="s">
        <v>360</v>
      </c>
      <c r="D96" s="362">
        <v>95</v>
      </c>
      <c r="E96" s="164" t="str">
        <f>Tableau1[[#This Row],[PAP]]</f>
        <v>oui</v>
      </c>
      <c r="F96" s="17">
        <v>2</v>
      </c>
      <c r="G96" s="18">
        <v>0.2</v>
      </c>
      <c r="H96" s="18">
        <v>0.3</v>
      </c>
      <c r="I96" s="18">
        <v>0.2</v>
      </c>
      <c r="J96" s="18">
        <v>0.2</v>
      </c>
      <c r="K96" s="18">
        <v>0.5</v>
      </c>
      <c r="L96" s="18">
        <v>1</v>
      </c>
      <c r="M96" s="18">
        <v>0.5</v>
      </c>
      <c r="N96" s="18">
        <v>0.2</v>
      </c>
      <c r="O96" s="19">
        <v>0.3</v>
      </c>
      <c r="P96" s="17">
        <v>1</v>
      </c>
      <c r="Q96" s="18">
        <v>1</v>
      </c>
      <c r="R96" s="18">
        <v>0.2</v>
      </c>
      <c r="S96" s="18">
        <v>0</v>
      </c>
      <c r="T96" s="19">
        <v>0.2</v>
      </c>
      <c r="U96" s="20">
        <v>1</v>
      </c>
      <c r="V96" s="18">
        <v>1.75</v>
      </c>
      <c r="W96" s="18">
        <v>2</v>
      </c>
      <c r="X96" s="18">
        <v>2</v>
      </c>
      <c r="Y96" s="19">
        <v>2</v>
      </c>
      <c r="Z96" s="318">
        <v>1.75</v>
      </c>
      <c r="AA96" s="320">
        <v>1</v>
      </c>
      <c r="AB96" s="317">
        <v>1.25</v>
      </c>
      <c r="AC96" s="318">
        <v>0.25</v>
      </c>
      <c r="AD96" s="320">
        <v>0.25</v>
      </c>
      <c r="AE96" s="320">
        <v>0</v>
      </c>
      <c r="AF96" s="320">
        <v>0.75</v>
      </c>
      <c r="AG96" s="317">
        <v>0.5</v>
      </c>
      <c r="AH96" s="318">
        <v>0.25</v>
      </c>
      <c r="AI96" s="320">
        <v>0.5</v>
      </c>
      <c r="AJ96" s="321">
        <v>1.5</v>
      </c>
      <c r="AK96" s="317">
        <v>1.25</v>
      </c>
      <c r="AL96" s="318">
        <v>0.5</v>
      </c>
      <c r="AM96" s="322">
        <v>1</v>
      </c>
      <c r="AN96" s="320">
        <v>1</v>
      </c>
      <c r="AO96" s="320">
        <v>0.5</v>
      </c>
      <c r="AP96" s="317">
        <v>1</v>
      </c>
      <c r="AQ96" s="23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4"/>
      <c r="BM96" s="22"/>
    </row>
    <row r="97" spans="1:65" ht="14.5" x14ac:dyDescent="0.35">
      <c r="A97" s="185">
        <v>614</v>
      </c>
      <c r="B97" s="14">
        <v>5</v>
      </c>
      <c r="C97" s="363" t="s">
        <v>361</v>
      </c>
      <c r="D97" s="362">
        <v>96</v>
      </c>
      <c r="E97" s="164" t="str">
        <f>Tableau1[[#This Row],[PAP]]</f>
        <v>non</v>
      </c>
      <c r="F97" s="17">
        <v>1</v>
      </c>
      <c r="G97" s="18">
        <v>1</v>
      </c>
      <c r="H97" s="18">
        <v>0.3</v>
      </c>
      <c r="I97" s="18">
        <v>0.5</v>
      </c>
      <c r="J97" s="18">
        <v>0.2</v>
      </c>
      <c r="K97" s="18">
        <v>0.5</v>
      </c>
      <c r="L97" s="18">
        <v>1</v>
      </c>
      <c r="M97" s="18">
        <v>0.2</v>
      </c>
      <c r="N97" s="18">
        <v>0.3</v>
      </c>
      <c r="O97" s="19">
        <v>0.3</v>
      </c>
      <c r="P97" s="17">
        <v>1</v>
      </c>
      <c r="Q97" s="18">
        <v>1</v>
      </c>
      <c r="R97" s="18">
        <v>2</v>
      </c>
      <c r="S97" s="18">
        <v>0</v>
      </c>
      <c r="T97" s="19">
        <v>0.2</v>
      </c>
      <c r="U97" s="20">
        <v>1</v>
      </c>
      <c r="V97" s="18">
        <v>1.5</v>
      </c>
      <c r="W97" s="18">
        <v>2</v>
      </c>
      <c r="X97" s="18">
        <v>2</v>
      </c>
      <c r="Y97" s="19">
        <v>2</v>
      </c>
      <c r="Z97" s="318">
        <v>1.75</v>
      </c>
      <c r="AA97" s="320">
        <v>1</v>
      </c>
      <c r="AB97" s="317">
        <v>1.5</v>
      </c>
      <c r="AC97" s="318">
        <v>0.25</v>
      </c>
      <c r="AD97" s="320">
        <v>0.5</v>
      </c>
      <c r="AE97" s="320">
        <v>0.75</v>
      </c>
      <c r="AF97" s="320">
        <v>0.5</v>
      </c>
      <c r="AG97" s="317">
        <v>0.5</v>
      </c>
      <c r="AH97" s="318">
        <v>0.5</v>
      </c>
      <c r="AI97" s="320">
        <v>1</v>
      </c>
      <c r="AJ97" s="321">
        <v>1.25</v>
      </c>
      <c r="AK97" s="317">
        <v>1</v>
      </c>
      <c r="AL97" s="318">
        <v>0.5</v>
      </c>
      <c r="AM97" s="322">
        <v>1</v>
      </c>
      <c r="AN97" s="320">
        <v>0.5</v>
      </c>
      <c r="AO97" s="320">
        <v>0</v>
      </c>
      <c r="AP97" s="317">
        <v>0.75</v>
      </c>
      <c r="AQ97" s="23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4"/>
      <c r="BM97" s="22"/>
    </row>
    <row r="98" spans="1:65" ht="14.5" x14ac:dyDescent="0.35">
      <c r="A98" s="185">
        <v>614</v>
      </c>
      <c r="B98" s="14">
        <v>6</v>
      </c>
      <c r="C98" s="363" t="s">
        <v>362</v>
      </c>
      <c r="D98" s="362">
        <v>97</v>
      </c>
      <c r="E98" s="164" t="str">
        <f>Tableau1[[#This Row],[PAP]]</f>
        <v>non</v>
      </c>
      <c r="F98" s="17">
        <v>1</v>
      </c>
      <c r="G98" s="18">
        <v>0</v>
      </c>
      <c r="H98" s="18">
        <v>0.5</v>
      </c>
      <c r="I98" s="18">
        <v>0.5</v>
      </c>
      <c r="J98" s="18">
        <v>0</v>
      </c>
      <c r="K98" s="18">
        <v>0</v>
      </c>
      <c r="L98" s="18">
        <v>1</v>
      </c>
      <c r="M98" s="18">
        <v>0.3</v>
      </c>
      <c r="N98" s="18">
        <v>0.5</v>
      </c>
      <c r="O98" s="19">
        <v>0.3</v>
      </c>
      <c r="P98" s="17">
        <v>1.75</v>
      </c>
      <c r="Q98" s="18">
        <v>1</v>
      </c>
      <c r="R98" s="18">
        <v>1.75</v>
      </c>
      <c r="S98" s="18">
        <v>2</v>
      </c>
      <c r="T98" s="19">
        <v>2</v>
      </c>
      <c r="U98" s="20">
        <v>1</v>
      </c>
      <c r="V98" s="18">
        <v>1.75</v>
      </c>
      <c r="W98" s="18">
        <v>2.5</v>
      </c>
      <c r="X98" s="18">
        <v>2</v>
      </c>
      <c r="Y98" s="19">
        <v>2</v>
      </c>
      <c r="Z98" s="318">
        <v>0.75</v>
      </c>
      <c r="AA98" s="320">
        <v>1</v>
      </c>
      <c r="AB98" s="317">
        <v>0.5</v>
      </c>
      <c r="AC98" s="318">
        <v>1</v>
      </c>
      <c r="AD98" s="320">
        <v>0.5</v>
      </c>
      <c r="AE98" s="320">
        <v>0</v>
      </c>
      <c r="AF98" s="320">
        <v>0.75</v>
      </c>
      <c r="AG98" s="317">
        <v>0.5</v>
      </c>
      <c r="AH98" s="318">
        <v>0</v>
      </c>
      <c r="AI98" s="320">
        <v>1</v>
      </c>
      <c r="AJ98" s="321">
        <v>1.5</v>
      </c>
      <c r="AK98" s="317">
        <v>1.5</v>
      </c>
      <c r="AL98" s="318">
        <v>0.5</v>
      </c>
      <c r="AM98" s="322">
        <v>1</v>
      </c>
      <c r="AN98" s="320">
        <v>1</v>
      </c>
      <c r="AO98" s="320">
        <v>0.5</v>
      </c>
      <c r="AP98" s="317">
        <v>1</v>
      </c>
      <c r="AQ98" s="23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4"/>
      <c r="BM98" s="22"/>
    </row>
    <row r="99" spans="1:65" ht="14.5" x14ac:dyDescent="0.35">
      <c r="A99" s="185">
        <v>614</v>
      </c>
      <c r="B99" s="14">
        <v>7</v>
      </c>
      <c r="C99" s="363" t="s">
        <v>363</v>
      </c>
      <c r="D99" s="362">
        <v>98</v>
      </c>
      <c r="E99" s="164" t="str">
        <f>Tableau1[[#This Row],[PAP]]</f>
        <v>oui</v>
      </c>
      <c r="F99" s="17">
        <v>1</v>
      </c>
      <c r="G99" s="18">
        <v>0.2</v>
      </c>
      <c r="H99" s="18">
        <v>0.3</v>
      </c>
      <c r="I99" s="18">
        <v>0</v>
      </c>
      <c r="J99" s="18">
        <v>0</v>
      </c>
      <c r="K99" s="18">
        <v>0</v>
      </c>
      <c r="L99" s="18">
        <v>0.5</v>
      </c>
      <c r="M99" s="18">
        <v>0.5</v>
      </c>
      <c r="N99" s="18">
        <v>0</v>
      </c>
      <c r="O99" s="19">
        <v>0</v>
      </c>
      <c r="P99" s="17">
        <v>1.75</v>
      </c>
      <c r="Q99" s="18">
        <v>1</v>
      </c>
      <c r="R99" s="18">
        <v>1.5</v>
      </c>
      <c r="S99" s="18">
        <v>0</v>
      </c>
      <c r="T99" s="19">
        <v>2</v>
      </c>
      <c r="U99" s="20">
        <v>0</v>
      </c>
      <c r="V99" s="18">
        <v>1.75</v>
      </c>
      <c r="W99" s="18">
        <v>0.2</v>
      </c>
      <c r="X99" s="18">
        <v>0.2</v>
      </c>
      <c r="Y99" s="19">
        <v>0.2</v>
      </c>
      <c r="Z99" s="318"/>
      <c r="AA99" s="320"/>
      <c r="AB99" s="317"/>
      <c r="AC99" s="318"/>
      <c r="AD99" s="320"/>
      <c r="AE99" s="320"/>
      <c r="AF99" s="320"/>
      <c r="AG99" s="317"/>
      <c r="AH99" s="318"/>
      <c r="AI99" s="320"/>
      <c r="AJ99" s="321"/>
      <c r="AK99" s="317"/>
      <c r="AL99" s="318"/>
      <c r="AM99" s="322"/>
      <c r="AN99" s="320"/>
      <c r="AO99" s="320"/>
      <c r="AP99" s="317"/>
      <c r="AQ99" s="23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4"/>
      <c r="BM99" s="22"/>
    </row>
    <row r="100" spans="1:65" ht="14.5" x14ac:dyDescent="0.35">
      <c r="A100" s="185">
        <v>614</v>
      </c>
      <c r="B100" s="14">
        <v>8</v>
      </c>
      <c r="C100" s="363" t="s">
        <v>364</v>
      </c>
      <c r="D100" s="362">
        <v>99</v>
      </c>
      <c r="E100" s="164" t="str">
        <f>Tableau1[[#This Row],[PAP]]</f>
        <v>non</v>
      </c>
      <c r="F100" s="17">
        <v>1.75</v>
      </c>
      <c r="G100" s="18">
        <v>0.2</v>
      </c>
      <c r="H100" s="18">
        <v>0.5</v>
      </c>
      <c r="I100" s="18">
        <v>1</v>
      </c>
      <c r="J100" s="18">
        <v>1</v>
      </c>
      <c r="K100" s="18">
        <v>1</v>
      </c>
      <c r="L100" s="18">
        <v>1</v>
      </c>
      <c r="M100" s="18">
        <v>0.5</v>
      </c>
      <c r="N100" s="18">
        <v>0.3</v>
      </c>
      <c r="O100" s="19">
        <v>0.2</v>
      </c>
      <c r="P100" s="17">
        <v>1.75</v>
      </c>
      <c r="Q100" s="18">
        <v>2</v>
      </c>
      <c r="R100" s="18">
        <v>1.75</v>
      </c>
      <c r="S100" s="18">
        <v>2</v>
      </c>
      <c r="T100" s="19">
        <v>0.2</v>
      </c>
      <c r="U100" s="20">
        <v>1</v>
      </c>
      <c r="V100" s="18">
        <v>2</v>
      </c>
      <c r="W100" s="18">
        <v>3</v>
      </c>
      <c r="X100" s="18">
        <v>1.75</v>
      </c>
      <c r="Y100" s="19">
        <v>2</v>
      </c>
      <c r="Z100" s="318">
        <v>2</v>
      </c>
      <c r="AA100" s="320">
        <v>0</v>
      </c>
      <c r="AB100" s="317">
        <v>0</v>
      </c>
      <c r="AC100" s="318">
        <v>1</v>
      </c>
      <c r="AD100" s="320">
        <v>0.5</v>
      </c>
      <c r="AE100" s="320">
        <v>0.25</v>
      </c>
      <c r="AF100" s="320">
        <v>0.75</v>
      </c>
      <c r="AG100" s="317">
        <v>1</v>
      </c>
      <c r="AH100" s="318">
        <v>1</v>
      </c>
      <c r="AI100" s="320">
        <v>1</v>
      </c>
      <c r="AJ100" s="321">
        <v>1.25</v>
      </c>
      <c r="AK100" s="317">
        <v>1</v>
      </c>
      <c r="AL100" s="318">
        <v>1</v>
      </c>
      <c r="AM100" s="322">
        <v>1</v>
      </c>
      <c r="AN100" s="320">
        <v>1</v>
      </c>
      <c r="AO100" s="320">
        <v>1</v>
      </c>
      <c r="AP100" s="317">
        <v>1</v>
      </c>
      <c r="AQ100" s="23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4"/>
      <c r="BM100" s="22"/>
    </row>
    <row r="101" spans="1:65" ht="14.5" x14ac:dyDescent="0.35">
      <c r="A101" s="185">
        <v>614</v>
      </c>
      <c r="B101" s="14">
        <v>9</v>
      </c>
      <c r="C101" s="363" t="s">
        <v>365</v>
      </c>
      <c r="D101" s="362">
        <v>100</v>
      </c>
      <c r="E101" s="164" t="str">
        <f>Tableau1[[#This Row],[PAP]]</f>
        <v>non</v>
      </c>
      <c r="F101" s="17">
        <v>0.2</v>
      </c>
      <c r="G101" s="18">
        <v>0.2</v>
      </c>
      <c r="H101" s="18">
        <v>0.5</v>
      </c>
      <c r="I101" s="18">
        <v>0.2</v>
      </c>
      <c r="J101" s="18">
        <v>0</v>
      </c>
      <c r="K101" s="18">
        <v>0</v>
      </c>
      <c r="L101" s="18">
        <v>1</v>
      </c>
      <c r="M101" s="18">
        <v>0.5</v>
      </c>
      <c r="N101" s="18">
        <v>0.5</v>
      </c>
      <c r="O101" s="19">
        <v>0.3</v>
      </c>
      <c r="P101" s="17">
        <v>1.5</v>
      </c>
      <c r="Q101" s="18">
        <v>0.2</v>
      </c>
      <c r="R101" s="18">
        <v>0.2</v>
      </c>
      <c r="S101" s="18">
        <v>0</v>
      </c>
      <c r="T101" s="19">
        <v>0.2</v>
      </c>
      <c r="U101" s="20">
        <v>0.5</v>
      </c>
      <c r="V101" s="18">
        <v>2</v>
      </c>
      <c r="W101" s="18">
        <v>0.75</v>
      </c>
      <c r="X101" s="18">
        <v>0.2</v>
      </c>
      <c r="Y101" s="19">
        <v>0.2</v>
      </c>
      <c r="Z101" s="318">
        <v>0.5</v>
      </c>
      <c r="AA101" s="320">
        <v>1</v>
      </c>
      <c r="AB101" s="317">
        <v>0.25</v>
      </c>
      <c r="AC101" s="318">
        <v>0.75</v>
      </c>
      <c r="AD101" s="320">
        <v>0.25</v>
      </c>
      <c r="AE101" s="320">
        <v>0.25</v>
      </c>
      <c r="AF101" s="320">
        <v>0.75</v>
      </c>
      <c r="AG101" s="317">
        <v>1</v>
      </c>
      <c r="AH101" s="318">
        <v>0.5</v>
      </c>
      <c r="AI101" s="320">
        <v>1</v>
      </c>
      <c r="AJ101" s="321">
        <v>1.5</v>
      </c>
      <c r="AK101" s="317">
        <v>1.25</v>
      </c>
      <c r="AL101" s="318">
        <v>0.75</v>
      </c>
      <c r="AM101" s="322">
        <v>1</v>
      </c>
      <c r="AN101" s="320">
        <v>0.25</v>
      </c>
      <c r="AO101" s="320">
        <v>0.25</v>
      </c>
      <c r="AP101" s="317">
        <v>0.5</v>
      </c>
      <c r="AQ101" s="23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4"/>
      <c r="BM101" s="22"/>
    </row>
    <row r="102" spans="1:65" ht="14.5" x14ac:dyDescent="0.35">
      <c r="A102" s="185">
        <v>614</v>
      </c>
      <c r="B102" s="14">
        <v>10</v>
      </c>
      <c r="C102" s="363" t="s">
        <v>366</v>
      </c>
      <c r="D102" s="362">
        <v>101</v>
      </c>
      <c r="E102" s="164" t="str">
        <f>Tableau1[[#This Row],[PAP]]</f>
        <v>non</v>
      </c>
      <c r="F102" s="17">
        <v>0.2</v>
      </c>
      <c r="G102" s="18">
        <v>0.2</v>
      </c>
      <c r="H102" s="18">
        <v>0.3</v>
      </c>
      <c r="I102" s="18">
        <v>0.5</v>
      </c>
      <c r="J102" s="18">
        <v>0.2</v>
      </c>
      <c r="K102" s="18">
        <v>0</v>
      </c>
      <c r="L102" s="18">
        <v>1</v>
      </c>
      <c r="M102" s="18">
        <v>0</v>
      </c>
      <c r="N102" s="18">
        <v>0.5</v>
      </c>
      <c r="O102" s="19">
        <v>0</v>
      </c>
      <c r="P102" s="17">
        <v>1</v>
      </c>
      <c r="Q102" s="18">
        <v>1.75</v>
      </c>
      <c r="R102" s="18">
        <v>0</v>
      </c>
      <c r="S102" s="18">
        <v>0</v>
      </c>
      <c r="T102" s="19">
        <v>0</v>
      </c>
      <c r="U102" s="20">
        <v>1</v>
      </c>
      <c r="V102" s="18">
        <v>0.2</v>
      </c>
      <c r="W102" s="18">
        <v>0.2</v>
      </c>
      <c r="X102" s="18">
        <v>1.5</v>
      </c>
      <c r="Y102" s="19">
        <v>1.75</v>
      </c>
      <c r="Z102" s="318">
        <v>0.5</v>
      </c>
      <c r="AA102" s="320">
        <v>1</v>
      </c>
      <c r="AB102" s="317">
        <v>0.75</v>
      </c>
      <c r="AC102" s="318">
        <v>0.75</v>
      </c>
      <c r="AD102" s="320">
        <v>0.25</v>
      </c>
      <c r="AE102" s="320">
        <v>0.75</v>
      </c>
      <c r="AF102" s="320">
        <v>0.75</v>
      </c>
      <c r="AG102" s="317">
        <v>0.5</v>
      </c>
      <c r="AH102" s="318">
        <v>0.25</v>
      </c>
      <c r="AI102" s="320">
        <v>1</v>
      </c>
      <c r="AJ102" s="321">
        <v>1.5</v>
      </c>
      <c r="AK102" s="317">
        <v>0.5</v>
      </c>
      <c r="AL102" s="318">
        <v>0.25</v>
      </c>
      <c r="AM102" s="322">
        <v>1</v>
      </c>
      <c r="AN102" s="320">
        <v>0.25</v>
      </c>
      <c r="AO102" s="320">
        <v>0</v>
      </c>
      <c r="AP102" s="317">
        <v>0.5</v>
      </c>
      <c r="AQ102" s="23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4"/>
      <c r="BM102" s="22"/>
    </row>
    <row r="103" spans="1:65" ht="14.5" x14ac:dyDescent="0.35">
      <c r="A103" s="185">
        <v>614</v>
      </c>
      <c r="B103" s="14">
        <v>11</v>
      </c>
      <c r="C103" s="363" t="s">
        <v>367</v>
      </c>
      <c r="D103" s="362">
        <v>102</v>
      </c>
      <c r="E103" s="164" t="str">
        <f>Tableau1[[#This Row],[PAP]]</f>
        <v>non</v>
      </c>
      <c r="F103" s="17">
        <v>1</v>
      </c>
      <c r="G103" s="18">
        <v>1</v>
      </c>
      <c r="H103" s="18">
        <v>0.3</v>
      </c>
      <c r="I103" s="18">
        <v>1</v>
      </c>
      <c r="J103" s="18">
        <v>1</v>
      </c>
      <c r="K103" s="18">
        <v>1</v>
      </c>
      <c r="L103" s="18">
        <v>1</v>
      </c>
      <c r="M103" s="18">
        <v>0.5</v>
      </c>
      <c r="N103" s="18">
        <v>0.5</v>
      </c>
      <c r="O103" s="19">
        <v>0.3</v>
      </c>
      <c r="P103" s="17">
        <v>1</v>
      </c>
      <c r="Q103" s="18">
        <v>0.2</v>
      </c>
      <c r="R103" s="18">
        <v>1</v>
      </c>
      <c r="S103" s="18">
        <v>1.75</v>
      </c>
      <c r="T103" s="19">
        <v>0.2</v>
      </c>
      <c r="U103" s="20">
        <v>1</v>
      </c>
      <c r="V103" s="18">
        <v>0.2</v>
      </c>
      <c r="W103" s="18">
        <v>2.5</v>
      </c>
      <c r="X103" s="18">
        <v>1.75</v>
      </c>
      <c r="Y103" s="19">
        <v>2</v>
      </c>
      <c r="Z103" s="318">
        <v>1</v>
      </c>
      <c r="AA103" s="320">
        <v>1</v>
      </c>
      <c r="AB103" s="317">
        <v>0.75</v>
      </c>
      <c r="AC103" s="318">
        <v>0.75</v>
      </c>
      <c r="AD103" s="320">
        <v>0.5</v>
      </c>
      <c r="AE103" s="320">
        <v>0</v>
      </c>
      <c r="AF103" s="320">
        <v>0.75</v>
      </c>
      <c r="AG103" s="317">
        <v>0.5</v>
      </c>
      <c r="AH103" s="318">
        <v>0.5</v>
      </c>
      <c r="AI103" s="320">
        <v>1</v>
      </c>
      <c r="AJ103" s="321">
        <v>1.5</v>
      </c>
      <c r="AK103" s="317">
        <v>1.5</v>
      </c>
      <c r="AL103" s="318">
        <v>0.5</v>
      </c>
      <c r="AM103" s="322">
        <v>1</v>
      </c>
      <c r="AN103" s="320">
        <v>0.5</v>
      </c>
      <c r="AO103" s="320">
        <v>0.25</v>
      </c>
      <c r="AP103" s="317">
        <v>0.75</v>
      </c>
      <c r="AQ103" s="23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4"/>
      <c r="BM103" s="22"/>
    </row>
    <row r="104" spans="1:65" ht="14.5" x14ac:dyDescent="0.35">
      <c r="A104" s="185">
        <v>614</v>
      </c>
      <c r="B104" s="14">
        <v>12</v>
      </c>
      <c r="C104" s="363" t="s">
        <v>368</v>
      </c>
      <c r="D104" s="362">
        <v>103</v>
      </c>
      <c r="E104" s="164" t="str">
        <f>Tableau1[[#This Row],[PAP]]</f>
        <v>non</v>
      </c>
      <c r="F104" s="17">
        <v>0.2</v>
      </c>
      <c r="G104" s="18">
        <v>0</v>
      </c>
      <c r="H104" s="18">
        <v>0.5</v>
      </c>
      <c r="I104" s="18">
        <v>0.5</v>
      </c>
      <c r="J104" s="18">
        <v>0.5</v>
      </c>
      <c r="K104" s="18">
        <v>0.5</v>
      </c>
      <c r="L104" s="18">
        <v>1</v>
      </c>
      <c r="M104" s="18">
        <v>0</v>
      </c>
      <c r="N104" s="18">
        <v>0</v>
      </c>
      <c r="O104" s="19">
        <v>0</v>
      </c>
      <c r="P104" s="17">
        <v>1.5</v>
      </c>
      <c r="Q104" s="18">
        <v>1</v>
      </c>
      <c r="R104" s="18">
        <v>1</v>
      </c>
      <c r="S104" s="18">
        <v>2</v>
      </c>
      <c r="T104" s="19">
        <v>0.2</v>
      </c>
      <c r="U104" s="20">
        <v>1</v>
      </c>
      <c r="V104" s="18">
        <v>0.2</v>
      </c>
      <c r="W104" s="18">
        <v>0.75</v>
      </c>
      <c r="X104" s="18">
        <v>1.5</v>
      </c>
      <c r="Y104" s="19">
        <v>2</v>
      </c>
      <c r="Z104" s="318">
        <v>0.25</v>
      </c>
      <c r="AA104" s="320">
        <v>1</v>
      </c>
      <c r="AB104" s="317">
        <v>0.75</v>
      </c>
      <c r="AC104" s="318">
        <v>1</v>
      </c>
      <c r="AD104" s="320">
        <v>0</v>
      </c>
      <c r="AE104" s="320">
        <v>0.25</v>
      </c>
      <c r="AF104" s="320">
        <v>0.5</v>
      </c>
      <c r="AG104" s="317">
        <v>0.25</v>
      </c>
      <c r="AH104" s="318">
        <v>0.5</v>
      </c>
      <c r="AI104" s="320">
        <v>0.75</v>
      </c>
      <c r="AJ104" s="321">
        <v>1</v>
      </c>
      <c r="AK104" s="317">
        <v>1.5</v>
      </c>
      <c r="AL104" s="318">
        <v>0</v>
      </c>
      <c r="AM104" s="322">
        <v>0.25</v>
      </c>
      <c r="AN104" s="320">
        <v>1</v>
      </c>
      <c r="AO104" s="320">
        <v>0</v>
      </c>
      <c r="AP104" s="317">
        <v>0</v>
      </c>
      <c r="AQ104" s="23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4"/>
      <c r="BM104" s="22"/>
    </row>
    <row r="105" spans="1:65" ht="14.5" x14ac:dyDescent="0.35">
      <c r="A105" s="185">
        <v>614</v>
      </c>
      <c r="B105" s="14">
        <v>13</v>
      </c>
      <c r="C105" s="363" t="s">
        <v>369</v>
      </c>
      <c r="D105" s="362">
        <v>104</v>
      </c>
      <c r="E105" s="164" t="str">
        <f>Tableau1[[#This Row],[PAP]]</f>
        <v>non</v>
      </c>
      <c r="F105" s="17">
        <v>0.2</v>
      </c>
      <c r="G105" s="18">
        <v>2</v>
      </c>
      <c r="H105" s="18">
        <v>0.5</v>
      </c>
      <c r="I105" s="18">
        <v>1</v>
      </c>
      <c r="J105" s="18">
        <v>1</v>
      </c>
      <c r="K105" s="18">
        <v>1</v>
      </c>
      <c r="L105" s="18">
        <v>0.5</v>
      </c>
      <c r="M105" s="18">
        <v>0.5</v>
      </c>
      <c r="N105" s="18">
        <v>0</v>
      </c>
      <c r="O105" s="19">
        <v>0</v>
      </c>
      <c r="P105" s="17">
        <v>1.5</v>
      </c>
      <c r="Q105" s="18">
        <v>0</v>
      </c>
      <c r="R105" s="18">
        <v>0</v>
      </c>
      <c r="S105" s="18">
        <v>0</v>
      </c>
      <c r="T105" s="19">
        <v>0</v>
      </c>
      <c r="U105" s="20">
        <v>1</v>
      </c>
      <c r="V105" s="18">
        <v>0.2</v>
      </c>
      <c r="W105" s="18">
        <v>2.5</v>
      </c>
      <c r="X105" s="18">
        <v>0.2</v>
      </c>
      <c r="Y105" s="19">
        <v>0</v>
      </c>
      <c r="Z105" s="318">
        <v>0.75</v>
      </c>
      <c r="AA105" s="320">
        <v>1</v>
      </c>
      <c r="AB105" s="317">
        <v>1.25</v>
      </c>
      <c r="AC105" s="318">
        <v>1</v>
      </c>
      <c r="AD105" s="320">
        <v>0</v>
      </c>
      <c r="AE105" s="320">
        <v>0.25</v>
      </c>
      <c r="AF105" s="320">
        <v>0.5</v>
      </c>
      <c r="AG105" s="317">
        <v>0.5</v>
      </c>
      <c r="AH105" s="318">
        <v>0.5</v>
      </c>
      <c r="AI105" s="320">
        <v>1</v>
      </c>
      <c r="AJ105" s="321">
        <v>1.5</v>
      </c>
      <c r="AK105" s="317">
        <v>1.25</v>
      </c>
      <c r="AL105" s="318">
        <v>0</v>
      </c>
      <c r="AM105" s="322">
        <v>1</v>
      </c>
      <c r="AN105" s="320">
        <v>0</v>
      </c>
      <c r="AO105" s="320">
        <v>0</v>
      </c>
      <c r="AP105" s="317">
        <v>0.5</v>
      </c>
      <c r="AQ105" s="23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4"/>
      <c r="BM105" s="22"/>
    </row>
    <row r="106" spans="1:65" ht="14.5" x14ac:dyDescent="0.35">
      <c r="A106" s="185">
        <v>614</v>
      </c>
      <c r="B106" s="14">
        <v>14</v>
      </c>
      <c r="C106" s="363" t="s">
        <v>370</v>
      </c>
      <c r="D106" s="362">
        <v>105</v>
      </c>
      <c r="E106" s="164" t="str">
        <f>Tableau1[[#This Row],[PAP]]</f>
        <v>oui</v>
      </c>
      <c r="F106" s="17">
        <v>1</v>
      </c>
      <c r="G106" s="18">
        <v>1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9">
        <v>0</v>
      </c>
      <c r="P106" s="17">
        <v>1.75</v>
      </c>
      <c r="Q106" s="18">
        <v>1.75</v>
      </c>
      <c r="R106" s="18">
        <v>1</v>
      </c>
      <c r="S106" s="18">
        <v>2</v>
      </c>
      <c r="T106" s="19">
        <v>0.2</v>
      </c>
      <c r="U106" s="20">
        <v>1</v>
      </c>
      <c r="V106" s="18">
        <v>0</v>
      </c>
      <c r="W106" s="18">
        <v>3</v>
      </c>
      <c r="X106" s="18">
        <v>0.2</v>
      </c>
      <c r="Y106" s="19">
        <v>2</v>
      </c>
      <c r="Z106" s="318">
        <v>1.75</v>
      </c>
      <c r="AA106" s="320">
        <v>0.5</v>
      </c>
      <c r="AB106" s="317">
        <v>0</v>
      </c>
      <c r="AC106" s="318">
        <v>0</v>
      </c>
      <c r="AD106" s="320">
        <v>0</v>
      </c>
      <c r="AE106" s="320">
        <v>0</v>
      </c>
      <c r="AF106" s="320">
        <v>0</v>
      </c>
      <c r="AG106" s="317">
        <v>0</v>
      </c>
      <c r="AH106" s="318">
        <v>1</v>
      </c>
      <c r="AI106" s="320">
        <v>1</v>
      </c>
      <c r="AJ106" s="321">
        <v>1</v>
      </c>
      <c r="AK106" s="317">
        <v>1</v>
      </c>
      <c r="AL106" s="318">
        <v>0.5</v>
      </c>
      <c r="AM106" s="322">
        <v>0.5</v>
      </c>
      <c r="AN106" s="320">
        <v>0</v>
      </c>
      <c r="AO106" s="320">
        <v>0</v>
      </c>
      <c r="AP106" s="317">
        <v>1</v>
      </c>
      <c r="AQ106" s="23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4"/>
      <c r="BM106" s="22"/>
    </row>
    <row r="107" spans="1:65" ht="14.5" x14ac:dyDescent="0.35">
      <c r="A107" s="185">
        <v>614</v>
      </c>
      <c r="B107" s="14">
        <v>15</v>
      </c>
      <c r="C107" s="363" t="s">
        <v>371</v>
      </c>
      <c r="D107" s="362">
        <v>106</v>
      </c>
      <c r="E107" s="164" t="str">
        <f>Tableau1[[#This Row],[PAP]]</f>
        <v>oui</v>
      </c>
      <c r="F107" s="17">
        <v>0.2</v>
      </c>
      <c r="G107" s="18">
        <v>0</v>
      </c>
      <c r="H107" s="18">
        <v>0.3</v>
      </c>
      <c r="I107" s="18">
        <v>0.5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9">
        <v>0</v>
      </c>
      <c r="P107" s="17">
        <v>1</v>
      </c>
      <c r="Q107" s="18">
        <v>1</v>
      </c>
      <c r="R107" s="18">
        <v>1</v>
      </c>
      <c r="S107" s="18">
        <v>0</v>
      </c>
      <c r="T107" s="19">
        <v>0</v>
      </c>
      <c r="U107" s="20">
        <v>1</v>
      </c>
      <c r="V107" s="18">
        <v>1.75</v>
      </c>
      <c r="W107" s="18">
        <v>0.2</v>
      </c>
      <c r="X107" s="18">
        <v>0</v>
      </c>
      <c r="Y107" s="19">
        <v>0</v>
      </c>
      <c r="Z107" s="318">
        <v>0.25</v>
      </c>
      <c r="AA107" s="320">
        <v>1</v>
      </c>
      <c r="AB107" s="317">
        <v>0</v>
      </c>
      <c r="AC107" s="318">
        <v>0</v>
      </c>
      <c r="AD107" s="320">
        <v>0.5</v>
      </c>
      <c r="AE107" s="320">
        <v>0</v>
      </c>
      <c r="AF107" s="320">
        <v>0.25</v>
      </c>
      <c r="AG107" s="317">
        <v>0.5</v>
      </c>
      <c r="AH107" s="318">
        <v>1</v>
      </c>
      <c r="AI107" s="320">
        <v>1</v>
      </c>
      <c r="AJ107" s="321">
        <v>1.5</v>
      </c>
      <c r="AK107" s="317">
        <v>1.5</v>
      </c>
      <c r="AL107" s="318">
        <v>0</v>
      </c>
      <c r="AM107" s="322">
        <v>0</v>
      </c>
      <c r="AN107" s="320">
        <v>0</v>
      </c>
      <c r="AO107" s="320">
        <v>0</v>
      </c>
      <c r="AP107" s="317">
        <v>0</v>
      </c>
      <c r="AQ107" s="23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4"/>
      <c r="BM107" s="22"/>
    </row>
    <row r="108" spans="1:65" ht="14.5" x14ac:dyDescent="0.35">
      <c r="A108" s="185">
        <v>614</v>
      </c>
      <c r="B108" s="14">
        <v>16</v>
      </c>
      <c r="C108" s="363" t="s">
        <v>372</v>
      </c>
      <c r="D108" s="362">
        <v>107</v>
      </c>
      <c r="E108" s="164" t="str">
        <f>Tableau1[[#This Row],[PAP]]</f>
        <v>non</v>
      </c>
      <c r="F108" s="17">
        <v>0</v>
      </c>
      <c r="G108" s="18">
        <v>0</v>
      </c>
      <c r="H108" s="18">
        <v>0.3</v>
      </c>
      <c r="I108" s="18">
        <v>0.5</v>
      </c>
      <c r="J108" s="18">
        <v>0.5</v>
      </c>
      <c r="K108" s="18">
        <v>1</v>
      </c>
      <c r="L108" s="18">
        <v>1</v>
      </c>
      <c r="M108" s="18">
        <v>0</v>
      </c>
      <c r="N108" s="18">
        <v>0.3</v>
      </c>
      <c r="O108" s="19">
        <v>0.2</v>
      </c>
      <c r="P108" s="17">
        <v>1.5</v>
      </c>
      <c r="Q108" s="18">
        <v>1</v>
      </c>
      <c r="R108" s="18">
        <v>1</v>
      </c>
      <c r="S108" s="18">
        <v>2</v>
      </c>
      <c r="T108" s="19">
        <v>0</v>
      </c>
      <c r="U108" s="20">
        <v>1</v>
      </c>
      <c r="V108" s="18">
        <v>1.75</v>
      </c>
      <c r="W108" s="18">
        <v>0.75</v>
      </c>
      <c r="X108" s="18">
        <v>1.75</v>
      </c>
      <c r="Y108" s="19">
        <v>0.2</v>
      </c>
      <c r="Z108" s="318">
        <v>1.5</v>
      </c>
      <c r="AA108" s="320">
        <v>0.75</v>
      </c>
      <c r="AB108" s="317">
        <v>0.5</v>
      </c>
      <c r="AC108" s="318">
        <v>1</v>
      </c>
      <c r="AD108" s="320">
        <v>0.25</v>
      </c>
      <c r="AE108" s="320">
        <v>0</v>
      </c>
      <c r="AF108" s="320">
        <v>0.75</v>
      </c>
      <c r="AG108" s="317">
        <v>0.5</v>
      </c>
      <c r="AH108" s="318">
        <v>1</v>
      </c>
      <c r="AI108" s="320">
        <v>1</v>
      </c>
      <c r="AJ108" s="321">
        <v>1.5</v>
      </c>
      <c r="AK108" s="317">
        <v>1.25</v>
      </c>
      <c r="AL108" s="318">
        <v>0.5</v>
      </c>
      <c r="AM108" s="322">
        <v>0.25</v>
      </c>
      <c r="AN108" s="320">
        <v>0.5</v>
      </c>
      <c r="AO108" s="320">
        <v>0</v>
      </c>
      <c r="AP108" s="317">
        <v>0.25</v>
      </c>
      <c r="AQ108" s="23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4"/>
      <c r="BM108" s="22"/>
    </row>
    <row r="109" spans="1:65" ht="14.5" x14ac:dyDescent="0.35">
      <c r="A109" s="185">
        <v>614</v>
      </c>
      <c r="B109" s="14">
        <v>17</v>
      </c>
      <c r="C109" s="363" t="s">
        <v>373</v>
      </c>
      <c r="D109" s="362">
        <v>108</v>
      </c>
      <c r="E109" s="164" t="str">
        <f>Tableau1[[#This Row],[PAP]]</f>
        <v>non</v>
      </c>
      <c r="F109" s="17">
        <v>1</v>
      </c>
      <c r="G109" s="18">
        <v>0.2</v>
      </c>
      <c r="H109" s="18">
        <v>0.3</v>
      </c>
      <c r="I109" s="18">
        <v>0.5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9">
        <v>0</v>
      </c>
      <c r="P109" s="17">
        <v>1.5</v>
      </c>
      <c r="Q109" s="18">
        <v>2</v>
      </c>
      <c r="R109" s="18">
        <v>1</v>
      </c>
      <c r="S109" s="18">
        <v>2</v>
      </c>
      <c r="T109" s="19">
        <v>0.2</v>
      </c>
      <c r="U109" s="20">
        <v>0.5</v>
      </c>
      <c r="V109" s="18">
        <v>0</v>
      </c>
      <c r="W109" s="18">
        <v>3</v>
      </c>
      <c r="X109" s="18">
        <v>2</v>
      </c>
      <c r="Y109" s="19">
        <v>2</v>
      </c>
      <c r="Z109" s="318">
        <v>1.75</v>
      </c>
      <c r="AA109" s="320">
        <v>1</v>
      </c>
      <c r="AB109" s="317">
        <v>0.75</v>
      </c>
      <c r="AC109" s="318">
        <v>0.25</v>
      </c>
      <c r="AD109" s="320">
        <v>0.5</v>
      </c>
      <c r="AE109" s="320">
        <v>0</v>
      </c>
      <c r="AF109" s="320">
        <v>0.5</v>
      </c>
      <c r="AG109" s="317">
        <v>0.5</v>
      </c>
      <c r="AH109" s="318">
        <v>0.5</v>
      </c>
      <c r="AI109" s="320">
        <v>1</v>
      </c>
      <c r="AJ109" s="321">
        <v>1</v>
      </c>
      <c r="AK109" s="317">
        <v>0</v>
      </c>
      <c r="AL109" s="318">
        <v>0.5</v>
      </c>
      <c r="AM109" s="322">
        <v>0.5</v>
      </c>
      <c r="AN109" s="320">
        <v>0.5</v>
      </c>
      <c r="AO109" s="320">
        <v>0.75</v>
      </c>
      <c r="AP109" s="317">
        <v>1</v>
      </c>
      <c r="AQ109" s="23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4"/>
      <c r="BM109" s="22"/>
    </row>
    <row r="110" spans="1:65" ht="14.5" x14ac:dyDescent="0.35">
      <c r="A110" s="185">
        <v>614</v>
      </c>
      <c r="B110" s="14">
        <v>18</v>
      </c>
      <c r="C110" s="363" t="s">
        <v>374</v>
      </c>
      <c r="D110" s="362">
        <v>109</v>
      </c>
      <c r="E110" s="164" t="str">
        <f>Tableau1[[#This Row],[PAP]]</f>
        <v>non</v>
      </c>
      <c r="F110" s="17">
        <v>1.75</v>
      </c>
      <c r="G110" s="18">
        <v>1</v>
      </c>
      <c r="H110" s="18">
        <v>0.5</v>
      </c>
      <c r="I110" s="18">
        <v>1</v>
      </c>
      <c r="J110" s="18">
        <v>1</v>
      </c>
      <c r="K110" s="18">
        <v>0.5</v>
      </c>
      <c r="L110" s="18">
        <v>1</v>
      </c>
      <c r="M110" s="18">
        <v>0.5</v>
      </c>
      <c r="N110" s="18">
        <v>0</v>
      </c>
      <c r="O110" s="19">
        <v>0</v>
      </c>
      <c r="P110" s="17">
        <v>2</v>
      </c>
      <c r="Q110" s="18">
        <v>1.75</v>
      </c>
      <c r="R110" s="18">
        <v>1</v>
      </c>
      <c r="S110" s="18">
        <v>1.75</v>
      </c>
      <c r="T110" s="19">
        <v>0.2</v>
      </c>
      <c r="U110" s="20">
        <v>1</v>
      </c>
      <c r="V110" s="18">
        <v>2</v>
      </c>
      <c r="W110" s="18">
        <v>2.5</v>
      </c>
      <c r="X110" s="18">
        <v>2</v>
      </c>
      <c r="Y110" s="19">
        <v>2</v>
      </c>
      <c r="Z110" s="318">
        <v>0.25</v>
      </c>
      <c r="AA110" s="320">
        <v>0.75</v>
      </c>
      <c r="AB110" s="317">
        <v>0.75</v>
      </c>
      <c r="AC110" s="318">
        <v>0.75</v>
      </c>
      <c r="AD110" s="320">
        <v>0.25</v>
      </c>
      <c r="AE110" s="320">
        <v>0</v>
      </c>
      <c r="AF110" s="320">
        <v>0.75</v>
      </c>
      <c r="AG110" s="317">
        <v>0.5</v>
      </c>
      <c r="AH110" s="318">
        <v>1</v>
      </c>
      <c r="AI110" s="320">
        <v>0.75</v>
      </c>
      <c r="AJ110" s="321">
        <v>1.25</v>
      </c>
      <c r="AK110" s="317">
        <v>1.25</v>
      </c>
      <c r="AL110" s="318">
        <v>1</v>
      </c>
      <c r="AM110" s="322">
        <v>1</v>
      </c>
      <c r="AN110" s="320">
        <v>1</v>
      </c>
      <c r="AO110" s="320">
        <v>0.5</v>
      </c>
      <c r="AP110" s="317">
        <v>1</v>
      </c>
      <c r="AQ110" s="23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4"/>
      <c r="BM110" s="22"/>
    </row>
    <row r="111" spans="1:65" ht="14.5" x14ac:dyDescent="0.35">
      <c r="A111" s="185">
        <v>614</v>
      </c>
      <c r="B111" s="14">
        <v>19</v>
      </c>
      <c r="C111" s="363" t="s">
        <v>375</v>
      </c>
      <c r="D111" s="362">
        <v>110</v>
      </c>
      <c r="E111" s="164" t="str">
        <f>Tableau1[[#This Row],[PAP]]</f>
        <v>non</v>
      </c>
      <c r="F111" s="17">
        <v>0.2</v>
      </c>
      <c r="G111" s="18">
        <v>0.2</v>
      </c>
      <c r="H111" s="18">
        <v>0.3</v>
      </c>
      <c r="I111" s="18">
        <v>0.2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9">
        <v>0</v>
      </c>
      <c r="P111" s="17">
        <v>1</v>
      </c>
      <c r="Q111" s="18">
        <v>0.2</v>
      </c>
      <c r="R111" s="18">
        <v>0</v>
      </c>
      <c r="S111" s="18">
        <v>0.2</v>
      </c>
      <c r="T111" s="19">
        <v>0.2</v>
      </c>
      <c r="U111" s="20">
        <v>1</v>
      </c>
      <c r="V111" s="18">
        <v>0.2</v>
      </c>
      <c r="W111" s="18">
        <v>1.5</v>
      </c>
      <c r="X111" s="18">
        <v>1</v>
      </c>
      <c r="Y111" s="19">
        <v>0.2</v>
      </c>
      <c r="Z111" s="318">
        <v>0</v>
      </c>
      <c r="AA111" s="320">
        <v>0.75</v>
      </c>
      <c r="AB111" s="317">
        <v>1.5</v>
      </c>
      <c r="AC111" s="318">
        <v>0.25</v>
      </c>
      <c r="AD111" s="320">
        <v>0.25</v>
      </c>
      <c r="AE111" s="320">
        <v>0</v>
      </c>
      <c r="AF111" s="320">
        <v>0.75</v>
      </c>
      <c r="AG111" s="317">
        <v>0.5</v>
      </c>
      <c r="AH111" s="318">
        <v>0.5</v>
      </c>
      <c r="AI111" s="320">
        <v>1</v>
      </c>
      <c r="AJ111" s="321">
        <v>1.5</v>
      </c>
      <c r="AK111" s="317">
        <v>1.25</v>
      </c>
      <c r="AL111" s="318">
        <v>0</v>
      </c>
      <c r="AM111" s="322">
        <v>0.75</v>
      </c>
      <c r="AN111" s="320">
        <v>0</v>
      </c>
      <c r="AO111" s="320">
        <v>0</v>
      </c>
      <c r="AP111" s="317">
        <v>0.25</v>
      </c>
      <c r="AQ111" s="23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4"/>
      <c r="BM111" s="22"/>
    </row>
    <row r="112" spans="1:65" ht="14.5" x14ac:dyDescent="0.35">
      <c r="A112" s="185">
        <v>614</v>
      </c>
      <c r="B112" s="14">
        <v>20</v>
      </c>
      <c r="C112" s="363" t="s">
        <v>376</v>
      </c>
      <c r="D112" s="362">
        <v>111</v>
      </c>
      <c r="E112" s="164" t="str">
        <f>Tableau1[[#This Row],[PAP]]</f>
        <v>non</v>
      </c>
      <c r="F112" s="17">
        <v>0</v>
      </c>
      <c r="G112" s="18">
        <v>0</v>
      </c>
      <c r="H112" s="18">
        <v>0.3</v>
      </c>
      <c r="I112" s="18">
        <v>0.2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9">
        <v>0</v>
      </c>
      <c r="P112" s="17">
        <v>1.75</v>
      </c>
      <c r="Q112" s="18">
        <v>0</v>
      </c>
      <c r="R112" s="18">
        <v>0</v>
      </c>
      <c r="S112" s="18">
        <v>0</v>
      </c>
      <c r="T112" s="19">
        <v>0</v>
      </c>
      <c r="U112" s="20">
        <v>1</v>
      </c>
      <c r="V112" s="18">
        <v>1.75</v>
      </c>
      <c r="W112" s="18">
        <v>0.2</v>
      </c>
      <c r="X112" s="18">
        <v>0</v>
      </c>
      <c r="Y112" s="19">
        <v>0</v>
      </c>
      <c r="Z112" s="318">
        <v>0.5</v>
      </c>
      <c r="AA112" s="320">
        <v>1</v>
      </c>
      <c r="AB112" s="317">
        <v>0.5</v>
      </c>
      <c r="AC112" s="318">
        <v>0.25</v>
      </c>
      <c r="AD112" s="320">
        <v>0.5</v>
      </c>
      <c r="AE112" s="320">
        <v>0</v>
      </c>
      <c r="AF112" s="320">
        <v>0.5</v>
      </c>
      <c r="AG112" s="317">
        <v>0.5</v>
      </c>
      <c r="AH112" s="318">
        <v>0</v>
      </c>
      <c r="AI112" s="320">
        <v>0</v>
      </c>
      <c r="AJ112" s="321">
        <v>1</v>
      </c>
      <c r="AK112" s="317">
        <v>1</v>
      </c>
      <c r="AL112" s="318">
        <v>0.25</v>
      </c>
      <c r="AM112" s="322">
        <v>0.25</v>
      </c>
      <c r="AN112" s="320">
        <v>0</v>
      </c>
      <c r="AO112" s="320">
        <v>0</v>
      </c>
      <c r="AP112" s="317">
        <v>0</v>
      </c>
      <c r="AQ112" s="23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4"/>
      <c r="BM112" s="22"/>
    </row>
    <row r="113" spans="1:65" ht="14.5" x14ac:dyDescent="0.35">
      <c r="A113" s="185">
        <v>614</v>
      </c>
      <c r="B113" s="14">
        <v>21</v>
      </c>
      <c r="C113" s="363" t="s">
        <v>377</v>
      </c>
      <c r="D113" s="362">
        <v>112</v>
      </c>
      <c r="E113" s="164" t="str">
        <f>Tableau1[[#This Row],[PAP]]</f>
        <v>non</v>
      </c>
      <c r="F113" s="17">
        <v>1</v>
      </c>
      <c r="G113" s="18">
        <v>1</v>
      </c>
      <c r="H113" s="18">
        <v>0.3</v>
      </c>
      <c r="I113" s="18">
        <v>0.5</v>
      </c>
      <c r="J113" s="18">
        <v>1</v>
      </c>
      <c r="K113" s="18">
        <v>1</v>
      </c>
      <c r="L113" s="18">
        <v>1</v>
      </c>
      <c r="M113" s="18">
        <v>0.5</v>
      </c>
      <c r="N113" s="18">
        <v>0</v>
      </c>
      <c r="O113" s="19">
        <v>0</v>
      </c>
      <c r="P113" s="17">
        <v>1.5</v>
      </c>
      <c r="Q113" s="18">
        <v>1</v>
      </c>
      <c r="R113" s="18">
        <v>1</v>
      </c>
      <c r="S113" s="18">
        <v>2</v>
      </c>
      <c r="T113" s="19">
        <v>0.2</v>
      </c>
      <c r="U113" s="20">
        <v>1</v>
      </c>
      <c r="V113" s="18">
        <v>2</v>
      </c>
      <c r="W113" s="18">
        <v>2</v>
      </c>
      <c r="X113" s="18">
        <v>0.2</v>
      </c>
      <c r="Y113" s="19">
        <v>0.2</v>
      </c>
      <c r="Z113" s="318">
        <v>1.25</v>
      </c>
      <c r="AA113" s="320">
        <v>0.75</v>
      </c>
      <c r="AB113" s="317">
        <v>1.5</v>
      </c>
      <c r="AC113" s="318">
        <v>0.5</v>
      </c>
      <c r="AD113" s="320">
        <v>0.25</v>
      </c>
      <c r="AE113" s="320">
        <v>0.25</v>
      </c>
      <c r="AF113" s="320">
        <v>1</v>
      </c>
      <c r="AG113" s="317">
        <v>0.5</v>
      </c>
      <c r="AH113" s="318">
        <v>0.25</v>
      </c>
      <c r="AI113" s="320">
        <v>1</v>
      </c>
      <c r="AJ113" s="321">
        <v>1.5</v>
      </c>
      <c r="AK113" s="317">
        <v>1</v>
      </c>
      <c r="AL113" s="318">
        <v>0.25</v>
      </c>
      <c r="AM113" s="322">
        <v>1</v>
      </c>
      <c r="AN113" s="320">
        <v>1</v>
      </c>
      <c r="AO113" s="320">
        <v>0</v>
      </c>
      <c r="AP113" s="317">
        <v>1</v>
      </c>
      <c r="AQ113" s="23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4"/>
      <c r="BM113" s="22"/>
    </row>
    <row r="114" spans="1:65" ht="14.5" x14ac:dyDescent="0.35">
      <c r="A114" s="185">
        <v>614</v>
      </c>
      <c r="B114" s="14">
        <v>22</v>
      </c>
      <c r="C114" s="363" t="s">
        <v>378</v>
      </c>
      <c r="D114" s="362">
        <v>113</v>
      </c>
      <c r="E114" s="164" t="str">
        <f>Tableau1[[#This Row],[PAP]]</f>
        <v>oui</v>
      </c>
      <c r="F114" s="17">
        <v>1</v>
      </c>
      <c r="G114" s="18">
        <v>0</v>
      </c>
      <c r="H114" s="18">
        <v>0.3</v>
      </c>
      <c r="I114" s="18">
        <v>0.5</v>
      </c>
      <c r="J114" s="18">
        <v>0.2</v>
      </c>
      <c r="K114" s="18">
        <v>0.5</v>
      </c>
      <c r="L114" s="18">
        <v>0.5</v>
      </c>
      <c r="M114" s="18">
        <v>0</v>
      </c>
      <c r="N114" s="18">
        <v>0</v>
      </c>
      <c r="O114" s="19">
        <v>0</v>
      </c>
      <c r="P114" s="17">
        <v>1.75</v>
      </c>
      <c r="Q114" s="18">
        <v>2</v>
      </c>
      <c r="R114" s="18">
        <v>1.75</v>
      </c>
      <c r="S114" s="18">
        <v>1.75</v>
      </c>
      <c r="T114" s="19">
        <v>2</v>
      </c>
      <c r="U114" s="20">
        <v>1</v>
      </c>
      <c r="V114" s="18">
        <v>0.2</v>
      </c>
      <c r="W114" s="18">
        <v>2.5</v>
      </c>
      <c r="X114" s="18">
        <v>2</v>
      </c>
      <c r="Y114" s="19">
        <v>2</v>
      </c>
      <c r="Z114" s="318">
        <v>0.25</v>
      </c>
      <c r="AA114" s="320">
        <v>1</v>
      </c>
      <c r="AB114" s="317">
        <v>0.25</v>
      </c>
      <c r="AC114" s="318">
        <v>0.75</v>
      </c>
      <c r="AD114" s="320">
        <v>0.25</v>
      </c>
      <c r="AE114" s="320">
        <v>0</v>
      </c>
      <c r="AF114" s="320">
        <v>0.75</v>
      </c>
      <c r="AG114" s="317">
        <v>0.5</v>
      </c>
      <c r="AH114" s="318">
        <v>0.25</v>
      </c>
      <c r="AI114" s="320">
        <v>1</v>
      </c>
      <c r="AJ114" s="321">
        <v>1.5</v>
      </c>
      <c r="AK114" s="317">
        <v>1.25</v>
      </c>
      <c r="AL114" s="318">
        <v>0</v>
      </c>
      <c r="AM114" s="322">
        <v>1</v>
      </c>
      <c r="AN114" s="320">
        <v>0</v>
      </c>
      <c r="AO114" s="320">
        <v>0</v>
      </c>
      <c r="AP114" s="317">
        <v>1</v>
      </c>
      <c r="AQ114" s="23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4"/>
      <c r="BM114" s="22"/>
    </row>
    <row r="115" spans="1:65" ht="14.5" x14ac:dyDescent="0.35">
      <c r="A115" s="185">
        <v>614</v>
      </c>
      <c r="B115" s="14">
        <v>23</v>
      </c>
      <c r="C115" s="363" t="s">
        <v>379</v>
      </c>
      <c r="D115" s="362">
        <v>114</v>
      </c>
      <c r="E115" s="164" t="str">
        <f>Tableau1[[#This Row],[PAP]]</f>
        <v>non</v>
      </c>
      <c r="F115" s="17">
        <v>1</v>
      </c>
      <c r="G115" s="18">
        <v>0</v>
      </c>
      <c r="H115" s="18">
        <v>0.3</v>
      </c>
      <c r="I115" s="18">
        <v>1</v>
      </c>
      <c r="J115" s="18">
        <v>1</v>
      </c>
      <c r="K115" s="18">
        <v>1</v>
      </c>
      <c r="L115" s="18">
        <v>1</v>
      </c>
      <c r="M115" s="18">
        <v>0</v>
      </c>
      <c r="N115" s="18">
        <v>0.5</v>
      </c>
      <c r="O115" s="19">
        <v>0</v>
      </c>
      <c r="P115" s="17">
        <v>1.75</v>
      </c>
      <c r="Q115" s="18">
        <v>1</v>
      </c>
      <c r="R115" s="18">
        <v>1.75</v>
      </c>
      <c r="S115" s="18">
        <v>0</v>
      </c>
      <c r="T115" s="19">
        <v>1.75</v>
      </c>
      <c r="U115" s="20">
        <v>1</v>
      </c>
      <c r="V115" s="18">
        <v>1.75</v>
      </c>
      <c r="W115" s="18">
        <v>0.2</v>
      </c>
      <c r="X115" s="18">
        <v>0.2</v>
      </c>
      <c r="Y115" s="19">
        <v>0</v>
      </c>
      <c r="Z115" s="318">
        <v>0.5</v>
      </c>
      <c r="AA115" s="320">
        <v>0.5</v>
      </c>
      <c r="AB115" s="317">
        <v>2</v>
      </c>
      <c r="AC115" s="318">
        <v>0.75</v>
      </c>
      <c r="AD115" s="320">
        <v>0.25</v>
      </c>
      <c r="AE115" s="320">
        <v>0</v>
      </c>
      <c r="AF115" s="320">
        <v>1</v>
      </c>
      <c r="AG115" s="317">
        <v>0.5</v>
      </c>
      <c r="AH115" s="318">
        <v>1</v>
      </c>
      <c r="AI115" s="320">
        <v>1</v>
      </c>
      <c r="AJ115" s="321">
        <v>1.5</v>
      </c>
      <c r="AK115" s="317">
        <v>1.5</v>
      </c>
      <c r="AL115" s="318">
        <v>0.75</v>
      </c>
      <c r="AM115" s="322">
        <v>1</v>
      </c>
      <c r="AN115" s="320">
        <v>0.5</v>
      </c>
      <c r="AO115" s="320">
        <v>0.25</v>
      </c>
      <c r="AP115" s="317">
        <v>1</v>
      </c>
      <c r="AQ115" s="23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4"/>
      <c r="BM115" s="22"/>
    </row>
    <row r="116" spans="1:65" ht="14.5" x14ac:dyDescent="0.35">
      <c r="A116" s="185">
        <v>614</v>
      </c>
      <c r="B116" s="14">
        <v>24</v>
      </c>
      <c r="C116" s="363" t="s">
        <v>380</v>
      </c>
      <c r="D116" s="362">
        <v>115</v>
      </c>
      <c r="E116" s="164" t="str">
        <f>Tableau1[[#This Row],[PAP]]</f>
        <v>non</v>
      </c>
      <c r="F116" s="17">
        <v>1</v>
      </c>
      <c r="G116" s="18">
        <v>0.2</v>
      </c>
      <c r="H116" s="18">
        <v>0.5</v>
      </c>
      <c r="I116" s="18">
        <v>0.2</v>
      </c>
      <c r="J116" s="18">
        <v>0.2</v>
      </c>
      <c r="K116" s="18">
        <v>0.5</v>
      </c>
      <c r="L116" s="18">
        <v>0</v>
      </c>
      <c r="M116" s="18">
        <v>0</v>
      </c>
      <c r="N116" s="18">
        <v>0</v>
      </c>
      <c r="O116" s="19">
        <v>0</v>
      </c>
      <c r="P116" s="17">
        <v>1</v>
      </c>
      <c r="Q116" s="18">
        <v>0.2</v>
      </c>
      <c r="R116" s="18">
        <v>0</v>
      </c>
      <c r="S116" s="18">
        <v>0</v>
      </c>
      <c r="T116" s="19">
        <v>0.2</v>
      </c>
      <c r="U116" s="20">
        <v>1</v>
      </c>
      <c r="V116" s="18">
        <v>2</v>
      </c>
      <c r="W116" s="18">
        <v>2</v>
      </c>
      <c r="X116" s="18">
        <v>2</v>
      </c>
      <c r="Y116" s="19">
        <v>2</v>
      </c>
      <c r="Z116" s="318">
        <v>1.25</v>
      </c>
      <c r="AA116" s="320">
        <v>0</v>
      </c>
      <c r="AB116" s="317">
        <v>0.25</v>
      </c>
      <c r="AC116" s="318">
        <v>0.75</v>
      </c>
      <c r="AD116" s="320">
        <v>0.25</v>
      </c>
      <c r="AE116" s="320">
        <v>0.75</v>
      </c>
      <c r="AF116" s="320">
        <v>0</v>
      </c>
      <c r="AG116" s="317">
        <v>0</v>
      </c>
      <c r="AH116" s="318">
        <v>1</v>
      </c>
      <c r="AI116" s="320">
        <v>0.5</v>
      </c>
      <c r="AJ116" s="321">
        <v>0.25</v>
      </c>
      <c r="AK116" s="317">
        <v>0</v>
      </c>
      <c r="AL116" s="318">
        <v>0.75</v>
      </c>
      <c r="AM116" s="322">
        <v>1</v>
      </c>
      <c r="AN116" s="320">
        <v>0.5</v>
      </c>
      <c r="AO116" s="320">
        <v>0</v>
      </c>
      <c r="AP116" s="317">
        <v>1</v>
      </c>
      <c r="AQ116" s="23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4"/>
      <c r="BM116" s="22"/>
    </row>
    <row r="117" spans="1:65" ht="14.5" x14ac:dyDescent="0.35">
      <c r="A117" s="185">
        <v>614</v>
      </c>
      <c r="B117" s="14">
        <v>25</v>
      </c>
      <c r="C117" s="363" t="s">
        <v>381</v>
      </c>
      <c r="D117" s="362">
        <v>116</v>
      </c>
      <c r="E117" s="164" t="str">
        <f>Tableau1[[#This Row],[PAP]]</f>
        <v>non</v>
      </c>
      <c r="F117" s="17">
        <v>1.5</v>
      </c>
      <c r="G117" s="18">
        <v>0.2</v>
      </c>
      <c r="H117" s="18">
        <v>0.5</v>
      </c>
      <c r="I117" s="18">
        <v>1</v>
      </c>
      <c r="J117" s="18">
        <v>0.2</v>
      </c>
      <c r="K117" s="18">
        <v>0.2</v>
      </c>
      <c r="L117" s="18">
        <v>1</v>
      </c>
      <c r="M117" s="18">
        <v>0.5</v>
      </c>
      <c r="N117" s="18">
        <v>0.5</v>
      </c>
      <c r="O117" s="19">
        <v>0</v>
      </c>
      <c r="P117" s="17">
        <v>1.75</v>
      </c>
      <c r="Q117" s="18">
        <v>2</v>
      </c>
      <c r="R117" s="18">
        <v>2</v>
      </c>
      <c r="S117" s="18">
        <v>1.75</v>
      </c>
      <c r="T117" s="19">
        <v>2</v>
      </c>
      <c r="U117" s="20">
        <v>1</v>
      </c>
      <c r="V117" s="18">
        <v>1.5</v>
      </c>
      <c r="W117" s="18">
        <v>0.2</v>
      </c>
      <c r="X117" s="18">
        <v>1.5</v>
      </c>
      <c r="Y117" s="19">
        <v>1</v>
      </c>
      <c r="Z117" s="318">
        <v>0.5</v>
      </c>
      <c r="AA117" s="320">
        <v>1</v>
      </c>
      <c r="AB117" s="317">
        <v>1.25</v>
      </c>
      <c r="AC117" s="318">
        <v>0</v>
      </c>
      <c r="AD117" s="320">
        <v>0.75</v>
      </c>
      <c r="AE117" s="320">
        <v>0</v>
      </c>
      <c r="AF117" s="320">
        <v>0.75</v>
      </c>
      <c r="AG117" s="317">
        <v>0.5</v>
      </c>
      <c r="AH117" s="318">
        <v>0.5</v>
      </c>
      <c r="AI117" s="320">
        <v>1</v>
      </c>
      <c r="AJ117" s="321">
        <v>1.5</v>
      </c>
      <c r="AK117" s="317">
        <v>1.25</v>
      </c>
      <c r="AL117" s="318">
        <v>0</v>
      </c>
      <c r="AM117" s="322">
        <v>0.75</v>
      </c>
      <c r="AN117" s="320">
        <v>0.25</v>
      </c>
      <c r="AO117" s="320">
        <v>0</v>
      </c>
      <c r="AP117" s="317">
        <v>1</v>
      </c>
      <c r="AQ117" s="23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4"/>
      <c r="BM117" s="22"/>
    </row>
    <row r="118" spans="1:65" ht="14.5" x14ac:dyDescent="0.35">
      <c r="A118" s="185">
        <v>614</v>
      </c>
      <c r="B118" s="14">
        <v>26</v>
      </c>
      <c r="C118" s="363" t="s">
        <v>382</v>
      </c>
      <c r="D118" s="362">
        <v>117</v>
      </c>
      <c r="E118" s="164" t="str">
        <f>Tableau1[[#This Row],[PAP]]</f>
        <v>oui</v>
      </c>
      <c r="F118" s="17">
        <v>1</v>
      </c>
      <c r="G118" s="18">
        <v>1</v>
      </c>
      <c r="H118" s="18">
        <v>0.5</v>
      </c>
      <c r="I118" s="18">
        <v>0.2</v>
      </c>
      <c r="J118" s="18">
        <v>0.2</v>
      </c>
      <c r="K118" s="18">
        <v>0</v>
      </c>
      <c r="L118" s="18">
        <v>1</v>
      </c>
      <c r="M118" s="18">
        <v>0.3</v>
      </c>
      <c r="N118" s="18">
        <v>0</v>
      </c>
      <c r="O118" s="19">
        <v>0</v>
      </c>
      <c r="P118" s="17">
        <v>1.5</v>
      </c>
      <c r="Q118" s="18">
        <v>0</v>
      </c>
      <c r="R118" s="18">
        <v>0.2</v>
      </c>
      <c r="S118" s="18">
        <v>0</v>
      </c>
      <c r="T118" s="19">
        <v>0.2</v>
      </c>
      <c r="U118" s="20">
        <v>0</v>
      </c>
      <c r="V118" s="18">
        <v>0</v>
      </c>
      <c r="W118" s="18">
        <v>0.2</v>
      </c>
      <c r="X118" s="18">
        <v>0</v>
      </c>
      <c r="Y118" s="19">
        <v>0</v>
      </c>
      <c r="Z118" s="318"/>
      <c r="AA118" s="320"/>
      <c r="AB118" s="317"/>
      <c r="AC118" s="318"/>
      <c r="AD118" s="320"/>
      <c r="AE118" s="320"/>
      <c r="AF118" s="320"/>
      <c r="AG118" s="317"/>
      <c r="AH118" s="318"/>
      <c r="AI118" s="320"/>
      <c r="AJ118" s="321"/>
      <c r="AK118" s="317"/>
      <c r="AL118" s="318"/>
      <c r="AM118" s="322"/>
      <c r="AN118" s="320"/>
      <c r="AO118" s="320"/>
      <c r="AP118" s="317"/>
      <c r="AQ118" s="23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4"/>
      <c r="BM118" s="22"/>
    </row>
    <row r="119" spans="1:65" ht="14.5" x14ac:dyDescent="0.35">
      <c r="A119" s="185">
        <v>614</v>
      </c>
      <c r="B119" s="14">
        <v>27</v>
      </c>
      <c r="C119" s="363" t="s">
        <v>383</v>
      </c>
      <c r="D119" s="362">
        <v>118</v>
      </c>
      <c r="E119" s="164" t="str">
        <f>Tableau1[[#This Row],[PAP]]</f>
        <v>oui</v>
      </c>
      <c r="F119" s="17">
        <v>2</v>
      </c>
      <c r="G119" s="18">
        <v>1</v>
      </c>
      <c r="H119" s="18">
        <v>0.5</v>
      </c>
      <c r="I119" s="18">
        <v>0</v>
      </c>
      <c r="J119" s="18">
        <v>1</v>
      </c>
      <c r="K119" s="18">
        <v>0</v>
      </c>
      <c r="L119" s="18">
        <v>0.5</v>
      </c>
      <c r="M119" s="18">
        <v>0</v>
      </c>
      <c r="N119" s="18">
        <v>0.2</v>
      </c>
      <c r="O119" s="19">
        <v>0</v>
      </c>
      <c r="P119" s="17">
        <v>1</v>
      </c>
      <c r="Q119" s="18">
        <v>0</v>
      </c>
      <c r="R119" s="18">
        <v>0</v>
      </c>
      <c r="S119" s="18">
        <v>0</v>
      </c>
      <c r="T119" s="19">
        <v>0</v>
      </c>
      <c r="U119" s="20">
        <v>1</v>
      </c>
      <c r="V119" s="18">
        <v>1</v>
      </c>
      <c r="W119" s="18">
        <v>2</v>
      </c>
      <c r="X119" s="18">
        <v>1.5</v>
      </c>
      <c r="Y119" s="19">
        <v>2</v>
      </c>
      <c r="Z119" s="318">
        <v>0.75</v>
      </c>
      <c r="AA119" s="320">
        <v>1</v>
      </c>
      <c r="AB119" s="317">
        <v>0</v>
      </c>
      <c r="AC119" s="318">
        <v>0.25</v>
      </c>
      <c r="AD119" s="320">
        <v>0.5</v>
      </c>
      <c r="AE119" s="320">
        <v>0.25</v>
      </c>
      <c r="AF119" s="320">
        <v>0.75</v>
      </c>
      <c r="AG119" s="317">
        <v>0.5</v>
      </c>
      <c r="AH119" s="318">
        <v>0.25</v>
      </c>
      <c r="AI119" s="320">
        <v>0.75</v>
      </c>
      <c r="AJ119" s="321">
        <v>1.5</v>
      </c>
      <c r="AK119" s="317">
        <v>0.75</v>
      </c>
      <c r="AL119" s="318">
        <v>0.5</v>
      </c>
      <c r="AM119" s="322">
        <v>1</v>
      </c>
      <c r="AN119" s="320">
        <v>0</v>
      </c>
      <c r="AO119" s="320">
        <v>0</v>
      </c>
      <c r="AP119" s="317">
        <v>0.5</v>
      </c>
      <c r="AQ119" s="23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4"/>
      <c r="BM119" s="22"/>
    </row>
    <row r="120" spans="1:65" thickBot="1" x14ac:dyDescent="0.4">
      <c r="A120" s="186">
        <v>614</v>
      </c>
      <c r="B120" s="14">
        <v>28</v>
      </c>
      <c r="C120" s="363" t="s">
        <v>384</v>
      </c>
      <c r="D120" s="362">
        <v>119</v>
      </c>
      <c r="E120" s="164" t="str">
        <f>Tableau1[[#This Row],[PAP]]</f>
        <v>oui</v>
      </c>
      <c r="F120" s="160">
        <v>2</v>
      </c>
      <c r="G120" s="161">
        <v>1</v>
      </c>
      <c r="H120" s="161">
        <v>0.5</v>
      </c>
      <c r="I120" s="161">
        <v>0.5</v>
      </c>
      <c r="J120" s="161">
        <v>0</v>
      </c>
      <c r="K120" s="161">
        <v>0</v>
      </c>
      <c r="L120" s="161">
        <v>0</v>
      </c>
      <c r="M120" s="161">
        <v>0</v>
      </c>
      <c r="N120" s="161">
        <v>0</v>
      </c>
      <c r="O120" s="161">
        <v>0</v>
      </c>
      <c r="P120" s="17">
        <v>1</v>
      </c>
      <c r="Q120" s="161">
        <v>1</v>
      </c>
      <c r="R120" s="161">
        <v>1.75</v>
      </c>
      <c r="S120" s="161">
        <v>0</v>
      </c>
      <c r="T120" s="162">
        <v>1.75</v>
      </c>
      <c r="U120" s="163">
        <v>1</v>
      </c>
      <c r="V120" s="161">
        <v>1.75</v>
      </c>
      <c r="W120" s="161">
        <v>2</v>
      </c>
      <c r="X120" s="161">
        <v>1</v>
      </c>
      <c r="Y120" s="162">
        <v>0.2</v>
      </c>
      <c r="Z120" s="336">
        <v>0.75</v>
      </c>
      <c r="AA120" s="337">
        <v>1</v>
      </c>
      <c r="AB120" s="338">
        <v>1.5</v>
      </c>
      <c r="AC120" s="336">
        <v>1</v>
      </c>
      <c r="AD120" s="337">
        <v>0.25</v>
      </c>
      <c r="AE120" s="337">
        <v>1</v>
      </c>
      <c r="AF120" s="337">
        <v>0.75</v>
      </c>
      <c r="AG120" s="338">
        <v>0.5</v>
      </c>
      <c r="AH120" s="336">
        <v>0.25</v>
      </c>
      <c r="AI120" s="337">
        <v>1</v>
      </c>
      <c r="AJ120" s="339">
        <v>1.5</v>
      </c>
      <c r="AK120" s="317">
        <v>1.5</v>
      </c>
      <c r="AL120" s="318">
        <v>0</v>
      </c>
      <c r="AM120" s="340">
        <v>1</v>
      </c>
      <c r="AN120" s="337">
        <v>1</v>
      </c>
      <c r="AO120" s="337">
        <v>1</v>
      </c>
      <c r="AP120" s="338">
        <v>0.25</v>
      </c>
      <c r="AQ120" s="134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6"/>
      <c r="BM120" s="22"/>
    </row>
    <row r="121" spans="1:65" thickTop="1" x14ac:dyDescent="0.35">
      <c r="A121" s="187">
        <v>615</v>
      </c>
      <c r="B121" s="14">
        <v>1</v>
      </c>
      <c r="C121" s="363" t="s">
        <v>385</v>
      </c>
      <c r="D121" s="362">
        <v>120</v>
      </c>
      <c r="E121" s="164" t="str">
        <f>Tableau1[[#This Row],[PAP]]</f>
        <v>non</v>
      </c>
      <c r="F121" s="151">
        <v>0.2</v>
      </c>
      <c r="G121" s="152">
        <v>0.2</v>
      </c>
      <c r="H121" s="152">
        <v>0.2</v>
      </c>
      <c r="I121" s="152">
        <v>0.5</v>
      </c>
      <c r="J121" s="152">
        <v>0.5</v>
      </c>
      <c r="K121" s="152">
        <v>0.5</v>
      </c>
      <c r="L121" s="152">
        <v>0.5</v>
      </c>
      <c r="M121" s="152">
        <v>0.5</v>
      </c>
      <c r="N121" s="152">
        <v>0.5</v>
      </c>
      <c r="O121" s="153">
        <v>0.5</v>
      </c>
      <c r="P121" s="151">
        <v>1</v>
      </c>
      <c r="Q121" s="152">
        <v>1.75</v>
      </c>
      <c r="R121" s="152">
        <v>0.2</v>
      </c>
      <c r="S121" s="152">
        <v>0.2</v>
      </c>
      <c r="T121" s="153">
        <v>0.2</v>
      </c>
      <c r="U121" s="154">
        <v>1</v>
      </c>
      <c r="V121" s="152">
        <v>0.2</v>
      </c>
      <c r="W121" s="152">
        <v>0.2</v>
      </c>
      <c r="X121" s="152">
        <v>2</v>
      </c>
      <c r="Y121" s="153">
        <v>2</v>
      </c>
      <c r="Z121" s="341">
        <v>2</v>
      </c>
      <c r="AA121" s="342">
        <v>1</v>
      </c>
      <c r="AB121" s="343">
        <v>2</v>
      </c>
      <c r="AC121" s="341">
        <v>1</v>
      </c>
      <c r="AD121" s="342">
        <v>1</v>
      </c>
      <c r="AE121" s="342">
        <v>0.75</v>
      </c>
      <c r="AF121" s="342">
        <v>0.5</v>
      </c>
      <c r="AG121" s="343">
        <v>1</v>
      </c>
      <c r="AH121" s="341">
        <v>1</v>
      </c>
      <c r="AI121" s="342">
        <v>1</v>
      </c>
      <c r="AJ121" s="344">
        <v>1.5</v>
      </c>
      <c r="AK121" s="345">
        <v>1.5</v>
      </c>
      <c r="AL121" s="346">
        <v>0</v>
      </c>
      <c r="AM121" s="347">
        <v>0.5</v>
      </c>
      <c r="AN121" s="342">
        <v>0</v>
      </c>
      <c r="AO121" s="342">
        <v>0.5</v>
      </c>
      <c r="AP121" s="343">
        <v>0.5</v>
      </c>
      <c r="AQ121" s="133"/>
      <c r="AR121" s="131"/>
      <c r="AS121" s="131"/>
      <c r="AT121" s="131"/>
      <c r="AU121" s="131"/>
      <c r="AV121" s="131"/>
      <c r="AW121" s="131"/>
      <c r="AX121" s="131"/>
      <c r="AY121" s="131"/>
      <c r="AZ121" s="131"/>
      <c r="BA121" s="131"/>
      <c r="BB121" s="131"/>
      <c r="BC121" s="131"/>
      <c r="BD121" s="131"/>
      <c r="BE121" s="131"/>
      <c r="BF121" s="131"/>
      <c r="BG121" s="131"/>
      <c r="BH121" s="131"/>
      <c r="BI121" s="131"/>
      <c r="BJ121" s="131"/>
      <c r="BK121" s="131"/>
      <c r="BL121" s="132"/>
      <c r="BM121" s="22"/>
    </row>
    <row r="122" spans="1:65" ht="14.5" x14ac:dyDescent="0.35">
      <c r="A122" s="188">
        <v>615</v>
      </c>
      <c r="B122" s="14">
        <v>2</v>
      </c>
      <c r="C122" s="363" t="s">
        <v>386</v>
      </c>
      <c r="D122" s="362">
        <v>121</v>
      </c>
      <c r="E122" s="164" t="str">
        <f>Tableau1[[#This Row],[PAP]]</f>
        <v>oui</v>
      </c>
      <c r="F122" s="17">
        <v>0.2</v>
      </c>
      <c r="G122" s="18">
        <v>0.2</v>
      </c>
      <c r="H122" s="18">
        <v>0.5</v>
      </c>
      <c r="I122" s="18">
        <v>0.5</v>
      </c>
      <c r="J122" s="18">
        <v>0</v>
      </c>
      <c r="K122" s="18">
        <v>0.5</v>
      </c>
      <c r="L122" s="18">
        <v>1</v>
      </c>
      <c r="M122" s="18">
        <v>0.4</v>
      </c>
      <c r="N122" s="18">
        <v>0.2</v>
      </c>
      <c r="O122" s="19">
        <v>0.4</v>
      </c>
      <c r="P122" s="17">
        <v>1.5</v>
      </c>
      <c r="Q122" s="18">
        <v>1</v>
      </c>
      <c r="R122" s="18">
        <v>0.2</v>
      </c>
      <c r="S122" s="18">
        <v>0</v>
      </c>
      <c r="T122" s="19">
        <v>0.2</v>
      </c>
      <c r="U122" s="20">
        <v>1</v>
      </c>
      <c r="V122" s="18">
        <v>2</v>
      </c>
      <c r="W122" s="18">
        <v>0.2</v>
      </c>
      <c r="X122" s="18">
        <v>0.2</v>
      </c>
      <c r="Y122" s="19">
        <v>0.2</v>
      </c>
      <c r="Z122" s="348">
        <v>1.25</v>
      </c>
      <c r="AA122" s="349">
        <v>1</v>
      </c>
      <c r="AB122" s="350">
        <v>1</v>
      </c>
      <c r="AC122" s="348">
        <v>0</v>
      </c>
      <c r="AD122" s="349">
        <v>1</v>
      </c>
      <c r="AE122" s="349">
        <v>0</v>
      </c>
      <c r="AF122" s="349">
        <v>0.25</v>
      </c>
      <c r="AG122" s="350">
        <v>0</v>
      </c>
      <c r="AH122" s="348">
        <v>0</v>
      </c>
      <c r="AI122" s="349">
        <v>1</v>
      </c>
      <c r="AJ122" s="351">
        <v>1.5</v>
      </c>
      <c r="AK122" s="350">
        <v>1</v>
      </c>
      <c r="AL122" s="348">
        <v>0</v>
      </c>
      <c r="AM122" s="352">
        <v>0.75</v>
      </c>
      <c r="AN122" s="349">
        <v>0</v>
      </c>
      <c r="AO122" s="349">
        <v>0</v>
      </c>
      <c r="AP122" s="350">
        <v>1</v>
      </c>
      <c r="AQ122" s="23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4"/>
      <c r="BM122" s="22"/>
    </row>
    <row r="123" spans="1:65" ht="14.5" x14ac:dyDescent="0.35">
      <c r="A123" s="188">
        <v>615</v>
      </c>
      <c r="B123" s="14">
        <v>3</v>
      </c>
      <c r="C123" s="363" t="s">
        <v>387</v>
      </c>
      <c r="D123" s="362">
        <v>122</v>
      </c>
      <c r="E123" s="164" t="str">
        <f>Tableau1[[#This Row],[PAP]]</f>
        <v>non</v>
      </c>
      <c r="F123" s="17">
        <v>0.2</v>
      </c>
      <c r="G123" s="18">
        <v>0</v>
      </c>
      <c r="H123" s="18">
        <v>0.2</v>
      </c>
      <c r="I123" s="18">
        <v>0.5</v>
      </c>
      <c r="J123" s="18">
        <v>0</v>
      </c>
      <c r="K123" s="18">
        <v>0</v>
      </c>
      <c r="L123" s="18">
        <v>0.5</v>
      </c>
      <c r="M123" s="18">
        <v>0.2</v>
      </c>
      <c r="N123" s="18">
        <v>0</v>
      </c>
      <c r="O123" s="19">
        <v>0</v>
      </c>
      <c r="P123" s="17">
        <v>1</v>
      </c>
      <c r="Q123" s="18">
        <v>0.2</v>
      </c>
      <c r="R123" s="18">
        <v>0.2</v>
      </c>
      <c r="S123" s="18">
        <v>0</v>
      </c>
      <c r="T123" s="19">
        <v>0</v>
      </c>
      <c r="U123" s="20">
        <v>1</v>
      </c>
      <c r="V123" s="18">
        <v>0</v>
      </c>
      <c r="W123" s="18">
        <v>0.2</v>
      </c>
      <c r="X123" s="18">
        <v>0.2</v>
      </c>
      <c r="Y123" s="19">
        <v>2</v>
      </c>
      <c r="Z123" s="346">
        <v>0.5</v>
      </c>
      <c r="AA123" s="353">
        <v>1</v>
      </c>
      <c r="AB123" s="345">
        <v>0</v>
      </c>
      <c r="AC123" s="346">
        <v>0</v>
      </c>
      <c r="AD123" s="353">
        <v>0</v>
      </c>
      <c r="AE123" s="353">
        <v>0</v>
      </c>
      <c r="AF123" s="353">
        <v>0.75</v>
      </c>
      <c r="AG123" s="345">
        <v>0</v>
      </c>
      <c r="AH123" s="346">
        <v>1</v>
      </c>
      <c r="AI123" s="353">
        <v>1</v>
      </c>
      <c r="AJ123" s="354">
        <v>1</v>
      </c>
      <c r="AK123" s="345">
        <v>0</v>
      </c>
      <c r="AL123" s="346">
        <v>0</v>
      </c>
      <c r="AM123" s="355">
        <v>1</v>
      </c>
      <c r="AN123" s="353">
        <v>0</v>
      </c>
      <c r="AO123" s="353">
        <v>0</v>
      </c>
      <c r="AP123" s="345">
        <v>1</v>
      </c>
      <c r="AQ123" s="23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4"/>
      <c r="BM123" s="22"/>
    </row>
    <row r="124" spans="1:65" ht="14.5" x14ac:dyDescent="0.35">
      <c r="A124" s="188">
        <v>615</v>
      </c>
      <c r="B124" s="14">
        <v>4</v>
      </c>
      <c r="C124" s="363" t="s">
        <v>388</v>
      </c>
      <c r="D124" s="362">
        <v>123</v>
      </c>
      <c r="E124" s="164" t="str">
        <f>Tableau1[[#This Row],[PAP]]</f>
        <v>non</v>
      </c>
      <c r="F124" s="17">
        <v>0.2</v>
      </c>
      <c r="G124" s="18">
        <v>0.2</v>
      </c>
      <c r="H124" s="18">
        <v>0.2</v>
      </c>
      <c r="I124" s="18">
        <v>1</v>
      </c>
      <c r="J124" s="18">
        <v>0</v>
      </c>
      <c r="K124" s="18">
        <v>0.2</v>
      </c>
      <c r="L124" s="18">
        <v>0</v>
      </c>
      <c r="M124" s="18">
        <v>0.2</v>
      </c>
      <c r="N124" s="18">
        <v>0.4</v>
      </c>
      <c r="O124" s="19">
        <v>0.5</v>
      </c>
      <c r="P124" s="17">
        <v>1</v>
      </c>
      <c r="Q124" s="18">
        <v>1.75</v>
      </c>
      <c r="R124" s="18">
        <v>0.2</v>
      </c>
      <c r="S124" s="18">
        <v>1</v>
      </c>
      <c r="T124" s="19">
        <v>0.2</v>
      </c>
      <c r="U124" s="20">
        <v>1</v>
      </c>
      <c r="V124" s="18">
        <v>0</v>
      </c>
      <c r="W124" s="18">
        <v>2.75</v>
      </c>
      <c r="X124" s="18">
        <v>2</v>
      </c>
      <c r="Y124" s="19">
        <v>2</v>
      </c>
      <c r="Z124" s="348">
        <v>0.5</v>
      </c>
      <c r="AA124" s="349">
        <v>1</v>
      </c>
      <c r="AB124" s="350">
        <v>2</v>
      </c>
      <c r="AC124" s="348">
        <v>0</v>
      </c>
      <c r="AD124" s="349">
        <v>1</v>
      </c>
      <c r="AE124" s="349">
        <v>0</v>
      </c>
      <c r="AF124" s="349">
        <v>0</v>
      </c>
      <c r="AG124" s="350">
        <v>0</v>
      </c>
      <c r="AH124" s="348">
        <v>1</v>
      </c>
      <c r="AI124" s="349">
        <v>1</v>
      </c>
      <c r="AJ124" s="351">
        <v>1.5</v>
      </c>
      <c r="AK124" s="350">
        <v>1.5</v>
      </c>
      <c r="AL124" s="348">
        <v>0</v>
      </c>
      <c r="AM124" s="352">
        <v>1</v>
      </c>
      <c r="AN124" s="349">
        <v>0</v>
      </c>
      <c r="AO124" s="349">
        <v>0.5</v>
      </c>
      <c r="AP124" s="350">
        <v>1</v>
      </c>
      <c r="AQ124" s="23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4"/>
      <c r="BM124" s="22"/>
    </row>
    <row r="125" spans="1:65" ht="14.5" x14ac:dyDescent="0.35">
      <c r="A125" s="188">
        <v>615</v>
      </c>
      <c r="B125" s="14">
        <v>5</v>
      </c>
      <c r="C125" s="363" t="s">
        <v>389</v>
      </c>
      <c r="D125" s="362">
        <v>124</v>
      </c>
      <c r="E125" s="164" t="str">
        <f>Tableau1[[#This Row],[PAP]]</f>
        <v>non</v>
      </c>
      <c r="F125" s="17">
        <v>0.2</v>
      </c>
      <c r="G125" s="18">
        <v>0.2</v>
      </c>
      <c r="H125" s="18">
        <v>0.2</v>
      </c>
      <c r="I125" s="18">
        <v>0.2</v>
      </c>
      <c r="J125" s="18">
        <v>0.2</v>
      </c>
      <c r="K125" s="18">
        <v>0.2</v>
      </c>
      <c r="L125" s="18">
        <v>0.5</v>
      </c>
      <c r="M125" s="18">
        <v>0.2</v>
      </c>
      <c r="N125" s="18">
        <v>0.2</v>
      </c>
      <c r="O125" s="19">
        <v>0</v>
      </c>
      <c r="P125" s="17">
        <v>1</v>
      </c>
      <c r="Q125" s="18">
        <v>0.2</v>
      </c>
      <c r="R125" s="18">
        <v>1</v>
      </c>
      <c r="S125" s="18">
        <v>2</v>
      </c>
      <c r="T125" s="19">
        <v>0.2</v>
      </c>
      <c r="U125" s="20">
        <v>0.2</v>
      </c>
      <c r="V125" s="18">
        <v>2</v>
      </c>
      <c r="W125" s="18">
        <v>1</v>
      </c>
      <c r="X125" s="18">
        <v>0.2</v>
      </c>
      <c r="Y125" s="19">
        <v>0.2</v>
      </c>
      <c r="Z125" s="346">
        <v>0.5</v>
      </c>
      <c r="AA125" s="353">
        <v>1</v>
      </c>
      <c r="AB125" s="345">
        <v>2</v>
      </c>
      <c r="AC125" s="346">
        <v>0</v>
      </c>
      <c r="AD125" s="353">
        <v>1</v>
      </c>
      <c r="AE125" s="353">
        <v>1</v>
      </c>
      <c r="AF125" s="353">
        <v>0</v>
      </c>
      <c r="AG125" s="345">
        <v>1</v>
      </c>
      <c r="AH125" s="346">
        <v>0</v>
      </c>
      <c r="AI125" s="353">
        <v>0.5</v>
      </c>
      <c r="AJ125" s="354">
        <v>1.5</v>
      </c>
      <c r="AK125" s="345">
        <v>0.5</v>
      </c>
      <c r="AL125" s="346">
        <v>0</v>
      </c>
      <c r="AM125" s="355">
        <v>0</v>
      </c>
      <c r="AN125" s="353">
        <v>1</v>
      </c>
      <c r="AO125" s="353">
        <v>1</v>
      </c>
      <c r="AP125" s="345">
        <v>1</v>
      </c>
      <c r="AQ125" s="23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4"/>
      <c r="BM125" s="22"/>
    </row>
    <row r="126" spans="1:65" ht="14.5" x14ac:dyDescent="0.35">
      <c r="A126" s="188">
        <v>615</v>
      </c>
      <c r="B126" s="14">
        <v>6</v>
      </c>
      <c r="C126" s="363" t="s">
        <v>390</v>
      </c>
      <c r="D126" s="362">
        <v>125</v>
      </c>
      <c r="E126" s="164" t="str">
        <f>Tableau1[[#This Row],[PAP]]</f>
        <v>non</v>
      </c>
      <c r="F126" s="17">
        <v>0.2</v>
      </c>
      <c r="G126" s="18">
        <v>1</v>
      </c>
      <c r="H126" s="18">
        <v>0.2</v>
      </c>
      <c r="I126" s="18">
        <v>0.2</v>
      </c>
      <c r="J126" s="18">
        <v>1</v>
      </c>
      <c r="K126" s="18">
        <v>1</v>
      </c>
      <c r="L126" s="18">
        <v>1</v>
      </c>
      <c r="M126" s="18">
        <v>0.2</v>
      </c>
      <c r="N126" s="18">
        <v>0.5</v>
      </c>
      <c r="O126" s="19">
        <v>0.2</v>
      </c>
      <c r="P126" s="17">
        <v>0.2</v>
      </c>
      <c r="Q126" s="18">
        <v>0.2</v>
      </c>
      <c r="R126" s="18">
        <v>1</v>
      </c>
      <c r="S126" s="18">
        <v>2</v>
      </c>
      <c r="T126" s="19">
        <v>0.2</v>
      </c>
      <c r="U126" s="20">
        <v>1</v>
      </c>
      <c r="V126" s="18">
        <v>1.75</v>
      </c>
      <c r="W126" s="18">
        <v>1</v>
      </c>
      <c r="X126" s="18">
        <v>0.2</v>
      </c>
      <c r="Y126" s="19">
        <v>2</v>
      </c>
      <c r="Z126" s="348">
        <v>1</v>
      </c>
      <c r="AA126" s="349">
        <v>1</v>
      </c>
      <c r="AB126" s="350">
        <v>0</v>
      </c>
      <c r="AC126" s="348">
        <v>1</v>
      </c>
      <c r="AD126" s="349">
        <v>0</v>
      </c>
      <c r="AE126" s="349">
        <v>0</v>
      </c>
      <c r="AF126" s="349">
        <v>0.75</v>
      </c>
      <c r="AG126" s="350">
        <v>0.5</v>
      </c>
      <c r="AH126" s="348">
        <v>0.25</v>
      </c>
      <c r="AI126" s="349">
        <v>1</v>
      </c>
      <c r="AJ126" s="351">
        <v>1.25</v>
      </c>
      <c r="AK126" s="350">
        <v>0</v>
      </c>
      <c r="AL126" s="348">
        <v>0</v>
      </c>
      <c r="AM126" s="352">
        <v>0</v>
      </c>
      <c r="AN126" s="349">
        <v>0</v>
      </c>
      <c r="AO126" s="349">
        <v>0.75</v>
      </c>
      <c r="AP126" s="350">
        <v>1</v>
      </c>
      <c r="AQ126" s="23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4"/>
      <c r="BM126" s="22"/>
    </row>
    <row r="127" spans="1:65" ht="14.5" x14ac:dyDescent="0.35">
      <c r="A127" s="188">
        <v>615</v>
      </c>
      <c r="B127" s="14">
        <v>7</v>
      </c>
      <c r="C127" s="363" t="s">
        <v>391</v>
      </c>
      <c r="D127" s="362">
        <v>126</v>
      </c>
      <c r="E127" s="164" t="str">
        <f>Tableau1[[#This Row],[PAP]]</f>
        <v>non</v>
      </c>
      <c r="F127" s="17">
        <v>0.2</v>
      </c>
      <c r="G127" s="18">
        <v>0.2</v>
      </c>
      <c r="H127" s="18">
        <v>0.5</v>
      </c>
      <c r="I127" s="18">
        <v>0.5</v>
      </c>
      <c r="J127" s="18">
        <v>0.2</v>
      </c>
      <c r="K127" s="18">
        <v>0.2</v>
      </c>
      <c r="L127" s="18">
        <v>0.2</v>
      </c>
      <c r="M127" s="18">
        <v>0.2</v>
      </c>
      <c r="N127" s="18">
        <v>0.5</v>
      </c>
      <c r="O127" s="19">
        <v>0.5</v>
      </c>
      <c r="P127" s="17">
        <v>1.75</v>
      </c>
      <c r="Q127" s="18">
        <v>2</v>
      </c>
      <c r="R127" s="18">
        <v>2</v>
      </c>
      <c r="S127" s="18">
        <v>1</v>
      </c>
      <c r="T127" s="19">
        <v>0.2</v>
      </c>
      <c r="U127" s="20">
        <v>0.2</v>
      </c>
      <c r="V127" s="18">
        <v>1</v>
      </c>
      <c r="W127" s="18">
        <v>0.2</v>
      </c>
      <c r="X127" s="18">
        <v>2</v>
      </c>
      <c r="Y127" s="19">
        <v>2</v>
      </c>
      <c r="Z127" s="346">
        <v>0.5</v>
      </c>
      <c r="AA127" s="353">
        <v>1</v>
      </c>
      <c r="AB127" s="345">
        <v>0.5</v>
      </c>
      <c r="AC127" s="346">
        <v>0</v>
      </c>
      <c r="AD127" s="353">
        <v>0</v>
      </c>
      <c r="AE127" s="353">
        <v>0</v>
      </c>
      <c r="AF127" s="353">
        <v>0.75</v>
      </c>
      <c r="AG127" s="345">
        <v>1</v>
      </c>
      <c r="AH127" s="346">
        <v>1</v>
      </c>
      <c r="AI127" s="353">
        <v>1</v>
      </c>
      <c r="AJ127" s="354">
        <v>1.5</v>
      </c>
      <c r="AK127" s="345">
        <v>1.5</v>
      </c>
      <c r="AL127" s="346">
        <v>0</v>
      </c>
      <c r="AM127" s="355">
        <v>0.25</v>
      </c>
      <c r="AN127" s="353">
        <v>0</v>
      </c>
      <c r="AO127" s="353">
        <v>0.5</v>
      </c>
      <c r="AP127" s="345">
        <v>0.75</v>
      </c>
      <c r="AQ127" s="23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4"/>
      <c r="BM127" s="22"/>
    </row>
    <row r="128" spans="1:65" ht="14.5" x14ac:dyDescent="0.35">
      <c r="A128" s="188">
        <v>615</v>
      </c>
      <c r="B128" s="14">
        <v>8</v>
      </c>
      <c r="C128" s="363" t="s">
        <v>392</v>
      </c>
      <c r="D128" s="362">
        <v>127</v>
      </c>
      <c r="E128" s="164" t="str">
        <f>Tableau1[[#This Row],[PAP]]</f>
        <v>non</v>
      </c>
      <c r="F128" s="17">
        <v>0.2</v>
      </c>
      <c r="G128" s="18">
        <v>0.2</v>
      </c>
      <c r="H128" s="18">
        <v>0.2</v>
      </c>
      <c r="I128" s="18">
        <v>1</v>
      </c>
      <c r="J128" s="18">
        <v>1</v>
      </c>
      <c r="K128" s="18">
        <v>1</v>
      </c>
      <c r="L128" s="18">
        <v>1</v>
      </c>
      <c r="M128" s="18">
        <v>0</v>
      </c>
      <c r="N128" s="18">
        <v>0</v>
      </c>
      <c r="O128" s="19">
        <v>0</v>
      </c>
      <c r="P128" s="17">
        <v>0.2</v>
      </c>
      <c r="Q128" s="18">
        <v>0.2</v>
      </c>
      <c r="R128" s="18">
        <v>1</v>
      </c>
      <c r="S128" s="18">
        <v>1.75</v>
      </c>
      <c r="T128" s="19">
        <v>0.2</v>
      </c>
      <c r="U128" s="20">
        <v>1</v>
      </c>
      <c r="V128" s="18">
        <v>0.2</v>
      </c>
      <c r="W128" s="18">
        <v>0.2</v>
      </c>
      <c r="X128" s="18">
        <v>0.2</v>
      </c>
      <c r="Y128" s="19">
        <v>0.2</v>
      </c>
      <c r="Z128" s="348">
        <v>0.5</v>
      </c>
      <c r="AA128" s="349">
        <v>1</v>
      </c>
      <c r="AB128" s="350">
        <v>0</v>
      </c>
      <c r="AC128" s="348">
        <v>1</v>
      </c>
      <c r="AD128" s="349">
        <v>1</v>
      </c>
      <c r="AE128" s="349">
        <v>0.5</v>
      </c>
      <c r="AF128" s="349">
        <v>0.5</v>
      </c>
      <c r="AG128" s="350">
        <v>0</v>
      </c>
      <c r="AH128" s="348">
        <v>1</v>
      </c>
      <c r="AI128" s="349">
        <v>1</v>
      </c>
      <c r="AJ128" s="351">
        <v>1</v>
      </c>
      <c r="AK128" s="350">
        <v>0</v>
      </c>
      <c r="AL128" s="348">
        <v>0</v>
      </c>
      <c r="AM128" s="352">
        <v>1</v>
      </c>
      <c r="AN128" s="349">
        <v>0</v>
      </c>
      <c r="AO128" s="349">
        <v>0</v>
      </c>
      <c r="AP128" s="350">
        <v>1</v>
      </c>
      <c r="AQ128" s="23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4"/>
      <c r="BM128" s="22"/>
    </row>
    <row r="129" spans="1:65" ht="14.5" x14ac:dyDescent="0.35">
      <c r="A129" s="188">
        <v>615</v>
      </c>
      <c r="B129" s="14">
        <v>9</v>
      </c>
      <c r="C129" s="363" t="s">
        <v>393</v>
      </c>
      <c r="D129" s="362">
        <v>128</v>
      </c>
      <c r="E129" s="164" t="str">
        <f>Tableau1[[#This Row],[PAP]]</f>
        <v>oui</v>
      </c>
      <c r="F129" s="17">
        <v>0.2</v>
      </c>
      <c r="G129" s="18">
        <v>1.5</v>
      </c>
      <c r="H129" s="18">
        <v>0.5</v>
      </c>
      <c r="I129" s="18">
        <v>0.2</v>
      </c>
      <c r="J129" s="18">
        <v>0.2</v>
      </c>
      <c r="K129" s="18">
        <v>0.2</v>
      </c>
      <c r="L129" s="18">
        <v>0.2</v>
      </c>
      <c r="M129" s="18">
        <v>0.2</v>
      </c>
      <c r="N129" s="18">
        <v>0.5</v>
      </c>
      <c r="O129" s="19">
        <v>0</v>
      </c>
      <c r="P129" s="17">
        <v>1.75</v>
      </c>
      <c r="Q129" s="18">
        <v>1.5</v>
      </c>
      <c r="R129" s="18">
        <v>2</v>
      </c>
      <c r="S129" s="18">
        <v>2</v>
      </c>
      <c r="T129" s="19">
        <v>2</v>
      </c>
      <c r="U129" s="20">
        <v>1</v>
      </c>
      <c r="V129" s="18">
        <v>2</v>
      </c>
      <c r="W129" s="18">
        <v>0.2</v>
      </c>
      <c r="X129" s="18">
        <v>0</v>
      </c>
      <c r="Y129" s="19">
        <v>2</v>
      </c>
      <c r="Z129" s="346">
        <v>0.5</v>
      </c>
      <c r="AA129" s="353">
        <v>1</v>
      </c>
      <c r="AB129" s="345">
        <v>2</v>
      </c>
      <c r="AC129" s="346">
        <v>0.75</v>
      </c>
      <c r="AD129" s="353">
        <v>1</v>
      </c>
      <c r="AE129" s="353">
        <v>0</v>
      </c>
      <c r="AF129" s="353">
        <v>0.75</v>
      </c>
      <c r="AG129" s="345">
        <v>1</v>
      </c>
      <c r="AH129" s="346">
        <v>1</v>
      </c>
      <c r="AI129" s="353">
        <v>1</v>
      </c>
      <c r="AJ129" s="354">
        <v>1.5</v>
      </c>
      <c r="AK129" s="345">
        <v>1.5</v>
      </c>
      <c r="AL129" s="346">
        <v>0</v>
      </c>
      <c r="AM129" s="355">
        <v>1</v>
      </c>
      <c r="AN129" s="353">
        <v>0</v>
      </c>
      <c r="AO129" s="353">
        <v>0</v>
      </c>
      <c r="AP129" s="345">
        <v>0.75</v>
      </c>
      <c r="AQ129" s="23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4"/>
      <c r="BM129" s="22"/>
    </row>
    <row r="130" spans="1:65" ht="14.5" x14ac:dyDescent="0.35">
      <c r="A130" s="188">
        <v>615</v>
      </c>
      <c r="B130" s="14">
        <v>10</v>
      </c>
      <c r="C130" s="363" t="s">
        <v>394</v>
      </c>
      <c r="D130" s="362">
        <v>129</v>
      </c>
      <c r="E130" s="164" t="str">
        <f>Tableau1[[#This Row],[PAP]]</f>
        <v>oui</v>
      </c>
      <c r="F130" s="17">
        <v>0.2</v>
      </c>
      <c r="G130" s="18">
        <v>1</v>
      </c>
      <c r="H130" s="18">
        <v>0.5</v>
      </c>
      <c r="I130" s="18">
        <v>0.5</v>
      </c>
      <c r="J130" s="18">
        <v>0.2</v>
      </c>
      <c r="K130" s="18">
        <v>0.2</v>
      </c>
      <c r="L130" s="18">
        <v>0.2</v>
      </c>
      <c r="M130" s="18">
        <v>0.5</v>
      </c>
      <c r="N130" s="18">
        <v>0.2</v>
      </c>
      <c r="O130" s="19">
        <v>0.2</v>
      </c>
      <c r="P130" s="17">
        <v>1</v>
      </c>
      <c r="Q130" s="18">
        <v>1.75</v>
      </c>
      <c r="R130" s="18">
        <v>0.2</v>
      </c>
      <c r="S130" s="18">
        <v>0.2</v>
      </c>
      <c r="T130" s="19">
        <v>0</v>
      </c>
      <c r="U130" s="20">
        <v>0.2</v>
      </c>
      <c r="V130" s="18">
        <v>0</v>
      </c>
      <c r="W130" s="18">
        <v>2.75</v>
      </c>
      <c r="X130" s="18">
        <v>2</v>
      </c>
      <c r="Y130" s="19">
        <v>0.2</v>
      </c>
      <c r="Z130" s="348">
        <v>0</v>
      </c>
      <c r="AA130" s="349">
        <v>1</v>
      </c>
      <c r="AB130" s="350">
        <v>1.5</v>
      </c>
      <c r="AC130" s="348">
        <v>0</v>
      </c>
      <c r="AD130" s="349">
        <v>1</v>
      </c>
      <c r="AE130" s="349">
        <v>0</v>
      </c>
      <c r="AF130" s="349">
        <v>0.5</v>
      </c>
      <c r="AG130" s="350">
        <v>1</v>
      </c>
      <c r="AH130" s="348">
        <v>1</v>
      </c>
      <c r="AI130" s="349">
        <v>0.75</v>
      </c>
      <c r="AJ130" s="351">
        <v>1.5</v>
      </c>
      <c r="AK130" s="350">
        <v>1</v>
      </c>
      <c r="AL130" s="348">
        <v>0</v>
      </c>
      <c r="AM130" s="352">
        <v>0</v>
      </c>
      <c r="AN130" s="349">
        <v>0</v>
      </c>
      <c r="AO130" s="349">
        <v>0</v>
      </c>
      <c r="AP130" s="350">
        <v>0.25</v>
      </c>
      <c r="AQ130" s="23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4"/>
      <c r="BM130" s="22"/>
    </row>
    <row r="131" spans="1:65" ht="14.5" x14ac:dyDescent="0.35">
      <c r="A131" s="188">
        <v>615</v>
      </c>
      <c r="B131" s="14">
        <v>11</v>
      </c>
      <c r="C131" s="363" t="s">
        <v>395</v>
      </c>
      <c r="D131" s="362">
        <v>130</v>
      </c>
      <c r="E131" s="164" t="str">
        <f>Tableau1[[#This Row],[PAP]]</f>
        <v>non</v>
      </c>
      <c r="F131" s="17">
        <v>0.2</v>
      </c>
      <c r="G131" s="18">
        <v>0.2</v>
      </c>
      <c r="H131" s="18">
        <v>0.5</v>
      </c>
      <c r="I131" s="18">
        <v>0.2</v>
      </c>
      <c r="J131" s="18">
        <v>0.2</v>
      </c>
      <c r="K131" s="18">
        <v>0.2</v>
      </c>
      <c r="L131" s="18">
        <v>1</v>
      </c>
      <c r="M131" s="18">
        <v>0.2</v>
      </c>
      <c r="N131" s="18">
        <v>0.5</v>
      </c>
      <c r="O131" s="19">
        <v>0</v>
      </c>
      <c r="P131" s="17">
        <v>1</v>
      </c>
      <c r="Q131" s="18">
        <v>1.75</v>
      </c>
      <c r="R131" s="18">
        <v>0.2</v>
      </c>
      <c r="S131" s="18">
        <v>0.2</v>
      </c>
      <c r="T131" s="19">
        <v>2</v>
      </c>
      <c r="U131" s="20">
        <v>1</v>
      </c>
      <c r="V131" s="18">
        <v>1</v>
      </c>
      <c r="W131" s="18">
        <v>0.2</v>
      </c>
      <c r="X131" s="18">
        <v>0.2</v>
      </c>
      <c r="Y131" s="19">
        <v>1</v>
      </c>
      <c r="Z131" s="346">
        <v>1</v>
      </c>
      <c r="AA131" s="353">
        <v>1</v>
      </c>
      <c r="AB131" s="345">
        <v>1.25</v>
      </c>
      <c r="AC131" s="346">
        <v>1</v>
      </c>
      <c r="AD131" s="353">
        <v>0</v>
      </c>
      <c r="AE131" s="353">
        <v>0</v>
      </c>
      <c r="AF131" s="353">
        <v>0.25</v>
      </c>
      <c r="AG131" s="345">
        <v>0</v>
      </c>
      <c r="AH131" s="346">
        <v>0</v>
      </c>
      <c r="AI131" s="353">
        <v>1</v>
      </c>
      <c r="AJ131" s="354">
        <v>1.5</v>
      </c>
      <c r="AK131" s="345">
        <v>1</v>
      </c>
      <c r="AL131" s="346">
        <v>0</v>
      </c>
      <c r="AM131" s="355">
        <v>1</v>
      </c>
      <c r="AN131" s="353">
        <v>0</v>
      </c>
      <c r="AO131" s="353">
        <v>0</v>
      </c>
      <c r="AP131" s="345">
        <v>1</v>
      </c>
      <c r="AQ131" s="23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4"/>
      <c r="BM131" s="22"/>
    </row>
    <row r="132" spans="1:65" ht="14.5" x14ac:dyDescent="0.35">
      <c r="A132" s="188">
        <v>615</v>
      </c>
      <c r="B132" s="14">
        <v>12</v>
      </c>
      <c r="C132" s="363" t="s">
        <v>396</v>
      </c>
      <c r="D132" s="362">
        <v>131</v>
      </c>
      <c r="E132" s="164" t="str">
        <f>Tableau1[[#This Row],[PAP]]</f>
        <v>non</v>
      </c>
      <c r="F132" s="17">
        <v>0.2</v>
      </c>
      <c r="G132" s="18">
        <v>0.2</v>
      </c>
      <c r="H132" s="18">
        <v>0.5</v>
      </c>
      <c r="I132" s="18">
        <v>0.2</v>
      </c>
      <c r="J132" s="18">
        <v>0.2</v>
      </c>
      <c r="K132" s="18">
        <v>0.2</v>
      </c>
      <c r="L132" s="18">
        <v>1</v>
      </c>
      <c r="M132" s="18">
        <v>0.2</v>
      </c>
      <c r="N132" s="18">
        <v>0.5</v>
      </c>
      <c r="O132" s="19">
        <v>0.2</v>
      </c>
      <c r="P132" s="17">
        <v>0.2</v>
      </c>
      <c r="Q132" s="18">
        <v>0.2</v>
      </c>
      <c r="R132" s="18">
        <v>0.2</v>
      </c>
      <c r="S132" s="18">
        <v>0.2</v>
      </c>
      <c r="T132" s="19">
        <v>0.2</v>
      </c>
      <c r="U132" s="20">
        <v>1</v>
      </c>
      <c r="V132" s="18">
        <v>1</v>
      </c>
      <c r="W132" s="18">
        <v>0.2</v>
      </c>
      <c r="X132" s="18">
        <v>1</v>
      </c>
      <c r="Y132" s="19">
        <v>0.2</v>
      </c>
      <c r="Z132" s="348">
        <v>1</v>
      </c>
      <c r="AA132" s="349">
        <v>1</v>
      </c>
      <c r="AB132" s="350">
        <v>2</v>
      </c>
      <c r="AC132" s="348">
        <v>0</v>
      </c>
      <c r="AD132" s="349">
        <v>0</v>
      </c>
      <c r="AE132" s="349">
        <v>0.25</v>
      </c>
      <c r="AF132" s="349">
        <v>0.75</v>
      </c>
      <c r="AG132" s="350">
        <v>1</v>
      </c>
      <c r="AH132" s="348">
        <v>0.25</v>
      </c>
      <c r="AI132" s="349">
        <v>1</v>
      </c>
      <c r="AJ132" s="351">
        <v>1</v>
      </c>
      <c r="AK132" s="350">
        <v>0.5</v>
      </c>
      <c r="AL132" s="348">
        <v>0</v>
      </c>
      <c r="AM132" s="352">
        <v>1</v>
      </c>
      <c r="AN132" s="349">
        <v>0</v>
      </c>
      <c r="AO132" s="349">
        <v>0.75</v>
      </c>
      <c r="AP132" s="350">
        <v>1</v>
      </c>
      <c r="AQ132" s="23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4"/>
      <c r="BM132" s="22"/>
    </row>
    <row r="133" spans="1:65" ht="14.5" x14ac:dyDescent="0.35">
      <c r="A133" s="188">
        <v>615</v>
      </c>
      <c r="B133" s="14">
        <v>13</v>
      </c>
      <c r="C133" s="363" t="s">
        <v>397</v>
      </c>
      <c r="D133" s="362">
        <v>132</v>
      </c>
      <c r="E133" s="164" t="str">
        <f>Tableau1[[#This Row],[PAP]]</f>
        <v>non</v>
      </c>
      <c r="F133" s="17">
        <v>0.2</v>
      </c>
      <c r="G133" s="18">
        <v>0.2</v>
      </c>
      <c r="H133" s="18">
        <v>0.5</v>
      </c>
      <c r="I133" s="18">
        <v>0.2</v>
      </c>
      <c r="J133" s="18">
        <v>0.5</v>
      </c>
      <c r="K133" s="18">
        <v>0.2</v>
      </c>
      <c r="L133" s="18">
        <v>1</v>
      </c>
      <c r="M133" s="18">
        <v>0.5</v>
      </c>
      <c r="N133" s="18">
        <v>0.5</v>
      </c>
      <c r="O133" s="19">
        <v>0.5</v>
      </c>
      <c r="P133" s="17">
        <v>1.75</v>
      </c>
      <c r="Q133" s="18">
        <v>1.75</v>
      </c>
      <c r="R133" s="18">
        <v>2</v>
      </c>
      <c r="S133" s="18">
        <v>2</v>
      </c>
      <c r="T133" s="19">
        <v>2</v>
      </c>
      <c r="U133" s="20">
        <v>1</v>
      </c>
      <c r="V133" s="18">
        <v>2</v>
      </c>
      <c r="W133" s="18">
        <v>3</v>
      </c>
      <c r="X133" s="18">
        <v>1.5</v>
      </c>
      <c r="Y133" s="19">
        <v>2</v>
      </c>
      <c r="Z133" s="346">
        <v>2</v>
      </c>
      <c r="AA133" s="353">
        <v>1</v>
      </c>
      <c r="AB133" s="345">
        <v>2</v>
      </c>
      <c r="AC133" s="346">
        <v>1</v>
      </c>
      <c r="AD133" s="353">
        <v>0</v>
      </c>
      <c r="AE133" s="353">
        <v>0.25</v>
      </c>
      <c r="AF133" s="353">
        <v>0.75</v>
      </c>
      <c r="AG133" s="345">
        <v>1</v>
      </c>
      <c r="AH133" s="346">
        <v>1</v>
      </c>
      <c r="AI133" s="353">
        <v>1</v>
      </c>
      <c r="AJ133" s="354">
        <v>1.5</v>
      </c>
      <c r="AK133" s="345">
        <v>1</v>
      </c>
      <c r="AL133" s="346">
        <v>0</v>
      </c>
      <c r="AM133" s="355">
        <v>1</v>
      </c>
      <c r="AN133" s="353">
        <v>0</v>
      </c>
      <c r="AO133" s="353">
        <v>0</v>
      </c>
      <c r="AP133" s="345">
        <v>1</v>
      </c>
      <c r="AQ133" s="23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4"/>
      <c r="BM133" s="22"/>
    </row>
    <row r="134" spans="1:65" ht="14.5" x14ac:dyDescent="0.35">
      <c r="A134" s="188">
        <v>615</v>
      </c>
      <c r="B134" s="14">
        <v>14</v>
      </c>
      <c r="C134" s="363" t="s">
        <v>398</v>
      </c>
      <c r="D134" s="362">
        <v>133</v>
      </c>
      <c r="E134" s="164" t="str">
        <f>Tableau1[[#This Row],[PAP]]</f>
        <v>non</v>
      </c>
      <c r="F134" s="17">
        <v>0.2</v>
      </c>
      <c r="G134" s="18">
        <v>0.2</v>
      </c>
      <c r="H134" s="18">
        <v>0.5</v>
      </c>
      <c r="I134" s="18">
        <v>0.2</v>
      </c>
      <c r="J134" s="18">
        <v>0.2</v>
      </c>
      <c r="K134" s="18">
        <v>0.2</v>
      </c>
      <c r="L134" s="18">
        <v>1</v>
      </c>
      <c r="M134" s="18">
        <v>0.5</v>
      </c>
      <c r="N134" s="18">
        <v>0.5</v>
      </c>
      <c r="O134" s="19">
        <v>0</v>
      </c>
      <c r="P134" s="17">
        <v>2</v>
      </c>
      <c r="Q134" s="18">
        <v>1.75</v>
      </c>
      <c r="R134" s="18">
        <v>1</v>
      </c>
      <c r="S134" s="18">
        <v>1</v>
      </c>
      <c r="T134" s="19">
        <v>2</v>
      </c>
      <c r="U134" s="20">
        <v>1</v>
      </c>
      <c r="V134" s="18">
        <v>1.75</v>
      </c>
      <c r="W134" s="18">
        <v>2.75</v>
      </c>
      <c r="X134" s="18">
        <v>0.2</v>
      </c>
      <c r="Y134" s="19">
        <v>0</v>
      </c>
      <c r="Z134" s="348">
        <v>0.5</v>
      </c>
      <c r="AA134" s="349">
        <v>1</v>
      </c>
      <c r="AB134" s="350">
        <v>2</v>
      </c>
      <c r="AC134" s="348">
        <v>0</v>
      </c>
      <c r="AD134" s="349">
        <v>0</v>
      </c>
      <c r="AE134" s="349">
        <v>0</v>
      </c>
      <c r="AF134" s="349">
        <v>0.5</v>
      </c>
      <c r="AG134" s="350">
        <v>1</v>
      </c>
      <c r="AH134" s="348">
        <v>1</v>
      </c>
      <c r="AI134" s="349">
        <v>0</v>
      </c>
      <c r="AJ134" s="351">
        <v>1.5</v>
      </c>
      <c r="AK134" s="350">
        <v>1</v>
      </c>
      <c r="AL134" s="348">
        <v>0</v>
      </c>
      <c r="AM134" s="352">
        <v>0.5</v>
      </c>
      <c r="AN134" s="349">
        <v>0</v>
      </c>
      <c r="AO134" s="349">
        <v>0</v>
      </c>
      <c r="AP134" s="350">
        <v>0.25</v>
      </c>
      <c r="AQ134" s="23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4"/>
      <c r="BM134" s="22"/>
    </row>
    <row r="135" spans="1:65" ht="14.5" x14ac:dyDescent="0.35">
      <c r="A135" s="188">
        <v>615</v>
      </c>
      <c r="B135" s="14">
        <v>15</v>
      </c>
      <c r="C135" s="363" t="s">
        <v>399</v>
      </c>
      <c r="D135" s="362">
        <v>134</v>
      </c>
      <c r="E135" s="164" t="str">
        <f>Tableau1[[#This Row],[PAP]]</f>
        <v>non</v>
      </c>
      <c r="F135" s="17">
        <v>3.3</v>
      </c>
      <c r="G135" s="18"/>
      <c r="H135" s="18"/>
      <c r="I135" s="18"/>
      <c r="J135" s="18"/>
      <c r="K135" s="18"/>
      <c r="L135" s="18"/>
      <c r="M135" s="18"/>
      <c r="N135" s="18"/>
      <c r="O135" s="19"/>
      <c r="P135" s="17">
        <v>4.2</v>
      </c>
      <c r="Q135" s="18"/>
      <c r="R135" s="18"/>
      <c r="S135" s="18"/>
      <c r="T135" s="19"/>
      <c r="U135" s="20">
        <v>4.5</v>
      </c>
      <c r="V135" s="18"/>
      <c r="W135" s="18"/>
      <c r="X135" s="18"/>
      <c r="Y135" s="19"/>
      <c r="Z135" s="346">
        <v>0.5</v>
      </c>
      <c r="AA135" s="353">
        <v>1</v>
      </c>
      <c r="AB135" s="345">
        <v>1</v>
      </c>
      <c r="AC135" s="346">
        <v>0</v>
      </c>
      <c r="AD135" s="353">
        <v>0</v>
      </c>
      <c r="AE135" s="353">
        <v>1</v>
      </c>
      <c r="AF135" s="353">
        <v>0.75</v>
      </c>
      <c r="AG135" s="345">
        <v>0</v>
      </c>
      <c r="AH135" s="346">
        <v>1</v>
      </c>
      <c r="AI135" s="353">
        <v>0</v>
      </c>
      <c r="AJ135" s="354">
        <v>1.5</v>
      </c>
      <c r="AK135" s="345">
        <v>0</v>
      </c>
      <c r="AL135" s="346">
        <v>0</v>
      </c>
      <c r="AM135" s="355">
        <v>1</v>
      </c>
      <c r="AN135" s="353">
        <v>0</v>
      </c>
      <c r="AO135" s="353">
        <v>0</v>
      </c>
      <c r="AP135" s="345">
        <v>1</v>
      </c>
      <c r="AQ135" s="23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4"/>
      <c r="BM135" s="22"/>
    </row>
    <row r="136" spans="1:65" ht="14.5" x14ac:dyDescent="0.35">
      <c r="A136" s="188">
        <v>615</v>
      </c>
      <c r="B136" s="14">
        <v>16</v>
      </c>
      <c r="C136" s="363" t="s">
        <v>400</v>
      </c>
      <c r="D136" s="362">
        <v>135</v>
      </c>
      <c r="E136" s="164" t="str">
        <f>Tableau1[[#This Row],[PAP]]</f>
        <v>non</v>
      </c>
      <c r="F136" s="17">
        <v>0.2</v>
      </c>
      <c r="G136" s="18">
        <v>0.2</v>
      </c>
      <c r="H136" s="18">
        <v>0.5</v>
      </c>
      <c r="I136" s="18">
        <v>0.2</v>
      </c>
      <c r="J136" s="18">
        <v>0.2</v>
      </c>
      <c r="K136" s="18">
        <v>0.2</v>
      </c>
      <c r="L136" s="18">
        <v>0.2</v>
      </c>
      <c r="M136" s="18">
        <v>0.2</v>
      </c>
      <c r="N136" s="18">
        <v>0.2</v>
      </c>
      <c r="O136" s="19">
        <v>0.2</v>
      </c>
      <c r="P136" s="17">
        <v>1</v>
      </c>
      <c r="Q136" s="18">
        <v>0.2</v>
      </c>
      <c r="R136" s="18">
        <v>0.2</v>
      </c>
      <c r="S136" s="18">
        <v>0.2</v>
      </c>
      <c r="T136" s="19">
        <v>0.2</v>
      </c>
      <c r="U136" s="20">
        <v>1</v>
      </c>
      <c r="V136" s="18">
        <v>0.2</v>
      </c>
      <c r="W136" s="18">
        <v>0.2</v>
      </c>
      <c r="X136" s="18">
        <v>0.2</v>
      </c>
      <c r="Y136" s="19">
        <v>0.2</v>
      </c>
      <c r="Z136" s="348">
        <v>0.5</v>
      </c>
      <c r="AA136" s="349">
        <v>1</v>
      </c>
      <c r="AB136" s="350">
        <v>2</v>
      </c>
      <c r="AC136" s="348">
        <v>0</v>
      </c>
      <c r="AD136" s="349">
        <v>0</v>
      </c>
      <c r="AE136" s="349">
        <v>0</v>
      </c>
      <c r="AF136" s="349">
        <v>0.5</v>
      </c>
      <c r="AG136" s="350">
        <v>1</v>
      </c>
      <c r="AH136" s="348">
        <v>0.5</v>
      </c>
      <c r="AI136" s="349">
        <v>1</v>
      </c>
      <c r="AJ136" s="351">
        <v>0</v>
      </c>
      <c r="AK136" s="350">
        <v>0</v>
      </c>
      <c r="AL136" s="348">
        <v>0</v>
      </c>
      <c r="AM136" s="352">
        <v>1</v>
      </c>
      <c r="AN136" s="349">
        <v>0.5</v>
      </c>
      <c r="AO136" s="349">
        <v>0</v>
      </c>
      <c r="AP136" s="350">
        <v>1</v>
      </c>
      <c r="AQ136" s="23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4"/>
      <c r="BM136" s="22"/>
    </row>
    <row r="137" spans="1:65" ht="14.5" x14ac:dyDescent="0.35">
      <c r="A137" s="188">
        <v>615</v>
      </c>
      <c r="B137" s="14">
        <v>17</v>
      </c>
      <c r="C137" s="363" t="s">
        <v>401</v>
      </c>
      <c r="D137" s="362">
        <v>136</v>
      </c>
      <c r="E137" s="164" t="str">
        <f>Tableau1[[#This Row],[PAP]]</f>
        <v>non</v>
      </c>
      <c r="F137" s="17">
        <v>0</v>
      </c>
      <c r="G137" s="18">
        <v>0</v>
      </c>
      <c r="H137" s="18">
        <v>0.2</v>
      </c>
      <c r="I137" s="18">
        <v>1</v>
      </c>
      <c r="J137" s="18">
        <v>0.2</v>
      </c>
      <c r="K137" s="18">
        <v>0</v>
      </c>
      <c r="L137" s="18">
        <v>1</v>
      </c>
      <c r="M137" s="18">
        <v>0.4</v>
      </c>
      <c r="N137" s="18">
        <v>0</v>
      </c>
      <c r="O137" s="19">
        <v>0</v>
      </c>
      <c r="P137" s="17">
        <v>1</v>
      </c>
      <c r="Q137" s="18">
        <v>0.2</v>
      </c>
      <c r="R137" s="18">
        <v>1</v>
      </c>
      <c r="S137" s="18">
        <v>0</v>
      </c>
      <c r="T137" s="19">
        <v>0</v>
      </c>
      <c r="U137" s="20">
        <v>1</v>
      </c>
      <c r="V137" s="18">
        <v>0</v>
      </c>
      <c r="W137" s="18">
        <v>0</v>
      </c>
      <c r="X137" s="18">
        <v>0</v>
      </c>
      <c r="Y137" s="19">
        <v>0</v>
      </c>
      <c r="Z137" s="346">
        <v>0.5</v>
      </c>
      <c r="AA137" s="353">
        <v>1</v>
      </c>
      <c r="AB137" s="345">
        <v>2</v>
      </c>
      <c r="AC137" s="346">
        <v>0</v>
      </c>
      <c r="AD137" s="353">
        <v>0</v>
      </c>
      <c r="AE137" s="353">
        <v>0</v>
      </c>
      <c r="AF137" s="353">
        <v>0.25</v>
      </c>
      <c r="AG137" s="345">
        <v>0</v>
      </c>
      <c r="AH137" s="346">
        <v>0</v>
      </c>
      <c r="AI137" s="353">
        <v>1</v>
      </c>
      <c r="AJ137" s="354">
        <v>1.5</v>
      </c>
      <c r="AK137" s="345">
        <v>0</v>
      </c>
      <c r="AL137" s="346">
        <v>0</v>
      </c>
      <c r="AM137" s="355">
        <v>0</v>
      </c>
      <c r="AN137" s="353">
        <v>0.5</v>
      </c>
      <c r="AO137" s="353">
        <v>0</v>
      </c>
      <c r="AP137" s="345">
        <v>1</v>
      </c>
      <c r="AQ137" s="23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4"/>
      <c r="BM137" s="22"/>
    </row>
    <row r="138" spans="1:65" ht="14.5" x14ac:dyDescent="0.35">
      <c r="A138" s="188">
        <v>615</v>
      </c>
      <c r="B138" s="14">
        <v>18</v>
      </c>
      <c r="C138" s="363" t="s">
        <v>402</v>
      </c>
      <c r="D138" s="362">
        <v>137</v>
      </c>
      <c r="E138" s="164" t="str">
        <f>Tableau1[[#This Row],[PAP]]</f>
        <v>non</v>
      </c>
      <c r="F138" s="17">
        <v>0.2</v>
      </c>
      <c r="G138" s="18">
        <v>0</v>
      </c>
      <c r="H138" s="18">
        <v>0.5</v>
      </c>
      <c r="I138" s="18">
        <v>0.2</v>
      </c>
      <c r="J138" s="18">
        <v>0.2</v>
      </c>
      <c r="K138" s="18">
        <v>0.2</v>
      </c>
      <c r="L138" s="18">
        <v>0.2</v>
      </c>
      <c r="M138" s="18">
        <v>0.2</v>
      </c>
      <c r="N138" s="18">
        <v>0.5</v>
      </c>
      <c r="O138" s="19">
        <v>0</v>
      </c>
      <c r="P138" s="17">
        <v>1</v>
      </c>
      <c r="Q138" s="18">
        <v>1.75</v>
      </c>
      <c r="R138" s="18">
        <v>0</v>
      </c>
      <c r="S138" s="18">
        <v>0.2</v>
      </c>
      <c r="T138" s="19">
        <v>0.2</v>
      </c>
      <c r="U138" s="20">
        <v>1</v>
      </c>
      <c r="V138" s="18">
        <v>1.75</v>
      </c>
      <c r="W138" s="18">
        <v>1</v>
      </c>
      <c r="X138" s="18">
        <v>0.2</v>
      </c>
      <c r="Y138" s="19">
        <v>2</v>
      </c>
      <c r="Z138" s="348">
        <v>0</v>
      </c>
      <c r="AA138" s="349">
        <v>1</v>
      </c>
      <c r="AB138" s="350">
        <v>2</v>
      </c>
      <c r="AC138" s="348">
        <v>0</v>
      </c>
      <c r="AD138" s="349">
        <v>0</v>
      </c>
      <c r="AE138" s="349">
        <v>0.25</v>
      </c>
      <c r="AF138" s="349">
        <v>0.5</v>
      </c>
      <c r="AG138" s="350">
        <v>1</v>
      </c>
      <c r="AH138" s="348">
        <v>1</v>
      </c>
      <c r="AI138" s="349">
        <v>1</v>
      </c>
      <c r="AJ138" s="351">
        <v>1.5</v>
      </c>
      <c r="AK138" s="350">
        <v>1.5</v>
      </c>
      <c r="AL138" s="348">
        <v>0</v>
      </c>
      <c r="AM138" s="352">
        <v>0.25</v>
      </c>
      <c r="AN138" s="349">
        <v>0</v>
      </c>
      <c r="AO138" s="349">
        <v>0</v>
      </c>
      <c r="AP138" s="350">
        <v>1</v>
      </c>
      <c r="AQ138" s="23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4"/>
      <c r="BM138" s="22"/>
    </row>
    <row r="139" spans="1:65" ht="14.5" x14ac:dyDescent="0.35">
      <c r="A139" s="188">
        <v>615</v>
      </c>
      <c r="B139" s="14">
        <v>19</v>
      </c>
      <c r="C139" s="363" t="s">
        <v>403</v>
      </c>
      <c r="D139" s="362">
        <v>138</v>
      </c>
      <c r="E139" s="164" t="str">
        <f>Tableau1[[#This Row],[PAP]]</f>
        <v>non</v>
      </c>
      <c r="F139" s="17">
        <v>0.2</v>
      </c>
      <c r="G139" s="18">
        <v>0.2</v>
      </c>
      <c r="H139" s="18">
        <v>0.5</v>
      </c>
      <c r="I139" s="18">
        <v>1</v>
      </c>
      <c r="J139" s="18">
        <v>1</v>
      </c>
      <c r="K139" s="18">
        <v>1</v>
      </c>
      <c r="L139" s="18">
        <v>1</v>
      </c>
      <c r="M139" s="18">
        <v>0.5</v>
      </c>
      <c r="N139" s="18">
        <v>0</v>
      </c>
      <c r="O139" s="19">
        <v>0</v>
      </c>
      <c r="P139" s="17">
        <v>1.75</v>
      </c>
      <c r="Q139" s="18">
        <v>1.75</v>
      </c>
      <c r="R139" s="18">
        <v>2</v>
      </c>
      <c r="S139" s="18">
        <v>0</v>
      </c>
      <c r="T139" s="19">
        <v>2</v>
      </c>
      <c r="U139" s="20">
        <v>1</v>
      </c>
      <c r="V139" s="18">
        <v>1.5</v>
      </c>
      <c r="W139" s="18">
        <v>3</v>
      </c>
      <c r="X139" s="18">
        <v>2</v>
      </c>
      <c r="Y139" s="19">
        <v>2</v>
      </c>
      <c r="Z139" s="346">
        <v>0.5</v>
      </c>
      <c r="AA139" s="353">
        <v>1</v>
      </c>
      <c r="AB139" s="345">
        <v>2</v>
      </c>
      <c r="AC139" s="346">
        <v>0.5</v>
      </c>
      <c r="AD139" s="353">
        <v>0</v>
      </c>
      <c r="AE139" s="353">
        <v>0</v>
      </c>
      <c r="AF139" s="353">
        <v>0.75</v>
      </c>
      <c r="AG139" s="345">
        <v>1</v>
      </c>
      <c r="AH139" s="346">
        <v>1</v>
      </c>
      <c r="AI139" s="353">
        <v>1</v>
      </c>
      <c r="AJ139" s="354">
        <v>1.25</v>
      </c>
      <c r="AK139" s="345">
        <v>1.5</v>
      </c>
      <c r="AL139" s="346">
        <v>0</v>
      </c>
      <c r="AM139" s="355">
        <v>1</v>
      </c>
      <c r="AN139" s="353">
        <v>0</v>
      </c>
      <c r="AO139" s="353">
        <v>0</v>
      </c>
      <c r="AP139" s="345">
        <v>1</v>
      </c>
      <c r="AQ139" s="23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4"/>
      <c r="BM139" s="149"/>
    </row>
    <row r="140" spans="1:65" ht="14.5" x14ac:dyDescent="0.35">
      <c r="A140" s="240">
        <v>615</v>
      </c>
      <c r="B140" s="241">
        <v>20</v>
      </c>
      <c r="C140" s="363" t="s">
        <v>404</v>
      </c>
      <c r="D140" s="362">
        <v>139</v>
      </c>
      <c r="E140" s="164" t="str">
        <f>Tableau1[[#This Row],[PAP]]</f>
        <v>non</v>
      </c>
      <c r="F140" s="144">
        <v>0.2</v>
      </c>
      <c r="G140" s="145">
        <v>0</v>
      </c>
      <c r="H140" s="145">
        <v>0.2</v>
      </c>
      <c r="I140" s="145">
        <v>0.2</v>
      </c>
      <c r="J140" s="145">
        <v>0.2</v>
      </c>
      <c r="K140" s="145">
        <v>1</v>
      </c>
      <c r="L140" s="145">
        <v>1</v>
      </c>
      <c r="M140" s="145">
        <v>0.5</v>
      </c>
      <c r="N140" s="145">
        <v>0.5</v>
      </c>
      <c r="O140" s="146">
        <v>0</v>
      </c>
      <c r="P140" s="144">
        <v>1</v>
      </c>
      <c r="Q140" s="145">
        <v>1.75</v>
      </c>
      <c r="R140" s="145">
        <v>1</v>
      </c>
      <c r="S140" s="145">
        <v>0.2</v>
      </c>
      <c r="T140" s="146">
        <v>0.2</v>
      </c>
      <c r="U140" s="145">
        <v>1</v>
      </c>
      <c r="V140" s="145">
        <v>0.2</v>
      </c>
      <c r="W140" s="145">
        <v>2</v>
      </c>
      <c r="X140" s="145">
        <v>0</v>
      </c>
      <c r="Y140" s="145">
        <v>0</v>
      </c>
      <c r="Z140" s="356">
        <v>1.5</v>
      </c>
      <c r="AA140" s="357">
        <v>1</v>
      </c>
      <c r="AB140" s="357">
        <v>2</v>
      </c>
      <c r="AC140" s="356">
        <v>0.5</v>
      </c>
      <c r="AD140" s="357">
        <v>0</v>
      </c>
      <c r="AE140" s="357">
        <v>0</v>
      </c>
      <c r="AF140" s="357">
        <v>0.25</v>
      </c>
      <c r="AG140" s="357">
        <v>0</v>
      </c>
      <c r="AH140" s="356">
        <v>1</v>
      </c>
      <c r="AI140" s="357">
        <v>1</v>
      </c>
      <c r="AJ140" s="357">
        <v>1.5</v>
      </c>
      <c r="AK140" s="357">
        <v>1</v>
      </c>
      <c r="AL140" s="356">
        <v>0</v>
      </c>
      <c r="AM140" s="357">
        <v>0.25</v>
      </c>
      <c r="AN140" s="357">
        <v>1</v>
      </c>
      <c r="AO140" s="357">
        <v>0</v>
      </c>
      <c r="AP140" s="357">
        <v>0.5</v>
      </c>
      <c r="AQ140" s="149"/>
      <c r="AR140" s="149"/>
      <c r="AS140" s="149"/>
      <c r="AT140" s="149"/>
      <c r="AU140" s="149"/>
      <c r="AV140" s="149"/>
      <c r="AW140" s="149"/>
      <c r="AX140" s="149"/>
      <c r="AY140" s="149"/>
      <c r="AZ140" s="149"/>
      <c r="BA140" s="149"/>
      <c r="BB140" s="149"/>
      <c r="BC140" s="149"/>
      <c r="BD140" s="149"/>
      <c r="BE140" s="149"/>
      <c r="BF140" s="149"/>
      <c r="BG140" s="149"/>
      <c r="BH140" s="149"/>
      <c r="BI140" s="149"/>
      <c r="BJ140" s="149"/>
      <c r="BK140" s="149"/>
      <c r="BL140" s="150"/>
      <c r="BM140" s="149"/>
    </row>
    <row r="141" spans="1:65" ht="14.5" x14ac:dyDescent="0.35"/>
    <row r="145" spans="3:25" ht="14.5" x14ac:dyDescent="0.35">
      <c r="C145" s="16" t="s">
        <v>228</v>
      </c>
      <c r="F145" s="2">
        <v>2</v>
      </c>
      <c r="G145" s="3">
        <v>2</v>
      </c>
      <c r="H145" s="4">
        <v>0.5</v>
      </c>
      <c r="I145" s="3">
        <v>1</v>
      </c>
      <c r="J145" s="4">
        <v>1</v>
      </c>
      <c r="K145" s="3">
        <v>1</v>
      </c>
      <c r="L145" s="4">
        <v>1</v>
      </c>
      <c r="M145" s="3">
        <v>0.5</v>
      </c>
      <c r="N145" s="4">
        <v>0.5</v>
      </c>
      <c r="O145" s="5">
        <v>0.5</v>
      </c>
      <c r="P145" s="6">
        <v>2</v>
      </c>
      <c r="Q145" s="3">
        <v>2</v>
      </c>
      <c r="R145" s="4">
        <v>2</v>
      </c>
      <c r="S145" s="3">
        <v>2</v>
      </c>
      <c r="T145" s="64">
        <v>2</v>
      </c>
      <c r="U145" s="65">
        <v>1</v>
      </c>
      <c r="V145" s="4">
        <v>2</v>
      </c>
      <c r="W145" s="3">
        <v>3</v>
      </c>
      <c r="X145" s="4">
        <v>2</v>
      </c>
      <c r="Y145" s="7">
        <v>2</v>
      </c>
    </row>
  </sheetData>
  <phoneticPr fontId="10" type="noConversion"/>
  <conditionalFormatting sqref="E1:E1048576">
    <cfRule type="cellIs" dxfId="0" priority="1" operator="equal">
      <formula>1.1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5F38-CCC3-4DC3-B23B-EE2CEEE0FE44}">
  <dimension ref="A1:B9"/>
  <sheetViews>
    <sheetView workbookViewId="0">
      <selection activeCell="F15" sqref="F15"/>
    </sheetView>
  </sheetViews>
  <sheetFormatPr baseColWidth="10" defaultColWidth="11.453125" defaultRowHeight="14.5" x14ac:dyDescent="0.35"/>
  <cols>
    <col min="1" max="1" width="19.54296875" bestFit="1" customWidth="1"/>
    <col min="2" max="2" width="14" bestFit="1" customWidth="1"/>
    <col min="3" max="3" width="3.453125" bestFit="1" customWidth="1"/>
    <col min="4" max="4" width="11.7265625" bestFit="1" customWidth="1"/>
  </cols>
  <sheetData>
    <row r="1" spans="1:2" x14ac:dyDescent="0.35">
      <c r="A1" s="11" t="s">
        <v>193</v>
      </c>
      <c r="B1" t="s">
        <v>219</v>
      </c>
    </row>
    <row r="3" spans="1:2" x14ac:dyDescent="0.35">
      <c r="A3" s="11" t="s">
        <v>229</v>
      </c>
      <c r="B3" t="s">
        <v>230</v>
      </c>
    </row>
    <row r="4" spans="1:2" x14ac:dyDescent="0.35">
      <c r="A4" s="12">
        <v>611</v>
      </c>
      <c r="B4">
        <v>8</v>
      </c>
    </row>
    <row r="5" spans="1:2" x14ac:dyDescent="0.35">
      <c r="A5" s="12">
        <v>612</v>
      </c>
      <c r="B5">
        <v>6</v>
      </c>
    </row>
    <row r="6" spans="1:2" x14ac:dyDescent="0.35">
      <c r="A6" s="12">
        <v>613</v>
      </c>
      <c r="B6">
        <v>11</v>
      </c>
    </row>
    <row r="7" spans="1:2" x14ac:dyDescent="0.35">
      <c r="A7" s="12">
        <v>614</v>
      </c>
      <c r="B7">
        <v>8</v>
      </c>
    </row>
    <row r="8" spans="1:2" x14ac:dyDescent="0.35">
      <c r="A8" s="12">
        <v>615</v>
      </c>
      <c r="B8">
        <v>3</v>
      </c>
    </row>
    <row r="9" spans="1:2" x14ac:dyDescent="0.35">
      <c r="A9" s="12" t="s">
        <v>231</v>
      </c>
      <c r="B9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FA40-F6B7-4873-9B19-8F6FB4A6C1BC}">
  <sheetPr>
    <tabColor rgb="FFFF0000"/>
  </sheetPr>
  <dimension ref="A1:O140"/>
  <sheetViews>
    <sheetView zoomScale="55" zoomScaleNormal="55" workbookViewId="0">
      <selection activeCell="B1" sqref="B1"/>
    </sheetView>
  </sheetViews>
  <sheetFormatPr baseColWidth="10" defaultColWidth="11.453125" defaultRowHeight="14.5" x14ac:dyDescent="0.35"/>
  <cols>
    <col min="9" max="9" width="4.54296875" customWidth="1"/>
    <col min="12" max="12" width="14.453125" customWidth="1"/>
    <col min="13" max="13" width="16.7265625" customWidth="1"/>
    <col min="14" max="14" width="11.453125" bestFit="1" customWidth="1"/>
    <col min="15" max="15" width="18" customWidth="1"/>
  </cols>
  <sheetData>
    <row r="1" spans="1:15" ht="28.5" x14ac:dyDescent="0.65">
      <c r="A1" s="233" t="s">
        <v>232</v>
      </c>
      <c r="B1" s="243" t="s">
        <v>233</v>
      </c>
      <c r="C1" s="233" t="s">
        <v>234</v>
      </c>
      <c r="D1" s="233" t="s">
        <v>235</v>
      </c>
      <c r="F1" s="121"/>
      <c r="G1" s="234" t="s">
        <v>236</v>
      </c>
      <c r="H1" s="234"/>
      <c r="I1" s="234"/>
      <c r="J1" s="122" t="s">
        <v>237</v>
      </c>
      <c r="K1" s="92"/>
      <c r="O1" s="66"/>
    </row>
    <row r="2" spans="1:15" ht="18.5" x14ac:dyDescent="0.45">
      <c r="A2">
        <f>'Notes DC'!J15</f>
        <v>2</v>
      </c>
      <c r="B2">
        <f>'Notes DC'!O15</f>
        <v>0</v>
      </c>
      <c r="C2">
        <f>'Notes DC'!M15</f>
        <v>0</v>
      </c>
      <c r="D2">
        <f>'Notes DC'!N15</f>
        <v>0</v>
      </c>
      <c r="F2" s="234" t="s">
        <v>238</v>
      </c>
      <c r="G2" s="235">
        <f>GETPIVOTDATA("Moyenne de DC1",Dyn!$A$16)</f>
        <v>9.5539568345323733</v>
      </c>
      <c r="H2" s="235"/>
      <c r="I2" s="235"/>
      <c r="J2" s="236">
        <f>GETPIVOTDATA("Moyenne de DC2",Dyn!$A$16)</f>
        <v>8.0935251798561154</v>
      </c>
    </row>
    <row r="3" spans="1:15" ht="18.5" x14ac:dyDescent="0.45">
      <c r="A3">
        <f>'Notes DC'!J31</f>
        <v>2</v>
      </c>
      <c r="B3">
        <f>'Notes DC'!O31</f>
        <v>5</v>
      </c>
      <c r="C3">
        <f>'Notes DC'!M31</f>
        <v>1.75</v>
      </c>
      <c r="D3">
        <f>'Notes DC'!N31</f>
        <v>1</v>
      </c>
      <c r="F3" s="234" t="s">
        <v>239</v>
      </c>
      <c r="G3" s="235">
        <f>GETPIVOTDATA("Écartype de DC1",Dyn!$A$16)</f>
        <v>3.8975515574589612</v>
      </c>
      <c r="H3" s="235"/>
      <c r="I3" s="235"/>
      <c r="J3" s="236">
        <f>GETPIVOTDATA("Écartype de DC2",Dyn!$A$16)</f>
        <v>5.0717919629003996</v>
      </c>
      <c r="L3" s="92"/>
      <c r="M3" s="92"/>
      <c r="N3" s="92"/>
    </row>
    <row r="4" spans="1:15" ht="18.5" x14ac:dyDescent="0.45">
      <c r="A4">
        <f>'Notes DC'!J85</f>
        <v>2</v>
      </c>
      <c r="B4">
        <f>'Notes DC'!O85</f>
        <v>6</v>
      </c>
      <c r="C4">
        <f>'Notes DC'!M85</f>
        <v>2.5</v>
      </c>
      <c r="D4">
        <f>'Notes DC'!N85</f>
        <v>0</v>
      </c>
      <c r="F4" s="237" t="s">
        <v>240</v>
      </c>
      <c r="G4" s="234" t="s">
        <v>241</v>
      </c>
      <c r="H4" s="234" t="s">
        <v>242</v>
      </c>
      <c r="I4" s="234"/>
      <c r="J4" s="234" t="s">
        <v>243</v>
      </c>
      <c r="K4" s="234" t="s">
        <v>244</v>
      </c>
    </row>
    <row r="5" spans="1:15" x14ac:dyDescent="0.35">
      <c r="A5">
        <f>'Notes DC'!J42</f>
        <v>3</v>
      </c>
      <c r="B5">
        <f>'Notes DC'!O42</f>
        <v>11</v>
      </c>
      <c r="C5">
        <f>'Notes DC'!M42</f>
        <v>3.75</v>
      </c>
      <c r="D5">
        <f>'Notes DC'!N42</f>
        <v>1.5</v>
      </c>
      <c r="F5" s="95">
        <v>0</v>
      </c>
      <c r="G5" s="9" cm="1">
        <f t="array" ref="G5:G26">FREQUENCY(Tableau3[DC1 F],F5:F25)</f>
        <v>0</v>
      </c>
      <c r="H5" s="9">
        <f t="shared" ref="H5:H25" si="0">NORMDIST(F5,$G$2,$G$3,FALSE)</f>
        <v>5.0738624364730887E-3</v>
      </c>
      <c r="I5" s="9"/>
      <c r="J5" s="9" cm="1">
        <f t="array" ref="J5:J26">FREQUENCY(Tableau3[DC2 F],F5:F25)</f>
        <v>34</v>
      </c>
      <c r="K5">
        <f t="shared" ref="K5:K25" si="1">NORMDIST(F5,$G$2,$G$3,FALSE)</f>
        <v>5.0738624364730887E-3</v>
      </c>
    </row>
    <row r="6" spans="1:15" x14ac:dyDescent="0.35">
      <c r="A6">
        <f>'Notes DC'!J45</f>
        <v>3</v>
      </c>
      <c r="B6">
        <f>'Notes DC'!L45</f>
        <v>1.75</v>
      </c>
      <c r="C6">
        <f>'Notes DC'!M45</f>
        <v>3.75</v>
      </c>
      <c r="D6">
        <f>'Notes DC'!N45</f>
        <v>1.75</v>
      </c>
      <c r="F6" s="95">
        <v>1</v>
      </c>
      <c r="G6" s="9">
        <v>0</v>
      </c>
      <c r="H6" s="9">
        <f t="shared" si="0"/>
        <v>9.2083797111944827E-3</v>
      </c>
      <c r="I6" s="9"/>
      <c r="J6" s="9">
        <v>13</v>
      </c>
      <c r="K6">
        <f t="shared" si="1"/>
        <v>9.2083797111944827E-3</v>
      </c>
    </row>
    <row r="7" spans="1:15" x14ac:dyDescent="0.35">
      <c r="A7">
        <f>'Notes DC'!J46</f>
        <v>3</v>
      </c>
      <c r="B7">
        <f>'Notes DC'!L46</f>
        <v>1</v>
      </c>
      <c r="C7">
        <f>'Notes DC'!M46</f>
        <v>3.5</v>
      </c>
      <c r="D7">
        <f>'Notes DC'!N46</f>
        <v>1.25</v>
      </c>
      <c r="F7" s="95">
        <v>2</v>
      </c>
      <c r="G7" s="9">
        <v>3</v>
      </c>
      <c r="H7" s="9">
        <f t="shared" si="0"/>
        <v>1.5647272440890508E-2</v>
      </c>
      <c r="I7" s="9"/>
      <c r="J7" s="9">
        <v>37</v>
      </c>
      <c r="K7">
        <f t="shared" si="1"/>
        <v>1.5647272440890508E-2</v>
      </c>
    </row>
    <row r="8" spans="1:15" x14ac:dyDescent="0.35">
      <c r="A8">
        <f>'Notes DC'!J2</f>
        <v>4</v>
      </c>
      <c r="B8">
        <f>'Notes DC'!L2</f>
        <v>0</v>
      </c>
      <c r="C8">
        <f>'Notes DC'!M2</f>
        <v>0</v>
      </c>
      <c r="D8">
        <f>'Notes DC'!N2</f>
        <v>0</v>
      </c>
      <c r="F8" s="95">
        <v>3</v>
      </c>
      <c r="G8" s="9">
        <v>3</v>
      </c>
      <c r="H8" s="9">
        <f t="shared" si="0"/>
        <v>2.4894589157912896E-2</v>
      </c>
      <c r="I8" s="9"/>
      <c r="J8" s="9">
        <v>37</v>
      </c>
      <c r="K8">
        <f t="shared" si="1"/>
        <v>2.4894589157912896E-2</v>
      </c>
    </row>
    <row r="9" spans="1:15" x14ac:dyDescent="0.35">
      <c r="A9">
        <f>'Notes DC'!J18</f>
        <v>4</v>
      </c>
      <c r="B9">
        <f>'Notes DC'!L18</f>
        <v>0</v>
      </c>
      <c r="C9">
        <f>'Notes DC'!M18</f>
        <v>0</v>
      </c>
      <c r="D9">
        <f>'Notes DC'!N18</f>
        <v>0</v>
      </c>
      <c r="F9" s="95">
        <v>4</v>
      </c>
      <c r="G9" s="9">
        <v>11</v>
      </c>
      <c r="H9" s="9">
        <f t="shared" si="0"/>
        <v>3.7083624645029005E-2</v>
      </c>
      <c r="I9" s="9"/>
      <c r="J9" s="9">
        <v>13</v>
      </c>
      <c r="K9">
        <f t="shared" si="1"/>
        <v>3.7083624645029005E-2</v>
      </c>
    </row>
    <row r="10" spans="1:15" x14ac:dyDescent="0.35">
      <c r="A10">
        <f>'Notes DC'!J23</f>
        <v>4</v>
      </c>
      <c r="B10">
        <f>'Notes DC'!L23</f>
        <v>0</v>
      </c>
      <c r="C10">
        <f>'Notes DC'!M23</f>
        <v>0</v>
      </c>
      <c r="D10">
        <f>'Notes DC'!N23</f>
        <v>0</v>
      </c>
      <c r="F10" s="95">
        <v>5</v>
      </c>
      <c r="G10" s="9">
        <v>9</v>
      </c>
      <c r="H10" s="9">
        <f t="shared" si="0"/>
        <v>5.1721401419519204E-2</v>
      </c>
      <c r="I10" s="9"/>
      <c r="J10" s="9">
        <v>3</v>
      </c>
      <c r="K10">
        <f t="shared" si="1"/>
        <v>5.1721401419519204E-2</v>
      </c>
    </row>
    <row r="11" spans="1:15" x14ac:dyDescent="0.35">
      <c r="A11">
        <f>'Notes DC'!J34</f>
        <v>4</v>
      </c>
      <c r="B11">
        <f>'Notes DC'!L34</f>
        <v>1.75</v>
      </c>
      <c r="C11">
        <f>'Notes DC'!M34</f>
        <v>2.25</v>
      </c>
      <c r="D11">
        <f>'Notes DC'!N34</f>
        <v>0.25</v>
      </c>
      <c r="F11" s="95">
        <v>6</v>
      </c>
      <c r="G11" s="9">
        <v>6</v>
      </c>
      <c r="H11" s="9">
        <f t="shared" si="0"/>
        <v>6.7541279734268073E-2</v>
      </c>
      <c r="I11" s="9"/>
      <c r="J11" s="9">
        <v>1</v>
      </c>
      <c r="K11">
        <f t="shared" si="1"/>
        <v>6.7541279734268073E-2</v>
      </c>
    </row>
    <row r="12" spans="1:15" x14ac:dyDescent="0.35">
      <c r="A12">
        <f>'Notes DC'!J38</f>
        <v>4</v>
      </c>
      <c r="B12">
        <f>'Notes DC'!L38</f>
        <v>1.75</v>
      </c>
      <c r="C12">
        <f>'Notes DC'!M38</f>
        <v>3</v>
      </c>
      <c r="D12">
        <f>'Notes DC'!N38</f>
        <v>1.25</v>
      </c>
      <c r="F12" s="95">
        <v>7</v>
      </c>
      <c r="G12" s="9">
        <v>11</v>
      </c>
      <c r="H12" s="9">
        <f t="shared" si="0"/>
        <v>8.2580818022387828E-2</v>
      </c>
      <c r="I12" s="9"/>
      <c r="J12" s="9">
        <v>0</v>
      </c>
      <c r="K12">
        <f t="shared" si="1"/>
        <v>8.2580818022387828E-2</v>
      </c>
    </row>
    <row r="13" spans="1:15" x14ac:dyDescent="0.35">
      <c r="A13">
        <f>'Notes DC'!J41</f>
        <v>4</v>
      </c>
      <c r="B13">
        <f>'Notes DC'!L41</f>
        <v>1.25</v>
      </c>
      <c r="C13">
        <f>'Notes DC'!M41</f>
        <v>3</v>
      </c>
      <c r="D13">
        <f>'Notes DC'!N41</f>
        <v>1.75</v>
      </c>
      <c r="F13" s="95">
        <v>8</v>
      </c>
      <c r="G13" s="9">
        <v>14</v>
      </c>
      <c r="H13" s="9">
        <f t="shared" si="0"/>
        <v>9.4536598077209599E-2</v>
      </c>
      <c r="I13" s="9"/>
      <c r="J13" s="9">
        <v>0</v>
      </c>
      <c r="K13">
        <f t="shared" si="1"/>
        <v>9.4536598077209599E-2</v>
      </c>
    </row>
    <row r="14" spans="1:15" x14ac:dyDescent="0.35">
      <c r="A14">
        <f>'Notes DC'!J43</f>
        <v>4</v>
      </c>
      <c r="B14">
        <f>'Notes DC'!L43</f>
        <v>2</v>
      </c>
      <c r="C14">
        <f>'Notes DC'!M43</f>
        <v>1.75</v>
      </c>
      <c r="D14">
        <f>'Notes DC'!N43</f>
        <v>2</v>
      </c>
      <c r="F14" s="95">
        <v>9</v>
      </c>
      <c r="G14" s="9">
        <v>14</v>
      </c>
      <c r="H14" s="9">
        <f t="shared" si="0"/>
        <v>0.10132850931849754</v>
      </c>
      <c r="I14" s="9"/>
      <c r="J14" s="9">
        <v>0</v>
      </c>
      <c r="K14">
        <f t="shared" si="1"/>
        <v>0.10132850931849754</v>
      </c>
    </row>
    <row r="15" spans="1:15" x14ac:dyDescent="0.35">
      <c r="A15">
        <f>'Notes DC'!J54</f>
        <v>4</v>
      </c>
      <c r="B15">
        <f>'Notes DC'!L54</f>
        <v>3.25</v>
      </c>
      <c r="C15">
        <f>'Notes DC'!M54</f>
        <v>4.5</v>
      </c>
      <c r="D15">
        <f>'Notes DC'!N54</f>
        <v>1</v>
      </c>
      <c r="F15" s="95">
        <v>10</v>
      </c>
      <c r="G15" s="9">
        <v>12</v>
      </c>
      <c r="H15" s="9">
        <f t="shared" si="0"/>
        <v>0.10168905964755379</v>
      </c>
      <c r="I15" s="9"/>
      <c r="J15" s="9">
        <v>0</v>
      </c>
      <c r="K15">
        <f t="shared" si="1"/>
        <v>0.10168905964755379</v>
      </c>
    </row>
    <row r="16" spans="1:15" x14ac:dyDescent="0.35">
      <c r="A16">
        <f>'Notes DC'!J112</f>
        <v>4</v>
      </c>
      <c r="B16">
        <f>'Notes DC'!L112</f>
        <v>1.75</v>
      </c>
      <c r="C16">
        <f>'Notes DC'!M112</f>
        <v>2</v>
      </c>
      <c r="D16">
        <f>'Notes DC'!N112</f>
        <v>0.5</v>
      </c>
      <c r="F16" s="95">
        <v>11</v>
      </c>
      <c r="G16" s="9">
        <v>12</v>
      </c>
      <c r="H16" s="9">
        <f t="shared" si="0"/>
        <v>9.5549342526193598E-2</v>
      </c>
      <c r="I16" s="9"/>
      <c r="J16" s="9">
        <v>1</v>
      </c>
      <c r="K16">
        <f t="shared" si="1"/>
        <v>9.5549342526193598E-2</v>
      </c>
    </row>
    <row r="17" spans="1:11" x14ac:dyDescent="0.35">
      <c r="A17">
        <f>'Notes DC'!J136</f>
        <v>4</v>
      </c>
      <c r="B17">
        <f>'Notes DC'!L136</f>
        <v>1.5</v>
      </c>
      <c r="C17">
        <f>'Notes DC'!M136</f>
        <v>1.5</v>
      </c>
      <c r="D17">
        <f>'Notes DC'!N136</f>
        <v>2.5</v>
      </c>
      <c r="F17" s="95">
        <v>12</v>
      </c>
      <c r="G17" s="9">
        <v>7</v>
      </c>
      <c r="H17" s="9">
        <f t="shared" si="0"/>
        <v>8.406051934477024E-2</v>
      </c>
      <c r="I17" s="9"/>
      <c r="J17" s="9">
        <v>0</v>
      </c>
      <c r="K17">
        <f t="shared" si="1"/>
        <v>8.406051934477024E-2</v>
      </c>
    </row>
    <row r="18" spans="1:11" x14ac:dyDescent="0.35">
      <c r="A18">
        <f>'Notes DC'!J137</f>
        <v>4</v>
      </c>
      <c r="B18">
        <f>'Notes DC'!L137</f>
        <v>0.25</v>
      </c>
      <c r="C18">
        <f>'Notes DC'!M137</f>
        <v>2.5</v>
      </c>
      <c r="D18">
        <f>'Notes DC'!N137</f>
        <v>1.5</v>
      </c>
      <c r="F18" s="95">
        <v>13</v>
      </c>
      <c r="G18" s="9">
        <v>15</v>
      </c>
      <c r="H18" s="9">
        <f t="shared" si="0"/>
        <v>6.9241637303028472E-2</v>
      </c>
      <c r="I18" s="9"/>
      <c r="J18" s="9">
        <v>0</v>
      </c>
      <c r="K18">
        <f t="shared" si="1"/>
        <v>6.9241637303028472E-2</v>
      </c>
    </row>
    <row r="19" spans="1:11" x14ac:dyDescent="0.35">
      <c r="A19">
        <f>'Notes DC'!J4</f>
        <v>5</v>
      </c>
      <c r="B19">
        <f>'Notes DC'!L4</f>
        <v>0</v>
      </c>
      <c r="C19">
        <f>'Notes DC'!M4</f>
        <v>0</v>
      </c>
      <c r="D19">
        <f>'Notes DC'!N4</f>
        <v>0</v>
      </c>
      <c r="F19" s="95">
        <v>14</v>
      </c>
      <c r="G19" s="9">
        <v>7</v>
      </c>
      <c r="H19" s="9">
        <f t="shared" si="0"/>
        <v>5.3401503269554215E-2</v>
      </c>
      <c r="I19" s="9"/>
      <c r="J19" s="9">
        <v>0</v>
      </c>
      <c r="K19">
        <f t="shared" si="1"/>
        <v>5.3401503269554215E-2</v>
      </c>
    </row>
    <row r="20" spans="1:11" x14ac:dyDescent="0.35">
      <c r="A20">
        <f>'Notes DC'!J5</f>
        <v>5</v>
      </c>
      <c r="B20">
        <f>'Notes DC'!L5</f>
        <v>0</v>
      </c>
      <c r="C20">
        <f>'Notes DC'!M5</f>
        <v>0</v>
      </c>
      <c r="D20">
        <f>'Notes DC'!N5</f>
        <v>0</v>
      </c>
      <c r="F20" s="95">
        <v>15</v>
      </c>
      <c r="G20" s="9">
        <v>6</v>
      </c>
      <c r="H20" s="9">
        <f t="shared" si="0"/>
        <v>3.8561199146317553E-2</v>
      </c>
      <c r="I20" s="9"/>
      <c r="J20" s="9">
        <v>0</v>
      </c>
      <c r="K20">
        <f t="shared" si="1"/>
        <v>3.8561199146317553E-2</v>
      </c>
    </row>
    <row r="21" spans="1:11" x14ac:dyDescent="0.35">
      <c r="A21">
        <f>'Notes DC'!J50</f>
        <v>5</v>
      </c>
      <c r="B21">
        <f>'Notes DC'!L50</f>
        <v>2.25</v>
      </c>
      <c r="C21">
        <f>'Notes DC'!M50</f>
        <v>2.75</v>
      </c>
      <c r="D21">
        <f>'Notes DC'!N50</f>
        <v>1.5</v>
      </c>
      <c r="F21" s="95">
        <v>16</v>
      </c>
      <c r="G21" s="9">
        <v>2</v>
      </c>
      <c r="H21" s="9">
        <f t="shared" si="0"/>
        <v>2.6071047022526599E-2</v>
      </c>
      <c r="I21" s="9"/>
      <c r="J21" s="9">
        <v>0</v>
      </c>
      <c r="K21">
        <f t="shared" si="1"/>
        <v>2.6071047022526599E-2</v>
      </c>
    </row>
    <row r="22" spans="1:11" x14ac:dyDescent="0.35">
      <c r="A22">
        <f>'Notes DC'!J51</f>
        <v>5</v>
      </c>
      <c r="B22">
        <f>'Notes DC'!L51</f>
        <v>2.25</v>
      </c>
      <c r="C22">
        <f>'Notes DC'!M51</f>
        <v>3.75</v>
      </c>
      <c r="D22">
        <f>'Notes DC'!N51</f>
        <v>1.5</v>
      </c>
      <c r="F22" s="95">
        <v>17</v>
      </c>
      <c r="G22" s="9">
        <v>5</v>
      </c>
      <c r="H22" s="9">
        <f t="shared" si="0"/>
        <v>1.6503547563637123E-2</v>
      </c>
      <c r="I22" s="9"/>
      <c r="J22" s="9">
        <v>0</v>
      </c>
      <c r="K22">
        <f t="shared" si="1"/>
        <v>1.6503547563637123E-2</v>
      </c>
    </row>
    <row r="23" spans="1:11" x14ac:dyDescent="0.35">
      <c r="A23">
        <f>'Notes DC'!J58</f>
        <v>5</v>
      </c>
      <c r="B23">
        <f>'Notes DC'!L58</f>
        <v>0</v>
      </c>
      <c r="C23">
        <f>'Notes DC'!M58</f>
        <v>0</v>
      </c>
      <c r="D23">
        <f>'Notes DC'!N58</f>
        <v>0</v>
      </c>
      <c r="F23" s="95">
        <v>18</v>
      </c>
      <c r="G23" s="9">
        <v>1</v>
      </c>
      <c r="H23" s="9">
        <f t="shared" si="0"/>
        <v>9.7815355907292043E-3</v>
      </c>
      <c r="I23" s="9"/>
      <c r="J23" s="9">
        <v>0</v>
      </c>
      <c r="K23">
        <f t="shared" si="1"/>
        <v>9.7815355907292043E-3</v>
      </c>
    </row>
    <row r="24" spans="1:11" x14ac:dyDescent="0.35">
      <c r="A24">
        <f>'Notes DC'!J60</f>
        <v>5</v>
      </c>
      <c r="B24">
        <f>'Notes DC'!L60</f>
        <v>1.75</v>
      </c>
      <c r="C24">
        <f>'Notes DC'!M60</f>
        <v>4</v>
      </c>
      <c r="D24">
        <f>'Notes DC'!N60</f>
        <v>1.5</v>
      </c>
      <c r="F24" s="95">
        <v>19</v>
      </c>
      <c r="G24" s="9">
        <v>1</v>
      </c>
      <c r="H24" s="9">
        <f t="shared" si="0"/>
        <v>5.4280977995475885E-3</v>
      </c>
      <c r="I24" s="9"/>
      <c r="J24" s="9">
        <v>0</v>
      </c>
      <c r="K24">
        <f t="shared" si="1"/>
        <v>5.4280977995475885E-3</v>
      </c>
    </row>
    <row r="25" spans="1:11" x14ac:dyDescent="0.35">
      <c r="A25">
        <f>'Notes DC'!J111</f>
        <v>5</v>
      </c>
      <c r="B25">
        <f>'Notes DC'!L111</f>
        <v>1.75</v>
      </c>
      <c r="C25">
        <f>'Notes DC'!M111</f>
        <v>4.25</v>
      </c>
      <c r="D25">
        <f>'Notes DC'!N111</f>
        <v>1</v>
      </c>
      <c r="F25" s="95">
        <v>20</v>
      </c>
      <c r="G25" s="9">
        <v>0</v>
      </c>
      <c r="H25" s="9">
        <f t="shared" si="0"/>
        <v>2.8203251638348587E-3</v>
      </c>
      <c r="I25" s="9"/>
      <c r="J25" s="9">
        <v>0</v>
      </c>
      <c r="K25">
        <f t="shared" si="1"/>
        <v>2.8203251638348587E-3</v>
      </c>
    </row>
    <row r="26" spans="1:11" x14ac:dyDescent="0.35">
      <c r="A26">
        <f>'Notes DC'!J118</f>
        <v>5</v>
      </c>
      <c r="B26">
        <f>'Notes DC'!L118</f>
        <v>0</v>
      </c>
      <c r="C26">
        <f>'Notes DC'!M118</f>
        <v>0</v>
      </c>
      <c r="D26">
        <f>'Notes DC'!N118</f>
        <v>0</v>
      </c>
      <c r="G26">
        <v>0</v>
      </c>
      <c r="J26">
        <v>0</v>
      </c>
    </row>
    <row r="27" spans="1:11" x14ac:dyDescent="0.35">
      <c r="A27">
        <f>'Notes DC'!J123</f>
        <v>5</v>
      </c>
      <c r="B27">
        <f>'Notes DC'!L123</f>
        <v>0.75</v>
      </c>
      <c r="C27">
        <f>'Notes DC'!M123</f>
        <v>3</v>
      </c>
      <c r="D27">
        <f>'Notes DC'!N123</f>
        <v>2</v>
      </c>
    </row>
    <row r="28" spans="1:11" x14ac:dyDescent="0.35">
      <c r="A28">
        <f>'Notes DC'!J7</f>
        <v>6</v>
      </c>
      <c r="B28">
        <f>'Notes DC'!L7</f>
        <v>0</v>
      </c>
      <c r="C28">
        <f>'Notes DC'!M7</f>
        <v>0</v>
      </c>
      <c r="D28">
        <f>'Notes DC'!N7</f>
        <v>0</v>
      </c>
      <c r="G28" s="9"/>
      <c r="H28" s="9"/>
      <c r="I28" s="9"/>
      <c r="J28" s="9"/>
    </row>
    <row r="29" spans="1:11" x14ac:dyDescent="0.35">
      <c r="A29">
        <f>'Notes DC'!J62</f>
        <v>6</v>
      </c>
      <c r="B29">
        <f>'Notes DC'!L62</f>
        <v>1.2</v>
      </c>
      <c r="C29">
        <f>'Notes DC'!M62</f>
        <v>1</v>
      </c>
      <c r="D29">
        <f>'Notes DC'!N62</f>
        <v>1</v>
      </c>
    </row>
    <row r="30" spans="1:11" x14ac:dyDescent="0.35">
      <c r="A30">
        <f>'Notes DC'!J77</f>
        <v>6</v>
      </c>
      <c r="B30">
        <f>'Notes DC'!L77</f>
        <v>2.2000000000000002</v>
      </c>
      <c r="C30">
        <f>'Notes DC'!M77</f>
        <v>2.8</v>
      </c>
      <c r="D30">
        <f>'Notes DC'!N77</f>
        <v>1.2</v>
      </c>
    </row>
    <row r="31" spans="1:11" x14ac:dyDescent="0.35">
      <c r="A31">
        <f>'Notes DC'!J83</f>
        <v>6</v>
      </c>
      <c r="B31">
        <f>'Notes DC'!L83</f>
        <v>0.8</v>
      </c>
      <c r="C31">
        <f>'Notes DC'!M83</f>
        <v>2.5</v>
      </c>
      <c r="D31">
        <f>'Notes DC'!N83</f>
        <v>2.2000000000000002</v>
      </c>
    </row>
    <row r="32" spans="1:11" x14ac:dyDescent="0.35">
      <c r="A32">
        <f>'Notes DC'!J107</f>
        <v>6</v>
      </c>
      <c r="B32">
        <f>'Notes DC'!L107</f>
        <v>1.25</v>
      </c>
      <c r="C32">
        <f>'Notes DC'!M107</f>
        <v>5</v>
      </c>
      <c r="D32">
        <f>'Notes DC'!N107</f>
        <v>0</v>
      </c>
      <c r="G32" s="93" t="s">
        <v>245</v>
      </c>
      <c r="J32" s="93" t="s">
        <v>246</v>
      </c>
    </row>
    <row r="33" spans="1:11" x14ac:dyDescent="0.35">
      <c r="A33">
        <f>'Notes DC'!J132</f>
        <v>6</v>
      </c>
      <c r="B33">
        <f>'Notes DC'!L132</f>
        <v>2</v>
      </c>
      <c r="C33">
        <f>'Notes DC'!M132</f>
        <v>2.75</v>
      </c>
      <c r="D33">
        <f>'Notes DC'!N132</f>
        <v>2.75</v>
      </c>
      <c r="F33" s="93" t="s">
        <v>238</v>
      </c>
      <c r="G33" s="10" t="e">
        <f>AVERAGE(#REF!)</f>
        <v>#REF!</v>
      </c>
      <c r="J33" s="10" t="e">
        <f>AVERAGE(#REF!)</f>
        <v>#REF!</v>
      </c>
    </row>
    <row r="34" spans="1:11" x14ac:dyDescent="0.35">
      <c r="A34">
        <f>'Notes DC'!J35</f>
        <v>7</v>
      </c>
      <c r="B34">
        <f>'Notes DC'!L35</f>
        <v>0</v>
      </c>
      <c r="C34">
        <f>'Notes DC'!M35</f>
        <v>0</v>
      </c>
      <c r="D34">
        <f>'Notes DC'!N35</f>
        <v>0</v>
      </c>
      <c r="F34" s="93" t="s">
        <v>239</v>
      </c>
      <c r="G34" s="10" t="e">
        <f>STDEV(#REF!)</f>
        <v>#REF!</v>
      </c>
      <c r="J34" s="10" t="e">
        <f>STDEV(#REF!)</f>
        <v>#REF!</v>
      </c>
    </row>
    <row r="35" spans="1:11" x14ac:dyDescent="0.35">
      <c r="A35">
        <f>'Notes DC'!J37</f>
        <v>7</v>
      </c>
      <c r="B35">
        <f>'Notes DC'!L37</f>
        <v>3</v>
      </c>
      <c r="C35">
        <f>'Notes DC'!M37</f>
        <v>2.25</v>
      </c>
      <c r="D35">
        <f>'Notes DC'!N37</f>
        <v>3.5</v>
      </c>
      <c r="F35" s="94" t="s">
        <v>240</v>
      </c>
      <c r="G35" s="93" t="s">
        <v>247</v>
      </c>
      <c r="H35" s="93" t="s">
        <v>248</v>
      </c>
      <c r="I35" s="93"/>
      <c r="J35" s="93" t="s">
        <v>249</v>
      </c>
      <c r="K35" s="93" t="s">
        <v>250</v>
      </c>
    </row>
    <row r="36" spans="1:11" x14ac:dyDescent="0.35">
      <c r="A36">
        <f>'Notes DC'!J55</f>
        <v>7</v>
      </c>
      <c r="B36">
        <f>'Notes DC'!L55</f>
        <v>3.75</v>
      </c>
      <c r="C36">
        <f>'Notes DC'!M55</f>
        <v>4</v>
      </c>
      <c r="D36">
        <f>'Notes DC'!N55</f>
        <v>3</v>
      </c>
      <c r="F36">
        <v>0</v>
      </c>
      <c r="G36" t="e" cm="1">
        <f t="array" ref="G36">FREQUENCY(#REF!,F36:F56)</f>
        <v>#REF!</v>
      </c>
      <c r="H36" t="e">
        <f>NORMDIST(F36,$G$33,$G$34,FALSE)</f>
        <v>#REF!</v>
      </c>
      <c r="J36" t="e" cm="1">
        <f t="array" ref="J36">FREQUENCY(#REF!,F36:F56)</f>
        <v>#REF!</v>
      </c>
      <c r="K36" t="e">
        <f>NORMDIST(F36,$G$33,$G$34,FALSE)</f>
        <v>#REF!</v>
      </c>
    </row>
    <row r="37" spans="1:11" x14ac:dyDescent="0.35">
      <c r="A37">
        <f>'Notes DC'!J59</f>
        <v>7</v>
      </c>
      <c r="B37">
        <f>'Notes DC'!L59</f>
        <v>3</v>
      </c>
      <c r="C37">
        <f>'Notes DC'!M59</f>
        <v>0.5</v>
      </c>
      <c r="D37">
        <f>'Notes DC'!N59</f>
        <v>2</v>
      </c>
      <c r="F37">
        <v>1</v>
      </c>
      <c r="H37" t="e">
        <f t="shared" ref="H37:H56" si="2">NORMDIST(F37,$G$33,$G$34,FALSE)</f>
        <v>#REF!</v>
      </c>
      <c r="K37" t="e">
        <f t="shared" ref="K37:K56" si="3">NORMDIST(F37,$G$33,$G$34,FALSE)</f>
        <v>#REF!</v>
      </c>
    </row>
    <row r="38" spans="1:11" x14ac:dyDescent="0.35">
      <c r="A38">
        <f>'Notes DC'!J67</f>
        <v>7</v>
      </c>
      <c r="B38">
        <f>'Notes DC'!L67</f>
        <v>0</v>
      </c>
      <c r="C38">
        <f>'Notes DC'!M67</f>
        <v>0</v>
      </c>
      <c r="D38">
        <f>'Notes DC'!N67</f>
        <v>2.7</v>
      </c>
      <c r="F38">
        <v>2</v>
      </c>
      <c r="H38" t="e">
        <f t="shared" si="2"/>
        <v>#REF!</v>
      </c>
      <c r="K38" t="e">
        <f t="shared" si="3"/>
        <v>#REF!</v>
      </c>
    </row>
    <row r="39" spans="1:11" x14ac:dyDescent="0.35">
      <c r="A39">
        <f>'Notes DC'!J70</f>
        <v>7</v>
      </c>
      <c r="B39">
        <f>'Notes DC'!L70</f>
        <v>1</v>
      </c>
      <c r="C39">
        <f>'Notes DC'!M70</f>
        <v>0.60000000000000009</v>
      </c>
      <c r="D39">
        <f>'Notes DC'!N70</f>
        <v>2</v>
      </c>
      <c r="F39">
        <v>3</v>
      </c>
      <c r="H39" t="e">
        <f t="shared" si="2"/>
        <v>#REF!</v>
      </c>
      <c r="K39" t="e">
        <f t="shared" si="3"/>
        <v>#REF!</v>
      </c>
    </row>
    <row r="40" spans="1:11" x14ac:dyDescent="0.35">
      <c r="A40">
        <f>'Notes DC'!J84</f>
        <v>7</v>
      </c>
      <c r="B40">
        <f>'Notes DC'!L84</f>
        <v>1.5999999999999999</v>
      </c>
      <c r="C40">
        <f>'Notes DC'!M84</f>
        <v>1.9</v>
      </c>
      <c r="D40">
        <f>'Notes DC'!N84</f>
        <v>0.3</v>
      </c>
      <c r="F40">
        <v>4</v>
      </c>
      <c r="H40" t="e">
        <f t="shared" si="2"/>
        <v>#REF!</v>
      </c>
      <c r="K40" t="e">
        <f t="shared" si="3"/>
        <v>#REF!</v>
      </c>
    </row>
    <row r="41" spans="1:11" x14ac:dyDescent="0.35">
      <c r="A41">
        <f>'Notes DC'!J101</f>
        <v>7</v>
      </c>
      <c r="B41">
        <f>'Notes DC'!L101</f>
        <v>3</v>
      </c>
      <c r="C41">
        <f>'Notes DC'!M101</f>
        <v>4.25</v>
      </c>
      <c r="D41">
        <f>'Notes DC'!N101</f>
        <v>2.75</v>
      </c>
      <c r="F41">
        <v>5</v>
      </c>
      <c r="H41" t="e">
        <f t="shared" si="2"/>
        <v>#REF!</v>
      </c>
      <c r="K41" t="e">
        <f t="shared" si="3"/>
        <v>#REF!</v>
      </c>
    </row>
    <row r="42" spans="1:11" x14ac:dyDescent="0.35">
      <c r="A42">
        <f>'Notes DC'!J102</f>
        <v>7</v>
      </c>
      <c r="B42">
        <f>'Notes DC'!L102</f>
        <v>3</v>
      </c>
      <c r="C42">
        <f>'Notes DC'!M102</f>
        <v>3.25</v>
      </c>
      <c r="D42">
        <f>'Notes DC'!N102</f>
        <v>2</v>
      </c>
      <c r="F42">
        <v>6</v>
      </c>
      <c r="H42" t="e">
        <f t="shared" si="2"/>
        <v>#REF!</v>
      </c>
      <c r="K42" t="e">
        <f t="shared" si="3"/>
        <v>#REF!</v>
      </c>
    </row>
    <row r="43" spans="1:11" x14ac:dyDescent="0.35">
      <c r="A43">
        <f>'Notes DC'!J125</f>
        <v>7</v>
      </c>
      <c r="B43">
        <f>'Notes DC'!L125</f>
        <v>3</v>
      </c>
      <c r="C43">
        <f>'Notes DC'!M125</f>
        <v>2.5</v>
      </c>
      <c r="D43">
        <f>'Notes DC'!N125</f>
        <v>3</v>
      </c>
      <c r="F43">
        <v>7</v>
      </c>
      <c r="H43" t="e">
        <f t="shared" si="2"/>
        <v>#REF!</v>
      </c>
      <c r="K43" t="e">
        <f t="shared" si="3"/>
        <v>#REF!</v>
      </c>
    </row>
    <row r="44" spans="1:11" x14ac:dyDescent="0.35">
      <c r="A44">
        <f>'Notes DC'!J128</f>
        <v>7</v>
      </c>
      <c r="B44">
        <f>'Notes DC'!L128</f>
        <v>3</v>
      </c>
      <c r="C44">
        <f>'Notes DC'!M128</f>
        <v>3</v>
      </c>
      <c r="D44">
        <f>'Notes DC'!N128</f>
        <v>2</v>
      </c>
      <c r="F44">
        <v>8</v>
      </c>
      <c r="H44" t="e">
        <f t="shared" si="2"/>
        <v>#REF!</v>
      </c>
      <c r="K44" t="e">
        <f t="shared" si="3"/>
        <v>#REF!</v>
      </c>
    </row>
    <row r="45" spans="1:11" x14ac:dyDescent="0.35">
      <c r="A45">
        <f>'Notes DC'!J135</f>
        <v>8</v>
      </c>
      <c r="B45">
        <f>'Notes DC'!L135</f>
        <v>1.75</v>
      </c>
      <c r="C45">
        <f>'Notes DC'!M135</f>
        <v>2.5</v>
      </c>
      <c r="D45">
        <f>'Notes DC'!N135</f>
        <v>2</v>
      </c>
      <c r="F45">
        <v>9</v>
      </c>
      <c r="H45" t="e">
        <f t="shared" si="2"/>
        <v>#REF!</v>
      </c>
      <c r="K45" t="e">
        <f t="shared" si="3"/>
        <v>#REF!</v>
      </c>
    </row>
    <row r="46" spans="1:11" x14ac:dyDescent="0.35">
      <c r="A46">
        <f>'Notes DC'!J39</f>
        <v>8</v>
      </c>
      <c r="B46">
        <f>'Notes DC'!L39</f>
        <v>3</v>
      </c>
      <c r="C46">
        <f>'Notes DC'!M39</f>
        <v>2.25</v>
      </c>
      <c r="D46">
        <f>'Notes DC'!N39</f>
        <v>1.25</v>
      </c>
      <c r="F46">
        <v>10</v>
      </c>
      <c r="H46" t="e">
        <f t="shared" si="2"/>
        <v>#REF!</v>
      </c>
      <c r="K46" t="e">
        <f t="shared" si="3"/>
        <v>#REF!</v>
      </c>
    </row>
    <row r="47" spans="1:11" x14ac:dyDescent="0.35">
      <c r="A47">
        <f>'Notes DC'!J14</f>
        <v>8</v>
      </c>
      <c r="B47">
        <f>'Notes DC'!L14</f>
        <v>1.3</v>
      </c>
      <c r="C47">
        <f>'Notes DC'!M14</f>
        <v>3.4000000000000004</v>
      </c>
      <c r="D47">
        <f>'Notes DC'!N14</f>
        <v>2.5</v>
      </c>
      <c r="F47">
        <v>11</v>
      </c>
      <c r="H47" t="e">
        <f t="shared" si="2"/>
        <v>#REF!</v>
      </c>
      <c r="K47" t="e">
        <f t="shared" si="3"/>
        <v>#REF!</v>
      </c>
    </row>
    <row r="48" spans="1:11" x14ac:dyDescent="0.35">
      <c r="A48">
        <f>'Notes DC'!J17</f>
        <v>8</v>
      </c>
      <c r="B48">
        <f>'Notes DC'!L17</f>
        <v>0</v>
      </c>
      <c r="C48">
        <f>'Notes DC'!M17</f>
        <v>0</v>
      </c>
      <c r="D48">
        <f>'Notes DC'!N17</f>
        <v>0</v>
      </c>
      <c r="F48">
        <v>12</v>
      </c>
      <c r="H48" t="e">
        <f t="shared" si="2"/>
        <v>#REF!</v>
      </c>
      <c r="K48" t="e">
        <f t="shared" si="3"/>
        <v>#REF!</v>
      </c>
    </row>
    <row r="49" spans="1:11" x14ac:dyDescent="0.35">
      <c r="A49">
        <f>'Notes DC'!J24</f>
        <v>8</v>
      </c>
      <c r="B49">
        <f>'Notes DC'!L24</f>
        <v>0</v>
      </c>
      <c r="C49">
        <f>'Notes DC'!M24</f>
        <v>0</v>
      </c>
      <c r="D49">
        <f>'Notes DC'!N24</f>
        <v>0</v>
      </c>
      <c r="F49">
        <v>13</v>
      </c>
      <c r="H49" t="e">
        <f t="shared" si="2"/>
        <v>#REF!</v>
      </c>
      <c r="K49" t="e">
        <f t="shared" si="3"/>
        <v>#REF!</v>
      </c>
    </row>
    <row r="50" spans="1:11" x14ac:dyDescent="0.35">
      <c r="A50">
        <f>'Notes DC'!J28</f>
        <v>8</v>
      </c>
      <c r="B50">
        <f>'Notes DC'!L28</f>
        <v>0</v>
      </c>
      <c r="C50">
        <f>'Notes DC'!M28</f>
        <v>0</v>
      </c>
      <c r="D50">
        <f>'Notes DC'!N28</f>
        <v>0</v>
      </c>
      <c r="F50">
        <v>14</v>
      </c>
      <c r="H50" t="e">
        <f t="shared" si="2"/>
        <v>#REF!</v>
      </c>
      <c r="K50" t="e">
        <f t="shared" si="3"/>
        <v>#REF!</v>
      </c>
    </row>
    <row r="51" spans="1:11" x14ac:dyDescent="0.35">
      <c r="A51">
        <f>'Notes DC'!J33</f>
        <v>8</v>
      </c>
      <c r="B51">
        <f>'Notes DC'!L33</f>
        <v>2.5</v>
      </c>
      <c r="C51">
        <f>'Notes DC'!M33</f>
        <v>4.25</v>
      </c>
      <c r="D51">
        <f>'Notes DC'!N33</f>
        <v>2.25</v>
      </c>
      <c r="F51">
        <v>15</v>
      </c>
      <c r="H51" t="e">
        <f t="shared" si="2"/>
        <v>#REF!</v>
      </c>
      <c r="K51" t="e">
        <f t="shared" si="3"/>
        <v>#REF!</v>
      </c>
    </row>
    <row r="52" spans="1:11" x14ac:dyDescent="0.35">
      <c r="A52">
        <f>'Notes DC'!J47</f>
        <v>8</v>
      </c>
      <c r="B52">
        <f>'Notes DC'!L47</f>
        <v>0.5</v>
      </c>
      <c r="C52">
        <f>'Notes DC'!M47</f>
        <v>1.25</v>
      </c>
      <c r="D52">
        <f>'Notes DC'!N47</f>
        <v>1.75</v>
      </c>
      <c r="F52">
        <v>16</v>
      </c>
      <c r="H52" t="e">
        <f t="shared" si="2"/>
        <v>#REF!</v>
      </c>
      <c r="K52" t="e">
        <f t="shared" si="3"/>
        <v>#REF!</v>
      </c>
    </row>
    <row r="53" spans="1:11" x14ac:dyDescent="0.35">
      <c r="A53">
        <f>'Notes DC'!J53</f>
        <v>8</v>
      </c>
      <c r="B53">
        <f>'Notes DC'!L53</f>
        <v>1.75</v>
      </c>
      <c r="C53">
        <f>'Notes DC'!M53</f>
        <v>3.5</v>
      </c>
      <c r="D53">
        <f>'Notes DC'!N53</f>
        <v>0.5</v>
      </c>
      <c r="F53">
        <v>17</v>
      </c>
      <c r="H53" t="e">
        <f t="shared" si="2"/>
        <v>#REF!</v>
      </c>
      <c r="K53" t="e">
        <f t="shared" si="3"/>
        <v>#REF!</v>
      </c>
    </row>
    <row r="54" spans="1:11" x14ac:dyDescent="0.35">
      <c r="A54">
        <f>'Notes DC'!J94</f>
        <v>8</v>
      </c>
      <c r="B54">
        <f>'Notes DC'!L94</f>
        <v>2</v>
      </c>
      <c r="C54">
        <f>'Notes DC'!M94</f>
        <v>3.25</v>
      </c>
      <c r="D54">
        <f>'Notes DC'!N94</f>
        <v>3.25</v>
      </c>
      <c r="F54">
        <v>18</v>
      </c>
      <c r="H54" t="e">
        <f t="shared" si="2"/>
        <v>#REF!</v>
      </c>
      <c r="K54" t="e">
        <f t="shared" si="3"/>
        <v>#REF!</v>
      </c>
    </row>
    <row r="55" spans="1:11" x14ac:dyDescent="0.35">
      <c r="A55">
        <f>'Notes DC'!J122</f>
        <v>8</v>
      </c>
      <c r="B55">
        <f>'Notes DC'!L122</f>
        <v>1.25</v>
      </c>
      <c r="C55">
        <f>'Notes DC'!M122</f>
        <v>3.5</v>
      </c>
      <c r="D55">
        <f>'Notes DC'!N122</f>
        <v>1.75</v>
      </c>
      <c r="F55">
        <v>19</v>
      </c>
      <c r="H55" t="e">
        <f t="shared" si="2"/>
        <v>#REF!</v>
      </c>
      <c r="K55" t="e">
        <f t="shared" si="3"/>
        <v>#REF!</v>
      </c>
    </row>
    <row r="56" spans="1:11" x14ac:dyDescent="0.35">
      <c r="A56">
        <f>'Notes DC'!J131</f>
        <v>8</v>
      </c>
      <c r="B56">
        <f>'Notes DC'!L131</f>
        <v>1.25</v>
      </c>
      <c r="C56">
        <f>'Notes DC'!M131</f>
        <v>3.5</v>
      </c>
      <c r="D56">
        <f>'Notes DC'!N131</f>
        <v>2</v>
      </c>
      <c r="F56">
        <v>20</v>
      </c>
      <c r="H56" t="e">
        <f t="shared" si="2"/>
        <v>#REF!</v>
      </c>
      <c r="K56" t="e">
        <f t="shared" si="3"/>
        <v>#REF!</v>
      </c>
    </row>
    <row r="57" spans="1:11" x14ac:dyDescent="0.35">
      <c r="A57">
        <f>'Notes DC'!J138</f>
        <v>8</v>
      </c>
      <c r="B57">
        <f>'Notes DC'!L138</f>
        <v>1.75</v>
      </c>
      <c r="C57">
        <f>'Notes DC'!M138</f>
        <v>5</v>
      </c>
      <c r="D57">
        <f>'Notes DC'!N138</f>
        <v>1.25</v>
      </c>
    </row>
    <row r="58" spans="1:11" x14ac:dyDescent="0.35">
      <c r="A58">
        <f>'Notes DC'!J140</f>
        <v>8</v>
      </c>
      <c r="B58">
        <f>'Notes DC'!L140</f>
        <v>0.75</v>
      </c>
      <c r="C58">
        <f>'Notes DC'!M140</f>
        <v>4.5</v>
      </c>
      <c r="D58">
        <f>'Notes DC'!N140</f>
        <v>1.75</v>
      </c>
    </row>
    <row r="59" spans="1:11" x14ac:dyDescent="0.35">
      <c r="A59">
        <f>'Notes DC'!J12</f>
        <v>9</v>
      </c>
      <c r="B59">
        <f>'Notes DC'!L12</f>
        <v>0</v>
      </c>
      <c r="C59">
        <f>'Notes DC'!M12</f>
        <v>0</v>
      </c>
      <c r="D59">
        <f>'Notes DC'!N12</f>
        <v>0</v>
      </c>
    </row>
    <row r="60" spans="1:11" x14ac:dyDescent="0.35">
      <c r="A60">
        <f>'Notes DC'!J16</f>
        <v>9</v>
      </c>
      <c r="B60">
        <f>'Notes DC'!L16</f>
        <v>0</v>
      </c>
      <c r="C60">
        <f>'Notes DC'!M16</f>
        <v>0</v>
      </c>
      <c r="D60">
        <f>'Notes DC'!N16</f>
        <v>0</v>
      </c>
    </row>
    <row r="61" spans="1:11" x14ac:dyDescent="0.35">
      <c r="A61">
        <f>'Notes DC'!J19</f>
        <v>9</v>
      </c>
      <c r="B61">
        <f>'Notes DC'!L19</f>
        <v>0</v>
      </c>
      <c r="C61">
        <f>'Notes DC'!M19</f>
        <v>0</v>
      </c>
      <c r="D61">
        <f>'Notes DC'!N19</f>
        <v>0</v>
      </c>
    </row>
    <row r="62" spans="1:11" x14ac:dyDescent="0.35">
      <c r="A62">
        <f>'Notes DC'!J25</f>
        <v>9</v>
      </c>
      <c r="B62">
        <f>'Notes DC'!L25</f>
        <v>0</v>
      </c>
      <c r="C62">
        <f>'Notes DC'!M25</f>
        <v>0</v>
      </c>
      <c r="D62">
        <f>'Notes DC'!N25</f>
        <v>0</v>
      </c>
    </row>
    <row r="63" spans="1:11" x14ac:dyDescent="0.35">
      <c r="A63">
        <f>'Notes DC'!J32</f>
        <v>9</v>
      </c>
      <c r="B63">
        <f>'Notes DC'!L32</f>
        <v>1.75</v>
      </c>
      <c r="C63">
        <f>'Notes DC'!M32</f>
        <v>1.25</v>
      </c>
      <c r="D63">
        <f>'Notes DC'!N32</f>
        <v>2.25</v>
      </c>
    </row>
    <row r="64" spans="1:11" x14ac:dyDescent="0.35">
      <c r="A64">
        <f>'Notes DC'!J49</f>
        <v>9</v>
      </c>
      <c r="B64">
        <f>'Notes DC'!L49</f>
        <v>0.5</v>
      </c>
      <c r="C64">
        <f>'Notes DC'!M49</f>
        <v>3.5</v>
      </c>
      <c r="D64">
        <f>'Notes DC'!N49</f>
        <v>1.75</v>
      </c>
    </row>
    <row r="65" spans="1:4" x14ac:dyDescent="0.35">
      <c r="A65">
        <f>'Notes DC'!J64</f>
        <v>9</v>
      </c>
      <c r="B65">
        <f>'Notes DC'!L64</f>
        <v>2.4</v>
      </c>
      <c r="C65">
        <f>'Notes DC'!M64</f>
        <v>3.2</v>
      </c>
      <c r="D65">
        <f>'Notes DC'!N64</f>
        <v>4.2</v>
      </c>
    </row>
    <row r="66" spans="1:4" x14ac:dyDescent="0.35">
      <c r="A66">
        <f>'Notes DC'!J68</f>
        <v>9</v>
      </c>
      <c r="B66">
        <f>'Notes DC'!L68</f>
        <v>1.5999999999999999</v>
      </c>
      <c r="C66">
        <f>'Notes DC'!M68</f>
        <v>1.4</v>
      </c>
      <c r="D66">
        <f>'Notes DC'!N68</f>
        <v>1.7</v>
      </c>
    </row>
    <row r="67" spans="1:4" x14ac:dyDescent="0.35">
      <c r="A67">
        <f>'Notes DC'!J93</f>
        <v>9</v>
      </c>
      <c r="B67">
        <f>'Notes DC'!L93</f>
        <v>1.5</v>
      </c>
      <c r="C67">
        <f>'Notes DC'!M93</f>
        <v>2.75</v>
      </c>
      <c r="D67">
        <f>'Notes DC'!N93</f>
        <v>2</v>
      </c>
    </row>
    <row r="68" spans="1:4" x14ac:dyDescent="0.35">
      <c r="A68">
        <f>'Notes DC'!J99</f>
        <v>9</v>
      </c>
      <c r="B68">
        <f>'Notes DC'!L99</f>
        <v>0</v>
      </c>
      <c r="C68">
        <f>'Notes DC'!M99</f>
        <v>0</v>
      </c>
      <c r="D68">
        <f>'Notes DC'!N99</f>
        <v>0</v>
      </c>
    </row>
    <row r="69" spans="1:4" x14ac:dyDescent="0.35">
      <c r="A69">
        <f>'Notes DC'!J105</f>
        <v>9</v>
      </c>
      <c r="B69">
        <f>'Notes DC'!L105</f>
        <v>2.25</v>
      </c>
      <c r="C69">
        <f>'Notes DC'!M105</f>
        <v>4.25</v>
      </c>
      <c r="D69">
        <f>'Notes DC'!N105</f>
        <v>1.5</v>
      </c>
    </row>
    <row r="70" spans="1:4" x14ac:dyDescent="0.35">
      <c r="A70">
        <f>'Notes DC'!J116</f>
        <v>9</v>
      </c>
      <c r="B70">
        <f>'Notes DC'!L116</f>
        <v>1.75</v>
      </c>
      <c r="C70">
        <f>'Notes DC'!M116</f>
        <v>1.75</v>
      </c>
      <c r="D70">
        <f>'Notes DC'!N116</f>
        <v>3.25</v>
      </c>
    </row>
    <row r="71" spans="1:4" x14ac:dyDescent="0.35">
      <c r="A71">
        <f>'Notes DC'!J121</f>
        <v>9</v>
      </c>
      <c r="B71">
        <f>'Notes DC'!L121</f>
        <v>4.25</v>
      </c>
      <c r="C71">
        <f>'Notes DC'!M121</f>
        <v>5</v>
      </c>
      <c r="D71">
        <f>'Notes DC'!N121</f>
        <v>1.5</v>
      </c>
    </row>
    <row r="72" spans="1:4" x14ac:dyDescent="0.35">
      <c r="A72">
        <f>'Notes DC'!J130</f>
        <v>9</v>
      </c>
      <c r="B72">
        <f>'Notes DC'!L130</f>
        <v>2.5</v>
      </c>
      <c r="C72">
        <f>'Notes DC'!M130</f>
        <v>4.25</v>
      </c>
      <c r="D72">
        <f>'Notes DC'!N130</f>
        <v>0.25</v>
      </c>
    </row>
    <row r="73" spans="1:4" x14ac:dyDescent="0.35">
      <c r="A73">
        <f>'Notes DC'!J3</f>
        <v>10</v>
      </c>
      <c r="B73">
        <f>'Notes DC'!L3</f>
        <v>0</v>
      </c>
      <c r="C73">
        <f>'Notes DC'!M3</f>
        <v>0</v>
      </c>
      <c r="D73">
        <f>'Notes DC'!N3</f>
        <v>0</v>
      </c>
    </row>
    <row r="74" spans="1:4" x14ac:dyDescent="0.35">
      <c r="A74">
        <f>'Notes DC'!J6</f>
        <v>10</v>
      </c>
      <c r="B74">
        <f>'Notes DC'!L6</f>
        <v>0</v>
      </c>
      <c r="C74">
        <f>'Notes DC'!M6</f>
        <v>0</v>
      </c>
      <c r="D74">
        <f>'Notes DC'!N6</f>
        <v>0</v>
      </c>
    </row>
    <row r="75" spans="1:4" x14ac:dyDescent="0.35">
      <c r="A75">
        <f>'Notes DC'!J13</f>
        <v>10</v>
      </c>
      <c r="B75">
        <f>'Notes DC'!L13</f>
        <v>0</v>
      </c>
      <c r="C75">
        <f>'Notes DC'!M13</f>
        <v>0</v>
      </c>
      <c r="D75">
        <f>'Notes DC'!N13</f>
        <v>0</v>
      </c>
    </row>
    <row r="76" spans="1:4" x14ac:dyDescent="0.35">
      <c r="A76">
        <f>'Notes DC'!J21</f>
        <v>10</v>
      </c>
      <c r="B76">
        <f>'Notes DC'!L21</f>
        <v>0</v>
      </c>
      <c r="C76">
        <f>'Notes DC'!M21</f>
        <v>0</v>
      </c>
      <c r="D76">
        <f>'Notes DC'!N21</f>
        <v>0</v>
      </c>
    </row>
    <row r="77" spans="1:4" x14ac:dyDescent="0.35">
      <c r="A77">
        <f>'Notes DC'!J27</f>
        <v>10</v>
      </c>
      <c r="B77">
        <f>'Notes DC'!L27</f>
        <v>0</v>
      </c>
      <c r="C77">
        <f>'Notes DC'!M27</f>
        <v>0</v>
      </c>
      <c r="D77">
        <f>'Notes DC'!N27</f>
        <v>0</v>
      </c>
    </row>
    <row r="78" spans="1:4" x14ac:dyDescent="0.35">
      <c r="A78">
        <f>'Notes DC'!J30</f>
        <v>10</v>
      </c>
      <c r="B78">
        <f>'Notes DC'!L30</f>
        <v>0</v>
      </c>
      <c r="C78">
        <f>'Notes DC'!M30</f>
        <v>0</v>
      </c>
      <c r="D78">
        <f>'Notes DC'!N30</f>
        <v>0</v>
      </c>
    </row>
    <row r="79" spans="1:4" x14ac:dyDescent="0.35">
      <c r="A79">
        <f>'Notes DC'!J36</f>
        <v>10</v>
      </c>
      <c r="B79">
        <f>'Notes DC'!L36</f>
        <v>2.25</v>
      </c>
      <c r="C79">
        <f>'Notes DC'!M36</f>
        <v>4</v>
      </c>
      <c r="D79">
        <f>'Notes DC'!N36</f>
        <v>2.25</v>
      </c>
    </row>
    <row r="80" spans="1:4" x14ac:dyDescent="0.35">
      <c r="A80">
        <f>'Notes DC'!J74</f>
        <v>10</v>
      </c>
      <c r="B80">
        <f>'Notes DC'!L74</f>
        <v>2.9</v>
      </c>
      <c r="C80">
        <f>'Notes DC'!M74</f>
        <v>0</v>
      </c>
      <c r="D80">
        <f>'Notes DC'!N74</f>
        <v>2.5</v>
      </c>
    </row>
    <row r="81" spans="1:4" x14ac:dyDescent="0.35">
      <c r="A81">
        <f>'Notes DC'!J86</f>
        <v>10</v>
      </c>
      <c r="B81">
        <f>'Notes DC'!L86</f>
        <v>1.9</v>
      </c>
      <c r="C81">
        <f>'Notes DC'!M86</f>
        <v>0</v>
      </c>
      <c r="D81">
        <f>'Notes DC'!N86</f>
        <v>1</v>
      </c>
    </row>
    <row r="82" spans="1:4" x14ac:dyDescent="0.35">
      <c r="A82">
        <f>'Notes DC'!J104</f>
        <v>10</v>
      </c>
      <c r="B82">
        <f>'Notes DC'!L104</f>
        <v>2</v>
      </c>
      <c r="C82">
        <f>'Notes DC'!M104</f>
        <v>3.75</v>
      </c>
      <c r="D82">
        <f>'Notes DC'!N104</f>
        <v>1.25</v>
      </c>
    </row>
    <row r="83" spans="1:4" x14ac:dyDescent="0.35">
      <c r="A83">
        <f>'Notes DC'!J108</f>
        <v>10</v>
      </c>
      <c r="B83">
        <f>'Notes DC'!L108</f>
        <v>2.5</v>
      </c>
      <c r="C83">
        <f>'Notes DC'!M108</f>
        <v>4.75</v>
      </c>
      <c r="D83">
        <f>'Notes DC'!N108</f>
        <v>1.5</v>
      </c>
    </row>
    <row r="84" spans="1:4" x14ac:dyDescent="0.35">
      <c r="A84">
        <f>'Notes DC'!J124</f>
        <v>10</v>
      </c>
      <c r="B84">
        <f>'Notes DC'!L124</f>
        <v>1</v>
      </c>
      <c r="C84">
        <f>'Notes DC'!M124</f>
        <v>5</v>
      </c>
      <c r="D84">
        <f>'Notes DC'!N124</f>
        <v>2.5</v>
      </c>
    </row>
    <row r="85" spans="1:4" x14ac:dyDescent="0.35">
      <c r="A85">
        <f>'Notes DC'!J26</f>
        <v>11</v>
      </c>
      <c r="B85">
        <f>'Notes DC'!L26</f>
        <v>0</v>
      </c>
      <c r="C85">
        <f>'Notes DC'!M26</f>
        <v>0</v>
      </c>
      <c r="D85">
        <f>'Notes DC'!N26</f>
        <v>0</v>
      </c>
    </row>
    <row r="86" spans="1:4" x14ac:dyDescent="0.35">
      <c r="A86">
        <f>'Notes DC'!J48</f>
        <v>11</v>
      </c>
      <c r="B86">
        <f>'Notes DC'!L48</f>
        <v>3.75</v>
      </c>
      <c r="C86">
        <f>'Notes DC'!M48</f>
        <v>4.25</v>
      </c>
      <c r="D86">
        <f>'Notes DC'!N48</f>
        <v>0.25</v>
      </c>
    </row>
    <row r="87" spans="1:4" x14ac:dyDescent="0.35">
      <c r="A87">
        <f>'Notes DC'!J65</f>
        <v>11</v>
      </c>
      <c r="B87">
        <f>'Notes DC'!L65</f>
        <v>0.5</v>
      </c>
      <c r="C87">
        <f>'Notes DC'!M65</f>
        <v>0.89999999999999991</v>
      </c>
      <c r="D87">
        <f>'Notes DC'!N65</f>
        <v>2.5</v>
      </c>
    </row>
    <row r="88" spans="1:4" x14ac:dyDescent="0.35">
      <c r="A88">
        <f>'Notes DC'!J69</f>
        <v>11</v>
      </c>
      <c r="B88">
        <f>'Notes DC'!L69</f>
        <v>0.5</v>
      </c>
      <c r="C88">
        <f>'Notes DC'!M69</f>
        <v>1</v>
      </c>
      <c r="D88">
        <f>'Notes DC'!N69</f>
        <v>0.7</v>
      </c>
    </row>
    <row r="89" spans="1:4" x14ac:dyDescent="0.35">
      <c r="A89">
        <f>'Notes DC'!J87</f>
        <v>11</v>
      </c>
      <c r="B89">
        <f>'Notes DC'!L87</f>
        <v>2.2000000000000002</v>
      </c>
      <c r="C89">
        <f>'Notes DC'!M87</f>
        <v>3</v>
      </c>
      <c r="D89">
        <f>'Notes DC'!N87</f>
        <v>4.2</v>
      </c>
    </row>
    <row r="90" spans="1:4" x14ac:dyDescent="0.35">
      <c r="A90">
        <f>'Notes DC'!J90</f>
        <v>11</v>
      </c>
      <c r="B90">
        <f>'Notes DC'!L90</f>
        <v>2</v>
      </c>
      <c r="C90">
        <f>'Notes DC'!M90</f>
        <v>2</v>
      </c>
      <c r="D90">
        <f>'Notes DC'!N90</f>
        <v>2.7</v>
      </c>
    </row>
    <row r="91" spans="1:4" x14ac:dyDescent="0.35">
      <c r="A91">
        <f>'Notes DC'!J106</f>
        <v>11</v>
      </c>
      <c r="B91">
        <f>'Notes DC'!L106</f>
        <v>0</v>
      </c>
      <c r="C91">
        <f>'Notes DC'!M106</f>
        <v>4</v>
      </c>
      <c r="D91">
        <f>'Notes DC'!N106</f>
        <v>2</v>
      </c>
    </row>
    <row r="92" spans="1:4" x14ac:dyDescent="0.35">
      <c r="A92">
        <f>'Notes DC'!J109</f>
        <v>11</v>
      </c>
      <c r="B92">
        <f>'Notes DC'!L109</f>
        <v>1.75</v>
      </c>
      <c r="C92">
        <f>'Notes DC'!M109</f>
        <v>2.5</v>
      </c>
      <c r="D92">
        <f>'Notes DC'!N109</f>
        <v>3.25</v>
      </c>
    </row>
    <row r="93" spans="1:4" x14ac:dyDescent="0.35">
      <c r="A93">
        <f>'Notes DC'!J115</f>
        <v>11</v>
      </c>
      <c r="B93">
        <f>'Notes DC'!L115</f>
        <v>2.5</v>
      </c>
      <c r="C93">
        <f>'Notes DC'!M115</f>
        <v>5</v>
      </c>
      <c r="D93">
        <f>'Notes DC'!N115</f>
        <v>3.5</v>
      </c>
    </row>
    <row r="94" spans="1:4" x14ac:dyDescent="0.35">
      <c r="A94">
        <f>'Notes DC'!J119</f>
        <v>11</v>
      </c>
      <c r="B94">
        <f>'Notes DC'!L119</f>
        <v>2.25</v>
      </c>
      <c r="C94">
        <f>'Notes DC'!M119</f>
        <v>3.25</v>
      </c>
      <c r="D94">
        <f>'Notes DC'!N119</f>
        <v>2</v>
      </c>
    </row>
    <row r="95" spans="1:4" x14ac:dyDescent="0.35">
      <c r="A95">
        <f>'Notes DC'!J126</f>
        <v>11</v>
      </c>
      <c r="B95">
        <f>'Notes DC'!L126</f>
        <v>2.25</v>
      </c>
      <c r="C95">
        <f>'Notes DC'!M126</f>
        <v>2.5</v>
      </c>
      <c r="D95">
        <f>'Notes DC'!N126</f>
        <v>1.75</v>
      </c>
    </row>
    <row r="96" spans="1:4" x14ac:dyDescent="0.35">
      <c r="A96">
        <f>'Notes DC'!J127</f>
        <v>11</v>
      </c>
      <c r="B96">
        <f>'Notes DC'!L127</f>
        <v>1.75</v>
      </c>
      <c r="C96">
        <f>'Notes DC'!M127</f>
        <v>5</v>
      </c>
      <c r="D96">
        <f>'Notes DC'!N127</f>
        <v>1.5</v>
      </c>
    </row>
    <row r="97" spans="1:4" x14ac:dyDescent="0.35">
      <c r="A97">
        <f>'Notes DC'!J8</f>
        <v>12</v>
      </c>
      <c r="B97">
        <f>'Notes DC'!L8</f>
        <v>0</v>
      </c>
      <c r="C97">
        <f>'Notes DC'!M8</f>
        <v>0</v>
      </c>
      <c r="D97">
        <f>'Notes DC'!N8</f>
        <v>0</v>
      </c>
    </row>
    <row r="98" spans="1:4" x14ac:dyDescent="0.35">
      <c r="A98">
        <f>'Notes DC'!J22</f>
        <v>12</v>
      </c>
      <c r="B98">
        <f>'Notes DC'!L22</f>
        <v>0</v>
      </c>
      <c r="C98">
        <f>'Notes DC'!M22</f>
        <v>0</v>
      </c>
      <c r="D98">
        <f>'Notes DC'!N22</f>
        <v>0</v>
      </c>
    </row>
    <row r="99" spans="1:4" x14ac:dyDescent="0.35">
      <c r="A99">
        <f>'Notes DC'!J73</f>
        <v>12</v>
      </c>
      <c r="B99">
        <f>'Notes DC'!L73</f>
        <v>3.2</v>
      </c>
      <c r="C99">
        <f>'Notes DC'!M73</f>
        <v>2.2000000000000002</v>
      </c>
      <c r="D99">
        <f>'Notes DC'!N73</f>
        <v>1.5</v>
      </c>
    </row>
    <row r="100" spans="1:4" x14ac:dyDescent="0.35">
      <c r="A100">
        <f>'Notes DC'!J97</f>
        <v>12</v>
      </c>
      <c r="B100">
        <f>'Notes DC'!L97</f>
        <v>2.5</v>
      </c>
      <c r="C100">
        <f>'Notes DC'!M97</f>
        <v>3.75</v>
      </c>
      <c r="D100">
        <f>'Notes DC'!N97</f>
        <v>2.75</v>
      </c>
    </row>
    <row r="101" spans="1:4" x14ac:dyDescent="0.35">
      <c r="A101">
        <f>'Notes DC'!J113</f>
        <v>12</v>
      </c>
      <c r="B101">
        <f>'Notes DC'!L113</f>
        <v>2.5</v>
      </c>
      <c r="C101">
        <f>'Notes DC'!M113</f>
        <v>3.75</v>
      </c>
      <c r="D101">
        <f>'Notes DC'!N113</f>
        <v>3.25</v>
      </c>
    </row>
    <row r="102" spans="1:4" x14ac:dyDescent="0.35">
      <c r="A102">
        <f>'Notes DC'!J120</f>
        <v>12</v>
      </c>
      <c r="B102">
        <f>'Notes DC'!L120</f>
        <v>3.5</v>
      </c>
      <c r="C102">
        <f>'Notes DC'!M120</f>
        <v>4.25</v>
      </c>
      <c r="D102">
        <f>'Notes DC'!N120</f>
        <v>3.25</v>
      </c>
    </row>
    <row r="103" spans="1:4" x14ac:dyDescent="0.35">
      <c r="A103">
        <f>'Notes DC'!J134</f>
        <v>12</v>
      </c>
      <c r="B103">
        <f>'Notes DC'!L134</f>
        <v>1.5</v>
      </c>
      <c r="C103">
        <f>'Notes DC'!M134</f>
        <v>3.5</v>
      </c>
      <c r="D103">
        <f>'Notes DC'!N134</f>
        <v>0.75</v>
      </c>
    </row>
    <row r="104" spans="1:4" x14ac:dyDescent="0.35">
      <c r="A104">
        <f>'Notes DC'!J9</f>
        <v>13</v>
      </c>
      <c r="B104">
        <f>'Notes DC'!L9</f>
        <v>0</v>
      </c>
      <c r="C104">
        <f>'Notes DC'!M9</f>
        <v>0</v>
      </c>
      <c r="D104">
        <f>'Notes DC'!N9</f>
        <v>0</v>
      </c>
    </row>
    <row r="105" spans="1:4" x14ac:dyDescent="0.35">
      <c r="A105">
        <f>'Notes DC'!J10</f>
        <v>13</v>
      </c>
      <c r="B105">
        <f>'Notes DC'!L10</f>
        <v>0</v>
      </c>
      <c r="C105">
        <f>'Notes DC'!M10</f>
        <v>0</v>
      </c>
      <c r="D105">
        <f>'Notes DC'!N10</f>
        <v>0</v>
      </c>
    </row>
    <row r="106" spans="1:4" x14ac:dyDescent="0.35">
      <c r="A106">
        <f>'Notes DC'!J29</f>
        <v>13</v>
      </c>
      <c r="B106">
        <f>'Notes DC'!L29</f>
        <v>0</v>
      </c>
      <c r="C106">
        <f>'Notes DC'!M29</f>
        <v>0</v>
      </c>
      <c r="D106">
        <f>'Notes DC'!N29</f>
        <v>0</v>
      </c>
    </row>
    <row r="107" spans="1:4" x14ac:dyDescent="0.35">
      <c r="A107">
        <f>'Notes DC'!J40</f>
        <v>13</v>
      </c>
      <c r="B107">
        <f>'Notes DC'!L40</f>
        <v>3</v>
      </c>
      <c r="C107">
        <f>'Notes DC'!M40</f>
        <v>4.25</v>
      </c>
      <c r="D107">
        <f>'Notes DC'!N40</f>
        <v>2</v>
      </c>
    </row>
    <row r="108" spans="1:4" x14ac:dyDescent="0.35">
      <c r="A108">
        <f>'Notes DC'!J44</f>
        <v>13</v>
      </c>
      <c r="B108">
        <f>'Notes DC'!L44</f>
        <v>3</v>
      </c>
      <c r="C108">
        <f>'Notes DC'!M44</f>
        <v>2.5</v>
      </c>
      <c r="D108">
        <f>'Notes DC'!N44</f>
        <v>2.5</v>
      </c>
    </row>
    <row r="109" spans="1:4" x14ac:dyDescent="0.35">
      <c r="A109">
        <f>'Notes DC'!J52</f>
        <v>13</v>
      </c>
      <c r="B109">
        <f>'Notes DC'!L52</f>
        <v>2.25</v>
      </c>
      <c r="C109">
        <f>'Notes DC'!M52</f>
        <v>4</v>
      </c>
      <c r="D109">
        <f>'Notes DC'!N52</f>
        <v>1.25</v>
      </c>
    </row>
    <row r="110" spans="1:4" x14ac:dyDescent="0.35">
      <c r="A110">
        <f>'Notes DC'!J57</f>
        <v>13</v>
      </c>
      <c r="B110">
        <f>'Notes DC'!L57</f>
        <v>3.5</v>
      </c>
      <c r="C110">
        <f>'Notes DC'!M57</f>
        <v>3.75</v>
      </c>
      <c r="D110">
        <f>'Notes DC'!N57</f>
        <v>3.25</v>
      </c>
    </row>
    <row r="111" spans="1:4" x14ac:dyDescent="0.35">
      <c r="A111">
        <f>'Notes DC'!J61</f>
        <v>13</v>
      </c>
      <c r="B111">
        <f>'Notes DC'!L61</f>
        <v>1</v>
      </c>
      <c r="C111">
        <f>'Notes DC'!M61</f>
        <v>3.5</v>
      </c>
      <c r="D111">
        <f>'Notes DC'!N61</f>
        <v>0.89999999999999991</v>
      </c>
    </row>
    <row r="112" spans="1:4" x14ac:dyDescent="0.35">
      <c r="A112">
        <f>'Notes DC'!J71</f>
        <v>13</v>
      </c>
      <c r="B112">
        <f>'Notes DC'!L71</f>
        <v>3.2</v>
      </c>
      <c r="C112">
        <f>'Notes DC'!M71</f>
        <v>1.5999999999999999</v>
      </c>
      <c r="D112">
        <f>'Notes DC'!N71</f>
        <v>2.6</v>
      </c>
    </row>
    <row r="113" spans="1:4" x14ac:dyDescent="0.35">
      <c r="A113">
        <f>'Notes DC'!J78</f>
        <v>13</v>
      </c>
      <c r="B113">
        <f>'Notes DC'!L78</f>
        <v>1.5</v>
      </c>
      <c r="C113">
        <f>'Notes DC'!M78</f>
        <v>1</v>
      </c>
      <c r="D113">
        <f>'Notes DC'!N78</f>
        <v>2</v>
      </c>
    </row>
    <row r="114" spans="1:4" x14ac:dyDescent="0.35">
      <c r="A114">
        <f>'Notes DC'!J81</f>
        <v>13</v>
      </c>
      <c r="B114">
        <f>'Notes DC'!L81</f>
        <v>4.7</v>
      </c>
      <c r="C114">
        <f>'Notes DC'!M81</f>
        <v>3.3</v>
      </c>
      <c r="D114">
        <f>'Notes DC'!N81</f>
        <v>4.2</v>
      </c>
    </row>
    <row r="115" spans="1:4" x14ac:dyDescent="0.35">
      <c r="A115">
        <f>'Notes DC'!J82</f>
        <v>13</v>
      </c>
      <c r="B115">
        <f>'Notes DC'!L82</f>
        <v>2.7</v>
      </c>
      <c r="C115">
        <f>'Notes DC'!M82</f>
        <v>0.4</v>
      </c>
      <c r="D115">
        <f>'Notes DC'!N82</f>
        <v>1.3</v>
      </c>
    </row>
    <row r="116" spans="1:4" x14ac:dyDescent="0.35">
      <c r="A116">
        <f>'Notes DC'!J88</f>
        <v>13</v>
      </c>
      <c r="B116">
        <f>'Notes DC'!L88</f>
        <v>3.2</v>
      </c>
      <c r="C116">
        <f>'Notes DC'!M88</f>
        <v>1.9</v>
      </c>
      <c r="D116">
        <f>'Notes DC'!N88</f>
        <v>0.7</v>
      </c>
    </row>
    <row r="117" spans="1:4" x14ac:dyDescent="0.35">
      <c r="A117">
        <f>'Notes DC'!J96</f>
        <v>13</v>
      </c>
      <c r="B117">
        <f>'Notes DC'!L96</f>
        <v>1.75</v>
      </c>
      <c r="C117">
        <f>'Notes DC'!M96</f>
        <v>3.5</v>
      </c>
      <c r="D117">
        <f>'Notes DC'!N96</f>
        <v>4</v>
      </c>
    </row>
    <row r="118" spans="1:4" x14ac:dyDescent="0.35">
      <c r="A118">
        <f>'Notes DC'!J103</f>
        <v>13</v>
      </c>
      <c r="B118">
        <f>'Notes DC'!L103</f>
        <v>2.5</v>
      </c>
      <c r="C118">
        <f>'Notes DC'!M103</f>
        <v>4.5</v>
      </c>
      <c r="D118">
        <f>'Notes DC'!N103</f>
        <v>3</v>
      </c>
    </row>
    <row r="119" spans="1:4" x14ac:dyDescent="0.35">
      <c r="A119">
        <f>'Notes DC'!J11</f>
        <v>14</v>
      </c>
      <c r="B119">
        <f>'Notes DC'!L11</f>
        <v>0</v>
      </c>
      <c r="C119">
        <f>'Notes DC'!M11</f>
        <v>0</v>
      </c>
      <c r="D119">
        <f>'Notes DC'!N11</f>
        <v>0</v>
      </c>
    </row>
    <row r="120" spans="1:4" x14ac:dyDescent="0.35">
      <c r="A120">
        <f>'Notes DC'!J63</f>
        <v>14</v>
      </c>
      <c r="B120">
        <f>'Notes DC'!L63</f>
        <v>1</v>
      </c>
      <c r="C120">
        <f>'Notes DC'!M63</f>
        <v>1.7</v>
      </c>
      <c r="D120">
        <f>'Notes DC'!N63</f>
        <v>1.3</v>
      </c>
    </row>
    <row r="121" spans="1:4" x14ac:dyDescent="0.35">
      <c r="A121">
        <f>'Notes DC'!J72</f>
        <v>14</v>
      </c>
      <c r="B121">
        <f>'Notes DC'!L72</f>
        <v>2.2999999999999998</v>
      </c>
      <c r="C121">
        <f>'Notes DC'!M72</f>
        <v>2.2000000000000002</v>
      </c>
      <c r="D121">
        <f>'Notes DC'!N72</f>
        <v>1.9</v>
      </c>
    </row>
    <row r="122" spans="1:4" x14ac:dyDescent="0.35">
      <c r="A122">
        <f>'Notes DC'!J76</f>
        <v>14</v>
      </c>
      <c r="B122">
        <f>'Notes DC'!L76</f>
        <v>1.7</v>
      </c>
      <c r="C122">
        <f>'Notes DC'!M76</f>
        <v>0</v>
      </c>
      <c r="D122">
        <f>'Notes DC'!N76</f>
        <v>2.7</v>
      </c>
    </row>
    <row r="123" spans="1:4" x14ac:dyDescent="0.35">
      <c r="A123">
        <f>'Notes DC'!J92</f>
        <v>14</v>
      </c>
      <c r="B123">
        <f>'Notes DC'!L92</f>
        <v>2.2000000000000002</v>
      </c>
      <c r="C123">
        <f>'Notes DC'!M92</f>
        <v>2.2000000000000002</v>
      </c>
      <c r="D123">
        <f>'Notes DC'!N92</f>
        <v>2.7</v>
      </c>
    </row>
    <row r="124" spans="1:4" x14ac:dyDescent="0.35">
      <c r="A124">
        <f>'Notes DC'!J117</f>
        <v>14</v>
      </c>
      <c r="B124">
        <f>'Notes DC'!L117</f>
        <v>2</v>
      </c>
      <c r="C124">
        <f>'Notes DC'!M117</f>
        <v>4.25</v>
      </c>
      <c r="D124">
        <f>'Notes DC'!N117</f>
        <v>2</v>
      </c>
    </row>
    <row r="125" spans="1:4" x14ac:dyDescent="0.35">
      <c r="A125">
        <f>'Notes DC'!J129</f>
        <v>14</v>
      </c>
      <c r="B125">
        <f>'Notes DC'!L129</f>
        <v>3.5</v>
      </c>
      <c r="C125">
        <f>'Notes DC'!M129</f>
        <v>5</v>
      </c>
      <c r="D125">
        <f>'Notes DC'!N129</f>
        <v>1.75</v>
      </c>
    </row>
    <row r="126" spans="1:4" x14ac:dyDescent="0.35">
      <c r="A126">
        <f>'Notes DC'!J20</f>
        <v>15</v>
      </c>
      <c r="B126">
        <f>'Notes DC'!L20</f>
        <v>0</v>
      </c>
      <c r="C126">
        <f>'Notes DC'!M20</f>
        <v>0</v>
      </c>
      <c r="D126">
        <f>'Notes DC'!N20</f>
        <v>0</v>
      </c>
    </row>
    <row r="127" spans="1:4" x14ac:dyDescent="0.35">
      <c r="A127">
        <f>'Notes DC'!J80</f>
        <v>15</v>
      </c>
      <c r="B127">
        <f>'Notes DC'!L80</f>
        <v>1.5</v>
      </c>
      <c r="C127">
        <f>'Notes DC'!M80</f>
        <v>3.3</v>
      </c>
      <c r="D127">
        <f>'Notes DC'!N80</f>
        <v>2.0999999999999996</v>
      </c>
    </row>
    <row r="128" spans="1:4" x14ac:dyDescent="0.35">
      <c r="A128">
        <f>'Notes DC'!J95</f>
        <v>15</v>
      </c>
      <c r="B128">
        <f>'Notes DC'!L95</f>
        <v>2.75</v>
      </c>
      <c r="C128">
        <f>'Notes DC'!M95</f>
        <v>2.75</v>
      </c>
      <c r="D128">
        <f>'Notes DC'!N95</f>
        <v>2.75</v>
      </c>
    </row>
    <row r="129" spans="1:4" x14ac:dyDescent="0.35">
      <c r="A129">
        <f>'Notes DC'!J98</f>
        <v>15</v>
      </c>
      <c r="B129">
        <f>'Notes DC'!L98</f>
        <v>2.75</v>
      </c>
      <c r="C129">
        <f>'Notes DC'!M98</f>
        <v>4</v>
      </c>
      <c r="D129">
        <f>'Notes DC'!N98</f>
        <v>4</v>
      </c>
    </row>
    <row r="130" spans="1:4" x14ac:dyDescent="0.35">
      <c r="A130">
        <f>'Notes DC'!J114</f>
        <v>15</v>
      </c>
      <c r="B130">
        <f>'Notes DC'!L114</f>
        <v>2.25</v>
      </c>
      <c r="C130">
        <f>'Notes DC'!M114</f>
        <v>4</v>
      </c>
      <c r="D130">
        <f>'Notes DC'!N114</f>
        <v>2</v>
      </c>
    </row>
    <row r="131" spans="1:4" x14ac:dyDescent="0.35">
      <c r="A131">
        <f>'Notes DC'!J139</f>
        <v>15</v>
      </c>
      <c r="B131">
        <f>'Notes DC'!L139</f>
        <v>2.25</v>
      </c>
      <c r="C131">
        <f>'Notes DC'!M139</f>
        <v>4.75</v>
      </c>
      <c r="D131">
        <f>'Notes DC'!N139</f>
        <v>2</v>
      </c>
    </row>
    <row r="132" spans="1:4" x14ac:dyDescent="0.35">
      <c r="A132">
        <f>'Notes DC'!J110</f>
        <v>16</v>
      </c>
      <c r="B132">
        <f>'Notes DC'!L110</f>
        <v>2.25</v>
      </c>
      <c r="C132">
        <f>'Notes DC'!M110</f>
        <v>4.25</v>
      </c>
      <c r="D132">
        <f>'Notes DC'!N110</f>
        <v>4.5</v>
      </c>
    </row>
    <row r="133" spans="1:4" x14ac:dyDescent="0.35">
      <c r="A133">
        <f>'Notes DC'!J133</f>
        <v>16</v>
      </c>
      <c r="B133">
        <f>'Notes DC'!L133</f>
        <v>3</v>
      </c>
      <c r="C133">
        <f>'Notes DC'!M133</f>
        <v>4.5</v>
      </c>
      <c r="D133">
        <f>'Notes DC'!N133</f>
        <v>2</v>
      </c>
    </row>
    <row r="134" spans="1:4" x14ac:dyDescent="0.35">
      <c r="A134">
        <f>'Notes DC'!J66</f>
        <v>17</v>
      </c>
      <c r="B134">
        <f>'Notes DC'!L66</f>
        <v>3.9000000000000004</v>
      </c>
      <c r="C134">
        <f>'Notes DC'!M66</f>
        <v>4</v>
      </c>
      <c r="D134">
        <f>'Notes DC'!N66</f>
        <v>2.1</v>
      </c>
    </row>
    <row r="135" spans="1:4" x14ac:dyDescent="0.35">
      <c r="A135">
        <f>'Notes DC'!J75</f>
        <v>17</v>
      </c>
      <c r="B135">
        <f>'Notes DC'!L75</f>
        <v>3.2</v>
      </c>
      <c r="C135">
        <f>'Notes DC'!M75</f>
        <v>3.5999999999999996</v>
      </c>
      <c r="D135">
        <f>'Notes DC'!N75</f>
        <v>3.8</v>
      </c>
    </row>
    <row r="136" spans="1:4" x14ac:dyDescent="0.35">
      <c r="A136">
        <f>'Notes DC'!J79</f>
        <v>17</v>
      </c>
      <c r="B136">
        <f>'Notes DC'!L79</f>
        <v>1.9</v>
      </c>
      <c r="C136">
        <f>'Notes DC'!M79</f>
        <v>3.3</v>
      </c>
      <c r="D136">
        <f>'Notes DC'!N79</f>
        <v>1.7</v>
      </c>
    </row>
    <row r="137" spans="1:4" x14ac:dyDescent="0.35">
      <c r="A137">
        <f>'Notes DC'!J91</f>
        <v>17</v>
      </c>
      <c r="B137">
        <f>'Notes DC'!L91</f>
        <v>2.2999999999999998</v>
      </c>
      <c r="C137">
        <f>'Notes DC'!M91</f>
        <v>3.5</v>
      </c>
      <c r="D137">
        <f>'Notes DC'!N91</f>
        <v>2.9</v>
      </c>
    </row>
    <row r="138" spans="1:4" x14ac:dyDescent="0.35">
      <c r="A138">
        <f>'Notes DC'!J100</f>
        <v>17</v>
      </c>
      <c r="B138">
        <f>'Notes DC'!L100</f>
        <v>3.5</v>
      </c>
      <c r="C138">
        <f>'Notes DC'!M100</f>
        <v>4.25</v>
      </c>
      <c r="D138">
        <f>'Notes DC'!N100</f>
        <v>5</v>
      </c>
    </row>
    <row r="139" spans="1:4" x14ac:dyDescent="0.35">
      <c r="A139">
        <f>'Notes DC'!J56</f>
        <v>18</v>
      </c>
      <c r="B139">
        <f>'Notes DC'!L56</f>
        <v>3.5</v>
      </c>
      <c r="C139">
        <f>'Notes DC'!M56</f>
        <v>4.25</v>
      </c>
      <c r="D139">
        <f>'Notes DC'!N56</f>
        <v>3.75</v>
      </c>
    </row>
    <row r="140" spans="1:4" x14ac:dyDescent="0.35">
      <c r="A140">
        <f>'Notes DC'!J89</f>
        <v>19</v>
      </c>
      <c r="B140">
        <f>'Notes DC'!L89</f>
        <v>2</v>
      </c>
      <c r="C140">
        <f>'Notes DC'!M89</f>
        <v>3.5</v>
      </c>
      <c r="D140">
        <f>'Notes DC'!N89</f>
        <v>3.5</v>
      </c>
    </row>
  </sheetData>
  <phoneticPr fontId="10" type="noConversion"/>
  <pageMargins left="0.7" right="0.7" top="0.75" bottom="0.75" header="0.3" footer="0.3"/>
  <drawing r:id="rId1"/>
  <legacy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8F316-DDE0-48C8-8166-680D28EB9056}">
  <sheetPr>
    <tabColor rgb="FFC00000"/>
  </sheetPr>
  <dimension ref="A1:AJ143"/>
  <sheetViews>
    <sheetView topLeftCell="D1" zoomScale="85" zoomScaleNormal="85" workbookViewId="0">
      <selection activeCell="L22" sqref="L22"/>
    </sheetView>
  </sheetViews>
  <sheetFormatPr baseColWidth="10" defaultColWidth="11.453125" defaultRowHeight="14.5" x14ac:dyDescent="0.35"/>
  <cols>
    <col min="1" max="1" width="20.6328125" bestFit="1" customWidth="1"/>
    <col min="2" max="2" width="14.26953125" bestFit="1" customWidth="1"/>
    <col min="3" max="3" width="14.08984375" bestFit="1" customWidth="1"/>
    <col min="4" max="4" width="13.6328125" bestFit="1" customWidth="1"/>
    <col min="5" max="5" width="15.453125" bestFit="1" customWidth="1"/>
    <col min="6" max="6" width="14.7265625" bestFit="1" customWidth="1"/>
    <col min="7" max="7" width="14.1796875" bestFit="1" customWidth="1"/>
    <col min="8" max="8" width="15" bestFit="1" customWidth="1"/>
    <col min="9" max="9" width="14.08984375" bestFit="1" customWidth="1"/>
    <col min="10" max="10" width="13.6328125" bestFit="1" customWidth="1"/>
    <col min="11" max="11" width="15.453125" bestFit="1" customWidth="1"/>
    <col min="12" max="12" width="14.7265625" bestFit="1" customWidth="1"/>
    <col min="13" max="15" width="14.7265625" customWidth="1"/>
    <col min="16" max="16" width="4.7265625" bestFit="1" customWidth="1"/>
    <col min="17" max="17" width="20.6328125" bestFit="1" customWidth="1"/>
    <col min="18" max="18" width="23.1796875" bestFit="1" customWidth="1"/>
    <col min="19" max="19" width="2" bestFit="1" customWidth="1"/>
    <col min="20" max="20" width="3.08984375" bestFit="1" customWidth="1"/>
    <col min="21" max="22" width="2" bestFit="1" customWidth="1"/>
    <col min="23" max="35" width="3.08984375" bestFit="1" customWidth="1"/>
    <col min="36" max="36" width="12.08984375" bestFit="1" customWidth="1"/>
    <col min="37" max="37" width="12.1796875" bestFit="1" customWidth="1"/>
    <col min="38" max="38" width="26.453125" bestFit="1" customWidth="1"/>
    <col min="39" max="39" width="25.54296875" bestFit="1" customWidth="1"/>
    <col min="40" max="40" width="7.26953125" bestFit="1" customWidth="1"/>
    <col min="41" max="42" width="4.453125" bestFit="1" customWidth="1"/>
    <col min="43" max="44" width="7.1796875" bestFit="1" customWidth="1"/>
    <col min="45" max="45" width="4.453125" bestFit="1" customWidth="1"/>
    <col min="46" max="46" width="7.1796875" bestFit="1" customWidth="1"/>
    <col min="47" max="47" width="4.453125" bestFit="1" customWidth="1"/>
    <col min="48" max="48" width="7.1796875" bestFit="1" customWidth="1"/>
    <col min="49" max="49" width="7.26953125" bestFit="1" customWidth="1"/>
    <col min="50" max="51" width="4.453125" bestFit="1" customWidth="1"/>
    <col min="52" max="52" width="7.1796875" bestFit="1" customWidth="1"/>
    <col min="53" max="53" width="7.26953125" bestFit="1" customWidth="1"/>
    <col min="54" max="54" width="26.453125" bestFit="1" customWidth="1"/>
    <col min="55" max="55" width="22.54296875" bestFit="1" customWidth="1"/>
    <col min="56" max="56" width="25.54296875" bestFit="1" customWidth="1"/>
  </cols>
  <sheetData>
    <row r="1" spans="1:36" ht="21" x14ac:dyDescent="0.5">
      <c r="A1" s="239" t="s">
        <v>251</v>
      </c>
      <c r="B1" s="238"/>
    </row>
    <row r="2" spans="1:36" x14ac:dyDescent="0.35">
      <c r="Q2" s="11" t="s">
        <v>252</v>
      </c>
      <c r="R2" s="11" t="s">
        <v>253</v>
      </c>
    </row>
    <row r="3" spans="1:36" x14ac:dyDescent="0.35">
      <c r="Q3" s="11" t="s">
        <v>229</v>
      </c>
      <c r="R3">
        <v>2</v>
      </c>
      <c r="S3">
        <v>3</v>
      </c>
      <c r="T3">
        <v>4</v>
      </c>
      <c r="U3">
        <v>5</v>
      </c>
      <c r="V3">
        <v>6</v>
      </c>
      <c r="W3">
        <v>7</v>
      </c>
      <c r="X3">
        <v>8</v>
      </c>
      <c r="Y3">
        <v>9</v>
      </c>
      <c r="Z3">
        <v>10</v>
      </c>
      <c r="AA3">
        <v>11</v>
      </c>
      <c r="AB3">
        <v>12</v>
      </c>
      <c r="AC3">
        <v>13</v>
      </c>
      <c r="AD3">
        <v>14</v>
      </c>
      <c r="AE3">
        <v>15</v>
      </c>
      <c r="AF3">
        <v>16</v>
      </c>
      <c r="AG3">
        <v>17</v>
      </c>
      <c r="AH3">
        <v>18</v>
      </c>
      <c r="AI3">
        <v>19</v>
      </c>
      <c r="AJ3" t="s">
        <v>231</v>
      </c>
    </row>
    <row r="4" spans="1:36" x14ac:dyDescent="0.35">
      <c r="Q4" s="12" t="s">
        <v>266</v>
      </c>
      <c r="T4">
        <v>1</v>
      </c>
      <c r="AJ4">
        <v>1</v>
      </c>
    </row>
    <row r="5" spans="1:36" x14ac:dyDescent="0.35">
      <c r="A5" s="11" t="s">
        <v>193</v>
      </c>
      <c r="B5" t="s">
        <v>219</v>
      </c>
      <c r="Q5" s="12" t="s">
        <v>267</v>
      </c>
      <c r="Z5">
        <v>1</v>
      </c>
      <c r="AJ5">
        <v>1</v>
      </c>
    </row>
    <row r="6" spans="1:36" x14ac:dyDescent="0.35">
      <c r="Q6" s="12" t="s">
        <v>268</v>
      </c>
      <c r="U6">
        <v>1</v>
      </c>
      <c r="AJ6">
        <v>1</v>
      </c>
    </row>
    <row r="7" spans="1:36" x14ac:dyDescent="0.35">
      <c r="A7" s="11" t="s">
        <v>229</v>
      </c>
      <c r="B7" t="s">
        <v>230</v>
      </c>
      <c r="Q7" s="12" t="s">
        <v>269</v>
      </c>
      <c r="U7">
        <v>1</v>
      </c>
      <c r="AJ7">
        <v>1</v>
      </c>
    </row>
    <row r="8" spans="1:36" x14ac:dyDescent="0.35">
      <c r="A8" s="12">
        <v>611</v>
      </c>
      <c r="B8">
        <v>8</v>
      </c>
      <c r="Q8" s="12" t="s">
        <v>270</v>
      </c>
      <c r="Z8">
        <v>1</v>
      </c>
      <c r="AJ8">
        <v>1</v>
      </c>
    </row>
    <row r="9" spans="1:36" x14ac:dyDescent="0.35">
      <c r="A9" s="12">
        <v>612</v>
      </c>
      <c r="B9">
        <v>6</v>
      </c>
      <c r="Q9" s="12" t="s">
        <v>271</v>
      </c>
      <c r="V9">
        <v>1</v>
      </c>
      <c r="AJ9">
        <v>1</v>
      </c>
    </row>
    <row r="10" spans="1:36" x14ac:dyDescent="0.35">
      <c r="A10" s="12">
        <v>613</v>
      </c>
      <c r="B10">
        <v>11</v>
      </c>
      <c r="Q10" s="12" t="s">
        <v>272</v>
      </c>
      <c r="AB10">
        <v>1</v>
      </c>
      <c r="AJ10">
        <v>1</v>
      </c>
    </row>
    <row r="11" spans="1:36" x14ac:dyDescent="0.35">
      <c r="A11" s="12">
        <v>614</v>
      </c>
      <c r="B11">
        <v>8</v>
      </c>
      <c r="Q11" s="12" t="s">
        <v>273</v>
      </c>
      <c r="AC11">
        <v>1</v>
      </c>
      <c r="AJ11">
        <v>1</v>
      </c>
    </row>
    <row r="12" spans="1:36" x14ac:dyDescent="0.35">
      <c r="A12" s="12">
        <v>615</v>
      </c>
      <c r="B12">
        <v>3</v>
      </c>
      <c r="Q12" s="12" t="s">
        <v>274</v>
      </c>
      <c r="AC12">
        <v>1</v>
      </c>
      <c r="AJ12">
        <v>1</v>
      </c>
    </row>
    <row r="13" spans="1:36" x14ac:dyDescent="0.35">
      <c r="A13" s="12" t="s">
        <v>231</v>
      </c>
      <c r="B13">
        <v>36</v>
      </c>
      <c r="Q13" s="12" t="s">
        <v>275</v>
      </c>
      <c r="AD13">
        <v>1</v>
      </c>
      <c r="AJ13">
        <v>1</v>
      </c>
    </row>
    <row r="14" spans="1:36" x14ac:dyDescent="0.35">
      <c r="Q14" s="12" t="s">
        <v>276</v>
      </c>
      <c r="Y14">
        <v>1</v>
      </c>
      <c r="AJ14">
        <v>1</v>
      </c>
    </row>
    <row r="15" spans="1:36" x14ac:dyDescent="0.35">
      <c r="Q15" s="12" t="s">
        <v>277</v>
      </c>
      <c r="Z15">
        <v>1</v>
      </c>
      <c r="AJ15">
        <v>1</v>
      </c>
    </row>
    <row r="16" spans="1:36" x14ac:dyDescent="0.35">
      <c r="A16" s="11" t="s">
        <v>229</v>
      </c>
      <c r="B16" s="53" t="s">
        <v>254</v>
      </c>
      <c r="C16" s="53" t="s">
        <v>255</v>
      </c>
      <c r="D16" s="53" t="s">
        <v>256</v>
      </c>
      <c r="E16" s="53" t="s">
        <v>257</v>
      </c>
      <c r="F16" t="s">
        <v>258</v>
      </c>
      <c r="G16" t="s">
        <v>259</v>
      </c>
      <c r="H16" s="53" t="s">
        <v>260</v>
      </c>
      <c r="I16" s="53" t="s">
        <v>261</v>
      </c>
      <c r="J16" s="53" t="s">
        <v>262</v>
      </c>
      <c r="K16" s="53" t="s">
        <v>263</v>
      </c>
      <c r="L16" t="s">
        <v>264</v>
      </c>
      <c r="Q16" s="12" t="s">
        <v>278</v>
      </c>
      <c r="X16">
        <v>1</v>
      </c>
      <c r="AJ16">
        <v>1</v>
      </c>
    </row>
    <row r="17" spans="1:36" x14ac:dyDescent="0.35">
      <c r="A17" s="12">
        <v>611</v>
      </c>
      <c r="B17" s="46">
        <v>3.1379310344827585</v>
      </c>
      <c r="C17" s="46">
        <v>3.8793103448275863</v>
      </c>
      <c r="D17" s="46">
        <v>5.568965517241379</v>
      </c>
      <c r="E17" s="46">
        <v>9</v>
      </c>
      <c r="F17" s="46">
        <v>3.3058389901160385</v>
      </c>
      <c r="G17" s="46">
        <v>0</v>
      </c>
      <c r="H17" s="46">
        <v>4.4827586206896551E-2</v>
      </c>
      <c r="I17" s="46">
        <v>0.11724137931034484</v>
      </c>
      <c r="J17" s="46">
        <v>8.6206896551724144E-2</v>
      </c>
      <c r="K17" s="46">
        <v>0.27586206896551724</v>
      </c>
      <c r="L17" s="46">
        <v>1.4855627054164149</v>
      </c>
      <c r="M17" s="46"/>
      <c r="N17" s="46"/>
      <c r="O17" s="46"/>
      <c r="Q17" s="12" t="s">
        <v>279</v>
      </c>
      <c r="R17">
        <v>1</v>
      </c>
      <c r="AJ17">
        <v>1</v>
      </c>
    </row>
    <row r="18" spans="1:36" x14ac:dyDescent="0.35">
      <c r="A18" s="12">
        <v>612</v>
      </c>
      <c r="B18" s="46">
        <v>2.5950000000000006</v>
      </c>
      <c r="C18" s="46">
        <v>3.1500000000000004</v>
      </c>
      <c r="D18" s="46">
        <v>4.2850000000000001</v>
      </c>
      <c r="E18" s="46">
        <v>7.333333333333333</v>
      </c>
      <c r="F18" s="46">
        <v>3.8625820677216764</v>
      </c>
      <c r="G18" s="46">
        <v>2.3416666666666668</v>
      </c>
      <c r="H18" s="46">
        <v>2.1166666666666667</v>
      </c>
      <c r="I18" s="46">
        <v>2.9166666666666665</v>
      </c>
      <c r="J18" s="46">
        <v>1.6583333333333334</v>
      </c>
      <c r="K18" s="46">
        <v>9.4666666666666668</v>
      </c>
      <c r="L18" s="46">
        <v>3.5693458623475354</v>
      </c>
      <c r="M18" s="46"/>
      <c r="N18" s="46"/>
      <c r="O18" s="46"/>
      <c r="Q18" s="12" t="s">
        <v>280</v>
      </c>
      <c r="Y18">
        <v>1</v>
      </c>
      <c r="AJ18">
        <v>1</v>
      </c>
    </row>
    <row r="19" spans="1:36" x14ac:dyDescent="0.35">
      <c r="A19" s="12">
        <v>613</v>
      </c>
      <c r="B19" s="46">
        <v>4.0703125</v>
      </c>
      <c r="C19" s="46">
        <v>5.1796875</v>
      </c>
      <c r="D19" s="46">
        <v>6.8046875</v>
      </c>
      <c r="E19" s="46">
        <v>11.59375</v>
      </c>
      <c r="F19" s="46">
        <v>3.9664673077217976</v>
      </c>
      <c r="G19" s="46">
        <v>2.6703125000000005</v>
      </c>
      <c r="H19" s="46">
        <v>1.9906250000000001</v>
      </c>
      <c r="I19" s="46">
        <v>2</v>
      </c>
      <c r="J19" s="46">
        <v>2.0875000000000008</v>
      </c>
      <c r="K19" s="46">
        <v>9.53125</v>
      </c>
      <c r="L19" s="46">
        <v>3.3116059353382825</v>
      </c>
      <c r="M19" s="46"/>
      <c r="N19" s="46"/>
      <c r="O19" s="46"/>
      <c r="Q19" s="12" t="s">
        <v>281</v>
      </c>
      <c r="X19">
        <v>1</v>
      </c>
      <c r="AJ19">
        <v>1</v>
      </c>
    </row>
    <row r="20" spans="1:36" x14ac:dyDescent="0.35">
      <c r="A20" s="12">
        <v>614</v>
      </c>
      <c r="B20" s="46">
        <v>4.1946428571428571</v>
      </c>
      <c r="C20" s="46">
        <v>4.6178571428571429</v>
      </c>
      <c r="D20" s="46">
        <v>5.9053571428571425</v>
      </c>
      <c r="E20" s="46">
        <v>10.571428571428571</v>
      </c>
      <c r="F20" s="46">
        <v>3.4899705127542515</v>
      </c>
      <c r="G20" s="46">
        <v>2.375</v>
      </c>
      <c r="H20" s="46">
        <v>2.0535714285714284</v>
      </c>
      <c r="I20" s="46">
        <v>3.4732142857142856</v>
      </c>
      <c r="J20" s="46">
        <v>2.3660714285714284</v>
      </c>
      <c r="K20" s="46">
        <v>10.821428571428571</v>
      </c>
      <c r="L20" s="46">
        <v>3.7023873322049856</v>
      </c>
      <c r="M20" s="46"/>
      <c r="N20" s="46"/>
      <c r="O20" s="46"/>
      <c r="Q20" s="12" t="s">
        <v>282</v>
      </c>
      <c r="T20">
        <v>1</v>
      </c>
      <c r="AJ20">
        <v>1</v>
      </c>
    </row>
    <row r="21" spans="1:36" x14ac:dyDescent="0.35">
      <c r="A21" s="12">
        <v>615</v>
      </c>
      <c r="B21" s="46">
        <v>3.4750000000000001</v>
      </c>
      <c r="C21" s="46">
        <v>4.4450000000000012</v>
      </c>
      <c r="D21" s="46">
        <v>4.76</v>
      </c>
      <c r="E21" s="46">
        <v>9</v>
      </c>
      <c r="F21" s="46">
        <v>3.3717089216940983</v>
      </c>
      <c r="G21" s="46">
        <v>3.2250000000000001</v>
      </c>
      <c r="H21" s="46">
        <v>1.9624999999999999</v>
      </c>
      <c r="I21" s="46">
        <v>3.6875</v>
      </c>
      <c r="J21" s="46">
        <v>1.825</v>
      </c>
      <c r="K21" s="46">
        <v>11.25</v>
      </c>
      <c r="L21" s="46">
        <v>2.3591925469711477</v>
      </c>
      <c r="M21" s="46"/>
      <c r="N21" s="46"/>
      <c r="O21" s="46"/>
      <c r="Q21" s="12" t="s">
        <v>283</v>
      </c>
      <c r="Y21">
        <v>1</v>
      </c>
      <c r="AJ21">
        <v>1</v>
      </c>
    </row>
    <row r="22" spans="1:36" x14ac:dyDescent="0.35">
      <c r="A22" s="12" t="s">
        <v>231</v>
      </c>
      <c r="B22" s="46">
        <v>3.496762589928057</v>
      </c>
      <c r="C22" s="46">
        <v>4.2514388489208619</v>
      </c>
      <c r="D22" s="46">
        <v>5.5276978417266207</v>
      </c>
      <c r="E22" s="46">
        <v>9.5539568345323733</v>
      </c>
      <c r="F22" s="46">
        <v>3.8975515574589612</v>
      </c>
      <c r="G22" s="46">
        <v>2.0625899280575544</v>
      </c>
      <c r="H22" s="46">
        <v>1.6205035971223023</v>
      </c>
      <c r="I22" s="46">
        <v>2.3446043165467629</v>
      </c>
      <c r="J22" s="46">
        <v>1.5956834532374102</v>
      </c>
      <c r="K22" s="46">
        <v>8.0935251798561154</v>
      </c>
      <c r="L22" s="46">
        <v>5.0717919629003996</v>
      </c>
      <c r="M22" s="46"/>
      <c r="N22" s="46"/>
      <c r="O22" s="46"/>
      <c r="Q22" s="12" t="s">
        <v>284</v>
      </c>
      <c r="AE22">
        <v>1</v>
      </c>
      <c r="AJ22">
        <v>1</v>
      </c>
    </row>
    <row r="23" spans="1:36" x14ac:dyDescent="0.35">
      <c r="Q23" s="12" t="s">
        <v>285</v>
      </c>
      <c r="Z23">
        <v>1</v>
      </c>
      <c r="AJ23">
        <v>1</v>
      </c>
    </row>
    <row r="24" spans="1:36" x14ac:dyDescent="0.35">
      <c r="Q24" s="12" t="s">
        <v>286</v>
      </c>
      <c r="AB24">
        <v>1</v>
      </c>
      <c r="AJ24">
        <v>1</v>
      </c>
    </row>
    <row r="25" spans="1:36" x14ac:dyDescent="0.35">
      <c r="Q25" s="12" t="s">
        <v>287</v>
      </c>
      <c r="T25">
        <v>1</v>
      </c>
      <c r="AJ25">
        <v>1</v>
      </c>
    </row>
    <row r="26" spans="1:36" x14ac:dyDescent="0.35">
      <c r="Q26" s="12" t="s">
        <v>288</v>
      </c>
      <c r="X26">
        <v>1</v>
      </c>
      <c r="AJ26">
        <v>1</v>
      </c>
    </row>
    <row r="27" spans="1:36" x14ac:dyDescent="0.35">
      <c r="Q27" s="12" t="s">
        <v>289</v>
      </c>
      <c r="Y27">
        <v>1</v>
      </c>
      <c r="AJ27">
        <v>1</v>
      </c>
    </row>
    <row r="28" spans="1:36" x14ac:dyDescent="0.35">
      <c r="Q28" s="12" t="s">
        <v>290</v>
      </c>
      <c r="AA28">
        <v>1</v>
      </c>
      <c r="AJ28">
        <v>1</v>
      </c>
    </row>
    <row r="29" spans="1:36" x14ac:dyDescent="0.35">
      <c r="Q29" s="12" t="s">
        <v>291</v>
      </c>
      <c r="Z29">
        <v>1</v>
      </c>
      <c r="AJ29">
        <v>1</v>
      </c>
    </row>
    <row r="30" spans="1:36" x14ac:dyDescent="0.35">
      <c r="Q30" s="12" t="s">
        <v>292</v>
      </c>
      <c r="X30">
        <v>1</v>
      </c>
      <c r="AJ30">
        <v>1</v>
      </c>
    </row>
    <row r="31" spans="1:36" x14ac:dyDescent="0.35">
      <c r="Q31" s="12" t="s">
        <v>293</v>
      </c>
      <c r="AC31">
        <v>1</v>
      </c>
      <c r="AJ31">
        <v>1</v>
      </c>
    </row>
    <row r="32" spans="1:36" x14ac:dyDescent="0.35">
      <c r="Q32" s="12" t="s">
        <v>294</v>
      </c>
      <c r="Z32">
        <v>1</v>
      </c>
      <c r="AJ32">
        <v>1</v>
      </c>
    </row>
    <row r="33" spans="17:36" x14ac:dyDescent="0.35">
      <c r="Q33" s="12" t="s">
        <v>295</v>
      </c>
      <c r="R33">
        <v>1</v>
      </c>
      <c r="AJ33">
        <v>1</v>
      </c>
    </row>
    <row r="34" spans="17:36" x14ac:dyDescent="0.35">
      <c r="Q34" s="12" t="s">
        <v>296</v>
      </c>
      <c r="Y34">
        <v>1</v>
      </c>
      <c r="AJ34">
        <v>1</v>
      </c>
    </row>
    <row r="35" spans="17:36" x14ac:dyDescent="0.35">
      <c r="Q35" s="12" t="s">
        <v>297</v>
      </c>
      <c r="X35">
        <v>1</v>
      </c>
      <c r="AJ35">
        <v>1</v>
      </c>
    </row>
    <row r="36" spans="17:36" x14ac:dyDescent="0.35">
      <c r="Q36" s="12" t="s">
        <v>298</v>
      </c>
      <c r="T36">
        <v>1</v>
      </c>
      <c r="AJ36">
        <v>1</v>
      </c>
    </row>
    <row r="37" spans="17:36" x14ac:dyDescent="0.35">
      <c r="Q37" s="12" t="s">
        <v>299</v>
      </c>
      <c r="W37">
        <v>1</v>
      </c>
      <c r="AJ37">
        <v>1</v>
      </c>
    </row>
    <row r="38" spans="17:36" x14ac:dyDescent="0.35">
      <c r="Q38" s="12" t="s">
        <v>300</v>
      </c>
      <c r="Z38">
        <v>1</v>
      </c>
      <c r="AJ38">
        <v>1</v>
      </c>
    </row>
    <row r="39" spans="17:36" x14ac:dyDescent="0.35">
      <c r="Q39" s="12" t="s">
        <v>301</v>
      </c>
      <c r="W39">
        <v>1</v>
      </c>
      <c r="AJ39">
        <v>1</v>
      </c>
    </row>
    <row r="40" spans="17:36" x14ac:dyDescent="0.35">
      <c r="Q40" s="12" t="s">
        <v>302</v>
      </c>
      <c r="T40">
        <v>1</v>
      </c>
      <c r="AJ40">
        <v>1</v>
      </c>
    </row>
    <row r="41" spans="17:36" x14ac:dyDescent="0.35">
      <c r="Q41" s="12" t="s">
        <v>303</v>
      </c>
      <c r="X41">
        <v>1</v>
      </c>
      <c r="AJ41">
        <v>1</v>
      </c>
    </row>
    <row r="42" spans="17:36" x14ac:dyDescent="0.35">
      <c r="Q42" s="12" t="s">
        <v>304</v>
      </c>
      <c r="AC42">
        <v>1</v>
      </c>
      <c r="AJ42">
        <v>1</v>
      </c>
    </row>
    <row r="43" spans="17:36" x14ac:dyDescent="0.35">
      <c r="Q43" s="12" t="s">
        <v>305</v>
      </c>
      <c r="T43">
        <v>1</v>
      </c>
      <c r="AJ43">
        <v>1</v>
      </c>
    </row>
    <row r="44" spans="17:36" x14ac:dyDescent="0.35">
      <c r="Q44" s="12" t="s">
        <v>306</v>
      </c>
      <c r="S44">
        <v>1</v>
      </c>
      <c r="AJ44">
        <v>1</v>
      </c>
    </row>
    <row r="45" spans="17:36" x14ac:dyDescent="0.35">
      <c r="Q45" s="12" t="s">
        <v>307</v>
      </c>
      <c r="T45">
        <v>1</v>
      </c>
      <c r="AJ45">
        <v>1</v>
      </c>
    </row>
    <row r="46" spans="17:36" x14ac:dyDescent="0.35">
      <c r="Q46" s="12" t="s">
        <v>308</v>
      </c>
      <c r="AC46">
        <v>1</v>
      </c>
      <c r="AJ46">
        <v>1</v>
      </c>
    </row>
    <row r="47" spans="17:36" x14ac:dyDescent="0.35">
      <c r="Q47" s="12" t="s">
        <v>309</v>
      </c>
      <c r="S47">
        <v>1</v>
      </c>
      <c r="AJ47">
        <v>1</v>
      </c>
    </row>
    <row r="48" spans="17:36" x14ac:dyDescent="0.35">
      <c r="Q48" s="12" t="s">
        <v>310</v>
      </c>
      <c r="S48">
        <v>1</v>
      </c>
      <c r="AJ48">
        <v>1</v>
      </c>
    </row>
    <row r="49" spans="17:36" x14ac:dyDescent="0.35">
      <c r="Q49" s="12" t="s">
        <v>311</v>
      </c>
      <c r="X49">
        <v>1</v>
      </c>
      <c r="AJ49">
        <v>1</v>
      </c>
    </row>
    <row r="50" spans="17:36" x14ac:dyDescent="0.35">
      <c r="Q50" s="12" t="s">
        <v>312</v>
      </c>
      <c r="AA50">
        <v>1</v>
      </c>
      <c r="AJ50">
        <v>1</v>
      </c>
    </row>
    <row r="51" spans="17:36" x14ac:dyDescent="0.35">
      <c r="Q51" s="12" t="s">
        <v>313</v>
      </c>
      <c r="Y51">
        <v>1</v>
      </c>
      <c r="AJ51">
        <v>1</v>
      </c>
    </row>
    <row r="52" spans="17:36" x14ac:dyDescent="0.35">
      <c r="Q52" s="12" t="s">
        <v>314</v>
      </c>
      <c r="U52">
        <v>1</v>
      </c>
      <c r="AJ52">
        <v>1</v>
      </c>
    </row>
    <row r="53" spans="17:36" x14ac:dyDescent="0.35">
      <c r="Q53" s="12" t="s">
        <v>315</v>
      </c>
      <c r="U53">
        <v>1</v>
      </c>
      <c r="AJ53">
        <v>1</v>
      </c>
    </row>
    <row r="54" spans="17:36" x14ac:dyDescent="0.35">
      <c r="Q54" s="12" t="s">
        <v>316</v>
      </c>
      <c r="AC54">
        <v>1</v>
      </c>
      <c r="AJ54">
        <v>1</v>
      </c>
    </row>
    <row r="55" spans="17:36" x14ac:dyDescent="0.35">
      <c r="Q55" s="12" t="s">
        <v>317</v>
      </c>
      <c r="X55">
        <v>1</v>
      </c>
      <c r="AJ55">
        <v>1</v>
      </c>
    </row>
    <row r="56" spans="17:36" x14ac:dyDescent="0.35">
      <c r="Q56" s="12" t="s">
        <v>318</v>
      </c>
      <c r="T56">
        <v>1</v>
      </c>
      <c r="AJ56">
        <v>1</v>
      </c>
    </row>
    <row r="57" spans="17:36" x14ac:dyDescent="0.35">
      <c r="Q57" s="12" t="s">
        <v>319</v>
      </c>
      <c r="W57">
        <v>1</v>
      </c>
      <c r="AJ57">
        <v>1</v>
      </c>
    </row>
    <row r="58" spans="17:36" x14ac:dyDescent="0.35">
      <c r="Q58" s="12" t="s">
        <v>320</v>
      </c>
      <c r="AH58">
        <v>1</v>
      </c>
      <c r="AJ58">
        <v>1</v>
      </c>
    </row>
    <row r="59" spans="17:36" x14ac:dyDescent="0.35">
      <c r="Q59" s="12" t="s">
        <v>321</v>
      </c>
      <c r="AC59">
        <v>1</v>
      </c>
      <c r="AJ59">
        <v>1</v>
      </c>
    </row>
    <row r="60" spans="17:36" x14ac:dyDescent="0.35">
      <c r="Q60" s="12" t="s">
        <v>322</v>
      </c>
      <c r="U60">
        <v>1</v>
      </c>
      <c r="AJ60">
        <v>1</v>
      </c>
    </row>
    <row r="61" spans="17:36" x14ac:dyDescent="0.35">
      <c r="Q61" s="12" t="s">
        <v>323</v>
      </c>
      <c r="W61">
        <v>1</v>
      </c>
      <c r="AJ61">
        <v>1</v>
      </c>
    </row>
    <row r="62" spans="17:36" x14ac:dyDescent="0.35">
      <c r="Q62" s="12" t="s">
        <v>324</v>
      </c>
      <c r="U62">
        <v>1</v>
      </c>
      <c r="AJ62">
        <v>1</v>
      </c>
    </row>
    <row r="63" spans="17:36" x14ac:dyDescent="0.35">
      <c r="Q63" s="12" t="s">
        <v>325</v>
      </c>
      <c r="AC63">
        <v>1</v>
      </c>
      <c r="AJ63">
        <v>1</v>
      </c>
    </row>
    <row r="64" spans="17:36" x14ac:dyDescent="0.35">
      <c r="Q64" s="12" t="s">
        <v>326</v>
      </c>
      <c r="V64">
        <v>1</v>
      </c>
      <c r="AJ64">
        <v>1</v>
      </c>
    </row>
    <row r="65" spans="17:36" x14ac:dyDescent="0.35">
      <c r="Q65" s="12" t="s">
        <v>327</v>
      </c>
      <c r="AD65">
        <v>1</v>
      </c>
      <c r="AJ65">
        <v>1</v>
      </c>
    </row>
    <row r="66" spans="17:36" x14ac:dyDescent="0.35">
      <c r="Q66" s="12" t="s">
        <v>328</v>
      </c>
      <c r="Y66">
        <v>1</v>
      </c>
      <c r="AJ66">
        <v>1</v>
      </c>
    </row>
    <row r="67" spans="17:36" x14ac:dyDescent="0.35">
      <c r="Q67" s="12" t="s">
        <v>329</v>
      </c>
      <c r="AA67">
        <v>1</v>
      </c>
      <c r="AJ67">
        <v>1</v>
      </c>
    </row>
    <row r="68" spans="17:36" x14ac:dyDescent="0.35">
      <c r="Q68" s="12" t="s">
        <v>330</v>
      </c>
      <c r="AG68">
        <v>1</v>
      </c>
      <c r="AJ68">
        <v>1</v>
      </c>
    </row>
    <row r="69" spans="17:36" x14ac:dyDescent="0.35">
      <c r="Q69" s="12" t="s">
        <v>331</v>
      </c>
      <c r="W69">
        <v>1</v>
      </c>
      <c r="AJ69">
        <v>1</v>
      </c>
    </row>
    <row r="70" spans="17:36" x14ac:dyDescent="0.35">
      <c r="Q70" s="12" t="s">
        <v>332</v>
      </c>
      <c r="Y70">
        <v>1</v>
      </c>
      <c r="AJ70">
        <v>1</v>
      </c>
    </row>
    <row r="71" spans="17:36" x14ac:dyDescent="0.35">
      <c r="Q71" s="12" t="s">
        <v>333</v>
      </c>
      <c r="AA71">
        <v>1</v>
      </c>
      <c r="AJ71">
        <v>1</v>
      </c>
    </row>
    <row r="72" spans="17:36" x14ac:dyDescent="0.35">
      <c r="Q72" s="12" t="s">
        <v>334</v>
      </c>
      <c r="W72">
        <v>1</v>
      </c>
      <c r="AJ72">
        <v>1</v>
      </c>
    </row>
    <row r="73" spans="17:36" x14ac:dyDescent="0.35">
      <c r="Q73" s="12" t="s">
        <v>335</v>
      </c>
      <c r="AC73">
        <v>1</v>
      </c>
      <c r="AJ73">
        <v>1</v>
      </c>
    </row>
    <row r="74" spans="17:36" x14ac:dyDescent="0.35">
      <c r="Q74" s="12" t="s">
        <v>336</v>
      </c>
      <c r="AD74">
        <v>1</v>
      </c>
      <c r="AJ74">
        <v>1</v>
      </c>
    </row>
    <row r="75" spans="17:36" x14ac:dyDescent="0.35">
      <c r="Q75" s="12" t="s">
        <v>337</v>
      </c>
      <c r="AB75">
        <v>1</v>
      </c>
      <c r="AJ75">
        <v>1</v>
      </c>
    </row>
    <row r="76" spans="17:36" x14ac:dyDescent="0.35">
      <c r="Q76" s="12" t="s">
        <v>338</v>
      </c>
      <c r="Z76">
        <v>1</v>
      </c>
      <c r="AJ76">
        <v>1</v>
      </c>
    </row>
    <row r="77" spans="17:36" x14ac:dyDescent="0.35">
      <c r="Q77" s="12" t="s">
        <v>339</v>
      </c>
      <c r="AG77">
        <v>1</v>
      </c>
      <c r="AJ77">
        <v>1</v>
      </c>
    </row>
    <row r="78" spans="17:36" x14ac:dyDescent="0.35">
      <c r="Q78" s="12" t="s">
        <v>340</v>
      </c>
      <c r="AD78">
        <v>1</v>
      </c>
      <c r="AJ78">
        <v>1</v>
      </c>
    </row>
    <row r="79" spans="17:36" x14ac:dyDescent="0.35">
      <c r="Q79" s="12" t="s">
        <v>341</v>
      </c>
      <c r="V79">
        <v>1</v>
      </c>
      <c r="AJ79">
        <v>1</v>
      </c>
    </row>
    <row r="80" spans="17:36" x14ac:dyDescent="0.35">
      <c r="Q80" s="12" t="s">
        <v>342</v>
      </c>
      <c r="AC80">
        <v>1</v>
      </c>
      <c r="AJ80">
        <v>1</v>
      </c>
    </row>
    <row r="81" spans="17:36" x14ac:dyDescent="0.35">
      <c r="Q81" s="12" t="s">
        <v>343</v>
      </c>
      <c r="AG81">
        <v>1</v>
      </c>
      <c r="AJ81">
        <v>1</v>
      </c>
    </row>
    <row r="82" spans="17:36" x14ac:dyDescent="0.35">
      <c r="Q82" s="12" t="s">
        <v>344</v>
      </c>
      <c r="AE82">
        <v>1</v>
      </c>
      <c r="AJ82">
        <v>1</v>
      </c>
    </row>
    <row r="83" spans="17:36" x14ac:dyDescent="0.35">
      <c r="Q83" s="12" t="s">
        <v>345</v>
      </c>
      <c r="AC83">
        <v>1</v>
      </c>
      <c r="AJ83">
        <v>1</v>
      </c>
    </row>
    <row r="84" spans="17:36" x14ac:dyDescent="0.35">
      <c r="Q84" s="12" t="s">
        <v>346</v>
      </c>
      <c r="AC84">
        <v>1</v>
      </c>
      <c r="AJ84">
        <v>1</v>
      </c>
    </row>
    <row r="85" spans="17:36" x14ac:dyDescent="0.35">
      <c r="Q85" s="12" t="s">
        <v>347</v>
      </c>
      <c r="V85">
        <v>1</v>
      </c>
      <c r="AJ85">
        <v>1</v>
      </c>
    </row>
    <row r="86" spans="17:36" x14ac:dyDescent="0.35">
      <c r="Q86" s="12" t="s">
        <v>348</v>
      </c>
      <c r="W86">
        <v>1</v>
      </c>
      <c r="AJ86">
        <v>1</v>
      </c>
    </row>
    <row r="87" spans="17:36" x14ac:dyDescent="0.35">
      <c r="Q87" s="12" t="s">
        <v>349</v>
      </c>
      <c r="R87">
        <v>1</v>
      </c>
      <c r="AJ87">
        <v>1</v>
      </c>
    </row>
    <row r="88" spans="17:36" x14ac:dyDescent="0.35">
      <c r="Q88" s="12" t="s">
        <v>350</v>
      </c>
      <c r="Z88">
        <v>1</v>
      </c>
      <c r="AJ88">
        <v>1</v>
      </c>
    </row>
    <row r="89" spans="17:36" x14ac:dyDescent="0.35">
      <c r="Q89" s="12" t="s">
        <v>351</v>
      </c>
      <c r="AA89">
        <v>1</v>
      </c>
      <c r="AJ89">
        <v>1</v>
      </c>
    </row>
    <row r="90" spans="17:36" x14ac:dyDescent="0.35">
      <c r="Q90" s="12" t="s">
        <v>352</v>
      </c>
      <c r="AC90">
        <v>1</v>
      </c>
      <c r="AJ90">
        <v>1</v>
      </c>
    </row>
    <row r="91" spans="17:36" x14ac:dyDescent="0.35">
      <c r="Q91" s="12" t="s">
        <v>353</v>
      </c>
      <c r="AI91">
        <v>1</v>
      </c>
      <c r="AJ91">
        <v>1</v>
      </c>
    </row>
    <row r="92" spans="17:36" x14ac:dyDescent="0.35">
      <c r="Q92" s="12" t="s">
        <v>354</v>
      </c>
      <c r="AA92">
        <v>1</v>
      </c>
      <c r="AJ92">
        <v>1</v>
      </c>
    </row>
    <row r="93" spans="17:36" x14ac:dyDescent="0.35">
      <c r="Q93" s="12" t="s">
        <v>355</v>
      </c>
      <c r="AG93">
        <v>1</v>
      </c>
      <c r="AJ93">
        <v>1</v>
      </c>
    </row>
    <row r="94" spans="17:36" x14ac:dyDescent="0.35">
      <c r="Q94" s="12" t="s">
        <v>356</v>
      </c>
      <c r="AD94">
        <v>1</v>
      </c>
      <c r="AJ94">
        <v>1</v>
      </c>
    </row>
    <row r="95" spans="17:36" x14ac:dyDescent="0.35">
      <c r="Q95" s="12" t="s">
        <v>357</v>
      </c>
      <c r="Y95">
        <v>1</v>
      </c>
      <c r="AJ95">
        <v>1</v>
      </c>
    </row>
    <row r="96" spans="17:36" x14ac:dyDescent="0.35">
      <c r="Q96" s="12" t="s">
        <v>358</v>
      </c>
      <c r="X96">
        <v>1</v>
      </c>
      <c r="AJ96">
        <v>1</v>
      </c>
    </row>
    <row r="97" spans="17:36" x14ac:dyDescent="0.35">
      <c r="Q97" s="12" t="s">
        <v>359</v>
      </c>
      <c r="AE97">
        <v>1</v>
      </c>
      <c r="AJ97">
        <v>1</v>
      </c>
    </row>
    <row r="98" spans="17:36" x14ac:dyDescent="0.35">
      <c r="Q98" s="12" t="s">
        <v>360</v>
      </c>
      <c r="AC98">
        <v>1</v>
      </c>
      <c r="AJ98">
        <v>1</v>
      </c>
    </row>
    <row r="99" spans="17:36" x14ac:dyDescent="0.35">
      <c r="Q99" s="12" t="s">
        <v>361</v>
      </c>
      <c r="AB99">
        <v>1</v>
      </c>
      <c r="AJ99">
        <v>1</v>
      </c>
    </row>
    <row r="100" spans="17:36" x14ac:dyDescent="0.35">
      <c r="Q100" s="12" t="s">
        <v>362</v>
      </c>
      <c r="AE100">
        <v>1</v>
      </c>
      <c r="AJ100">
        <v>1</v>
      </c>
    </row>
    <row r="101" spans="17:36" x14ac:dyDescent="0.35">
      <c r="Q101" s="12" t="s">
        <v>363</v>
      </c>
      <c r="Y101">
        <v>1</v>
      </c>
      <c r="AJ101">
        <v>1</v>
      </c>
    </row>
    <row r="102" spans="17:36" x14ac:dyDescent="0.35">
      <c r="Q102" s="12" t="s">
        <v>364</v>
      </c>
      <c r="AG102">
        <v>1</v>
      </c>
      <c r="AJ102">
        <v>1</v>
      </c>
    </row>
    <row r="103" spans="17:36" x14ac:dyDescent="0.35">
      <c r="Q103" s="12" t="s">
        <v>365</v>
      </c>
      <c r="W103">
        <v>1</v>
      </c>
      <c r="AJ103">
        <v>1</v>
      </c>
    </row>
    <row r="104" spans="17:36" x14ac:dyDescent="0.35">
      <c r="Q104" s="12" t="s">
        <v>366</v>
      </c>
      <c r="W104">
        <v>1</v>
      </c>
      <c r="AJ104">
        <v>1</v>
      </c>
    </row>
    <row r="105" spans="17:36" x14ac:dyDescent="0.35">
      <c r="Q105" s="12" t="s">
        <v>367</v>
      </c>
      <c r="AC105">
        <v>1</v>
      </c>
      <c r="AJ105">
        <v>1</v>
      </c>
    </row>
    <row r="106" spans="17:36" x14ac:dyDescent="0.35">
      <c r="Q106" s="12" t="s">
        <v>368</v>
      </c>
      <c r="Z106">
        <v>1</v>
      </c>
      <c r="AJ106">
        <v>1</v>
      </c>
    </row>
    <row r="107" spans="17:36" x14ac:dyDescent="0.35">
      <c r="Q107" s="12" t="s">
        <v>369</v>
      </c>
      <c r="Y107">
        <v>1</v>
      </c>
      <c r="AJ107">
        <v>1</v>
      </c>
    </row>
    <row r="108" spans="17:36" x14ac:dyDescent="0.35">
      <c r="Q108" s="12" t="s">
        <v>370</v>
      </c>
      <c r="AA108">
        <v>1</v>
      </c>
      <c r="AJ108">
        <v>1</v>
      </c>
    </row>
    <row r="109" spans="17:36" x14ac:dyDescent="0.35">
      <c r="Q109" s="12" t="s">
        <v>371</v>
      </c>
      <c r="V109">
        <v>1</v>
      </c>
      <c r="AJ109">
        <v>1</v>
      </c>
    </row>
    <row r="110" spans="17:36" x14ac:dyDescent="0.35">
      <c r="Q110" s="12" t="s">
        <v>372</v>
      </c>
      <c r="Z110">
        <v>1</v>
      </c>
      <c r="AJ110">
        <v>1</v>
      </c>
    </row>
    <row r="111" spans="17:36" x14ac:dyDescent="0.35">
      <c r="Q111" s="12" t="s">
        <v>373</v>
      </c>
      <c r="AA111">
        <v>1</v>
      </c>
      <c r="AJ111">
        <v>1</v>
      </c>
    </row>
    <row r="112" spans="17:36" x14ac:dyDescent="0.35">
      <c r="Q112" s="12" t="s">
        <v>374</v>
      </c>
      <c r="AF112">
        <v>1</v>
      </c>
      <c r="AJ112">
        <v>1</v>
      </c>
    </row>
    <row r="113" spans="17:36" x14ac:dyDescent="0.35">
      <c r="Q113" s="12" t="s">
        <v>375</v>
      </c>
      <c r="U113">
        <v>1</v>
      </c>
      <c r="AJ113">
        <v>1</v>
      </c>
    </row>
    <row r="114" spans="17:36" x14ac:dyDescent="0.35">
      <c r="Q114" s="12" t="s">
        <v>376</v>
      </c>
      <c r="T114">
        <v>1</v>
      </c>
      <c r="AJ114">
        <v>1</v>
      </c>
    </row>
    <row r="115" spans="17:36" x14ac:dyDescent="0.35">
      <c r="Q115" s="12" t="s">
        <v>377</v>
      </c>
      <c r="AB115">
        <v>1</v>
      </c>
      <c r="AJ115">
        <v>1</v>
      </c>
    </row>
    <row r="116" spans="17:36" x14ac:dyDescent="0.35">
      <c r="Q116" s="12" t="s">
        <v>378</v>
      </c>
      <c r="AE116">
        <v>1</v>
      </c>
      <c r="AJ116">
        <v>1</v>
      </c>
    </row>
    <row r="117" spans="17:36" x14ac:dyDescent="0.35">
      <c r="Q117" s="12" t="s">
        <v>379</v>
      </c>
      <c r="AA117">
        <v>1</v>
      </c>
      <c r="AJ117">
        <v>1</v>
      </c>
    </row>
    <row r="118" spans="17:36" x14ac:dyDescent="0.35">
      <c r="Q118" s="12" t="s">
        <v>380</v>
      </c>
      <c r="Y118">
        <v>1</v>
      </c>
      <c r="AJ118">
        <v>1</v>
      </c>
    </row>
    <row r="119" spans="17:36" x14ac:dyDescent="0.35">
      <c r="Q119" s="12" t="s">
        <v>381</v>
      </c>
      <c r="AD119">
        <v>1</v>
      </c>
      <c r="AJ119">
        <v>1</v>
      </c>
    </row>
    <row r="120" spans="17:36" x14ac:dyDescent="0.35">
      <c r="Q120" s="12" t="s">
        <v>382</v>
      </c>
      <c r="U120">
        <v>1</v>
      </c>
      <c r="AJ120">
        <v>1</v>
      </c>
    </row>
    <row r="121" spans="17:36" x14ac:dyDescent="0.35">
      <c r="Q121" s="12" t="s">
        <v>383</v>
      </c>
      <c r="AA121">
        <v>1</v>
      </c>
      <c r="AJ121">
        <v>1</v>
      </c>
    </row>
    <row r="122" spans="17:36" x14ac:dyDescent="0.35">
      <c r="Q122" s="12" t="s">
        <v>384</v>
      </c>
      <c r="AB122">
        <v>1</v>
      </c>
      <c r="AJ122">
        <v>1</v>
      </c>
    </row>
    <row r="123" spans="17:36" x14ac:dyDescent="0.35">
      <c r="Q123" s="12" t="s">
        <v>385</v>
      </c>
      <c r="Y123">
        <v>1</v>
      </c>
      <c r="AJ123">
        <v>1</v>
      </c>
    </row>
    <row r="124" spans="17:36" x14ac:dyDescent="0.35">
      <c r="Q124" s="12" t="s">
        <v>386</v>
      </c>
      <c r="X124">
        <v>1</v>
      </c>
      <c r="AJ124">
        <v>1</v>
      </c>
    </row>
    <row r="125" spans="17:36" x14ac:dyDescent="0.35">
      <c r="Q125" s="12" t="s">
        <v>387</v>
      </c>
      <c r="U125">
        <v>1</v>
      </c>
      <c r="AJ125">
        <v>1</v>
      </c>
    </row>
    <row r="126" spans="17:36" x14ac:dyDescent="0.35">
      <c r="Q126" s="12" t="s">
        <v>388</v>
      </c>
      <c r="Z126">
        <v>1</v>
      </c>
      <c r="AJ126">
        <v>1</v>
      </c>
    </row>
    <row r="127" spans="17:36" x14ac:dyDescent="0.35">
      <c r="Q127" s="12" t="s">
        <v>389</v>
      </c>
      <c r="W127">
        <v>1</v>
      </c>
      <c r="AJ127">
        <v>1</v>
      </c>
    </row>
    <row r="128" spans="17:36" x14ac:dyDescent="0.35">
      <c r="Q128" s="12" t="s">
        <v>390</v>
      </c>
      <c r="AA128">
        <v>1</v>
      </c>
      <c r="AJ128">
        <v>1</v>
      </c>
    </row>
    <row r="129" spans="17:36" x14ac:dyDescent="0.35">
      <c r="Q129" s="12" t="s">
        <v>391</v>
      </c>
      <c r="AA129">
        <v>1</v>
      </c>
      <c r="AJ129">
        <v>1</v>
      </c>
    </row>
    <row r="130" spans="17:36" x14ac:dyDescent="0.35">
      <c r="Q130" s="12" t="s">
        <v>392</v>
      </c>
      <c r="W130">
        <v>1</v>
      </c>
      <c r="AJ130">
        <v>1</v>
      </c>
    </row>
    <row r="131" spans="17:36" x14ac:dyDescent="0.35">
      <c r="Q131" s="12" t="s">
        <v>393</v>
      </c>
      <c r="AD131">
        <v>1</v>
      </c>
      <c r="AJ131">
        <v>1</v>
      </c>
    </row>
    <row r="132" spans="17:36" x14ac:dyDescent="0.35">
      <c r="Q132" s="12" t="s">
        <v>394</v>
      </c>
      <c r="Y132">
        <v>1</v>
      </c>
      <c r="AJ132">
        <v>1</v>
      </c>
    </row>
    <row r="133" spans="17:36" x14ac:dyDescent="0.35">
      <c r="Q133" s="12" t="s">
        <v>395</v>
      </c>
      <c r="X133">
        <v>1</v>
      </c>
      <c r="AJ133">
        <v>1</v>
      </c>
    </row>
    <row r="134" spans="17:36" x14ac:dyDescent="0.35">
      <c r="Q134" s="12" t="s">
        <v>396</v>
      </c>
      <c r="V134">
        <v>1</v>
      </c>
      <c r="AJ134">
        <v>1</v>
      </c>
    </row>
    <row r="135" spans="17:36" x14ac:dyDescent="0.35">
      <c r="Q135" s="12" t="s">
        <v>397</v>
      </c>
      <c r="AF135">
        <v>1</v>
      </c>
      <c r="AJ135">
        <v>1</v>
      </c>
    </row>
    <row r="136" spans="17:36" x14ac:dyDescent="0.35">
      <c r="Q136" s="12" t="s">
        <v>398</v>
      </c>
      <c r="AB136">
        <v>1</v>
      </c>
      <c r="AJ136">
        <v>1</v>
      </c>
    </row>
    <row r="137" spans="17:36" x14ac:dyDescent="0.35">
      <c r="Q137" s="12" t="s">
        <v>399</v>
      </c>
      <c r="X137">
        <v>1</v>
      </c>
      <c r="AJ137">
        <v>1</v>
      </c>
    </row>
    <row r="138" spans="17:36" x14ac:dyDescent="0.35">
      <c r="Q138" s="12" t="s">
        <v>400</v>
      </c>
      <c r="T138">
        <v>1</v>
      </c>
      <c r="AJ138">
        <v>1</v>
      </c>
    </row>
    <row r="139" spans="17:36" x14ac:dyDescent="0.35">
      <c r="Q139" s="12" t="s">
        <v>401</v>
      </c>
      <c r="T139">
        <v>1</v>
      </c>
      <c r="AJ139">
        <v>1</v>
      </c>
    </row>
    <row r="140" spans="17:36" x14ac:dyDescent="0.35">
      <c r="Q140" s="12" t="s">
        <v>402</v>
      </c>
      <c r="X140">
        <v>1</v>
      </c>
      <c r="AJ140">
        <v>1</v>
      </c>
    </row>
    <row r="141" spans="17:36" x14ac:dyDescent="0.35">
      <c r="Q141" s="12" t="s">
        <v>403</v>
      </c>
      <c r="AE141">
        <v>1</v>
      </c>
      <c r="AJ141">
        <v>1</v>
      </c>
    </row>
    <row r="142" spans="17:36" x14ac:dyDescent="0.35">
      <c r="Q142" s="12" t="s">
        <v>404</v>
      </c>
      <c r="X142">
        <v>1</v>
      </c>
      <c r="AJ142">
        <v>1</v>
      </c>
    </row>
    <row r="143" spans="17:36" x14ac:dyDescent="0.35">
      <c r="Q143" s="12" t="s">
        <v>231</v>
      </c>
      <c r="R143">
        <v>3</v>
      </c>
      <c r="S143">
        <v>3</v>
      </c>
      <c r="T143">
        <v>11</v>
      </c>
      <c r="U143">
        <v>9</v>
      </c>
      <c r="V143">
        <v>6</v>
      </c>
      <c r="W143">
        <v>11</v>
      </c>
      <c r="X143">
        <v>14</v>
      </c>
      <c r="Y143">
        <v>14</v>
      </c>
      <c r="Z143">
        <v>12</v>
      </c>
      <c r="AA143">
        <v>12</v>
      </c>
      <c r="AB143">
        <v>7</v>
      </c>
      <c r="AC143">
        <v>15</v>
      </c>
      <c r="AD143">
        <v>7</v>
      </c>
      <c r="AE143">
        <v>6</v>
      </c>
      <c r="AF143">
        <v>2</v>
      </c>
      <c r="AG143">
        <v>5</v>
      </c>
      <c r="AH143">
        <v>1</v>
      </c>
      <c r="AI143">
        <v>1</v>
      </c>
      <c r="AJ143">
        <v>139</v>
      </c>
    </row>
  </sheetData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0512441ADFBB4A8420598B363C73B3" ma:contentTypeVersion="2" ma:contentTypeDescription="Crée un document." ma:contentTypeScope="" ma:versionID="41303c96cbf52d21dbaadc8e0de079e5">
  <xsd:schema xmlns:xsd="http://www.w3.org/2001/XMLSchema" xmlns:xs="http://www.w3.org/2001/XMLSchema" xmlns:p="http://schemas.microsoft.com/office/2006/metadata/properties" xmlns:ns3="1d892197-a2fd-4e3f-8e4c-20f9eff08c55" targetNamespace="http://schemas.microsoft.com/office/2006/metadata/properties" ma:root="true" ma:fieldsID="878c866b41c64a3250d33bce3a6632a5" ns3:_="">
    <xsd:import namespace="1d892197-a2fd-4e3f-8e4c-20f9eff08c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892197-a2fd-4e3f-8e4c-20f9eff08c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A3EDFB-D057-41D5-9189-A965DB80571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E84674BA-DFAF-4183-AD3F-BF264ECEF3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892197-a2fd-4e3f-8e4c-20f9eff08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369035-7815-4E6E-935C-869BD9B6899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1C4064D-165C-462E-B4ED-7FCB804C6C48}">
  <ds:schemaRefs>
    <ds:schemaRef ds:uri="1d892197-a2fd-4e3f-8e4c-20f9eff08c55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Mode op</vt:lpstr>
      <vt:lpstr>Synthèse Notes 1eres</vt:lpstr>
      <vt:lpstr>S Gauss</vt:lpstr>
      <vt:lpstr>Synth Savoirs</vt:lpstr>
      <vt:lpstr>Notes DC</vt:lpstr>
      <vt:lpstr>Points DC</vt:lpstr>
      <vt:lpstr>PAP</vt:lpstr>
      <vt:lpstr>Synth GAUSS</vt:lpstr>
      <vt:lpstr>Dyn</vt:lpstr>
      <vt:lpstr>ListeDeux</vt:lpstr>
      <vt:lpstr>ListeTrois</vt:lpstr>
      <vt:lpstr>ListeUN</vt:lpstr>
      <vt:lpstr>listeZeroCinq</vt:lpstr>
      <vt:lpstr>PAP</vt:lpstr>
      <vt:lpstr>'Synthèse Notes 1eres'!Zone_d_impression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BOUTON CHRISTOPHE</cp:lastModifiedBy>
  <cp:revision>7</cp:revision>
  <dcterms:created xsi:type="dcterms:W3CDTF">2022-10-23T21:38:07Z</dcterms:created>
  <dcterms:modified xsi:type="dcterms:W3CDTF">2024-01-20T16:38:07Z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0x0101008D0512441ADFBB4A8420598B363C73B3</vt:lpwstr>
  </property>
</Properties>
</file>