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TRAITEMENT_N\Stress_hydrique\"/>
    </mc:Choice>
  </mc:AlternateContent>
  <xr:revisionPtr revIDLastSave="0" documentId="13_ncr:1_{7A78BA47-DC4F-4AE5-B81D-4BBE24C8970A}" xr6:coauthVersionLast="47" xr6:coauthVersionMax="47" xr10:uidLastSave="{00000000-0000-0000-0000-000000000000}"/>
  <bookViews>
    <workbookView visibility="hidden" xWindow="-108" yWindow="-108" windowWidth="23256" windowHeight="12576" activeTab="1" xr2:uid="{6E37921C-93BC-4BBF-937B-8E42E2315821}"/>
  </bookViews>
  <sheets>
    <sheet name="RFU" sheetId="1" r:id="rId1"/>
    <sheet name="Bouaké_Maïs" sheetId="2" r:id="rId2"/>
    <sheet name="Bouaflé_Maïs" sheetId="3" r:id="rId3"/>
    <sheet name="Bongouanou_Maïs" sheetId="5" r:id="rId4"/>
    <sheet name="Dabakala_Maïs" sheetId="6" r:id="rId5"/>
    <sheet name="Zuénoula_Maïs" sheetId="7" r:id="rId6"/>
    <sheet name="ETP" sheetId="4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2" i="6" l="1"/>
  <c r="H73" i="6"/>
  <c r="H74" i="6"/>
  <c r="H75" i="6"/>
  <c r="H76" i="6"/>
  <c r="H71" i="6"/>
  <c r="K46" i="7" l="1"/>
  <c r="K47" i="7"/>
  <c r="K48" i="7"/>
  <c r="K49" i="7"/>
  <c r="K50" i="7"/>
  <c r="K45" i="7"/>
  <c r="H67" i="5"/>
  <c r="H68" i="5"/>
  <c r="H69" i="5"/>
  <c r="H70" i="5"/>
  <c r="H71" i="5"/>
  <c r="H66" i="5"/>
  <c r="H80" i="3"/>
  <c r="H81" i="3"/>
  <c r="H82" i="3"/>
  <c r="H83" i="3"/>
  <c r="H84" i="3"/>
  <c r="H79" i="3"/>
  <c r="H105" i="3"/>
  <c r="H106" i="3"/>
  <c r="H107" i="3"/>
  <c r="H108" i="3"/>
  <c r="H109" i="3"/>
  <c r="H104" i="3"/>
  <c r="H96" i="5" l="1"/>
  <c r="H95" i="5"/>
  <c r="H94" i="5"/>
  <c r="H93" i="5"/>
  <c r="H92" i="5"/>
  <c r="H91" i="5"/>
  <c r="H110" i="2"/>
  <c r="H111" i="2"/>
  <c r="H112" i="2"/>
  <c r="H113" i="2"/>
  <c r="H114" i="2"/>
  <c r="H109" i="2"/>
  <c r="H85" i="2"/>
  <c r="H86" i="2"/>
  <c r="H87" i="2"/>
  <c r="H88" i="2"/>
  <c r="H89" i="2"/>
  <c r="H84" i="2"/>
  <c r="Q37" i="4"/>
  <c r="D4" i="4"/>
  <c r="D65" i="1" l="1"/>
  <c r="D40" i="1"/>
  <c r="D39" i="1"/>
  <c r="D38" i="1"/>
  <c r="D32" i="1"/>
  <c r="D26" i="1"/>
  <c r="D25" i="1"/>
  <c r="D21" i="1"/>
  <c r="D20" i="1"/>
  <c r="D27" i="1"/>
  <c r="L41" i="5"/>
  <c r="L40" i="5"/>
  <c r="L25" i="5"/>
  <c r="L24" i="5"/>
  <c r="L38" i="3"/>
  <c r="L37" i="3"/>
  <c r="L54" i="3"/>
  <c r="L53" i="3"/>
  <c r="L62" i="2"/>
  <c r="L61" i="2"/>
  <c r="L29" i="6"/>
  <c r="L47" i="6"/>
  <c r="L46" i="6"/>
  <c r="L28" i="6"/>
  <c r="L47" i="2"/>
  <c r="L46" i="2"/>
  <c r="F37" i="6"/>
  <c r="F66" i="2"/>
  <c r="F52" i="2"/>
  <c r="F60" i="3"/>
  <c r="F44" i="3"/>
  <c r="Q53" i="4"/>
  <c r="Q52" i="4"/>
  <c r="F48" i="5"/>
  <c r="F31" i="5"/>
  <c r="F53" i="6"/>
  <c r="F29" i="7"/>
  <c r="Q118" i="4"/>
  <c r="Q117" i="4"/>
  <c r="Q116" i="4"/>
  <c r="Q115" i="4"/>
  <c r="Q113" i="4"/>
  <c r="Q114" i="4"/>
  <c r="Q112" i="4"/>
  <c r="Q111" i="4"/>
  <c r="Q110" i="4"/>
  <c r="Q109" i="4"/>
  <c r="Q108" i="4"/>
  <c r="Q107" i="4"/>
  <c r="H28" i="7"/>
  <c r="H27" i="7"/>
  <c r="H26" i="7"/>
  <c r="H25" i="7"/>
  <c r="H24" i="7"/>
  <c r="H23" i="7"/>
  <c r="H22" i="7"/>
  <c r="H21" i="7"/>
  <c r="H20" i="7"/>
  <c r="H19" i="7"/>
  <c r="H18" i="7"/>
  <c r="H17" i="7"/>
  <c r="H52" i="6"/>
  <c r="H51" i="6"/>
  <c r="H50" i="6"/>
  <c r="H49" i="6"/>
  <c r="H48" i="6"/>
  <c r="H47" i="6"/>
  <c r="H46" i="6"/>
  <c r="H45" i="6"/>
  <c r="H44" i="6"/>
  <c r="H43" i="6"/>
  <c r="H42" i="6"/>
  <c r="H41" i="6"/>
  <c r="H25" i="6"/>
  <c r="V97" i="4"/>
  <c r="V96" i="4"/>
  <c r="V95" i="4"/>
  <c r="V94" i="4"/>
  <c r="V91" i="4"/>
  <c r="V92" i="4"/>
  <c r="V93" i="4"/>
  <c r="V90" i="4"/>
  <c r="V89" i="4"/>
  <c r="V88" i="4"/>
  <c r="V87" i="4"/>
  <c r="V86" i="4"/>
  <c r="Q97" i="4"/>
  <c r="Q96" i="4"/>
  <c r="Q95" i="4"/>
  <c r="Q94" i="4"/>
  <c r="Q93" i="4"/>
  <c r="Q92" i="4"/>
  <c r="Q91" i="4"/>
  <c r="Q90" i="4"/>
  <c r="Q89" i="4"/>
  <c r="Q88" i="4"/>
  <c r="Q87" i="4"/>
  <c r="Q86" i="4"/>
  <c r="H36" i="6"/>
  <c r="H35" i="6"/>
  <c r="H34" i="6"/>
  <c r="H33" i="6"/>
  <c r="H32" i="6"/>
  <c r="H31" i="6"/>
  <c r="H30" i="6"/>
  <c r="H29" i="6"/>
  <c r="H28" i="6"/>
  <c r="H27" i="6"/>
  <c r="H26" i="6"/>
  <c r="H40" i="5"/>
  <c r="H36" i="5"/>
  <c r="H19" i="5"/>
  <c r="H47" i="5"/>
  <c r="H46" i="5"/>
  <c r="H45" i="5"/>
  <c r="H44" i="5"/>
  <c r="H43" i="5"/>
  <c r="H42" i="5"/>
  <c r="H41" i="5"/>
  <c r="H39" i="5"/>
  <c r="H38" i="5"/>
  <c r="H37" i="5"/>
  <c r="V46" i="4"/>
  <c r="V45" i="4"/>
  <c r="V44" i="4"/>
  <c r="V43" i="4"/>
  <c r="V42" i="4"/>
  <c r="V41" i="4"/>
  <c r="V40" i="4"/>
  <c r="V39" i="4"/>
  <c r="V38" i="4"/>
  <c r="V37" i="4"/>
  <c r="Q46" i="4"/>
  <c r="Q47" i="4"/>
  <c r="Q45" i="4"/>
  <c r="Q44" i="4"/>
  <c r="Q43" i="4"/>
  <c r="Q42" i="4"/>
  <c r="Q41" i="4"/>
  <c r="Q40" i="4"/>
  <c r="Q39" i="4"/>
  <c r="Q38" i="4"/>
  <c r="Q36" i="4"/>
  <c r="V62" i="4"/>
  <c r="V78" i="4"/>
  <c r="V79" i="4"/>
  <c r="V77" i="4"/>
  <c r="V76" i="4"/>
  <c r="V74" i="4"/>
  <c r="V75" i="4"/>
  <c r="V73" i="4"/>
  <c r="V72" i="4"/>
  <c r="V71" i="4"/>
  <c r="V70" i="4"/>
  <c r="V69" i="4"/>
  <c r="V68" i="4"/>
  <c r="Q79" i="4"/>
  <c r="Q78" i="4"/>
  <c r="Q77" i="4"/>
  <c r="Q76" i="4"/>
  <c r="Q75" i="4"/>
  <c r="Q74" i="4"/>
  <c r="Q73" i="4"/>
  <c r="Q72" i="4"/>
  <c r="Q71" i="4"/>
  <c r="Q70" i="4"/>
  <c r="Q69" i="4"/>
  <c r="Q68" i="4"/>
  <c r="Q63" i="4"/>
  <c r="Q62" i="4"/>
  <c r="Q61" i="4"/>
  <c r="Q60" i="4"/>
  <c r="Q57" i="4"/>
  <c r="Q58" i="4"/>
  <c r="Q59" i="4"/>
  <c r="Q56" i="4"/>
  <c r="Q55" i="4"/>
  <c r="Q54" i="4"/>
  <c r="H30" i="5"/>
  <c r="H29" i="5"/>
  <c r="H28" i="5"/>
  <c r="H27" i="5"/>
  <c r="H26" i="5"/>
  <c r="H25" i="5"/>
  <c r="H24" i="5"/>
  <c r="H23" i="5"/>
  <c r="H22" i="5"/>
  <c r="H21" i="5"/>
  <c r="H20" i="5"/>
  <c r="H59" i="3"/>
  <c r="H48" i="3"/>
  <c r="V63" i="4"/>
  <c r="V61" i="4"/>
  <c r="V60" i="4"/>
  <c r="V59" i="4"/>
  <c r="V58" i="4"/>
  <c r="V56" i="4"/>
  <c r="V57" i="4"/>
  <c r="V55" i="4"/>
  <c r="V54" i="4"/>
  <c r="V53" i="4"/>
  <c r="V52" i="4"/>
  <c r="H58" i="3"/>
  <c r="H57" i="3"/>
  <c r="H56" i="3"/>
  <c r="H55" i="3"/>
  <c r="H54" i="3"/>
  <c r="H53" i="3"/>
  <c r="H52" i="3"/>
  <c r="H51" i="3"/>
  <c r="H50" i="3"/>
  <c r="H49" i="3"/>
  <c r="H32" i="3"/>
  <c r="H33" i="3"/>
  <c r="H34" i="3"/>
  <c r="H35" i="3"/>
  <c r="H36" i="3"/>
  <c r="H37" i="3"/>
  <c r="H38" i="3"/>
  <c r="H39" i="3"/>
  <c r="H40" i="3"/>
  <c r="H41" i="3"/>
  <c r="H42" i="3"/>
  <c r="H43" i="3"/>
  <c r="H41" i="2"/>
  <c r="H42" i="2"/>
  <c r="H43" i="2"/>
  <c r="H44" i="2"/>
  <c r="H45" i="2"/>
  <c r="H46" i="2"/>
  <c r="H47" i="2"/>
  <c r="H48" i="2"/>
  <c r="H49" i="2"/>
  <c r="H50" i="2"/>
  <c r="H51" i="2"/>
  <c r="H40" i="2"/>
  <c r="H65" i="2"/>
  <c r="H64" i="2"/>
  <c r="H63" i="2"/>
  <c r="H62" i="2"/>
  <c r="H61" i="2"/>
  <c r="H60" i="2"/>
  <c r="H59" i="2"/>
  <c r="H58" i="2"/>
  <c r="H57" i="2"/>
  <c r="H56" i="2"/>
  <c r="H55" i="2"/>
  <c r="V36" i="4"/>
  <c r="E35" i="4"/>
  <c r="E113" i="4" l="1"/>
  <c r="E47" i="4"/>
  <c r="E63" i="4"/>
  <c r="E80" i="4"/>
  <c r="E118" i="4"/>
  <c r="E117" i="4"/>
  <c r="E116" i="4"/>
  <c r="E115" i="4"/>
  <c r="E114" i="4"/>
  <c r="E112" i="4"/>
  <c r="E111" i="4"/>
  <c r="E109" i="4"/>
  <c r="E119" i="4" s="1"/>
  <c r="E110" i="4"/>
  <c r="E102" i="4"/>
  <c r="E101" i="4"/>
  <c r="E100" i="4"/>
  <c r="E99" i="4"/>
  <c r="E98" i="4"/>
  <c r="E97" i="4"/>
  <c r="E96" i="4"/>
  <c r="E95" i="4"/>
  <c r="E94" i="4"/>
  <c r="E93" i="4"/>
  <c r="E92" i="4"/>
  <c r="E91" i="4"/>
  <c r="E38" i="4"/>
  <c r="E90" i="4"/>
  <c r="E89" i="4"/>
  <c r="E103" i="4" s="1"/>
  <c r="E88" i="4"/>
  <c r="E79" i="4"/>
  <c r="E78" i="4"/>
  <c r="E77" i="4"/>
  <c r="E76" i="4"/>
  <c r="E75" i="4"/>
  <c r="E74" i="4"/>
  <c r="E73" i="4"/>
  <c r="E72" i="4"/>
  <c r="E70" i="4"/>
  <c r="E71" i="4"/>
  <c r="E69" i="4"/>
  <c r="E62" i="4"/>
  <c r="E61" i="4"/>
  <c r="E60" i="4"/>
  <c r="E59" i="4"/>
  <c r="E58" i="4"/>
  <c r="E57" i="4"/>
  <c r="E56" i="4"/>
  <c r="E55" i="4"/>
  <c r="E54" i="4"/>
  <c r="E53" i="4"/>
  <c r="H15" i="2"/>
  <c r="H9" i="2"/>
  <c r="E44" i="4"/>
  <c r="E46" i="4"/>
  <c r="E45" i="4"/>
  <c r="E43" i="4"/>
  <c r="E42" i="4"/>
  <c r="E41" i="4"/>
  <c r="E40" i="4"/>
  <c r="E39" i="4"/>
  <c r="E37" i="4"/>
  <c r="E36" i="4"/>
  <c r="E34" i="4"/>
  <c r="E33" i="4"/>
  <c r="E32" i="4"/>
  <c r="H26" i="2"/>
  <c r="H27" i="2"/>
  <c r="H28" i="2"/>
  <c r="H29" i="2"/>
  <c r="H30" i="2"/>
  <c r="H31" i="2"/>
  <c r="H32" i="2"/>
  <c r="H33" i="2"/>
  <c r="H34" i="2"/>
  <c r="H25" i="2"/>
  <c r="H7" i="2"/>
  <c r="D12" i="4"/>
  <c r="D10" i="4"/>
  <c r="D11" i="4"/>
  <c r="D9" i="4"/>
  <c r="D8" i="4"/>
  <c r="D7" i="4"/>
  <c r="D6" i="4"/>
  <c r="D5" i="4"/>
  <c r="D3" i="4"/>
  <c r="H5" i="7" l="1"/>
  <c r="H6" i="7"/>
  <c r="H7" i="7"/>
  <c r="H8" i="7"/>
  <c r="H9" i="7"/>
  <c r="H10" i="7"/>
  <c r="H11" i="7"/>
  <c r="H12" i="7"/>
  <c r="H13" i="7"/>
  <c r="H4" i="7"/>
  <c r="H6" i="6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5" i="6"/>
  <c r="H5" i="5"/>
  <c r="H6" i="5"/>
  <c r="H7" i="5"/>
  <c r="H8" i="5"/>
  <c r="H9" i="5"/>
  <c r="H10" i="5"/>
  <c r="H11" i="5"/>
  <c r="H12" i="5"/>
  <c r="H13" i="5"/>
  <c r="H14" i="5"/>
  <c r="H4" i="5"/>
  <c r="H5" i="3"/>
  <c r="H6" i="3"/>
  <c r="H7" i="3"/>
  <c r="H8" i="3"/>
  <c r="H9" i="3"/>
  <c r="H10" i="3"/>
  <c r="H11" i="3"/>
  <c r="H12" i="3"/>
  <c r="H13" i="3"/>
  <c r="H4" i="3"/>
  <c r="H6" i="2" l="1"/>
  <c r="H8" i="2"/>
  <c r="H10" i="2"/>
  <c r="H11" i="2"/>
  <c r="H12" i="2"/>
  <c r="H13" i="2"/>
  <c r="H14" i="2"/>
  <c r="H16" i="2"/>
  <c r="H17" i="2"/>
  <c r="H18" i="2"/>
  <c r="H19" i="2"/>
  <c r="H5" i="2"/>
  <c r="I43" i="1" l="1"/>
  <c r="E65" i="1"/>
  <c r="D64" i="1"/>
  <c r="E64" i="1" s="1"/>
  <c r="D59" i="1"/>
  <c r="E59" i="1" s="1"/>
  <c r="D58" i="1"/>
  <c r="D60" i="1" s="1"/>
  <c r="D51" i="1"/>
  <c r="E51" i="1" s="1"/>
  <c r="D46" i="1"/>
  <c r="E46" i="1" s="1"/>
  <c r="D45" i="1"/>
  <c r="E45" i="1" s="1"/>
  <c r="E38" i="1"/>
  <c r="G25" i="1"/>
  <c r="F25" i="1"/>
  <c r="E26" i="1"/>
  <c r="E25" i="1"/>
  <c r="D22" i="1"/>
  <c r="E22" i="1" s="1"/>
  <c r="M7" i="1"/>
  <c r="M9" i="1"/>
  <c r="E27" i="1"/>
  <c r="M8" i="1"/>
  <c r="M6" i="1"/>
  <c r="M5" i="1"/>
  <c r="M4" i="1"/>
  <c r="M3" i="1"/>
  <c r="J7" i="1"/>
  <c r="G17" i="1" s="1"/>
  <c r="H17" i="1" s="1"/>
  <c r="J6" i="1"/>
  <c r="J5" i="1"/>
  <c r="G16" i="1" s="1"/>
  <c r="H16" i="1" s="1"/>
  <c r="E66" i="1" l="1"/>
  <c r="D28" i="1"/>
  <c r="E58" i="1"/>
  <c r="E60" i="1" s="1"/>
  <c r="D66" i="1"/>
  <c r="E32" i="1"/>
  <c r="E47" i="1"/>
  <c r="D47" i="1"/>
  <c r="D52" i="1"/>
  <c r="E21" i="1"/>
  <c r="E39" i="1"/>
  <c r="D53" i="1"/>
  <c r="E53" i="1" s="1"/>
  <c r="D31" i="1"/>
  <c r="E31" i="1" s="1"/>
  <c r="E40" i="1"/>
  <c r="D33" i="1"/>
  <c r="E33" i="1" s="1"/>
  <c r="G18" i="1"/>
  <c r="E28" i="1"/>
  <c r="H18" i="1"/>
  <c r="E41" i="1" l="1"/>
  <c r="E34" i="1"/>
  <c r="D34" i="1"/>
  <c r="E52" i="1"/>
  <c r="E54" i="1" s="1"/>
  <c r="D54" i="1"/>
  <c r="D41" i="1"/>
  <c r="D23" i="1"/>
  <c r="E20" i="1"/>
  <c r="E23" i="1" s="1"/>
  <c r="H43" i="1"/>
</calcChain>
</file>

<file path=xl/sharedStrings.xml><?xml version="1.0" encoding="utf-8"?>
<sst xmlns="http://schemas.openxmlformats.org/spreadsheetml/2006/main" count="2045" uniqueCount="288">
  <si>
    <t>Localités</t>
  </si>
  <si>
    <t>Bouaké</t>
  </si>
  <si>
    <t>Zuénoula</t>
  </si>
  <si>
    <t>Bouaflé</t>
  </si>
  <si>
    <t>Bongouanou</t>
  </si>
  <si>
    <t>Dabakala</t>
  </si>
  <si>
    <t>Ferrugineux</t>
  </si>
  <si>
    <t>Ferrallitique</t>
  </si>
  <si>
    <t>RU</t>
  </si>
  <si>
    <t>Taux de RFU</t>
  </si>
  <si>
    <t>RFU</t>
  </si>
  <si>
    <t>Igname</t>
  </si>
  <si>
    <t>Riz</t>
  </si>
  <si>
    <t>Maïs</t>
  </si>
  <si>
    <t>Tomate</t>
  </si>
  <si>
    <t>Enracinement</t>
  </si>
  <si>
    <t>Critère sècheresse</t>
  </si>
  <si>
    <t>Résistante</t>
  </si>
  <si>
    <t xml:space="preserve">Moyennement </t>
  </si>
  <si>
    <t>Bien</t>
  </si>
  <si>
    <t>Faible</t>
  </si>
  <si>
    <t xml:space="preserve">Activité biologique </t>
  </si>
  <si>
    <t>Bonne</t>
  </si>
  <si>
    <t>Moyenne</t>
  </si>
  <si>
    <t>Labour</t>
  </si>
  <si>
    <t>Oui</t>
  </si>
  <si>
    <t>Non</t>
  </si>
  <si>
    <t>Argileux</t>
  </si>
  <si>
    <t>15-40</t>
  </si>
  <si>
    <t>Sablo-argileux</t>
  </si>
  <si>
    <t>20-30 cm</t>
  </si>
  <si>
    <t>argile</t>
  </si>
  <si>
    <t>limon</t>
  </si>
  <si>
    <t>sable</t>
  </si>
  <si>
    <t>0-15</t>
  </si>
  <si>
    <t>15-50</t>
  </si>
  <si>
    <t>Argilo-limoneux</t>
  </si>
  <si>
    <t>Sableux</t>
  </si>
  <si>
    <t>Limoneux</t>
  </si>
  <si>
    <t>Sablo-limoneux</t>
  </si>
  <si>
    <t>Argilo-sableux</t>
  </si>
  <si>
    <t>Profondeur (cm)</t>
  </si>
  <si>
    <t>RFU sol sableux</t>
  </si>
  <si>
    <t>RFU sol limoneux</t>
  </si>
  <si>
    <t>RFU sol Argileux</t>
  </si>
  <si>
    <t>RFU sol argilo-limoneux</t>
  </si>
  <si>
    <t>RFU sol argilo-sableux</t>
  </si>
  <si>
    <t>RFU sol sablo-limoneux</t>
  </si>
  <si>
    <t>40-50</t>
  </si>
  <si>
    <t>argileux</t>
  </si>
  <si>
    <t>0-7</t>
  </si>
  <si>
    <t>7_25</t>
  </si>
  <si>
    <t>RFU sol sablo-argileux</t>
  </si>
  <si>
    <t>FRU</t>
  </si>
  <si>
    <t>Limono-sableux</t>
  </si>
  <si>
    <t>Limono-argileux</t>
  </si>
  <si>
    <t>sableuse</t>
  </si>
  <si>
    <t>15-30</t>
  </si>
  <si>
    <t>25-50</t>
  </si>
  <si>
    <t>30-50</t>
  </si>
  <si>
    <t>Profil1</t>
  </si>
  <si>
    <t>Bouaké profil1</t>
  </si>
  <si>
    <t>0-40</t>
  </si>
  <si>
    <t>Bouaké profil4</t>
  </si>
  <si>
    <t>0-10</t>
  </si>
  <si>
    <t>0-50</t>
  </si>
  <si>
    <t>Bouaké profil5</t>
  </si>
  <si>
    <t>0-25</t>
  </si>
  <si>
    <t>25-45</t>
  </si>
  <si>
    <t>Profil2</t>
  </si>
  <si>
    <t>Profil3</t>
  </si>
  <si>
    <t>Profil4</t>
  </si>
  <si>
    <t>Profil5</t>
  </si>
  <si>
    <t>RU estimée (mm)</t>
  </si>
  <si>
    <t>RFU estimée (mm)</t>
  </si>
  <si>
    <t>Stade de la culture</t>
  </si>
  <si>
    <t>Consommations (en mm)</t>
  </si>
  <si>
    <t>Précipitations (en mm)</t>
  </si>
  <si>
    <t>Bilan climatique de la semaine</t>
  </si>
  <si>
    <t>Niveau RFU (en mm)</t>
  </si>
  <si>
    <t>Niveau RU  (en mm)</t>
  </si>
  <si>
    <t>Décades</t>
  </si>
  <si>
    <t>Semis</t>
  </si>
  <si>
    <t>Levée</t>
  </si>
  <si>
    <t>2F</t>
  </si>
  <si>
    <t>4F</t>
  </si>
  <si>
    <t>5-6F</t>
  </si>
  <si>
    <t>12-13F</t>
  </si>
  <si>
    <t>&gt;14F</t>
  </si>
  <si>
    <t>Floraison femelle</t>
  </si>
  <si>
    <t>Grain laiteux</t>
  </si>
  <si>
    <t>50%h</t>
  </si>
  <si>
    <t>Fin de fécondation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</si>
  <si>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</si>
  <si>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</si>
  <si>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</si>
  <si>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</si>
  <si>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</si>
  <si>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</si>
  <si>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</si>
  <si>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</si>
  <si>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8-10F</t>
  </si>
  <si>
    <t>12-14-F</t>
  </si>
  <si>
    <t>panicules visibles</t>
  </si>
  <si>
    <t>Formations des organes reproducteurs et Fécondation</t>
  </si>
  <si>
    <t>Dévéloppement et maturation des grains</t>
  </si>
  <si>
    <t>Stade végétatif (50%) de croissance</t>
  </si>
  <si>
    <t>De la décade 21 (fin juillet) à la décade 25 (début septembre)</t>
  </si>
  <si>
    <t>De la décade 8 (mi-mars) à la décade 15 (fin mai)</t>
  </si>
  <si>
    <t>Période</t>
  </si>
  <si>
    <t>Phases de développement</t>
  </si>
  <si>
    <t>Croissance (%)</t>
  </si>
  <si>
    <t>Tomates</t>
  </si>
  <si>
    <t>Céréales</t>
  </si>
  <si>
    <t>(Riz, Maïs)</t>
  </si>
  <si>
    <t>Durée</t>
  </si>
  <si>
    <t>Végétative</t>
  </si>
  <si>
    <t>Environ 40</t>
  </si>
  <si>
    <t>20-30</t>
  </si>
  <si>
    <t>30-40</t>
  </si>
  <si>
    <t>Entame Pleine Crois.</t>
  </si>
  <si>
    <t>Environ 30 jours pour le maïs</t>
  </si>
  <si>
    <t>Pleine Crois</t>
  </si>
  <si>
    <t>50-60</t>
  </si>
  <si>
    <t>Pleine Crois.</t>
  </si>
  <si>
    <t>60-70</t>
  </si>
  <si>
    <t>70-80</t>
  </si>
  <si>
    <t>F. Pleine Cr.</t>
  </si>
  <si>
    <t>80-90</t>
  </si>
  <si>
    <t>Maturation</t>
  </si>
  <si>
    <t>90-100</t>
  </si>
  <si>
    <t>Décade1</t>
  </si>
  <si>
    <t>Décade2</t>
  </si>
  <si>
    <t>Décade3</t>
  </si>
  <si>
    <t>Janvier</t>
  </si>
  <si>
    <t>Février</t>
  </si>
  <si>
    <t>Novembre</t>
  </si>
  <si>
    <t>Décembre</t>
  </si>
  <si>
    <t>ETP</t>
  </si>
  <si>
    <t>Mois</t>
  </si>
  <si>
    <t>32%h</t>
  </si>
  <si>
    <t>De la décade 10 (début avril) à la décade 15 (mi-mai)</t>
  </si>
  <si>
    <t>De la décade15 (fin-mai) à la décade21 (fin juin)</t>
  </si>
  <si>
    <t>De la décade 16 (début juin) à la décade 23 (mi-août)</t>
  </si>
  <si>
    <t>De la décade 30 (fin octobre) à la décade 33 (fin octobre)</t>
  </si>
  <si>
    <t>De la décade 24 (fin août) à la décade 29 (mi-octobre)</t>
  </si>
  <si>
    <t>Germination</t>
  </si>
  <si>
    <t>Décade</t>
  </si>
  <si>
    <t>Temps</t>
  </si>
  <si>
    <t>Evèm</t>
  </si>
  <si>
    <t>semis</t>
  </si>
  <si>
    <t>emergence</t>
  </si>
  <si>
    <t>Croissance</t>
  </si>
  <si>
    <t>Floraison</t>
  </si>
  <si>
    <t>Fructification</t>
  </si>
  <si>
    <t>2 mois et demi ap S</t>
  </si>
  <si>
    <t>6 mois ap S</t>
  </si>
  <si>
    <t>4 mois ap S</t>
  </si>
  <si>
    <t>11eme jr ap S</t>
  </si>
  <si>
    <t>20 eme jr ap S</t>
  </si>
  <si>
    <t>Tomate 4 à 5 mois</t>
  </si>
  <si>
    <t>Adapté</t>
  </si>
  <si>
    <t>Levée 2F 4F</t>
  </si>
  <si>
    <t>&gt;8F</t>
  </si>
  <si>
    <t>5 à 6</t>
  </si>
  <si>
    <t>11 à 12</t>
  </si>
  <si>
    <t>Tomate MAMJ</t>
  </si>
  <si>
    <t>&gt;6</t>
  </si>
  <si>
    <t>Pollinisation</t>
  </si>
  <si>
    <t>De la décade 13 (début mai) à la décade 12 (fin mai)</t>
  </si>
  <si>
    <t>De la décade 7  (début mars) à la décade 12 (mi- avril)</t>
  </si>
  <si>
    <t>Décade 15 ( fin-mai) à la décade 17 (mi-juin)</t>
  </si>
  <si>
    <t>Murissement</t>
  </si>
  <si>
    <t>10 à 20</t>
  </si>
  <si>
    <t>Bilan climatique</t>
  </si>
  <si>
    <t xml:space="preserve">Mois </t>
  </si>
  <si>
    <t>De la décade16 (mi-mai) à la décade21 (fin juillet)</t>
  </si>
  <si>
    <t>Stades de la culture</t>
  </si>
  <si>
    <t>10-12-F</t>
  </si>
  <si>
    <t>12-14F</t>
  </si>
  <si>
    <t>Kc</t>
  </si>
  <si>
    <t>ETM_Bké</t>
  </si>
  <si>
    <t>ETM_Dabakala</t>
  </si>
  <si>
    <t>Levée/Semis</t>
  </si>
  <si>
    <t>Début tallage</t>
  </si>
  <si>
    <t>Tallage actif</t>
  </si>
  <si>
    <t>Initiation paniculaire</t>
  </si>
  <si>
    <t>Fécondation</t>
  </si>
  <si>
    <t>Grain pateux</t>
  </si>
  <si>
    <t>Croissance des talles</t>
  </si>
  <si>
    <t>Montaison</t>
  </si>
  <si>
    <t>Epiaison-floraison</t>
  </si>
  <si>
    <t>Grain dur</t>
  </si>
  <si>
    <t>De la décade 20 (mi-juillet) à la décade 23 (mi-août)</t>
  </si>
  <si>
    <t>De la décade17 (mi-juin) à la décade19 (début juillet)</t>
  </si>
  <si>
    <t>De la décade 12 (fin avril) à la décade 15 (mi-mai)</t>
  </si>
  <si>
    <t>Fécondation/Grain laiteux</t>
  </si>
  <si>
    <t>De la décade 22 (début août) à la décade 26 (mi-septembre)</t>
  </si>
  <si>
    <t>De la décade 30 (fin octobre) à la décade 32 (mi-novembre)</t>
  </si>
  <si>
    <t>De la décade 27 (fin septembre) à la décade29 (mi-octobre)</t>
  </si>
  <si>
    <t>Riz_1er_cycle</t>
  </si>
  <si>
    <t>Maïs_Bouaké</t>
  </si>
  <si>
    <t>Maïs_Bouaflé</t>
  </si>
  <si>
    <t>Maïs_Bongouanou</t>
  </si>
  <si>
    <t>Maïs_Dabakala</t>
  </si>
  <si>
    <t>Maïs_Zuénoula</t>
  </si>
  <si>
    <t>Kc_Riz</t>
  </si>
  <si>
    <t>ETM_Bouaké</t>
  </si>
  <si>
    <t>Riz_2e_cycle</t>
  </si>
  <si>
    <t>RIZ_1er_cycle</t>
  </si>
  <si>
    <t>RIZ_2eme_cycle</t>
  </si>
  <si>
    <t>De la décade 20 (fin juin) à la décade 21 (fin juillet)</t>
  </si>
  <si>
    <t>De la décade 10 (début avril) à la décade 14 (mi-mai)</t>
  </si>
  <si>
    <t>De la décade 15 (fin mai) à la décade 17 (mi-juin)</t>
  </si>
  <si>
    <t>ETM_Bouaflé</t>
  </si>
  <si>
    <t>ETM_Bongouanou</t>
  </si>
  <si>
    <t>Riz_2eme_semis</t>
  </si>
  <si>
    <t>Riz_1er_semis</t>
  </si>
  <si>
    <t>1er</t>
  </si>
  <si>
    <t>2eme</t>
  </si>
  <si>
    <t>%</t>
  </si>
  <si>
    <t>Grain pâteux</t>
  </si>
  <si>
    <t>Cultures</t>
  </si>
  <si>
    <t>profondeur moyenne enracinement</t>
  </si>
  <si>
    <t>30 cm</t>
  </si>
  <si>
    <t xml:space="preserve">           -</t>
  </si>
  <si>
    <t>Sol</t>
  </si>
  <si>
    <t>Facteur de multipliaction (RU) par cm de sol (MARTY, 1969, INRA Toulouse)</t>
  </si>
  <si>
    <t>1,3 mm</t>
  </si>
  <si>
    <t>2 mm</t>
  </si>
  <si>
    <t>1,65 mm</t>
  </si>
  <si>
    <t>Types de sol</t>
  </si>
  <si>
    <t>Profondeur</t>
  </si>
  <si>
    <t>Intervalles</t>
  </si>
  <si>
    <t>15*1,65=24,75</t>
  </si>
  <si>
    <t>25*1,65=41,25</t>
  </si>
  <si>
    <t>10*2=20</t>
  </si>
  <si>
    <t>Dabakala profil 1</t>
  </si>
  <si>
    <t>Dabakala profil 2</t>
  </si>
  <si>
    <t>Profondeur cm</t>
  </si>
  <si>
    <t>Bouaké profil 1</t>
  </si>
  <si>
    <t>Bouaké profil 2</t>
  </si>
  <si>
    <t>Bouaké profil 3</t>
  </si>
  <si>
    <t>Bouaké profil 4</t>
  </si>
  <si>
    <t>Bouaké profil 5</t>
  </si>
  <si>
    <t>15*1,3=19,5</t>
  </si>
  <si>
    <t>25*1,3=32,5</t>
  </si>
  <si>
    <t>35*2=70</t>
  </si>
  <si>
    <t>7*1,65=11,55</t>
  </si>
  <si>
    <t>18*1,65=29,7</t>
  </si>
  <si>
    <t>20*1,65=33</t>
  </si>
  <si>
    <t>RU mm</t>
  </si>
  <si>
    <t>40*1,3=52</t>
  </si>
  <si>
    <t>10*1,65=16,5</t>
  </si>
  <si>
    <t>10*1,3=13</t>
  </si>
  <si>
    <t>26*1,3=26</t>
  </si>
  <si>
    <t>Sableuse</t>
  </si>
  <si>
    <t>Catégories</t>
  </si>
  <si>
    <t>Plantation</t>
  </si>
  <si>
    <t>Lévée</t>
  </si>
  <si>
    <t>14ème semaine</t>
  </si>
  <si>
    <t>20ème semaine</t>
  </si>
  <si>
    <t>Ignam</t>
  </si>
  <si>
    <t>Igname precoce</t>
  </si>
  <si>
    <t>Igname Précoce</t>
  </si>
  <si>
    <t>Igname tardive</t>
  </si>
  <si>
    <t>Décade34</t>
  </si>
  <si>
    <t>Décade35</t>
  </si>
  <si>
    <t>Décade36</t>
  </si>
  <si>
    <t>Décade4</t>
  </si>
  <si>
    <t>Fevrier</t>
  </si>
  <si>
    <t>Décade5</t>
  </si>
  <si>
    <t>Décade6</t>
  </si>
  <si>
    <t>Décade7</t>
  </si>
  <si>
    <t>Décade8</t>
  </si>
  <si>
    <t>Décade9</t>
  </si>
  <si>
    <t>Décade10</t>
  </si>
  <si>
    <t>Décade11</t>
  </si>
  <si>
    <t>Décade12</t>
  </si>
  <si>
    <t>Décade13</t>
  </si>
  <si>
    <t>Décade14</t>
  </si>
  <si>
    <t>Décade15</t>
  </si>
  <si>
    <t>Décade16</t>
  </si>
  <si>
    <t>Décade17</t>
  </si>
  <si>
    <t>Décade18</t>
  </si>
  <si>
    <t>Décade19</t>
  </si>
  <si>
    <t>Décade20</t>
  </si>
  <si>
    <t>Décade21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</si>
</sst>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A9E0"/>
        <bgColor rgb="FF0084D1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164" fontId="0" fillId="0" borderId="0" xfId="0" applyNumberFormat="1"/>
    <xf numFmtId="17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2" fontId="0" fillId="0" borderId="0" xfId="0" applyNumberFormat="1"/>
    <xf numFmtId="164" fontId="3" fillId="3" borderId="0" xfId="0" applyNumberFormat="1" applyFont="1" applyFill="1"/>
    <xf numFmtId="164" fontId="0" fillId="4" borderId="0" xfId="0" applyNumberFormat="1" applyFill="1"/>
    <xf numFmtId="9" fontId="0" fillId="0" borderId="0" xfId="0" applyNumberFormat="1"/>
    <xf numFmtId="0" fontId="0" fillId="0" borderId="0" xfId="0" applyAlignment="1">
      <alignment vertical="center"/>
    </xf>
    <xf numFmtId="0" fontId="0" fillId="3" borderId="0" xfId="0" applyFill="1"/>
    <xf numFmtId="0" fontId="3" fillId="3" borderId="0" xfId="0" applyFont="1" applyFill="1"/>
    <xf numFmtId="16" fontId="0" fillId="0" borderId="0" xfId="0" applyNumberFormat="1"/>
    <xf numFmtId="0" fontId="0" fillId="0" borderId="0" xfId="0" applyAlignment="1">
      <alignment horizontal="center"/>
    </xf>
    <xf numFmtId="164" fontId="0" fillId="3" borderId="0" xfId="0" applyNumberFormat="1" applyFill="1"/>
    <xf numFmtId="0" fontId="0" fillId="5" borderId="0" xfId="0" applyFill="1" applyAlignment="1">
      <alignment horizontal="center" vertical="center"/>
    </xf>
    <xf numFmtId="0" fontId="0" fillId="5" borderId="0" xfId="0" applyFill="1"/>
    <xf numFmtId="0" fontId="2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1" fontId="0" fillId="0" borderId="0" xfId="0" applyNumberFormat="1"/>
    <xf numFmtId="0" fontId="0" fillId="0" borderId="2" xfId="0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4" xfId="0" applyBorder="1"/>
    <xf numFmtId="0" fontId="4" fillId="4" borderId="4" xfId="0" applyFont="1" applyFill="1" applyBorder="1"/>
    <xf numFmtId="164" fontId="0" fillId="0" borderId="4" xfId="0" applyNumberFormat="1" applyBorder="1"/>
    <xf numFmtId="0" fontId="0" fillId="4" borderId="4" xfId="0" applyFill="1" applyBorder="1"/>
    <xf numFmtId="0" fontId="0" fillId="4" borderId="0" xfId="0" applyFill="1"/>
    <xf numFmtId="0" fontId="0" fillId="0" borderId="4" xfId="0" applyBorder="1" applyAlignment="1">
      <alignment horizontal="center"/>
    </xf>
    <xf numFmtId="164" fontId="3" fillId="4" borderId="0" xfId="0" applyNumberFormat="1" applyFont="1" applyFill="1"/>
    <xf numFmtId="9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136619</xdr:colOff>
      <xdr:row>41</xdr:row>
      <xdr:rowOff>152400</xdr:rowOff>
    </xdr:from>
    <xdr:to>
      <xdr:col>23</xdr:col>
      <xdr:colOff>129540</xdr:colOff>
      <xdr:row>64</xdr:row>
      <xdr:rowOff>68580</xdr:rowOff>
    </xdr:to>
    <xdr:pic>
      <xdr:nvPicPr>
        <xdr:cNvPr id="8" name="Image 1">
          <a:extLst>
            <a:ext uri="{FF2B5EF4-FFF2-40B4-BE49-F238E27FC236}">
              <a16:creationId xmlns:a16="http://schemas.microsoft.com/office/drawing/2014/main" id="{669F58AA-219E-4577-8E1B-9FD9B11A04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605719" y="8107680"/>
          <a:ext cx="7125241" cy="4274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2F9CB-590B-4ABB-8526-2E7517F6AAD1}">
  <sheetPr codeName="Feuil1"/>
  <dimension ref="A1:W66"/>
  <sheetViews>
    <sheetView workbookViewId="0">
      <selection sqref="A1:E6"/>
    </sheetView>
  </sheetViews>
  <sheetFormatPr baseColWidth="10" defaultRowHeight="14.4" x14ac:dyDescent="0.3"/>
  <cols>
    <col min="4" max="4" width="15" bestFit="1" customWidth="1"/>
    <col min="12" max="12" width="20.5546875" customWidth="1"/>
    <col min="13" max="13" width="14.21875" bestFit="1" customWidth="1"/>
    <col min="14" max="14" width="12.88671875" bestFit="1" customWidth="1"/>
    <col min="17" max="17" width="12.44140625" bestFit="1" customWidth="1"/>
    <col min="18" max="18" width="13.109375" bestFit="1" customWidth="1"/>
    <col min="19" max="19" width="12.88671875" bestFit="1" customWidth="1"/>
    <col min="20" max="20" width="14.77734375" bestFit="1" customWidth="1"/>
    <col min="21" max="21" width="14.109375" bestFit="1" customWidth="1"/>
    <col min="22" max="22" width="14.21875" bestFit="1" customWidth="1"/>
    <col min="23" max="23" width="12.88671875" bestFit="1" customWidth="1"/>
  </cols>
  <sheetData>
    <row r="1" spans="1:13" x14ac:dyDescent="0.3">
      <c r="A1" s="22" t="s">
        <v>0</v>
      </c>
      <c r="B1" s="22" t="s">
        <v>257</v>
      </c>
      <c r="C1" s="22" t="s">
        <v>231</v>
      </c>
      <c r="D1" s="22" t="s">
        <v>73</v>
      </c>
      <c r="E1" s="22" t="s">
        <v>74</v>
      </c>
      <c r="I1" t="s">
        <v>226</v>
      </c>
      <c r="J1" t="s">
        <v>227</v>
      </c>
    </row>
    <row r="2" spans="1:13" x14ac:dyDescent="0.3">
      <c r="A2" s="22" t="s">
        <v>1</v>
      </c>
      <c r="B2" s="22" t="s">
        <v>7</v>
      </c>
      <c r="C2" s="22" t="s">
        <v>29</v>
      </c>
      <c r="D2" s="22">
        <v>70</v>
      </c>
      <c r="E2" s="24">
        <v>43.133333333333326</v>
      </c>
      <c r="I2" t="s">
        <v>37</v>
      </c>
      <c r="J2">
        <v>1.3</v>
      </c>
    </row>
    <row r="3" spans="1:13" x14ac:dyDescent="0.3">
      <c r="A3" s="22" t="s">
        <v>2</v>
      </c>
      <c r="B3" s="22" t="s">
        <v>7</v>
      </c>
      <c r="C3" s="22" t="s">
        <v>29</v>
      </c>
      <c r="D3" s="22">
        <v>60</v>
      </c>
      <c r="E3" s="22">
        <v>30</v>
      </c>
      <c r="I3" t="s">
        <v>38</v>
      </c>
      <c r="J3">
        <v>2</v>
      </c>
      <c r="L3" t="s">
        <v>42</v>
      </c>
      <c r="M3">
        <f>2/3</f>
        <v>0.66666666666666663</v>
      </c>
    </row>
    <row r="4" spans="1:13" x14ac:dyDescent="0.3">
      <c r="A4" s="22" t="s">
        <v>3</v>
      </c>
      <c r="B4" s="22" t="s">
        <v>7</v>
      </c>
      <c r="C4" s="22" t="s">
        <v>29</v>
      </c>
      <c r="D4" s="22">
        <v>82.5</v>
      </c>
      <c r="E4" s="24">
        <v>41.25</v>
      </c>
      <c r="I4" t="s">
        <v>27</v>
      </c>
      <c r="J4">
        <v>2</v>
      </c>
      <c r="L4" t="s">
        <v>43</v>
      </c>
      <c r="M4">
        <f>1/2</f>
        <v>0.5</v>
      </c>
    </row>
    <row r="5" spans="1:13" x14ac:dyDescent="0.3">
      <c r="A5" s="22" t="s">
        <v>4</v>
      </c>
      <c r="B5" s="22" t="s">
        <v>7</v>
      </c>
      <c r="C5" s="22" t="s">
        <v>55</v>
      </c>
      <c r="D5" s="24">
        <v>94.75</v>
      </c>
      <c r="E5" s="24">
        <v>35.708333333333329</v>
      </c>
      <c r="I5" t="s">
        <v>39</v>
      </c>
      <c r="J5">
        <f>AVERAGE(J2:J3)</f>
        <v>1.65</v>
      </c>
      <c r="L5" t="s">
        <v>44</v>
      </c>
      <c r="M5">
        <f>1/3</f>
        <v>0.33333333333333331</v>
      </c>
    </row>
    <row r="6" spans="1:13" x14ac:dyDescent="0.3">
      <c r="A6" s="22" t="s">
        <v>5</v>
      </c>
      <c r="B6" s="22" t="s">
        <v>6</v>
      </c>
      <c r="C6" s="22" t="s">
        <v>29</v>
      </c>
      <c r="D6" s="22">
        <v>79</v>
      </c>
      <c r="E6" s="22">
        <v>46</v>
      </c>
      <c r="I6" t="s">
        <v>40</v>
      </c>
      <c r="J6">
        <f>AVERAGE(J4,J2)</f>
        <v>1.65</v>
      </c>
      <c r="L6" t="s">
        <v>45</v>
      </c>
      <c r="M6">
        <f>1/3</f>
        <v>0.33333333333333331</v>
      </c>
    </row>
    <row r="7" spans="1:13" x14ac:dyDescent="0.3">
      <c r="I7" t="s">
        <v>36</v>
      </c>
      <c r="J7">
        <f>AVERAGE(J3:J4)</f>
        <v>2</v>
      </c>
      <c r="L7" t="s">
        <v>46</v>
      </c>
      <c r="M7">
        <f>1/3</f>
        <v>0.33333333333333331</v>
      </c>
    </row>
    <row r="8" spans="1:13" x14ac:dyDescent="0.3">
      <c r="A8" t="s">
        <v>222</v>
      </c>
      <c r="B8" t="s">
        <v>16</v>
      </c>
      <c r="C8" t="s">
        <v>21</v>
      </c>
      <c r="D8" t="s">
        <v>24</v>
      </c>
      <c r="E8" t="s">
        <v>223</v>
      </c>
      <c r="F8" t="s">
        <v>15</v>
      </c>
      <c r="L8" t="s">
        <v>47</v>
      </c>
      <c r="M8">
        <f>2/3</f>
        <v>0.66666666666666663</v>
      </c>
    </row>
    <row r="9" spans="1:13" x14ac:dyDescent="0.3">
      <c r="A9" t="s">
        <v>11</v>
      </c>
      <c r="B9" t="s">
        <v>17</v>
      </c>
      <c r="C9" t="s">
        <v>22</v>
      </c>
      <c r="D9" t="s">
        <v>25</v>
      </c>
      <c r="E9" t="s">
        <v>225</v>
      </c>
      <c r="F9" t="s">
        <v>19</v>
      </c>
      <c r="L9" t="s">
        <v>52</v>
      </c>
      <c r="M9">
        <f>2/3</f>
        <v>0.66666666666666663</v>
      </c>
    </row>
    <row r="10" spans="1:13" x14ac:dyDescent="0.3">
      <c r="A10" t="s">
        <v>12</v>
      </c>
      <c r="B10" t="s">
        <v>20</v>
      </c>
      <c r="C10" t="s">
        <v>20</v>
      </c>
      <c r="D10" t="s">
        <v>25</v>
      </c>
      <c r="E10" t="s">
        <v>30</v>
      </c>
      <c r="F10" t="s">
        <v>18</v>
      </c>
    </row>
    <row r="11" spans="1:13" x14ac:dyDescent="0.3">
      <c r="A11" t="s">
        <v>13</v>
      </c>
      <c r="B11" t="s">
        <v>20</v>
      </c>
      <c r="C11" t="s">
        <v>23</v>
      </c>
      <c r="D11" t="s">
        <v>26</v>
      </c>
      <c r="E11" t="s">
        <v>30</v>
      </c>
      <c r="F11" t="s">
        <v>18</v>
      </c>
    </row>
    <row r="12" spans="1:13" x14ac:dyDescent="0.3">
      <c r="A12" t="s">
        <v>14</v>
      </c>
      <c r="B12" t="s">
        <v>20</v>
      </c>
      <c r="C12" t="s">
        <v>23</v>
      </c>
      <c r="D12" t="s">
        <v>25</v>
      </c>
      <c r="E12" t="s">
        <v>224</v>
      </c>
      <c r="F12" t="s">
        <v>18</v>
      </c>
    </row>
    <row r="14" spans="1:13" x14ac:dyDescent="0.3">
      <c r="K14" s="22" t="s">
        <v>231</v>
      </c>
      <c r="L14" s="22" t="s">
        <v>227</v>
      </c>
    </row>
    <row r="15" spans="1:13" x14ac:dyDescent="0.3">
      <c r="A15" t="s">
        <v>4</v>
      </c>
      <c r="B15" t="s">
        <v>31</v>
      </c>
      <c r="C15" t="s">
        <v>32</v>
      </c>
      <c r="D15" t="s">
        <v>33</v>
      </c>
      <c r="F15" t="s">
        <v>41</v>
      </c>
      <c r="G15" t="s">
        <v>8</v>
      </c>
      <c r="H15" t="s">
        <v>9</v>
      </c>
      <c r="K15" s="22" t="s">
        <v>37</v>
      </c>
      <c r="L15" s="22" t="s">
        <v>228</v>
      </c>
    </row>
    <row r="16" spans="1:13" x14ac:dyDescent="0.3">
      <c r="A16" t="s">
        <v>34</v>
      </c>
      <c r="B16">
        <v>23</v>
      </c>
      <c r="C16">
        <v>38.200000000000003</v>
      </c>
      <c r="D16">
        <v>30.1</v>
      </c>
      <c r="E16" t="s">
        <v>54</v>
      </c>
      <c r="F16">
        <v>15</v>
      </c>
      <c r="G16">
        <f>F16*J5</f>
        <v>24.75</v>
      </c>
      <c r="H16">
        <f>G16*M4</f>
        <v>12.375</v>
      </c>
      <c r="K16" s="22" t="s">
        <v>38</v>
      </c>
      <c r="L16" s="22" t="s">
        <v>229</v>
      </c>
    </row>
    <row r="17" spans="1:23" x14ac:dyDescent="0.3">
      <c r="A17" t="s">
        <v>35</v>
      </c>
      <c r="B17">
        <v>27</v>
      </c>
      <c r="C17">
        <v>40</v>
      </c>
      <c r="D17">
        <v>26.15</v>
      </c>
      <c r="E17" t="s">
        <v>55</v>
      </c>
      <c r="F17">
        <v>35</v>
      </c>
      <c r="G17">
        <f>F17*J7</f>
        <v>70</v>
      </c>
      <c r="H17">
        <f>G17*M6</f>
        <v>23.333333333333332</v>
      </c>
      <c r="K17" s="22" t="s">
        <v>27</v>
      </c>
      <c r="L17" s="22" t="s">
        <v>229</v>
      </c>
    </row>
    <row r="18" spans="1:23" x14ac:dyDescent="0.3">
      <c r="A18" t="s">
        <v>5</v>
      </c>
      <c r="G18">
        <f>SUM(G16:G17)</f>
        <v>94.75</v>
      </c>
      <c r="H18">
        <f>SUM(H16:H17)</f>
        <v>35.708333333333329</v>
      </c>
      <c r="K18" s="22" t="s">
        <v>39</v>
      </c>
      <c r="L18" s="22" t="s">
        <v>230</v>
      </c>
    </row>
    <row r="19" spans="1:23" x14ac:dyDescent="0.3">
      <c r="A19" t="s">
        <v>233</v>
      </c>
      <c r="B19" t="s">
        <v>231</v>
      </c>
      <c r="C19" t="s">
        <v>232</v>
      </c>
      <c r="D19" t="s">
        <v>8</v>
      </c>
      <c r="E19" t="s">
        <v>10</v>
      </c>
      <c r="K19" s="22" t="s">
        <v>40</v>
      </c>
      <c r="L19" s="22" t="s">
        <v>230</v>
      </c>
    </row>
    <row r="20" spans="1:23" x14ac:dyDescent="0.3">
      <c r="A20" t="s">
        <v>34</v>
      </c>
      <c r="B20" t="s">
        <v>29</v>
      </c>
      <c r="C20">
        <v>15</v>
      </c>
      <c r="D20">
        <f>C20*J6</f>
        <v>24.75</v>
      </c>
      <c r="E20">
        <f>D20*M9</f>
        <v>16.5</v>
      </c>
      <c r="K20" s="22" t="s">
        <v>36</v>
      </c>
      <c r="L20" s="22" t="s">
        <v>229</v>
      </c>
      <c r="P20" s="30" t="s">
        <v>240</v>
      </c>
      <c r="Q20" s="30"/>
      <c r="R20" s="30"/>
      <c r="S20" s="30"/>
    </row>
    <row r="21" spans="1:23" x14ac:dyDescent="0.3">
      <c r="A21" t="s">
        <v>28</v>
      </c>
      <c r="B21" t="s">
        <v>29</v>
      </c>
      <c r="C21">
        <v>25</v>
      </c>
      <c r="D21">
        <f>C21*J6</f>
        <v>41.25</v>
      </c>
      <c r="E21">
        <f>D21*M9</f>
        <v>27.5</v>
      </c>
      <c r="P21" s="27" t="s">
        <v>233</v>
      </c>
      <c r="Q21" s="27" t="s">
        <v>231</v>
      </c>
      <c r="R21" s="27" t="s">
        <v>239</v>
      </c>
      <c r="S21" s="27" t="s">
        <v>251</v>
      </c>
    </row>
    <row r="22" spans="1:23" x14ac:dyDescent="0.3">
      <c r="A22" t="s">
        <v>48</v>
      </c>
      <c r="B22" t="s">
        <v>49</v>
      </c>
      <c r="C22">
        <v>10</v>
      </c>
      <c r="D22">
        <f>C22*J4</f>
        <v>20</v>
      </c>
      <c r="E22">
        <f>D22*M5</f>
        <v>6.6666666666666661</v>
      </c>
      <c r="P22" s="27" t="s">
        <v>34</v>
      </c>
      <c r="Q22" s="27" t="s">
        <v>256</v>
      </c>
      <c r="R22" s="27">
        <v>15</v>
      </c>
      <c r="S22" s="27" t="s">
        <v>245</v>
      </c>
    </row>
    <row r="23" spans="1:23" x14ac:dyDescent="0.3">
      <c r="D23">
        <f>SUM(D20:D22)</f>
        <v>86</v>
      </c>
      <c r="E23">
        <f>SUM(E20:E22)</f>
        <v>50.666666666666664</v>
      </c>
      <c r="F23">
        <v>86</v>
      </c>
      <c r="G23">
        <v>50.666666666666664</v>
      </c>
      <c r="P23" s="27" t="s">
        <v>57</v>
      </c>
      <c r="Q23" s="27" t="s">
        <v>29</v>
      </c>
      <c r="R23" s="27">
        <v>15</v>
      </c>
      <c r="S23" s="27" t="s">
        <v>234</v>
      </c>
      <c r="T23" s="30" t="s">
        <v>237</v>
      </c>
      <c r="U23" s="30"/>
      <c r="V23" s="30"/>
      <c r="W23" s="30"/>
    </row>
    <row r="24" spans="1:23" x14ac:dyDescent="0.3">
      <c r="A24" t="s">
        <v>5</v>
      </c>
      <c r="B24" t="s">
        <v>231</v>
      </c>
      <c r="C24" t="s">
        <v>232</v>
      </c>
      <c r="D24" t="s">
        <v>8</v>
      </c>
      <c r="E24" t="s">
        <v>53</v>
      </c>
      <c r="F24">
        <v>72</v>
      </c>
      <c r="G24">
        <v>41.333333333333329</v>
      </c>
      <c r="P24" s="27" t="s">
        <v>59</v>
      </c>
      <c r="Q24" s="27" t="s">
        <v>40</v>
      </c>
      <c r="R24" s="27">
        <v>20</v>
      </c>
      <c r="S24" s="27" t="s">
        <v>250</v>
      </c>
      <c r="T24" s="27" t="s">
        <v>233</v>
      </c>
      <c r="U24" s="27" t="s">
        <v>231</v>
      </c>
      <c r="V24" s="27" t="s">
        <v>239</v>
      </c>
      <c r="W24" s="27" t="s">
        <v>8</v>
      </c>
    </row>
    <row r="25" spans="1:23" x14ac:dyDescent="0.3">
      <c r="A25" t="s">
        <v>34</v>
      </c>
      <c r="B25" t="s">
        <v>37</v>
      </c>
      <c r="C25">
        <v>15</v>
      </c>
      <c r="D25">
        <f>C25*J2</f>
        <v>19.5</v>
      </c>
      <c r="E25">
        <f>D25*M3</f>
        <v>13</v>
      </c>
      <c r="F25">
        <f>AVERAGE(F23:F24)</f>
        <v>79</v>
      </c>
      <c r="G25">
        <f>AVERAGE(G23:G24)</f>
        <v>46</v>
      </c>
      <c r="P25" s="30" t="s">
        <v>241</v>
      </c>
      <c r="Q25" s="30"/>
      <c r="R25" s="30"/>
      <c r="S25" s="30"/>
      <c r="T25" s="27" t="s">
        <v>34</v>
      </c>
      <c r="U25" s="27" t="s">
        <v>29</v>
      </c>
      <c r="V25" s="27">
        <v>15</v>
      </c>
      <c r="W25" s="22" t="s">
        <v>234</v>
      </c>
    </row>
    <row r="26" spans="1:23" x14ac:dyDescent="0.3">
      <c r="A26" t="s">
        <v>28</v>
      </c>
      <c r="B26" t="s">
        <v>37</v>
      </c>
      <c r="C26">
        <v>25</v>
      </c>
      <c r="D26">
        <f>C26*J2</f>
        <v>32.5</v>
      </c>
      <c r="E26">
        <f>D26*M3</f>
        <v>21.666666666666664</v>
      </c>
      <c r="P26" s="27" t="s">
        <v>233</v>
      </c>
      <c r="Q26" s="27" t="s">
        <v>231</v>
      </c>
      <c r="R26" s="27" t="s">
        <v>239</v>
      </c>
      <c r="S26" s="27" t="s">
        <v>251</v>
      </c>
      <c r="T26" s="27" t="s">
        <v>28</v>
      </c>
      <c r="U26" s="27" t="s">
        <v>29</v>
      </c>
      <c r="V26" s="27">
        <v>25</v>
      </c>
      <c r="W26" s="22" t="s">
        <v>235</v>
      </c>
    </row>
    <row r="27" spans="1:23" x14ac:dyDescent="0.3">
      <c r="A27" t="s">
        <v>48</v>
      </c>
      <c r="B27" t="s">
        <v>49</v>
      </c>
      <c r="C27">
        <v>10</v>
      </c>
      <c r="D27">
        <f>C27*J4</f>
        <v>20</v>
      </c>
      <c r="E27">
        <f>D27*M5</f>
        <v>6.6666666666666661</v>
      </c>
      <c r="P27" s="27" t="s">
        <v>62</v>
      </c>
      <c r="Q27" s="27" t="s">
        <v>37</v>
      </c>
      <c r="R27" s="27">
        <v>40</v>
      </c>
      <c r="S27" s="27" t="s">
        <v>252</v>
      </c>
      <c r="T27" s="27" t="s">
        <v>48</v>
      </c>
      <c r="U27" s="27" t="s">
        <v>27</v>
      </c>
      <c r="V27" s="27">
        <v>10</v>
      </c>
      <c r="W27" s="22" t="s">
        <v>236</v>
      </c>
    </row>
    <row r="28" spans="1:23" x14ac:dyDescent="0.3">
      <c r="D28">
        <f>SUM(D25:D27)</f>
        <v>72</v>
      </c>
      <c r="E28">
        <f>SUM(E25:E27)</f>
        <v>41.333333333333329</v>
      </c>
      <c r="P28" s="27" t="s">
        <v>48</v>
      </c>
      <c r="Q28" s="27" t="s">
        <v>27</v>
      </c>
      <c r="R28" s="27">
        <v>10</v>
      </c>
      <c r="S28" s="27" t="s">
        <v>236</v>
      </c>
      <c r="T28" s="30" t="s">
        <v>238</v>
      </c>
      <c r="U28" s="30"/>
      <c r="V28" s="30"/>
      <c r="W28" s="30"/>
    </row>
    <row r="29" spans="1:23" x14ac:dyDescent="0.3">
      <c r="P29" s="30" t="s">
        <v>242</v>
      </c>
      <c r="Q29" s="30"/>
      <c r="R29" s="30"/>
      <c r="S29" s="30"/>
      <c r="T29" s="27" t="s">
        <v>233</v>
      </c>
      <c r="U29" s="27" t="s">
        <v>231</v>
      </c>
      <c r="V29" s="27" t="s">
        <v>239</v>
      </c>
      <c r="W29" s="27" t="s">
        <v>8</v>
      </c>
    </row>
    <row r="30" spans="1:23" x14ac:dyDescent="0.3">
      <c r="A30" t="s">
        <v>3</v>
      </c>
      <c r="C30" t="s">
        <v>41</v>
      </c>
      <c r="D30" t="s">
        <v>8</v>
      </c>
      <c r="E30" t="s">
        <v>10</v>
      </c>
      <c r="P30" s="27" t="s">
        <v>233</v>
      </c>
      <c r="Q30" s="27" t="s">
        <v>231</v>
      </c>
      <c r="R30" s="27" t="s">
        <v>239</v>
      </c>
      <c r="S30" s="27" t="s">
        <v>251</v>
      </c>
      <c r="T30" s="27" t="s">
        <v>34</v>
      </c>
      <c r="U30" s="27" t="s">
        <v>37</v>
      </c>
      <c r="V30" s="27">
        <v>15</v>
      </c>
      <c r="W30" s="27" t="s">
        <v>245</v>
      </c>
    </row>
    <row r="31" spans="1:23" x14ac:dyDescent="0.3">
      <c r="A31" t="s">
        <v>50</v>
      </c>
      <c r="B31" t="s">
        <v>29</v>
      </c>
      <c r="C31">
        <v>7</v>
      </c>
      <c r="D31">
        <f>C31*J6</f>
        <v>11.549999999999999</v>
      </c>
      <c r="E31">
        <f>D31*M9</f>
        <v>7.6999999999999993</v>
      </c>
      <c r="P31" s="27" t="s">
        <v>34</v>
      </c>
      <c r="Q31" s="27" t="s">
        <v>37</v>
      </c>
      <c r="R31" s="27">
        <v>15</v>
      </c>
      <c r="S31" s="27" t="s">
        <v>245</v>
      </c>
      <c r="T31" s="27" t="s">
        <v>28</v>
      </c>
      <c r="U31" s="27" t="s">
        <v>37</v>
      </c>
      <c r="V31" s="27">
        <v>25</v>
      </c>
      <c r="W31" s="27" t="s">
        <v>246</v>
      </c>
    </row>
    <row r="32" spans="1:23" x14ac:dyDescent="0.3">
      <c r="A32" s="2" t="s">
        <v>51</v>
      </c>
      <c r="B32" t="s">
        <v>29</v>
      </c>
      <c r="C32">
        <v>18</v>
      </c>
      <c r="D32">
        <f>C32*J6</f>
        <v>29.7</v>
      </c>
      <c r="E32">
        <f>D32*M9</f>
        <v>19.799999999999997</v>
      </c>
      <c r="P32" s="27" t="s">
        <v>28</v>
      </c>
      <c r="Q32" s="27" t="s">
        <v>29</v>
      </c>
      <c r="R32" s="27">
        <v>25</v>
      </c>
      <c r="S32" s="27" t="s">
        <v>235</v>
      </c>
      <c r="T32" s="27" t="s">
        <v>48</v>
      </c>
      <c r="U32" s="27" t="s">
        <v>27</v>
      </c>
      <c r="V32" s="27">
        <v>10</v>
      </c>
      <c r="W32" s="27" t="s">
        <v>236</v>
      </c>
    </row>
    <row r="33" spans="1:23" x14ac:dyDescent="0.3">
      <c r="A33" t="s">
        <v>58</v>
      </c>
      <c r="B33" t="s">
        <v>40</v>
      </c>
      <c r="C33">
        <v>25</v>
      </c>
      <c r="D33">
        <f>C33*J6</f>
        <v>41.25</v>
      </c>
      <c r="E33">
        <f>D33*M7</f>
        <v>13.75</v>
      </c>
      <c r="P33" s="27" t="s">
        <v>48</v>
      </c>
      <c r="Q33" s="27" t="s">
        <v>29</v>
      </c>
      <c r="R33" s="27">
        <v>10</v>
      </c>
      <c r="S33" s="27" t="s">
        <v>253</v>
      </c>
      <c r="T33" s="30" t="s">
        <v>4</v>
      </c>
      <c r="U33" s="30"/>
      <c r="V33" s="30"/>
      <c r="W33" s="30"/>
    </row>
    <row r="34" spans="1:23" x14ac:dyDescent="0.3">
      <c r="D34">
        <f>SUM(D31:D33)</f>
        <v>82.5</v>
      </c>
      <c r="E34">
        <f>SUM(E31:E33)</f>
        <v>41.25</v>
      </c>
      <c r="P34" s="30" t="s">
        <v>243</v>
      </c>
      <c r="Q34" s="30"/>
      <c r="R34" s="30"/>
      <c r="S34" s="30"/>
      <c r="T34" s="27"/>
      <c r="U34" s="27" t="s">
        <v>231</v>
      </c>
      <c r="V34" s="27" t="s">
        <v>41</v>
      </c>
      <c r="W34" s="27" t="s">
        <v>8</v>
      </c>
    </row>
    <row r="35" spans="1:23" x14ac:dyDescent="0.3">
      <c r="P35" s="27" t="s">
        <v>233</v>
      </c>
      <c r="Q35" s="27" t="s">
        <v>231</v>
      </c>
      <c r="R35" s="27" t="s">
        <v>239</v>
      </c>
      <c r="S35" s="27" t="s">
        <v>251</v>
      </c>
      <c r="T35" s="27" t="s">
        <v>34</v>
      </c>
      <c r="U35" s="27" t="s">
        <v>54</v>
      </c>
      <c r="V35" s="27">
        <v>15</v>
      </c>
      <c r="W35" s="27" t="s">
        <v>234</v>
      </c>
    </row>
    <row r="36" spans="1:23" x14ac:dyDescent="0.3">
      <c r="A36" s="31" t="s">
        <v>61</v>
      </c>
      <c r="B36" s="31"/>
      <c r="P36" s="27" t="s">
        <v>64</v>
      </c>
      <c r="Q36" s="27" t="s">
        <v>37</v>
      </c>
      <c r="R36" s="27">
        <v>10</v>
      </c>
      <c r="S36" s="27" t="s">
        <v>254</v>
      </c>
      <c r="T36" s="27" t="s">
        <v>35</v>
      </c>
      <c r="U36" s="27" t="s">
        <v>55</v>
      </c>
      <c r="V36" s="27">
        <v>35</v>
      </c>
      <c r="W36" s="27" t="s">
        <v>247</v>
      </c>
    </row>
    <row r="37" spans="1:23" x14ac:dyDescent="0.3">
      <c r="C37" t="s">
        <v>41</v>
      </c>
      <c r="D37" t="s">
        <v>8</v>
      </c>
      <c r="E37" t="s">
        <v>10</v>
      </c>
      <c r="G37" t="s">
        <v>1</v>
      </c>
      <c r="H37" t="s">
        <v>8</v>
      </c>
      <c r="I37" t="s">
        <v>10</v>
      </c>
      <c r="P37" s="27" t="s">
        <v>65</v>
      </c>
      <c r="Q37" s="27" t="s">
        <v>37</v>
      </c>
      <c r="R37" s="27">
        <v>40</v>
      </c>
      <c r="S37" s="27" t="s">
        <v>252</v>
      </c>
      <c r="T37" s="27" t="s">
        <v>3</v>
      </c>
      <c r="U37" s="27"/>
      <c r="V37" s="27"/>
      <c r="W37" s="27"/>
    </row>
    <row r="38" spans="1:23" x14ac:dyDescent="0.3">
      <c r="A38" t="s">
        <v>34</v>
      </c>
      <c r="B38" t="s">
        <v>56</v>
      </c>
      <c r="C38">
        <v>15</v>
      </c>
      <c r="D38">
        <f>C38*J2</f>
        <v>19.5</v>
      </c>
      <c r="E38">
        <f>D38*M3</f>
        <v>13</v>
      </c>
      <c r="G38" t="s">
        <v>60</v>
      </c>
      <c r="H38">
        <v>77.25</v>
      </c>
      <c r="I38">
        <v>40.5</v>
      </c>
      <c r="P38" s="30" t="s">
        <v>244</v>
      </c>
      <c r="Q38" s="30"/>
      <c r="R38" s="30"/>
      <c r="S38" s="30"/>
      <c r="T38" s="27" t="s">
        <v>233</v>
      </c>
      <c r="U38" s="27" t="s">
        <v>231</v>
      </c>
      <c r="V38" s="27" t="s">
        <v>239</v>
      </c>
      <c r="W38" s="27" t="s">
        <v>8</v>
      </c>
    </row>
    <row r="39" spans="1:23" x14ac:dyDescent="0.3">
      <c r="A39" t="s">
        <v>57</v>
      </c>
      <c r="B39" t="s">
        <v>29</v>
      </c>
      <c r="C39">
        <v>15</v>
      </c>
      <c r="D39">
        <f>C39*J6</f>
        <v>24.75</v>
      </c>
      <c r="E39">
        <f>D39*M9</f>
        <v>16.5</v>
      </c>
      <c r="G39" t="s">
        <v>69</v>
      </c>
      <c r="H39">
        <v>72</v>
      </c>
      <c r="I39">
        <v>41.333333333333329</v>
      </c>
      <c r="P39" s="27" t="s">
        <v>233</v>
      </c>
      <c r="Q39" s="27" t="s">
        <v>231</v>
      </c>
      <c r="R39" s="27" t="s">
        <v>239</v>
      </c>
      <c r="S39" s="27" t="s">
        <v>251</v>
      </c>
      <c r="T39" s="27" t="s">
        <v>50</v>
      </c>
      <c r="U39" s="27" t="s">
        <v>29</v>
      </c>
      <c r="V39" s="27">
        <v>7</v>
      </c>
      <c r="W39" s="27" t="s">
        <v>248</v>
      </c>
    </row>
    <row r="40" spans="1:23" x14ac:dyDescent="0.3">
      <c r="A40" t="s">
        <v>59</v>
      </c>
      <c r="B40" t="s">
        <v>40</v>
      </c>
      <c r="C40">
        <v>20</v>
      </c>
      <c r="D40">
        <f>C40*J6</f>
        <v>33</v>
      </c>
      <c r="E40">
        <f>D40*M7</f>
        <v>11</v>
      </c>
      <c r="G40" t="s">
        <v>70</v>
      </c>
      <c r="H40">
        <v>77.25</v>
      </c>
      <c r="I40">
        <v>51.5</v>
      </c>
      <c r="P40" s="27" t="s">
        <v>67</v>
      </c>
      <c r="Q40" s="27" t="s">
        <v>37</v>
      </c>
      <c r="R40" s="27">
        <v>25</v>
      </c>
      <c r="S40" s="27" t="s">
        <v>246</v>
      </c>
      <c r="T40" s="27" t="s">
        <v>51</v>
      </c>
      <c r="U40" s="27" t="s">
        <v>29</v>
      </c>
      <c r="V40" s="27">
        <v>18</v>
      </c>
      <c r="W40" s="27" t="s">
        <v>249</v>
      </c>
    </row>
    <row r="41" spans="1:23" x14ac:dyDescent="0.3">
      <c r="D41">
        <f>SUM(D38:D40)</f>
        <v>77.25</v>
      </c>
      <c r="E41">
        <f>SUM(E38:E40)</f>
        <v>40.5</v>
      </c>
      <c r="G41" t="s">
        <v>71</v>
      </c>
      <c r="H41">
        <v>65</v>
      </c>
      <c r="I41">
        <v>43.333333333333329</v>
      </c>
      <c r="P41" s="27" t="s">
        <v>68</v>
      </c>
      <c r="Q41" s="27" t="s">
        <v>37</v>
      </c>
      <c r="R41" s="27">
        <v>20</v>
      </c>
      <c r="S41" s="27" t="s">
        <v>255</v>
      </c>
      <c r="T41" s="27" t="s">
        <v>58</v>
      </c>
      <c r="U41" s="27" t="s">
        <v>40</v>
      </c>
      <c r="V41" s="27">
        <v>25</v>
      </c>
      <c r="W41" s="27" t="s">
        <v>235</v>
      </c>
    </row>
    <row r="42" spans="1:23" x14ac:dyDescent="0.3">
      <c r="G42" t="s">
        <v>72</v>
      </c>
      <c r="H42">
        <v>58.5</v>
      </c>
      <c r="I42">
        <v>39</v>
      </c>
    </row>
    <row r="43" spans="1:23" x14ac:dyDescent="0.3">
      <c r="A43" s="31" t="s">
        <v>241</v>
      </c>
      <c r="B43" s="31"/>
      <c r="H43">
        <f ca="1">AVERAGE(H38:H43)</f>
        <v>70</v>
      </c>
      <c r="I43">
        <f>AVERAGE(I38:I42)</f>
        <v>43.133333333333326</v>
      </c>
    </row>
    <row r="44" spans="1:23" x14ac:dyDescent="0.3">
      <c r="C44" t="s">
        <v>41</v>
      </c>
      <c r="D44" t="s">
        <v>8</v>
      </c>
      <c r="E44" t="s">
        <v>10</v>
      </c>
    </row>
    <row r="45" spans="1:23" x14ac:dyDescent="0.3">
      <c r="A45" t="s">
        <v>62</v>
      </c>
      <c r="B45" t="s">
        <v>37</v>
      </c>
      <c r="C45">
        <v>40</v>
      </c>
      <c r="D45">
        <f>C45*J2</f>
        <v>52</v>
      </c>
      <c r="E45">
        <f>D45*M3</f>
        <v>34.666666666666664</v>
      </c>
    </row>
    <row r="46" spans="1:23" x14ac:dyDescent="0.3">
      <c r="A46" t="s">
        <v>48</v>
      </c>
      <c r="B46" t="s">
        <v>49</v>
      </c>
      <c r="C46">
        <v>10</v>
      </c>
      <c r="D46">
        <f>C46*J4</f>
        <v>20</v>
      </c>
      <c r="E46">
        <f>D46*M5</f>
        <v>6.6666666666666661</v>
      </c>
    </row>
    <row r="47" spans="1:23" x14ac:dyDescent="0.3">
      <c r="D47">
        <f>SUM(D45:D46)</f>
        <v>72</v>
      </c>
      <c r="E47">
        <f>SUM(E45:E46)</f>
        <v>41.333333333333329</v>
      </c>
    </row>
    <row r="49" spans="1:5" x14ac:dyDescent="0.3">
      <c r="A49" s="31" t="s">
        <v>242</v>
      </c>
      <c r="B49" s="31"/>
    </row>
    <row r="51" spans="1:5" x14ac:dyDescent="0.3">
      <c r="A51" t="s">
        <v>34</v>
      </c>
      <c r="B51" t="s">
        <v>37</v>
      </c>
      <c r="C51">
        <v>15</v>
      </c>
      <c r="D51">
        <f>C51*J2</f>
        <v>19.5</v>
      </c>
      <c r="E51">
        <f>D51*M3</f>
        <v>13</v>
      </c>
    </row>
    <row r="52" spans="1:5" x14ac:dyDescent="0.3">
      <c r="A52" t="s">
        <v>28</v>
      </c>
      <c r="B52" t="s">
        <v>29</v>
      </c>
      <c r="C52">
        <v>25</v>
      </c>
      <c r="D52">
        <f>C52*J6</f>
        <v>41.25</v>
      </c>
      <c r="E52">
        <f>D52*M9</f>
        <v>27.5</v>
      </c>
    </row>
    <row r="53" spans="1:5" x14ac:dyDescent="0.3">
      <c r="A53" t="s">
        <v>48</v>
      </c>
      <c r="B53" t="s">
        <v>29</v>
      </c>
      <c r="C53">
        <v>10</v>
      </c>
      <c r="D53">
        <f>C53*J6</f>
        <v>16.5</v>
      </c>
      <c r="E53">
        <f>D53*M9</f>
        <v>11</v>
      </c>
    </row>
    <row r="54" spans="1:5" x14ac:dyDescent="0.3">
      <c r="D54">
        <f>SUM(D51:D53)</f>
        <v>77.25</v>
      </c>
      <c r="E54">
        <f>SUM(E51:E53)</f>
        <v>51.5</v>
      </c>
    </row>
    <row r="56" spans="1:5" x14ac:dyDescent="0.3">
      <c r="A56" t="s">
        <v>63</v>
      </c>
    </row>
    <row r="58" spans="1:5" x14ac:dyDescent="0.3">
      <c r="A58" t="s">
        <v>64</v>
      </c>
      <c r="B58" t="s">
        <v>37</v>
      </c>
      <c r="C58">
        <v>10</v>
      </c>
      <c r="D58">
        <f>C58*J2</f>
        <v>13</v>
      </c>
      <c r="E58">
        <f>D58*M3</f>
        <v>8.6666666666666661</v>
      </c>
    </row>
    <row r="59" spans="1:5" x14ac:dyDescent="0.3">
      <c r="A59" s="2" t="s">
        <v>65</v>
      </c>
      <c r="B59" t="s">
        <v>37</v>
      </c>
      <c r="C59">
        <v>40</v>
      </c>
      <c r="D59">
        <f>C59*J2</f>
        <v>52</v>
      </c>
      <c r="E59">
        <f>D59*M3</f>
        <v>34.666666666666664</v>
      </c>
    </row>
    <row r="60" spans="1:5" x14ac:dyDescent="0.3">
      <c r="D60">
        <f>SUM(D58:D59)</f>
        <v>65</v>
      </c>
      <c r="E60">
        <f>SUM(E58:E59)</f>
        <v>43.333333333333329</v>
      </c>
    </row>
    <row r="62" spans="1:5" x14ac:dyDescent="0.3">
      <c r="A62" t="s">
        <v>66</v>
      </c>
    </row>
    <row r="64" spans="1:5" x14ac:dyDescent="0.3">
      <c r="A64" t="s">
        <v>67</v>
      </c>
      <c r="B64" t="s">
        <v>37</v>
      </c>
      <c r="C64">
        <v>25</v>
      </c>
      <c r="D64">
        <f>C64*J2</f>
        <v>32.5</v>
      </c>
      <c r="E64">
        <f>D64*M3</f>
        <v>21.666666666666664</v>
      </c>
    </row>
    <row r="65" spans="1:5" x14ac:dyDescent="0.3">
      <c r="A65" t="s">
        <v>68</v>
      </c>
      <c r="B65" t="s">
        <v>37</v>
      </c>
      <c r="C65">
        <v>20</v>
      </c>
      <c r="D65">
        <f>C65*J2</f>
        <v>26</v>
      </c>
      <c r="E65">
        <f>D65*M3</f>
        <v>17.333333333333332</v>
      </c>
    </row>
    <row r="66" spans="1:5" x14ac:dyDescent="0.3">
      <c r="D66">
        <f>SUM(D64:D65)</f>
        <v>58.5</v>
      </c>
      <c r="E66">
        <f>SUM(E64:E65)</f>
        <v>39</v>
      </c>
    </row>
  </sheetData>
  <mergeCells count="11">
    <mergeCell ref="P20:S20"/>
    <mergeCell ref="T28:W28"/>
    <mergeCell ref="T33:W33"/>
    <mergeCell ref="A43:B43"/>
    <mergeCell ref="A49:B49"/>
    <mergeCell ref="P29:S29"/>
    <mergeCell ref="P38:S38"/>
    <mergeCell ref="P34:S34"/>
    <mergeCell ref="T23:W23"/>
    <mergeCell ref="A36:B36"/>
    <mergeCell ref="P25:S25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BE73C-0D5A-4EA4-A165-C48FE6334F2C}">
  <sheetPr codeName="Feuil2"/>
  <dimension ref="A1:T123"/>
  <sheetViews>
    <sheetView tabSelected="1" topLeftCell="E117" workbookViewId="0">
      <selection activeCell="L111" sqref="L111"/>
    </sheetView>
  </sheetViews>
  <sheetFormatPr baseColWidth="10" defaultRowHeight="14.4" x14ac:dyDescent="0.3"/>
  <cols>
    <col min="1" max="1" width="9.33203125" bestFit="1" customWidth="1"/>
    <col min="2" max="2" width="9.33203125" customWidth="1"/>
    <col min="3" max="3" width="17.44140625" bestFit="1" customWidth="1"/>
    <col min="4" max="4" width="50.6640625" bestFit="1" customWidth="1"/>
    <col min="5" max="5" width="45.5546875" bestFit="1" customWidth="1"/>
    <col min="6" max="6" width="23" bestFit="1" customWidth="1"/>
    <col min="7" max="7" width="23.6640625" customWidth="1"/>
    <col min="8" max="8" width="21.44140625" customWidth="1"/>
    <col min="9" max="9" width="18.77734375" customWidth="1"/>
    <col min="10" max="10" width="18.44140625" bestFit="1" customWidth="1"/>
  </cols>
  <sheetData>
    <row r="1" spans="1:20" ht="26.4" x14ac:dyDescent="0.3">
      <c r="A1" s="3" t="s">
        <v>81</v>
      </c>
      <c r="B1" s="3" t="s">
        <v>139</v>
      </c>
      <c r="C1" s="3" t="s">
        <v>75</v>
      </c>
      <c r="D1" s="3" t="s">
        <v>109</v>
      </c>
      <c r="E1" s="3" t="s">
        <v>110</v>
      </c>
      <c r="F1" s="3" t="s">
        <v>76</v>
      </c>
      <c r="G1" s="3" t="s">
        <v>77</v>
      </c>
      <c r="H1" s="3" t="s">
        <v>174</v>
      </c>
      <c r="I1" s="3" t="s">
        <v>79</v>
      </c>
      <c r="J1" s="3" t="s">
        <v>80</v>
      </c>
    </row>
    <row r="2" spans="1:20" x14ac:dyDescent="0.3">
      <c r="A2">
        <v>8</v>
      </c>
      <c r="B2" t="s">
        <v>93</v>
      </c>
      <c r="C2" t="s">
        <v>82</v>
      </c>
      <c r="D2" s="32" t="s">
        <v>108</v>
      </c>
      <c r="E2" s="32" t="s">
        <v>106</v>
      </c>
      <c r="F2" s="5"/>
      <c r="G2">
        <v>26.650000000000002</v>
      </c>
      <c r="H2">
        <v>26.650000000000002</v>
      </c>
      <c r="I2" s="1">
        <v>43.133333333333326</v>
      </c>
      <c r="J2" s="1">
        <v>70</v>
      </c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x14ac:dyDescent="0.3">
      <c r="A3">
        <v>9</v>
      </c>
      <c r="B3" t="s">
        <v>93</v>
      </c>
      <c r="C3" t="s">
        <v>83</v>
      </c>
      <c r="D3" s="33"/>
      <c r="E3" s="33"/>
      <c r="F3" s="5"/>
      <c r="G3" s="1">
        <v>32.01315789473685</v>
      </c>
      <c r="H3" s="1">
        <v>32.0131578947368</v>
      </c>
      <c r="I3" s="1">
        <v>43.133333333333326</v>
      </c>
      <c r="J3" s="1">
        <v>70</v>
      </c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x14ac:dyDescent="0.3">
      <c r="A4">
        <v>10</v>
      </c>
      <c r="B4" t="s">
        <v>94</v>
      </c>
      <c r="C4" t="s">
        <v>83</v>
      </c>
      <c r="D4" s="33"/>
      <c r="E4" s="33"/>
      <c r="F4" s="5"/>
      <c r="G4" s="1">
        <v>37.960526315789473</v>
      </c>
      <c r="H4" s="1">
        <v>37.960526315789473</v>
      </c>
      <c r="I4" s="1">
        <v>43.133333333333326</v>
      </c>
      <c r="J4" s="1">
        <v>70</v>
      </c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x14ac:dyDescent="0.3">
      <c r="A5">
        <v>11</v>
      </c>
      <c r="B5" t="s">
        <v>94</v>
      </c>
      <c r="C5" t="s">
        <v>84</v>
      </c>
      <c r="D5" s="33"/>
      <c r="E5" s="33"/>
      <c r="F5" s="1">
        <v>25.155000000000001</v>
      </c>
      <c r="G5" s="1">
        <v>36.697368421052623</v>
      </c>
      <c r="H5" s="1">
        <f>G5-F5</f>
        <v>11.542368421052622</v>
      </c>
      <c r="I5" s="1">
        <v>43.133333333333326</v>
      </c>
      <c r="J5" s="1">
        <v>70</v>
      </c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x14ac:dyDescent="0.3">
      <c r="A6">
        <v>12</v>
      </c>
      <c r="B6" t="s">
        <v>94</v>
      </c>
      <c r="C6" t="s">
        <v>84</v>
      </c>
      <c r="D6" s="33"/>
      <c r="E6" s="33"/>
      <c r="F6" s="1">
        <v>24.434999999999999</v>
      </c>
      <c r="G6" s="1">
        <v>44.003947368421052</v>
      </c>
      <c r="H6" s="1">
        <f t="shared" ref="H6:H19" si="0">G6-F6</f>
        <v>19.568947368421053</v>
      </c>
      <c r="I6" s="1">
        <v>43.133333333333326</v>
      </c>
      <c r="J6" s="1">
        <v>70</v>
      </c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x14ac:dyDescent="0.3">
      <c r="A7">
        <v>13</v>
      </c>
      <c r="B7" t="s">
        <v>95</v>
      </c>
      <c r="C7" t="s">
        <v>85</v>
      </c>
      <c r="D7" s="33"/>
      <c r="E7" s="33"/>
      <c r="F7" s="1">
        <v>26.35</v>
      </c>
      <c r="G7" s="1">
        <v>40.026315789473671</v>
      </c>
      <c r="H7" s="1">
        <f>G7-F7</f>
        <v>13.676315789473669</v>
      </c>
      <c r="I7" s="1">
        <v>43.133333333333326</v>
      </c>
      <c r="J7" s="1">
        <v>70</v>
      </c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x14ac:dyDescent="0.3">
      <c r="A8">
        <v>14</v>
      </c>
      <c r="B8" t="s">
        <v>95</v>
      </c>
      <c r="C8" t="s">
        <v>86</v>
      </c>
      <c r="D8" s="33"/>
      <c r="E8" s="33"/>
      <c r="F8" s="1">
        <v>28.435000000000002</v>
      </c>
      <c r="G8" s="1">
        <v>38.09473684210527</v>
      </c>
      <c r="H8" s="1">
        <f t="shared" si="0"/>
        <v>9.6597368421052678</v>
      </c>
      <c r="I8" s="1">
        <v>43.133333333333326</v>
      </c>
      <c r="J8" s="1">
        <v>70</v>
      </c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x14ac:dyDescent="0.3">
      <c r="A9">
        <v>15</v>
      </c>
      <c r="B9" t="s">
        <v>95</v>
      </c>
      <c r="C9" t="s">
        <v>101</v>
      </c>
      <c r="D9" s="33"/>
      <c r="E9" s="33"/>
      <c r="F9" s="1">
        <v>32.22</v>
      </c>
      <c r="G9" s="1">
        <v>44.20263157894739</v>
      </c>
      <c r="H9" s="1">
        <f t="shared" si="0"/>
        <v>11.982631578947391</v>
      </c>
      <c r="I9" s="1">
        <v>43.133333333333326</v>
      </c>
      <c r="J9" s="1">
        <v>70</v>
      </c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3">
      <c r="A10">
        <v>16</v>
      </c>
      <c r="B10" t="s">
        <v>96</v>
      </c>
      <c r="C10" t="s">
        <v>178</v>
      </c>
      <c r="D10" s="33" t="s">
        <v>176</v>
      </c>
      <c r="E10" s="33" t="s">
        <v>104</v>
      </c>
      <c r="F10" s="1">
        <v>30.225000000000001</v>
      </c>
      <c r="G10" s="1">
        <v>42.431578947368415</v>
      </c>
      <c r="H10" s="1">
        <f t="shared" si="0"/>
        <v>12.206578947368413</v>
      </c>
      <c r="I10" s="1">
        <v>43.133333333333326</v>
      </c>
      <c r="J10" s="1">
        <v>70</v>
      </c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x14ac:dyDescent="0.3">
      <c r="A11">
        <v>17</v>
      </c>
      <c r="B11" t="s">
        <v>96</v>
      </c>
      <c r="C11" s="2" t="s">
        <v>179</v>
      </c>
      <c r="D11" s="33"/>
      <c r="E11" s="33"/>
      <c r="F11" s="1">
        <v>30.45</v>
      </c>
      <c r="G11" s="1">
        <v>33.565789473684212</v>
      </c>
      <c r="H11" s="1">
        <f t="shared" si="0"/>
        <v>3.1157894736842131</v>
      </c>
      <c r="I11" s="1">
        <v>43.133333333333326</v>
      </c>
      <c r="J11" s="1">
        <v>70</v>
      </c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x14ac:dyDescent="0.3">
      <c r="A12">
        <v>18</v>
      </c>
      <c r="B12" t="s">
        <v>96</v>
      </c>
      <c r="C12" t="s">
        <v>88</v>
      </c>
      <c r="D12" s="33"/>
      <c r="E12" s="33"/>
      <c r="F12" s="1">
        <v>33.6</v>
      </c>
      <c r="G12" s="1">
        <v>38.076315789473689</v>
      </c>
      <c r="H12" s="1">
        <f t="shared" si="0"/>
        <v>4.4763157894736878</v>
      </c>
      <c r="I12" s="1">
        <v>43.133333333333326</v>
      </c>
      <c r="J12" s="1">
        <v>70</v>
      </c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x14ac:dyDescent="0.3">
      <c r="A13">
        <v>19</v>
      </c>
      <c r="B13" t="s">
        <v>97</v>
      </c>
      <c r="C13" t="s">
        <v>103</v>
      </c>
      <c r="D13" s="33"/>
      <c r="E13" s="33"/>
      <c r="F13" s="1">
        <v>36.954999999999998</v>
      </c>
      <c r="G13" s="1">
        <v>36.315789473684212</v>
      </c>
      <c r="H13" s="6">
        <f t="shared" si="0"/>
        <v>-0.6392105263157859</v>
      </c>
      <c r="I13" s="1">
        <v>43.133333333333326</v>
      </c>
      <c r="J13" s="1">
        <v>70</v>
      </c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x14ac:dyDescent="0.3">
      <c r="A14">
        <v>20</v>
      </c>
      <c r="B14" t="s">
        <v>97</v>
      </c>
      <c r="C14" t="s">
        <v>89</v>
      </c>
      <c r="D14" s="33"/>
      <c r="E14" s="33"/>
      <c r="F14" s="1">
        <v>38</v>
      </c>
      <c r="G14" s="1">
        <v>32.373684210526314</v>
      </c>
      <c r="H14" s="6">
        <f t="shared" si="0"/>
        <v>-5.6263157894736864</v>
      </c>
      <c r="I14" s="1">
        <v>43.133333333333326</v>
      </c>
      <c r="J14" s="1">
        <v>70</v>
      </c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x14ac:dyDescent="0.3">
      <c r="A15">
        <v>21</v>
      </c>
      <c r="B15" t="s">
        <v>97</v>
      </c>
      <c r="C15" t="s">
        <v>92</v>
      </c>
      <c r="D15" s="33"/>
      <c r="E15" s="33"/>
      <c r="F15" s="1">
        <v>40.9</v>
      </c>
      <c r="G15" s="1">
        <v>22.771052631578947</v>
      </c>
      <c r="H15" s="6">
        <f t="shared" si="0"/>
        <v>-18.128947368421052</v>
      </c>
      <c r="I15" s="1">
        <v>43.133333333333326</v>
      </c>
      <c r="J15" s="1">
        <v>70</v>
      </c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x14ac:dyDescent="0.3">
      <c r="A16">
        <v>22</v>
      </c>
      <c r="B16" t="s">
        <v>98</v>
      </c>
      <c r="C16" t="s">
        <v>90</v>
      </c>
      <c r="D16" s="33" t="s">
        <v>107</v>
      </c>
      <c r="E16" s="33" t="s">
        <v>105</v>
      </c>
      <c r="F16" s="1">
        <v>36.200000000000003</v>
      </c>
      <c r="G16" s="1">
        <v>29.013157894736842</v>
      </c>
      <c r="H16" s="6">
        <f t="shared" si="0"/>
        <v>-7.1868421052631604</v>
      </c>
      <c r="I16" s="1">
        <v>43.133333333333326</v>
      </c>
      <c r="J16" s="1">
        <v>70</v>
      </c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x14ac:dyDescent="0.3">
      <c r="A17">
        <v>23</v>
      </c>
      <c r="B17" t="s">
        <v>98</v>
      </c>
      <c r="C17" t="s">
        <v>221</v>
      </c>
      <c r="D17" s="33"/>
      <c r="E17" s="33"/>
      <c r="F17" s="1">
        <v>31.86</v>
      </c>
      <c r="G17" s="1">
        <v>35.26973684210526</v>
      </c>
      <c r="H17" s="1">
        <f t="shared" si="0"/>
        <v>3.4097368421052607</v>
      </c>
      <c r="I17" s="1">
        <v>43.133333333333326</v>
      </c>
      <c r="J17" s="1">
        <v>70</v>
      </c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x14ac:dyDescent="0.3">
      <c r="A18">
        <v>24</v>
      </c>
      <c r="B18" t="s">
        <v>98</v>
      </c>
      <c r="C18" t="s">
        <v>221</v>
      </c>
      <c r="D18" s="33"/>
      <c r="E18" s="33"/>
      <c r="F18" s="1">
        <v>28</v>
      </c>
      <c r="G18" s="1">
        <v>42.013157894736842</v>
      </c>
      <c r="H18" s="1">
        <f t="shared" si="0"/>
        <v>14.013157894736842</v>
      </c>
      <c r="I18" s="1">
        <v>43.133333333333326</v>
      </c>
      <c r="J18" s="1">
        <v>70</v>
      </c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x14ac:dyDescent="0.3">
      <c r="A19">
        <v>25</v>
      </c>
      <c r="B19" t="s">
        <v>99</v>
      </c>
      <c r="C19" t="s">
        <v>192</v>
      </c>
      <c r="D19" s="33"/>
      <c r="E19" s="33"/>
      <c r="F19" s="1">
        <v>19.05</v>
      </c>
      <c r="G19" s="1">
        <v>48.839473684210517</v>
      </c>
      <c r="H19" s="1">
        <f t="shared" si="0"/>
        <v>29.789473684210517</v>
      </c>
      <c r="I19" s="1">
        <v>43.133333333333326</v>
      </c>
      <c r="J19" s="1">
        <v>70</v>
      </c>
    </row>
    <row r="22" spans="1:20" x14ac:dyDescent="0.3">
      <c r="A22" t="s">
        <v>166</v>
      </c>
    </row>
    <row r="23" spans="1:20" ht="26.4" x14ac:dyDescent="0.3">
      <c r="A23" s="3" t="s">
        <v>81</v>
      </c>
      <c r="B23" s="3" t="s">
        <v>139</v>
      </c>
      <c r="C23" s="3" t="s">
        <v>75</v>
      </c>
      <c r="D23" s="3" t="s">
        <v>109</v>
      </c>
      <c r="E23" s="3" t="s">
        <v>110</v>
      </c>
      <c r="F23" s="3" t="s">
        <v>76</v>
      </c>
      <c r="G23" s="3" t="s">
        <v>77</v>
      </c>
      <c r="H23" s="3" t="s">
        <v>78</v>
      </c>
      <c r="I23" s="3" t="s">
        <v>79</v>
      </c>
      <c r="J23" s="3" t="s">
        <v>80</v>
      </c>
    </row>
    <row r="24" spans="1:20" x14ac:dyDescent="0.3">
      <c r="A24">
        <v>7</v>
      </c>
      <c r="B24" t="s">
        <v>93</v>
      </c>
      <c r="C24" t="s">
        <v>82</v>
      </c>
      <c r="D24" s="32" t="s">
        <v>170</v>
      </c>
      <c r="E24" s="32" t="s">
        <v>106</v>
      </c>
      <c r="F24" s="9"/>
      <c r="G24" s="1">
        <v>15.992105263157896</v>
      </c>
      <c r="H24" s="1">
        <v>15.992105263157896</v>
      </c>
      <c r="I24" s="1">
        <v>43.133333333333326</v>
      </c>
      <c r="J24" s="1">
        <v>70</v>
      </c>
    </row>
    <row r="25" spans="1:20" x14ac:dyDescent="0.3">
      <c r="A25">
        <v>8</v>
      </c>
      <c r="B25" t="s">
        <v>93</v>
      </c>
      <c r="C25" t="s">
        <v>83</v>
      </c>
      <c r="D25" s="33"/>
      <c r="E25" s="33"/>
      <c r="F25" s="13">
        <v>27.945</v>
      </c>
      <c r="G25" s="1">
        <v>26.650000000000002</v>
      </c>
      <c r="H25" s="1">
        <f>G25-F25</f>
        <v>-1.2949999999999982</v>
      </c>
      <c r="I25" s="1">
        <v>43.133333333333326</v>
      </c>
      <c r="J25" s="1">
        <v>70</v>
      </c>
    </row>
    <row r="26" spans="1:20" x14ac:dyDescent="0.3">
      <c r="A26">
        <v>9</v>
      </c>
      <c r="B26" t="s">
        <v>94</v>
      </c>
      <c r="C26" t="s">
        <v>167</v>
      </c>
      <c r="D26" s="33"/>
      <c r="E26" s="33"/>
      <c r="F26" s="1">
        <v>27.945</v>
      </c>
      <c r="G26" s="1">
        <v>32.01315789473685</v>
      </c>
      <c r="H26" s="1">
        <f t="shared" ref="H26:H34" si="1">G26-F26</f>
        <v>4.0681578947368493</v>
      </c>
      <c r="I26" s="1">
        <v>43.133333333333326</v>
      </c>
      <c r="J26" s="1">
        <v>70</v>
      </c>
    </row>
    <row r="27" spans="1:20" x14ac:dyDescent="0.3">
      <c r="A27">
        <v>10</v>
      </c>
      <c r="B27" t="s">
        <v>94</v>
      </c>
      <c r="D27" s="33"/>
      <c r="E27" s="33"/>
      <c r="F27" s="1">
        <v>30.8</v>
      </c>
      <c r="G27" s="1">
        <v>37.960526315789473</v>
      </c>
      <c r="H27" s="1">
        <f t="shared" si="1"/>
        <v>7.1605263157894719</v>
      </c>
      <c r="I27" s="1">
        <v>43.133333333333326</v>
      </c>
      <c r="J27" s="1">
        <v>70</v>
      </c>
    </row>
    <row r="28" spans="1:20" x14ac:dyDescent="0.3">
      <c r="A28">
        <v>11</v>
      </c>
      <c r="B28" t="s">
        <v>94</v>
      </c>
      <c r="D28" s="33"/>
      <c r="E28" s="33"/>
      <c r="F28" s="1">
        <v>42.510000000000005</v>
      </c>
      <c r="G28" s="1">
        <v>36.697368421052623</v>
      </c>
      <c r="H28" s="1">
        <f t="shared" si="1"/>
        <v>-5.8126315789473821</v>
      </c>
      <c r="I28" s="1">
        <v>43.133333333333326</v>
      </c>
      <c r="J28" s="1">
        <v>70</v>
      </c>
    </row>
    <row r="29" spans="1:20" x14ac:dyDescent="0.3">
      <c r="A29">
        <v>12</v>
      </c>
      <c r="B29" t="s">
        <v>94</v>
      </c>
      <c r="D29" s="33"/>
      <c r="E29" s="33"/>
      <c r="F29" s="1">
        <v>44.284999999999997</v>
      </c>
      <c r="G29" s="1">
        <v>44.003947368421052</v>
      </c>
      <c r="H29" s="1">
        <f t="shared" si="1"/>
        <v>-0.28105263157894456</v>
      </c>
      <c r="I29" s="1">
        <v>43.133333333333326</v>
      </c>
      <c r="J29" s="1">
        <v>70</v>
      </c>
    </row>
    <row r="30" spans="1:20" x14ac:dyDescent="0.3">
      <c r="A30">
        <v>13</v>
      </c>
      <c r="B30" t="s">
        <v>95</v>
      </c>
      <c r="C30" t="s">
        <v>168</v>
      </c>
      <c r="D30" s="33" t="s">
        <v>169</v>
      </c>
      <c r="E30" s="33" t="s">
        <v>104</v>
      </c>
      <c r="F30" s="6">
        <v>51.7</v>
      </c>
      <c r="G30" s="6">
        <v>40.026315789473671</v>
      </c>
      <c r="H30" s="6">
        <f t="shared" si="1"/>
        <v>-11.673684210526332</v>
      </c>
      <c r="I30" s="1">
        <v>43.133333333333326</v>
      </c>
      <c r="J30" s="1">
        <v>70</v>
      </c>
    </row>
    <row r="31" spans="1:20" x14ac:dyDescent="0.3">
      <c r="A31">
        <v>14</v>
      </c>
      <c r="B31" t="s">
        <v>95</v>
      </c>
      <c r="C31" t="s">
        <v>153</v>
      </c>
      <c r="D31" s="33"/>
      <c r="E31" s="33"/>
      <c r="F31" s="6">
        <v>53.7</v>
      </c>
      <c r="G31" s="6">
        <v>38.09473684210527</v>
      </c>
      <c r="H31" s="6">
        <f t="shared" si="1"/>
        <v>-15.605263157894733</v>
      </c>
      <c r="I31" s="1">
        <v>43.133333333333326</v>
      </c>
      <c r="J31" s="1">
        <v>70</v>
      </c>
    </row>
    <row r="32" spans="1:20" x14ac:dyDescent="0.3">
      <c r="A32">
        <v>15</v>
      </c>
      <c r="B32" t="s">
        <v>95</v>
      </c>
      <c r="C32" t="s">
        <v>154</v>
      </c>
      <c r="D32" s="33"/>
      <c r="E32" s="33"/>
      <c r="F32" s="6">
        <v>51.015000000000001</v>
      </c>
      <c r="G32" s="6">
        <v>44.20263157894739</v>
      </c>
      <c r="H32" s="6">
        <f t="shared" si="1"/>
        <v>-6.8123684210526108</v>
      </c>
      <c r="I32" s="1">
        <v>43.133333333333326</v>
      </c>
      <c r="J32" s="1">
        <v>70</v>
      </c>
    </row>
    <row r="33" spans="1:12" x14ac:dyDescent="0.3">
      <c r="A33">
        <v>16</v>
      </c>
      <c r="B33" t="s">
        <v>96</v>
      </c>
      <c r="C33" s="33" t="s">
        <v>129</v>
      </c>
      <c r="D33" s="33" t="s">
        <v>171</v>
      </c>
      <c r="E33" s="33" t="s">
        <v>172</v>
      </c>
      <c r="F33" s="1">
        <v>38.25</v>
      </c>
      <c r="G33" s="1">
        <v>42.431578947368415</v>
      </c>
      <c r="H33" s="1">
        <f t="shared" si="1"/>
        <v>4.1815789473684148</v>
      </c>
      <c r="I33" s="1">
        <v>43.133333333333326</v>
      </c>
      <c r="J33" s="1">
        <v>70</v>
      </c>
    </row>
    <row r="34" spans="1:12" x14ac:dyDescent="0.3">
      <c r="A34">
        <v>17</v>
      </c>
      <c r="B34" t="s">
        <v>96</v>
      </c>
      <c r="C34" s="33"/>
      <c r="D34" s="33"/>
      <c r="E34" s="33"/>
      <c r="F34">
        <v>33.75</v>
      </c>
      <c r="G34" s="1">
        <v>33.565789473684212</v>
      </c>
      <c r="H34" s="1">
        <f t="shared" si="1"/>
        <v>-0.1842105263157876</v>
      </c>
      <c r="I34" s="1">
        <v>43.133333333333326</v>
      </c>
      <c r="J34" s="1">
        <v>70</v>
      </c>
    </row>
    <row r="35" spans="1:12" x14ac:dyDescent="0.3">
      <c r="I35" s="1"/>
      <c r="J35" s="1"/>
    </row>
    <row r="36" spans="1:12" x14ac:dyDescent="0.3">
      <c r="I36" s="1"/>
      <c r="J36" s="1"/>
    </row>
    <row r="37" spans="1:12" x14ac:dyDescent="0.3">
      <c r="I37" s="1"/>
      <c r="J37" s="1"/>
    </row>
    <row r="38" spans="1:12" x14ac:dyDescent="0.3">
      <c r="C38" t="s">
        <v>209</v>
      </c>
      <c r="I38" s="1"/>
      <c r="J38" s="1"/>
    </row>
    <row r="39" spans="1:12" ht="26.4" x14ac:dyDescent="0.3">
      <c r="A39" s="3" t="s">
        <v>81</v>
      </c>
      <c r="B39" s="3" t="s">
        <v>139</v>
      </c>
      <c r="C39" s="3" t="s">
        <v>75</v>
      </c>
      <c r="D39" s="3" t="s">
        <v>109</v>
      </c>
      <c r="E39" s="3" t="s">
        <v>110</v>
      </c>
      <c r="F39" s="3" t="s">
        <v>76</v>
      </c>
      <c r="G39" s="3" t="s">
        <v>77</v>
      </c>
      <c r="H39" s="3" t="s">
        <v>174</v>
      </c>
      <c r="I39" s="3" t="s">
        <v>79</v>
      </c>
      <c r="J39" s="3" t="s">
        <v>80</v>
      </c>
    </row>
    <row r="40" spans="1:12" x14ac:dyDescent="0.3">
      <c r="A40">
        <v>12</v>
      </c>
      <c r="B40" t="s">
        <v>94</v>
      </c>
      <c r="C40" t="s">
        <v>82</v>
      </c>
      <c r="D40" s="32" t="s">
        <v>195</v>
      </c>
      <c r="E40" s="32" t="s">
        <v>106</v>
      </c>
      <c r="F40" s="9">
        <v>24.434999999999999</v>
      </c>
      <c r="G40" s="1">
        <v>44.003947368421052</v>
      </c>
      <c r="H40" s="1">
        <f>G40-F40</f>
        <v>19.568947368421053</v>
      </c>
      <c r="I40" s="1">
        <v>43.133333333333326</v>
      </c>
      <c r="J40" s="1">
        <v>70</v>
      </c>
    </row>
    <row r="41" spans="1:12" x14ac:dyDescent="0.3">
      <c r="A41">
        <v>13</v>
      </c>
      <c r="B41" t="s">
        <v>95</v>
      </c>
      <c r="C41" t="s">
        <v>183</v>
      </c>
      <c r="D41" s="33"/>
      <c r="E41" s="33"/>
      <c r="F41" s="9">
        <v>23.715000000000003</v>
      </c>
      <c r="G41" s="1">
        <v>40.026315789473671</v>
      </c>
      <c r="H41" s="1">
        <f t="shared" ref="H41:H51" si="2">G41-F41</f>
        <v>16.311315789473667</v>
      </c>
      <c r="I41" s="1">
        <v>43.133333333333326</v>
      </c>
      <c r="J41" s="1">
        <v>70</v>
      </c>
    </row>
    <row r="42" spans="1:12" x14ac:dyDescent="0.3">
      <c r="A42">
        <v>14</v>
      </c>
      <c r="B42" t="s">
        <v>95</v>
      </c>
      <c r="C42" t="s">
        <v>184</v>
      </c>
      <c r="D42" s="33"/>
      <c r="E42" s="33"/>
      <c r="F42" s="1">
        <v>31.02</v>
      </c>
      <c r="G42" s="1">
        <v>38.09473684210527</v>
      </c>
      <c r="H42" s="1">
        <f t="shared" si="2"/>
        <v>7.0747368421052705</v>
      </c>
      <c r="I42" s="1">
        <v>43.133333333333326</v>
      </c>
      <c r="J42" s="1">
        <v>70</v>
      </c>
    </row>
    <row r="43" spans="1:12" x14ac:dyDescent="0.3">
      <c r="A43">
        <v>15</v>
      </c>
      <c r="B43" t="s">
        <v>95</v>
      </c>
      <c r="C43" t="s">
        <v>189</v>
      </c>
      <c r="D43" s="33"/>
      <c r="E43" s="33"/>
      <c r="F43" s="1">
        <v>42.960000000000008</v>
      </c>
      <c r="G43" s="1">
        <v>44.20263157894739</v>
      </c>
      <c r="H43" s="1">
        <f t="shared" si="2"/>
        <v>1.2426315789473819</v>
      </c>
      <c r="I43" s="1">
        <v>43.133333333333326</v>
      </c>
      <c r="J43" s="1">
        <v>70</v>
      </c>
    </row>
    <row r="44" spans="1:12" x14ac:dyDescent="0.3">
      <c r="A44">
        <v>16</v>
      </c>
      <c r="B44" t="s">
        <v>96</v>
      </c>
      <c r="C44" t="s">
        <v>185</v>
      </c>
      <c r="D44" s="33"/>
      <c r="E44" s="33"/>
      <c r="F44" s="1">
        <v>44.174999999999997</v>
      </c>
      <c r="G44" s="1">
        <v>42.431578947368415</v>
      </c>
      <c r="H44" s="6">
        <f t="shared" si="2"/>
        <v>-1.7434210526315823</v>
      </c>
      <c r="I44" s="1">
        <v>43.133333333333326</v>
      </c>
      <c r="J44" s="1">
        <v>70</v>
      </c>
    </row>
    <row r="45" spans="1:12" x14ac:dyDescent="0.3">
      <c r="A45">
        <v>17</v>
      </c>
      <c r="B45" t="s">
        <v>96</v>
      </c>
      <c r="C45" t="s">
        <v>186</v>
      </c>
      <c r="D45" s="33" t="s">
        <v>194</v>
      </c>
      <c r="E45" s="33" t="s">
        <v>104</v>
      </c>
      <c r="F45" s="1">
        <v>43.5</v>
      </c>
      <c r="G45" s="1">
        <v>33.565789473684212</v>
      </c>
      <c r="H45" s="6">
        <f t="shared" si="2"/>
        <v>-9.9342105263157876</v>
      </c>
      <c r="I45" s="1">
        <v>43.133333333333326</v>
      </c>
      <c r="J45" s="1">
        <v>70</v>
      </c>
      <c r="K45" s="22"/>
      <c r="L45" s="22" t="s">
        <v>220</v>
      </c>
    </row>
    <row r="46" spans="1:12" x14ac:dyDescent="0.3">
      <c r="A46">
        <v>18</v>
      </c>
      <c r="B46" t="s">
        <v>96</v>
      </c>
      <c r="C46" t="s">
        <v>190</v>
      </c>
      <c r="D46" s="33"/>
      <c r="E46" s="33"/>
      <c r="F46" s="1">
        <v>42</v>
      </c>
      <c r="G46" s="1">
        <v>38.076315789473689</v>
      </c>
      <c r="H46" s="6">
        <f t="shared" si="2"/>
        <v>-3.9236842105263108</v>
      </c>
      <c r="I46" s="1">
        <v>43.133333333333326</v>
      </c>
      <c r="J46" s="1">
        <v>70</v>
      </c>
      <c r="K46" s="23"/>
      <c r="L46" s="24">
        <f>600/11</f>
        <v>54.545454545454547</v>
      </c>
    </row>
    <row r="47" spans="1:12" x14ac:dyDescent="0.3">
      <c r="A47">
        <v>19</v>
      </c>
      <c r="B47" t="s">
        <v>97</v>
      </c>
      <c r="C47" t="s">
        <v>191</v>
      </c>
      <c r="D47" s="33"/>
      <c r="E47" s="33"/>
      <c r="F47" s="1">
        <v>38.9</v>
      </c>
      <c r="G47" s="1">
        <v>36.315789473684212</v>
      </c>
      <c r="H47" s="6">
        <f t="shared" si="2"/>
        <v>-2.5842105263157862</v>
      </c>
      <c r="I47" s="1">
        <v>43.133333333333326</v>
      </c>
      <c r="J47" s="1">
        <v>70</v>
      </c>
      <c r="K47" s="22"/>
      <c r="L47" s="24">
        <f>500/11</f>
        <v>45.454545454545453</v>
      </c>
    </row>
    <row r="48" spans="1:12" x14ac:dyDescent="0.3">
      <c r="A48">
        <v>20</v>
      </c>
      <c r="B48" t="s">
        <v>97</v>
      </c>
      <c r="C48" t="s">
        <v>187</v>
      </c>
      <c r="D48" s="33" t="s">
        <v>193</v>
      </c>
      <c r="E48" s="33" t="s">
        <v>105</v>
      </c>
      <c r="F48" s="1">
        <v>34.200000000000003</v>
      </c>
      <c r="G48" s="1">
        <v>32.373684210526314</v>
      </c>
      <c r="H48" s="6">
        <f t="shared" si="2"/>
        <v>-1.8263157894736892</v>
      </c>
      <c r="I48" s="1">
        <v>43.133333333333326</v>
      </c>
      <c r="J48" s="1">
        <v>70</v>
      </c>
    </row>
    <row r="49" spans="1:12" x14ac:dyDescent="0.3">
      <c r="A49">
        <v>21</v>
      </c>
      <c r="B49" t="s">
        <v>97</v>
      </c>
      <c r="C49" t="s">
        <v>90</v>
      </c>
      <c r="D49" s="33"/>
      <c r="E49" s="33"/>
      <c r="F49" s="1">
        <v>28.629999999999995</v>
      </c>
      <c r="G49" s="1">
        <v>22.771052631578947</v>
      </c>
      <c r="H49" s="6">
        <f t="shared" si="2"/>
        <v>-5.8589473684210489</v>
      </c>
      <c r="I49" s="1">
        <v>43.133333333333326</v>
      </c>
      <c r="J49" s="1">
        <v>70</v>
      </c>
    </row>
    <row r="50" spans="1:12" x14ac:dyDescent="0.3">
      <c r="A50">
        <v>22</v>
      </c>
      <c r="B50" t="s">
        <v>98</v>
      </c>
      <c r="C50" t="s">
        <v>188</v>
      </c>
      <c r="D50" s="33"/>
      <c r="E50" s="33"/>
      <c r="F50" s="1">
        <v>25.34</v>
      </c>
      <c r="G50" s="1">
        <v>29.013157894736842</v>
      </c>
      <c r="H50" s="1">
        <f t="shared" si="2"/>
        <v>3.6731578947368426</v>
      </c>
      <c r="I50" s="1">
        <v>43.133333333333326</v>
      </c>
      <c r="J50" s="1">
        <v>70</v>
      </c>
    </row>
    <row r="51" spans="1:12" x14ac:dyDescent="0.3">
      <c r="A51">
        <v>23</v>
      </c>
      <c r="B51" t="s">
        <v>98</v>
      </c>
      <c r="C51" s="7" t="s">
        <v>192</v>
      </c>
      <c r="D51" s="33"/>
      <c r="E51" s="33"/>
      <c r="F51" s="1">
        <v>20</v>
      </c>
      <c r="G51" s="1">
        <v>35.26973684210526</v>
      </c>
      <c r="H51" s="1">
        <f t="shared" si="2"/>
        <v>15.26973684210526</v>
      </c>
      <c r="I51" s="1">
        <v>43.133333333333326</v>
      </c>
      <c r="J51" s="1">
        <v>70</v>
      </c>
    </row>
    <row r="52" spans="1:12" x14ac:dyDescent="0.3">
      <c r="F52">
        <f>SUM(F40:F51)</f>
        <v>398.87499999999994</v>
      </c>
      <c r="I52" s="1"/>
      <c r="J52" s="1"/>
    </row>
    <row r="53" spans="1:12" x14ac:dyDescent="0.3">
      <c r="C53" t="s">
        <v>210</v>
      </c>
      <c r="I53" s="1"/>
      <c r="J53" s="1"/>
    </row>
    <row r="54" spans="1:12" ht="26.4" x14ac:dyDescent="0.3">
      <c r="A54" s="3" t="s">
        <v>81</v>
      </c>
      <c r="B54" s="3" t="s">
        <v>139</v>
      </c>
      <c r="C54" s="3" t="s">
        <v>75</v>
      </c>
      <c r="D54" s="3" t="s">
        <v>109</v>
      </c>
      <c r="E54" s="3" t="s">
        <v>110</v>
      </c>
      <c r="F54" s="3" t="s">
        <v>76</v>
      </c>
      <c r="G54" s="3" t="s">
        <v>77</v>
      </c>
      <c r="H54" s="3" t="s">
        <v>174</v>
      </c>
      <c r="I54" s="3" t="s">
        <v>79</v>
      </c>
      <c r="J54" s="3" t="s">
        <v>80</v>
      </c>
    </row>
    <row r="55" spans="1:12" x14ac:dyDescent="0.3">
      <c r="A55">
        <v>22</v>
      </c>
      <c r="B55" t="s">
        <v>98</v>
      </c>
      <c r="C55" t="s">
        <v>82</v>
      </c>
      <c r="D55" s="32" t="s">
        <v>197</v>
      </c>
      <c r="E55" s="32" t="s">
        <v>106</v>
      </c>
      <c r="F55" s="9">
        <v>16.290000000000003</v>
      </c>
      <c r="G55" s="1">
        <v>29.013157894736842</v>
      </c>
      <c r="H55" s="1">
        <f>G55-F55</f>
        <v>12.72315789473684</v>
      </c>
      <c r="I55" s="1">
        <v>43.133333333333326</v>
      </c>
      <c r="J55" s="1">
        <v>70</v>
      </c>
    </row>
    <row r="56" spans="1:12" x14ac:dyDescent="0.3">
      <c r="A56">
        <v>23</v>
      </c>
      <c r="B56" t="s">
        <v>98</v>
      </c>
      <c r="C56" t="s">
        <v>183</v>
      </c>
      <c r="D56" s="33"/>
      <c r="E56" s="33"/>
      <c r="F56" s="9">
        <v>15.93</v>
      </c>
      <c r="G56" s="1">
        <v>35.26973684210526</v>
      </c>
      <c r="H56" s="1">
        <f t="shared" ref="H56:H65" si="3">G56-F56</f>
        <v>19.33973684210526</v>
      </c>
      <c r="I56" s="1">
        <v>43.133333333333326</v>
      </c>
      <c r="J56" s="1">
        <v>70</v>
      </c>
    </row>
    <row r="57" spans="1:12" x14ac:dyDescent="0.3">
      <c r="A57">
        <v>24</v>
      </c>
      <c r="B57" t="s">
        <v>99</v>
      </c>
      <c r="C57" t="s">
        <v>184</v>
      </c>
      <c r="D57" s="33"/>
      <c r="E57" s="33"/>
      <c r="F57">
        <v>24</v>
      </c>
      <c r="G57" s="1">
        <v>42.013157894736842</v>
      </c>
      <c r="H57" s="1">
        <f t="shared" si="3"/>
        <v>18.013157894736842</v>
      </c>
      <c r="I57" s="1">
        <v>43.133333333333326</v>
      </c>
      <c r="J57" s="1">
        <v>70</v>
      </c>
    </row>
    <row r="58" spans="1:12" x14ac:dyDescent="0.3">
      <c r="A58">
        <v>25</v>
      </c>
      <c r="B58" t="s">
        <v>99</v>
      </c>
      <c r="C58" t="s">
        <v>189</v>
      </c>
      <c r="D58" s="33"/>
      <c r="E58" s="33"/>
      <c r="F58">
        <v>30.480000000000004</v>
      </c>
      <c r="G58" s="1">
        <v>48.839473684210517</v>
      </c>
      <c r="H58" s="1">
        <f t="shared" si="3"/>
        <v>18.359473684210514</v>
      </c>
      <c r="I58" s="1">
        <v>43.133333333333326</v>
      </c>
      <c r="J58" s="1">
        <v>70</v>
      </c>
    </row>
    <row r="59" spans="1:12" x14ac:dyDescent="0.3">
      <c r="A59">
        <v>26</v>
      </c>
      <c r="B59" t="s">
        <v>99</v>
      </c>
      <c r="C59" t="s">
        <v>185</v>
      </c>
      <c r="D59" s="33"/>
      <c r="E59" s="33"/>
      <c r="F59">
        <v>38.19</v>
      </c>
      <c r="G59" s="1">
        <v>43.110526315789478</v>
      </c>
      <c r="H59" s="1">
        <f t="shared" si="3"/>
        <v>4.9205263157894805</v>
      </c>
      <c r="I59" s="1">
        <v>43.133333333333326</v>
      </c>
      <c r="J59" s="1">
        <v>70</v>
      </c>
    </row>
    <row r="60" spans="1:12" x14ac:dyDescent="0.3">
      <c r="A60">
        <v>27</v>
      </c>
      <c r="B60" t="s">
        <v>99</v>
      </c>
      <c r="C60" t="s">
        <v>186</v>
      </c>
      <c r="D60" s="33" t="s">
        <v>199</v>
      </c>
      <c r="E60" s="33" t="s">
        <v>104</v>
      </c>
      <c r="F60">
        <v>41.7</v>
      </c>
      <c r="G60" s="1">
        <v>47.478947368421053</v>
      </c>
      <c r="H60" s="1">
        <f t="shared" si="3"/>
        <v>5.7789473684210506</v>
      </c>
      <c r="I60" s="1">
        <v>43.133333333333326</v>
      </c>
      <c r="J60" s="1">
        <v>70</v>
      </c>
      <c r="K60" s="22"/>
      <c r="L60" s="22" t="s">
        <v>220</v>
      </c>
    </row>
    <row r="61" spans="1:12" x14ac:dyDescent="0.3">
      <c r="A61">
        <v>28</v>
      </c>
      <c r="B61" t="s">
        <v>100</v>
      </c>
      <c r="C61" t="s">
        <v>190</v>
      </c>
      <c r="D61" s="33"/>
      <c r="E61" s="33"/>
      <c r="F61">
        <v>43.3</v>
      </c>
      <c r="G61" s="1">
        <v>44.102631578947374</v>
      </c>
      <c r="H61" s="1">
        <f t="shared" si="3"/>
        <v>0.80263157894737702</v>
      </c>
      <c r="I61" s="1">
        <v>43.133333333333326</v>
      </c>
      <c r="J61" s="1">
        <v>70</v>
      </c>
      <c r="K61" s="25"/>
      <c r="L61" s="24">
        <f>400/11</f>
        <v>36.363636363636367</v>
      </c>
    </row>
    <row r="62" spans="1:12" x14ac:dyDescent="0.3">
      <c r="A62">
        <v>29</v>
      </c>
      <c r="B62" t="s">
        <v>100</v>
      </c>
      <c r="C62" t="s">
        <v>191</v>
      </c>
      <c r="D62" s="33"/>
      <c r="E62" s="33"/>
      <c r="F62">
        <v>44.9</v>
      </c>
      <c r="G62" s="1">
        <v>41.928947368421049</v>
      </c>
      <c r="H62" s="6">
        <f t="shared" si="3"/>
        <v>-2.9710526315789494</v>
      </c>
      <c r="I62" s="1">
        <v>43.133333333333326</v>
      </c>
      <c r="J62" s="1">
        <v>70</v>
      </c>
      <c r="K62" s="22"/>
      <c r="L62" s="24">
        <f>700/11</f>
        <v>63.636363636363633</v>
      </c>
    </row>
    <row r="63" spans="1:12" x14ac:dyDescent="0.3">
      <c r="A63">
        <v>30</v>
      </c>
      <c r="B63" t="s">
        <v>100</v>
      </c>
      <c r="C63" t="s">
        <v>196</v>
      </c>
      <c r="D63" s="33" t="s">
        <v>198</v>
      </c>
      <c r="E63" s="33" t="s">
        <v>105</v>
      </c>
      <c r="F63">
        <v>46.080000000000005</v>
      </c>
      <c r="G63" s="1">
        <v>17.189473684210526</v>
      </c>
      <c r="H63" s="6">
        <f t="shared" si="3"/>
        <v>-28.890526315789479</v>
      </c>
      <c r="I63" s="1">
        <v>43.133333333333326</v>
      </c>
      <c r="J63" s="1">
        <v>70</v>
      </c>
    </row>
    <row r="64" spans="1:12" x14ac:dyDescent="0.3">
      <c r="A64">
        <v>31</v>
      </c>
      <c r="B64" t="s">
        <v>136</v>
      </c>
      <c r="C64" t="s">
        <v>188</v>
      </c>
      <c r="D64" s="33"/>
      <c r="E64" s="33"/>
      <c r="F64">
        <v>33.74</v>
      </c>
      <c r="G64" s="1">
        <v>14.186842105263159</v>
      </c>
      <c r="H64" s="6">
        <f t="shared" si="3"/>
        <v>-19.553157894736842</v>
      </c>
      <c r="I64" s="1">
        <v>43.133333333333326</v>
      </c>
      <c r="J64" s="1">
        <v>70</v>
      </c>
    </row>
    <row r="65" spans="1:10" x14ac:dyDescent="0.3">
      <c r="A65">
        <v>32</v>
      </c>
      <c r="B65" t="s">
        <v>136</v>
      </c>
      <c r="C65" s="7" t="s">
        <v>192</v>
      </c>
      <c r="D65" s="33"/>
      <c r="E65" s="33"/>
      <c r="F65">
        <v>25.2</v>
      </c>
      <c r="G65" s="1">
        <v>16.155263157894741</v>
      </c>
      <c r="H65" s="6">
        <f t="shared" si="3"/>
        <v>-9.0447368421052587</v>
      </c>
      <c r="I65" s="1">
        <v>43.133333333333326</v>
      </c>
      <c r="J65" s="1">
        <v>70</v>
      </c>
    </row>
    <row r="66" spans="1:10" x14ac:dyDescent="0.3">
      <c r="D66" s="8"/>
      <c r="E66" s="8"/>
      <c r="F66">
        <f>SUM(F55:F65)</f>
        <v>359.81</v>
      </c>
      <c r="I66" s="1">
        <v>43.133333333333326</v>
      </c>
      <c r="J66" s="1">
        <v>70</v>
      </c>
    </row>
    <row r="69" spans="1:10" x14ac:dyDescent="0.3">
      <c r="A69" t="s">
        <v>264</v>
      </c>
    </row>
    <row r="71" spans="1:10" x14ac:dyDescent="0.3">
      <c r="A71" s="15" t="s">
        <v>81</v>
      </c>
      <c r="B71" s="15" t="s">
        <v>139</v>
      </c>
      <c r="C71" s="3" t="s">
        <v>75</v>
      </c>
      <c r="D71" s="3" t="s">
        <v>109</v>
      </c>
      <c r="E71" s="3" t="s">
        <v>110</v>
      </c>
      <c r="F71" s="3" t="s">
        <v>76</v>
      </c>
      <c r="G71" s="3" t="s">
        <v>77</v>
      </c>
      <c r="H71" s="3" t="s">
        <v>174</v>
      </c>
    </row>
    <row r="72" spans="1:10" x14ac:dyDescent="0.3">
      <c r="A72">
        <v>8</v>
      </c>
      <c r="B72" t="s">
        <v>93</v>
      </c>
      <c r="C72" t="s">
        <v>258</v>
      </c>
      <c r="G72" s="1">
        <v>26.650000000000002</v>
      </c>
    </row>
    <row r="73" spans="1:10" x14ac:dyDescent="0.3">
      <c r="A73">
        <v>9</v>
      </c>
      <c r="B73" t="s">
        <v>93</v>
      </c>
      <c r="C73" t="s">
        <v>258</v>
      </c>
      <c r="G73" s="1">
        <v>32.01315789473685</v>
      </c>
    </row>
    <row r="74" spans="1:10" x14ac:dyDescent="0.3">
      <c r="A74">
        <v>10</v>
      </c>
      <c r="B74" t="s">
        <v>94</v>
      </c>
      <c r="C74" t="s">
        <v>258</v>
      </c>
      <c r="G74" s="1">
        <v>37.960526315789473</v>
      </c>
    </row>
    <row r="75" spans="1:10" x14ac:dyDescent="0.3">
      <c r="A75">
        <v>11</v>
      </c>
      <c r="B75" t="s">
        <v>94</v>
      </c>
      <c r="C75" t="s">
        <v>259</v>
      </c>
      <c r="G75" s="1">
        <v>36.697368421052623</v>
      </c>
    </row>
    <row r="76" spans="1:10" x14ac:dyDescent="0.3">
      <c r="A76">
        <v>12</v>
      </c>
      <c r="B76" t="s">
        <v>94</v>
      </c>
      <c r="G76" s="1">
        <v>44.003947368421052</v>
      </c>
    </row>
    <row r="77" spans="1:10" x14ac:dyDescent="0.3">
      <c r="A77">
        <v>13</v>
      </c>
      <c r="B77" t="s">
        <v>95</v>
      </c>
      <c r="G77" s="1">
        <v>40.026315789473671</v>
      </c>
    </row>
    <row r="78" spans="1:10" x14ac:dyDescent="0.3">
      <c r="A78">
        <v>14</v>
      </c>
      <c r="B78" t="s">
        <v>95</v>
      </c>
      <c r="G78" s="1">
        <v>38.09473684210527</v>
      </c>
    </row>
    <row r="79" spans="1:10" x14ac:dyDescent="0.3">
      <c r="A79">
        <v>15</v>
      </c>
      <c r="B79" t="s">
        <v>95</v>
      </c>
      <c r="G79" s="1">
        <v>44.20263157894739</v>
      </c>
    </row>
    <row r="80" spans="1:10" x14ac:dyDescent="0.3">
      <c r="A80">
        <v>16</v>
      </c>
      <c r="B80" t="s">
        <v>96</v>
      </c>
      <c r="G80" s="1">
        <v>42.431578947368415</v>
      </c>
    </row>
    <row r="81" spans="1:11" x14ac:dyDescent="0.3">
      <c r="A81">
        <v>17</v>
      </c>
      <c r="B81" t="s">
        <v>96</v>
      </c>
      <c r="G81" s="1">
        <v>33.565789473684212</v>
      </c>
    </row>
    <row r="82" spans="1:11" x14ac:dyDescent="0.3">
      <c r="A82">
        <v>18</v>
      </c>
      <c r="B82" t="s">
        <v>96</v>
      </c>
      <c r="G82" s="1">
        <v>38.076315789473689</v>
      </c>
    </row>
    <row r="83" spans="1:11" x14ac:dyDescent="0.3">
      <c r="A83">
        <v>19</v>
      </c>
      <c r="B83" t="s">
        <v>97</v>
      </c>
      <c r="G83" s="1">
        <v>36.315789473684212</v>
      </c>
    </row>
    <row r="84" spans="1:11" x14ac:dyDescent="0.3">
      <c r="A84">
        <v>20</v>
      </c>
      <c r="B84" t="s">
        <v>97</v>
      </c>
      <c r="C84" t="s">
        <v>260</v>
      </c>
      <c r="F84">
        <v>38</v>
      </c>
      <c r="G84" s="1">
        <v>32.373684210526314</v>
      </c>
      <c r="H84" s="6">
        <f t="shared" ref="H84:H89" si="4">G84-F84</f>
        <v>-5.6263157894736864</v>
      </c>
      <c r="J84" s="22"/>
      <c r="K84" s="22" t="s">
        <v>220</v>
      </c>
    </row>
    <row r="85" spans="1:11" x14ac:dyDescent="0.3">
      <c r="A85">
        <v>21</v>
      </c>
      <c r="B85" t="s">
        <v>97</v>
      </c>
      <c r="F85">
        <v>40.9</v>
      </c>
      <c r="G85" s="1">
        <v>22.771052631578947</v>
      </c>
      <c r="H85" s="6">
        <f t="shared" si="4"/>
        <v>-18.128947368421052</v>
      </c>
      <c r="J85" s="25"/>
      <c r="K85" s="22">
        <v>66.66</v>
      </c>
    </row>
    <row r="86" spans="1:11" x14ac:dyDescent="0.3">
      <c r="A86">
        <v>22</v>
      </c>
      <c r="B86" t="s">
        <v>98</v>
      </c>
      <c r="F86">
        <v>36.200000000000003</v>
      </c>
      <c r="G86" s="1">
        <v>29.013157894736842</v>
      </c>
      <c r="H86" s="6">
        <f t="shared" si="4"/>
        <v>-7.1868421052631604</v>
      </c>
      <c r="J86" s="22"/>
      <c r="K86" s="22">
        <v>33.33</v>
      </c>
    </row>
    <row r="87" spans="1:11" x14ac:dyDescent="0.3">
      <c r="A87">
        <v>23</v>
      </c>
      <c r="B87" t="s">
        <v>98</v>
      </c>
      <c r="F87">
        <v>35.4</v>
      </c>
      <c r="G87" s="1">
        <v>35.26973684210526</v>
      </c>
      <c r="H87" s="6">
        <f t="shared" si="4"/>
        <v>-0.13026315789473841</v>
      </c>
    </row>
    <row r="88" spans="1:11" x14ac:dyDescent="0.3">
      <c r="A88">
        <v>24</v>
      </c>
      <c r="B88" t="s">
        <v>98</v>
      </c>
      <c r="F88">
        <v>40</v>
      </c>
      <c r="G88" s="1">
        <v>42.013157894736842</v>
      </c>
      <c r="H88" s="1">
        <f t="shared" si="4"/>
        <v>2.0131578947368425</v>
      </c>
    </row>
    <row r="89" spans="1:11" x14ac:dyDescent="0.3">
      <c r="A89">
        <v>25</v>
      </c>
      <c r="B89" t="s">
        <v>99</v>
      </c>
      <c r="C89" t="s">
        <v>261</v>
      </c>
      <c r="F89">
        <v>38.1</v>
      </c>
      <c r="G89" s="1">
        <v>48.839473684210517</v>
      </c>
      <c r="H89" s="1">
        <f t="shared" si="4"/>
        <v>10.739473684210516</v>
      </c>
    </row>
    <row r="90" spans="1:11" x14ac:dyDescent="0.3">
      <c r="A90">
        <v>26</v>
      </c>
      <c r="B90" t="s">
        <v>99</v>
      </c>
      <c r="G90" s="1">
        <v>43.110526315789478</v>
      </c>
    </row>
    <row r="91" spans="1:11" x14ac:dyDescent="0.3">
      <c r="A91">
        <v>27</v>
      </c>
      <c r="B91" t="s">
        <v>99</v>
      </c>
      <c r="G91" s="1">
        <v>47.478947368421053</v>
      </c>
    </row>
    <row r="92" spans="1:11" x14ac:dyDescent="0.3">
      <c r="G92" s="1">
        <v>44.102631578947374</v>
      </c>
    </row>
    <row r="93" spans="1:11" x14ac:dyDescent="0.3">
      <c r="G93" s="1">
        <v>41.928947368421049</v>
      </c>
    </row>
    <row r="94" spans="1:11" x14ac:dyDescent="0.3">
      <c r="G94" s="1">
        <v>17.189473684210526</v>
      </c>
    </row>
    <row r="95" spans="1:11" x14ac:dyDescent="0.3">
      <c r="A95" t="s">
        <v>265</v>
      </c>
    </row>
    <row r="96" spans="1:11" x14ac:dyDescent="0.3">
      <c r="A96" s="15" t="s">
        <v>81</v>
      </c>
      <c r="B96" s="15" t="s">
        <v>139</v>
      </c>
      <c r="C96" s="3" t="s">
        <v>75</v>
      </c>
      <c r="D96" s="3" t="s">
        <v>109</v>
      </c>
      <c r="E96" s="3" t="s">
        <v>110</v>
      </c>
      <c r="F96" s="3" t="s">
        <v>76</v>
      </c>
      <c r="G96" s="3" t="s">
        <v>77</v>
      </c>
      <c r="H96" s="3" t="s">
        <v>174</v>
      </c>
    </row>
    <row r="97" spans="1:11" x14ac:dyDescent="0.3">
      <c r="A97">
        <v>10</v>
      </c>
      <c r="B97" t="s">
        <v>94</v>
      </c>
      <c r="C97" t="s">
        <v>258</v>
      </c>
      <c r="G97" s="1">
        <v>37.960526315789473</v>
      </c>
    </row>
    <row r="98" spans="1:11" x14ac:dyDescent="0.3">
      <c r="A98">
        <v>11</v>
      </c>
      <c r="B98" t="s">
        <v>94</v>
      </c>
      <c r="C98" t="s">
        <v>258</v>
      </c>
      <c r="G98" s="1">
        <v>36.697368421052623</v>
      </c>
    </row>
    <row r="99" spans="1:11" x14ac:dyDescent="0.3">
      <c r="A99">
        <v>12</v>
      </c>
      <c r="B99" t="s">
        <v>94</v>
      </c>
      <c r="C99" t="s">
        <v>258</v>
      </c>
      <c r="G99" s="1">
        <v>44.003947368421052</v>
      </c>
    </row>
    <row r="100" spans="1:11" x14ac:dyDescent="0.3">
      <c r="A100">
        <v>13</v>
      </c>
      <c r="B100" t="s">
        <v>95</v>
      </c>
      <c r="C100" t="s">
        <v>259</v>
      </c>
      <c r="G100" s="1">
        <v>40.026315789473671</v>
      </c>
    </row>
    <row r="101" spans="1:11" x14ac:dyDescent="0.3">
      <c r="A101">
        <v>14</v>
      </c>
      <c r="B101" t="s">
        <v>95</v>
      </c>
      <c r="G101" s="1">
        <v>38.09473684210527</v>
      </c>
    </row>
    <row r="102" spans="1:11" x14ac:dyDescent="0.3">
      <c r="A102">
        <v>15</v>
      </c>
      <c r="B102" t="s">
        <v>95</v>
      </c>
      <c r="G102" s="1">
        <v>44.20263157894739</v>
      </c>
    </row>
    <row r="103" spans="1:11" x14ac:dyDescent="0.3">
      <c r="A103">
        <v>16</v>
      </c>
      <c r="B103" t="s">
        <v>96</v>
      </c>
      <c r="G103" s="1">
        <v>42.431578947368415</v>
      </c>
    </row>
    <row r="104" spans="1:11" x14ac:dyDescent="0.3">
      <c r="A104">
        <v>17</v>
      </c>
      <c r="B104" t="s">
        <v>96</v>
      </c>
      <c r="G104" s="1">
        <v>33.565789473684212</v>
      </c>
    </row>
    <row r="105" spans="1:11" x14ac:dyDescent="0.3">
      <c r="A105">
        <v>18</v>
      </c>
      <c r="B105" t="s">
        <v>96</v>
      </c>
      <c r="G105" s="1">
        <v>38.076315789473689</v>
      </c>
    </row>
    <row r="106" spans="1:11" x14ac:dyDescent="0.3">
      <c r="A106">
        <v>19</v>
      </c>
      <c r="B106" t="s">
        <v>97</v>
      </c>
      <c r="G106" s="1">
        <v>36.315789473684212</v>
      </c>
    </row>
    <row r="107" spans="1:11" x14ac:dyDescent="0.3">
      <c r="A107">
        <v>20</v>
      </c>
      <c r="B107" t="s">
        <v>97</v>
      </c>
      <c r="G107" s="1">
        <v>32.373684210526314</v>
      </c>
    </row>
    <row r="108" spans="1:11" x14ac:dyDescent="0.3">
      <c r="A108">
        <v>21</v>
      </c>
      <c r="B108" t="s">
        <v>97</v>
      </c>
      <c r="G108" s="1">
        <v>22.771052631578947</v>
      </c>
    </row>
    <row r="109" spans="1:11" x14ac:dyDescent="0.3">
      <c r="A109">
        <v>22</v>
      </c>
      <c r="B109" t="s">
        <v>98</v>
      </c>
      <c r="C109" t="s">
        <v>260</v>
      </c>
      <c r="F109">
        <v>36.200000000000003</v>
      </c>
      <c r="G109" s="1">
        <v>29.013157894736842</v>
      </c>
      <c r="H109" s="6">
        <f>G109-F109</f>
        <v>-7.1868421052631604</v>
      </c>
      <c r="K109" t="s">
        <v>220</v>
      </c>
    </row>
    <row r="110" spans="1:11" x14ac:dyDescent="0.3">
      <c r="A110">
        <v>23</v>
      </c>
      <c r="B110" t="s">
        <v>98</v>
      </c>
      <c r="F110">
        <v>35.4</v>
      </c>
      <c r="G110" s="1">
        <v>35.26973684210526</v>
      </c>
      <c r="H110" s="6">
        <f t="shared" ref="H110:H114" si="5">G110-F110</f>
        <v>-0.13026315789473841</v>
      </c>
      <c r="J110" s="26"/>
      <c r="K110">
        <v>33.33</v>
      </c>
    </row>
    <row r="111" spans="1:11" x14ac:dyDescent="0.3">
      <c r="A111">
        <v>24</v>
      </c>
      <c r="B111" t="s">
        <v>98</v>
      </c>
      <c r="F111">
        <v>40</v>
      </c>
      <c r="G111" s="1">
        <v>42.013157894736842</v>
      </c>
      <c r="H111" s="1">
        <f t="shared" si="5"/>
        <v>2.0131578947368425</v>
      </c>
      <c r="K111">
        <v>66.66</v>
      </c>
    </row>
    <row r="112" spans="1:11" x14ac:dyDescent="0.3">
      <c r="A112">
        <v>25</v>
      </c>
      <c r="B112" t="s">
        <v>99</v>
      </c>
      <c r="F112">
        <v>38.1</v>
      </c>
      <c r="G112" s="1">
        <v>48.839473684210517</v>
      </c>
      <c r="H112" s="1">
        <f t="shared" si="5"/>
        <v>10.739473684210516</v>
      </c>
    </row>
    <row r="113" spans="1:8" x14ac:dyDescent="0.3">
      <c r="A113">
        <v>26</v>
      </c>
      <c r="B113" t="s">
        <v>99</v>
      </c>
      <c r="F113">
        <v>40.200000000000003</v>
      </c>
      <c r="G113" s="1">
        <v>43.110526315789478</v>
      </c>
      <c r="H113" s="1">
        <f t="shared" si="5"/>
        <v>2.9105263157894754</v>
      </c>
    </row>
    <row r="114" spans="1:8" x14ac:dyDescent="0.3">
      <c r="A114">
        <v>27</v>
      </c>
      <c r="B114" t="s">
        <v>99</v>
      </c>
      <c r="C114" t="s">
        <v>261</v>
      </c>
      <c r="F114">
        <v>41.7</v>
      </c>
      <c r="G114" s="1">
        <v>47.478947368421053</v>
      </c>
      <c r="H114" s="1">
        <f t="shared" si="5"/>
        <v>5.7789473684210506</v>
      </c>
    </row>
    <row r="115" spans="1:8" x14ac:dyDescent="0.3">
      <c r="A115">
        <v>28</v>
      </c>
      <c r="B115" t="s">
        <v>100</v>
      </c>
      <c r="G115" s="1">
        <v>44.102631578947374</v>
      </c>
    </row>
    <row r="116" spans="1:8" x14ac:dyDescent="0.3">
      <c r="A116">
        <v>29</v>
      </c>
      <c r="B116" t="s">
        <v>100</v>
      </c>
      <c r="G116" s="1">
        <v>41.928947368421049</v>
      </c>
    </row>
    <row r="117" spans="1:8" x14ac:dyDescent="0.3">
      <c r="A117">
        <v>30</v>
      </c>
      <c r="B117" t="s">
        <v>100</v>
      </c>
      <c r="G117" s="1">
        <v>17.189473684210526</v>
      </c>
    </row>
    <row r="118" spans="1:8" x14ac:dyDescent="0.3">
      <c r="G118" s="1">
        <v>14.186842105263159</v>
      </c>
    </row>
    <row r="119" spans="1:8" x14ac:dyDescent="0.3">
      <c r="G119" s="1">
        <v>16.155263157894741</v>
      </c>
    </row>
    <row r="120" spans="1:8" x14ac:dyDescent="0.3">
      <c r="G120" s="1">
        <v>11.273684210526318</v>
      </c>
    </row>
    <row r="121" spans="1:8" x14ac:dyDescent="0.3">
      <c r="G121" s="1">
        <v>6.2894736842105248</v>
      </c>
    </row>
    <row r="122" spans="1:8" x14ac:dyDescent="0.3">
      <c r="G122" s="1">
        <v>2.9736842105263155</v>
      </c>
    </row>
    <row r="123" spans="1:8" x14ac:dyDescent="0.3">
      <c r="G123" s="1">
        <v>1.5078947368421054</v>
      </c>
    </row>
  </sheetData>
  <mergeCells count="25">
    <mergeCell ref="C33:C34"/>
    <mergeCell ref="D33:D34"/>
    <mergeCell ref="E33:E34"/>
    <mergeCell ref="E24:E29"/>
    <mergeCell ref="E30:E32"/>
    <mergeCell ref="D30:D32"/>
    <mergeCell ref="D24:D29"/>
    <mergeCell ref="E2:E9"/>
    <mergeCell ref="E10:E15"/>
    <mergeCell ref="E16:E19"/>
    <mergeCell ref="D2:D9"/>
    <mergeCell ref="D10:D15"/>
    <mergeCell ref="D16:D19"/>
    <mergeCell ref="D40:D44"/>
    <mergeCell ref="E40:E44"/>
    <mergeCell ref="E45:E47"/>
    <mergeCell ref="D45:D47"/>
    <mergeCell ref="D48:D51"/>
    <mergeCell ref="E48:E51"/>
    <mergeCell ref="D55:D59"/>
    <mergeCell ref="E55:E59"/>
    <mergeCell ref="D60:D62"/>
    <mergeCell ref="E60:E62"/>
    <mergeCell ref="D63:D65"/>
    <mergeCell ref="E63:E65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70B7A-978C-4177-9F89-2BDD3BBFAB0C}">
  <sheetPr codeName="Feuil3"/>
  <dimension ref="A1:R118"/>
  <sheetViews>
    <sheetView topLeftCell="E100" workbookViewId="0">
      <selection activeCell="J108" sqref="J108"/>
    </sheetView>
  </sheetViews>
  <sheetFormatPr baseColWidth="10" defaultRowHeight="14.4" x14ac:dyDescent="0.3"/>
  <cols>
    <col min="3" max="3" width="18.5546875" customWidth="1"/>
    <col min="4" max="4" width="50.6640625" bestFit="1" customWidth="1"/>
    <col min="5" max="5" width="45.5546875" bestFit="1" customWidth="1"/>
    <col min="6" max="6" width="23.88671875" customWidth="1"/>
    <col min="7" max="7" width="23.77734375" customWidth="1"/>
    <col min="8" max="8" width="29.33203125" customWidth="1"/>
    <col min="9" max="9" width="21.5546875" customWidth="1"/>
    <col min="10" max="10" width="18.6640625" customWidth="1"/>
  </cols>
  <sheetData>
    <row r="1" spans="1:10" x14ac:dyDescent="0.3">
      <c r="A1" s="3" t="s">
        <v>81</v>
      </c>
      <c r="B1" s="3" t="s">
        <v>139</v>
      </c>
      <c r="C1" s="3" t="s">
        <v>75</v>
      </c>
      <c r="D1" s="3" t="s">
        <v>109</v>
      </c>
      <c r="E1" s="3" t="s">
        <v>110</v>
      </c>
      <c r="F1" s="3" t="s">
        <v>76</v>
      </c>
      <c r="G1" s="3" t="s">
        <v>77</v>
      </c>
      <c r="H1" s="3" t="s">
        <v>174</v>
      </c>
      <c r="I1" s="3" t="s">
        <v>79</v>
      </c>
      <c r="J1" s="3" t="s">
        <v>80</v>
      </c>
    </row>
    <row r="2" spans="1:10" x14ac:dyDescent="0.3">
      <c r="A2">
        <v>10</v>
      </c>
      <c r="B2" t="s">
        <v>94</v>
      </c>
      <c r="C2" t="s">
        <v>82</v>
      </c>
      <c r="D2" s="32" t="s">
        <v>141</v>
      </c>
      <c r="E2" s="32" t="s">
        <v>106</v>
      </c>
      <c r="F2" s="9"/>
      <c r="G2" s="1">
        <v>38.605263157894733</v>
      </c>
      <c r="H2" s="1">
        <v>38.605263157894733</v>
      </c>
      <c r="I2">
        <v>41.25</v>
      </c>
      <c r="J2">
        <v>82.5</v>
      </c>
    </row>
    <row r="3" spans="1:10" x14ac:dyDescent="0.3">
      <c r="A3">
        <v>11</v>
      </c>
      <c r="B3" t="s">
        <v>94</v>
      </c>
      <c r="C3" t="s">
        <v>83</v>
      </c>
      <c r="D3" s="33"/>
      <c r="E3" s="33"/>
      <c r="F3" s="9"/>
      <c r="G3" s="1">
        <v>43.734210526315799</v>
      </c>
      <c r="H3" s="1">
        <v>43.734210526315799</v>
      </c>
      <c r="I3">
        <v>41.25</v>
      </c>
      <c r="J3">
        <v>82.5</v>
      </c>
    </row>
    <row r="4" spans="1:10" x14ac:dyDescent="0.3">
      <c r="A4">
        <v>12</v>
      </c>
      <c r="B4" t="s">
        <v>94</v>
      </c>
      <c r="C4" t="s">
        <v>84</v>
      </c>
      <c r="D4" s="33"/>
      <c r="E4" s="33"/>
      <c r="F4">
        <v>23.625</v>
      </c>
      <c r="G4" s="1">
        <v>47.034210526315782</v>
      </c>
      <c r="H4" s="1">
        <f>G4-F4</f>
        <v>23.409210526315782</v>
      </c>
      <c r="I4">
        <v>41.25</v>
      </c>
      <c r="J4">
        <v>82.5</v>
      </c>
    </row>
    <row r="5" spans="1:10" x14ac:dyDescent="0.3">
      <c r="A5">
        <v>13</v>
      </c>
      <c r="B5" t="s">
        <v>95</v>
      </c>
      <c r="C5" t="s">
        <v>86</v>
      </c>
      <c r="D5" s="33"/>
      <c r="E5" s="33"/>
      <c r="F5">
        <v>30.12</v>
      </c>
      <c r="G5" s="1">
        <v>48.463157894736838</v>
      </c>
      <c r="H5" s="1">
        <f t="shared" ref="H5:H13" si="0">G5-F5</f>
        <v>18.343157894736837</v>
      </c>
      <c r="I5">
        <v>41.25</v>
      </c>
      <c r="J5">
        <v>82.5</v>
      </c>
    </row>
    <row r="6" spans="1:10" x14ac:dyDescent="0.3">
      <c r="A6">
        <v>14</v>
      </c>
      <c r="B6" t="s">
        <v>95</v>
      </c>
      <c r="C6" t="s">
        <v>101</v>
      </c>
      <c r="D6" s="33"/>
      <c r="E6" s="33"/>
      <c r="F6">
        <v>39.840000000000003</v>
      </c>
      <c r="G6" s="1">
        <v>54.171052631578945</v>
      </c>
      <c r="H6" s="1">
        <f t="shared" si="0"/>
        <v>14.331052631578942</v>
      </c>
      <c r="I6">
        <v>41.25</v>
      </c>
      <c r="J6">
        <v>82.5</v>
      </c>
    </row>
    <row r="7" spans="1:10" x14ac:dyDescent="0.3">
      <c r="A7">
        <v>15</v>
      </c>
      <c r="B7" t="s">
        <v>95</v>
      </c>
      <c r="C7" t="s">
        <v>102</v>
      </c>
      <c r="D7" s="33" t="s">
        <v>142</v>
      </c>
      <c r="E7" s="33" t="s">
        <v>104</v>
      </c>
      <c r="F7">
        <v>48.545000000000002</v>
      </c>
      <c r="G7" s="1">
        <v>43.550000000000004</v>
      </c>
      <c r="H7" s="6">
        <f t="shared" si="0"/>
        <v>-4.9949999999999974</v>
      </c>
      <c r="I7">
        <v>41.25</v>
      </c>
      <c r="J7">
        <v>82.5</v>
      </c>
    </row>
    <row r="8" spans="1:10" x14ac:dyDescent="0.3">
      <c r="A8">
        <v>16</v>
      </c>
      <c r="B8" t="s">
        <v>96</v>
      </c>
      <c r="C8" t="s">
        <v>103</v>
      </c>
      <c r="D8" s="33"/>
      <c r="E8" s="33"/>
      <c r="F8">
        <v>44</v>
      </c>
      <c r="G8" s="1">
        <v>54.107894736842105</v>
      </c>
      <c r="H8" s="1">
        <f t="shared" si="0"/>
        <v>10.107894736842105</v>
      </c>
      <c r="I8">
        <v>41.25</v>
      </c>
      <c r="J8">
        <v>82.5</v>
      </c>
    </row>
    <row r="9" spans="1:10" x14ac:dyDescent="0.3">
      <c r="A9">
        <v>17</v>
      </c>
      <c r="B9" t="s">
        <v>96</v>
      </c>
      <c r="C9" t="s">
        <v>89</v>
      </c>
      <c r="D9" s="33"/>
      <c r="E9" s="33"/>
      <c r="F9">
        <v>42.4</v>
      </c>
      <c r="G9" s="1">
        <v>46.528947368421044</v>
      </c>
      <c r="H9" s="1">
        <f t="shared" si="0"/>
        <v>4.1289473684210449</v>
      </c>
      <c r="I9">
        <v>41.25</v>
      </c>
      <c r="J9">
        <v>82.5</v>
      </c>
    </row>
    <row r="10" spans="1:10" x14ac:dyDescent="0.3">
      <c r="A10">
        <v>18</v>
      </c>
      <c r="B10" t="s">
        <v>96</v>
      </c>
      <c r="C10" t="s">
        <v>92</v>
      </c>
      <c r="D10" s="33"/>
      <c r="E10" s="33"/>
      <c r="F10">
        <v>37.9</v>
      </c>
      <c r="G10" s="1">
        <v>40.628947368421052</v>
      </c>
      <c r="H10" s="1">
        <f t="shared" si="0"/>
        <v>2.7289473684210535</v>
      </c>
      <c r="I10">
        <v>41.25</v>
      </c>
      <c r="J10">
        <v>82.5</v>
      </c>
    </row>
    <row r="11" spans="1:10" x14ac:dyDescent="0.3">
      <c r="A11">
        <v>19</v>
      </c>
      <c r="B11" t="s">
        <v>97</v>
      </c>
      <c r="C11" t="s">
        <v>90</v>
      </c>
      <c r="D11" s="33" t="s">
        <v>107</v>
      </c>
      <c r="E11" s="33" t="s">
        <v>105</v>
      </c>
      <c r="F11">
        <v>30.96</v>
      </c>
      <c r="G11" s="1">
        <v>33.260526315789484</v>
      </c>
      <c r="H11" s="1">
        <f t="shared" si="0"/>
        <v>2.3005263157894831</v>
      </c>
      <c r="I11">
        <v>41.25</v>
      </c>
      <c r="J11">
        <v>82.5</v>
      </c>
    </row>
    <row r="12" spans="1:10" x14ac:dyDescent="0.3">
      <c r="A12">
        <v>20</v>
      </c>
      <c r="B12" t="s">
        <v>97</v>
      </c>
      <c r="C12" t="s">
        <v>91</v>
      </c>
      <c r="D12" s="33"/>
      <c r="E12" s="33"/>
      <c r="F12">
        <v>22.959999999999997</v>
      </c>
      <c r="G12" s="1">
        <v>29.734210526315785</v>
      </c>
      <c r="H12" s="1">
        <f t="shared" si="0"/>
        <v>6.7742105263157875</v>
      </c>
      <c r="I12">
        <v>41.25</v>
      </c>
      <c r="J12">
        <v>82.5</v>
      </c>
    </row>
    <row r="13" spans="1:10" x14ac:dyDescent="0.3">
      <c r="A13">
        <v>21</v>
      </c>
      <c r="B13" t="s">
        <v>97</v>
      </c>
      <c r="C13" s="7" t="s">
        <v>140</v>
      </c>
      <c r="D13" s="33"/>
      <c r="E13" s="33"/>
      <c r="F13">
        <v>18.5</v>
      </c>
      <c r="G13" s="1">
        <v>20.736842105263154</v>
      </c>
      <c r="H13" s="1">
        <f t="shared" si="0"/>
        <v>2.236842105263154</v>
      </c>
      <c r="I13">
        <v>41.25</v>
      </c>
      <c r="J13">
        <v>82.5</v>
      </c>
    </row>
    <row r="14" spans="1:10" x14ac:dyDescent="0.3">
      <c r="D14" s="8"/>
      <c r="E14" s="8"/>
    </row>
    <row r="15" spans="1:10" x14ac:dyDescent="0.3">
      <c r="D15" s="8"/>
      <c r="E15" s="8"/>
    </row>
    <row r="16" spans="1:10" x14ac:dyDescent="0.3">
      <c r="A16" t="s">
        <v>166</v>
      </c>
    </row>
    <row r="17" spans="1:18" x14ac:dyDescent="0.3">
      <c r="A17" s="3" t="s">
        <v>81</v>
      </c>
      <c r="B17" s="3"/>
      <c r="C17" s="3" t="s">
        <v>75</v>
      </c>
      <c r="D17" s="3" t="s">
        <v>109</v>
      </c>
      <c r="E17" s="3" t="s">
        <v>110</v>
      </c>
    </row>
    <row r="18" spans="1:18" x14ac:dyDescent="0.3">
      <c r="A18">
        <v>7</v>
      </c>
      <c r="B18" t="s">
        <v>93</v>
      </c>
      <c r="C18" t="s">
        <v>82</v>
      </c>
      <c r="D18" s="32" t="s">
        <v>170</v>
      </c>
      <c r="E18" s="32" t="s">
        <v>106</v>
      </c>
    </row>
    <row r="19" spans="1:18" x14ac:dyDescent="0.3">
      <c r="A19">
        <v>8</v>
      </c>
      <c r="B19" t="s">
        <v>93</v>
      </c>
      <c r="C19" t="s">
        <v>83</v>
      </c>
      <c r="D19" s="33"/>
      <c r="E19" s="33"/>
    </row>
    <row r="20" spans="1:18" x14ac:dyDescent="0.3">
      <c r="A20">
        <v>9</v>
      </c>
      <c r="B20" t="s">
        <v>94</v>
      </c>
      <c r="C20" t="s">
        <v>167</v>
      </c>
      <c r="D20" s="33"/>
      <c r="E20" s="33"/>
    </row>
    <row r="21" spans="1:18" x14ac:dyDescent="0.3">
      <c r="A21">
        <v>10</v>
      </c>
      <c r="B21" t="s">
        <v>94</v>
      </c>
      <c r="D21" s="33"/>
      <c r="E21" s="33"/>
    </row>
    <row r="22" spans="1:18" x14ac:dyDescent="0.3">
      <c r="A22">
        <v>11</v>
      </c>
      <c r="B22" t="s">
        <v>94</v>
      </c>
      <c r="D22" s="33"/>
      <c r="E22" s="33"/>
    </row>
    <row r="23" spans="1:18" x14ac:dyDescent="0.3">
      <c r="A23">
        <v>12</v>
      </c>
      <c r="B23" t="s">
        <v>94</v>
      </c>
      <c r="D23" s="33"/>
      <c r="E23" s="33"/>
    </row>
    <row r="24" spans="1:18" x14ac:dyDescent="0.3">
      <c r="A24">
        <v>13</v>
      </c>
      <c r="B24" t="s">
        <v>95</v>
      </c>
      <c r="C24" t="s">
        <v>168</v>
      </c>
      <c r="D24" s="33" t="s">
        <v>169</v>
      </c>
      <c r="E24" s="33" t="s">
        <v>104</v>
      </c>
    </row>
    <row r="25" spans="1:18" x14ac:dyDescent="0.3">
      <c r="A25">
        <v>14</v>
      </c>
      <c r="B25" t="s">
        <v>95</v>
      </c>
      <c r="C25" t="s">
        <v>153</v>
      </c>
      <c r="D25" s="33"/>
      <c r="E25" s="33"/>
    </row>
    <row r="26" spans="1:18" x14ac:dyDescent="0.3">
      <c r="A26">
        <v>15</v>
      </c>
      <c r="B26" t="s">
        <v>95</v>
      </c>
      <c r="C26" t="s">
        <v>154</v>
      </c>
      <c r="D26" s="33"/>
      <c r="E26" s="33"/>
    </row>
    <row r="27" spans="1:18" x14ac:dyDescent="0.3">
      <c r="A27">
        <v>16</v>
      </c>
      <c r="B27" t="s">
        <v>96</v>
      </c>
      <c r="C27" s="33" t="s">
        <v>129</v>
      </c>
      <c r="D27" s="33" t="s">
        <v>171</v>
      </c>
      <c r="E27" s="33" t="s">
        <v>172</v>
      </c>
    </row>
    <row r="28" spans="1:18" x14ac:dyDescent="0.3">
      <c r="A28">
        <v>17</v>
      </c>
      <c r="B28" t="s">
        <v>96</v>
      </c>
      <c r="C28" s="33"/>
      <c r="D28" s="33"/>
      <c r="E28" s="33"/>
      <c r="G28">
        <v>38.605263157894733</v>
      </c>
      <c r="H28">
        <v>43.734210526315799</v>
      </c>
      <c r="I28">
        <v>47.034210526315782</v>
      </c>
      <c r="J28">
        <v>48.463157894736838</v>
      </c>
      <c r="K28">
        <v>54.171052631578945</v>
      </c>
      <c r="L28">
        <v>43.550000000000004</v>
      </c>
      <c r="M28">
        <v>54.107894736842105</v>
      </c>
      <c r="N28">
        <v>46.528947368421044</v>
      </c>
      <c r="O28">
        <v>40.628947368421052</v>
      </c>
      <c r="P28">
        <v>33.260526315789484</v>
      </c>
      <c r="Q28">
        <v>29.734210526315785</v>
      </c>
      <c r="R28">
        <v>20.736842105263154</v>
      </c>
    </row>
    <row r="30" spans="1:18" x14ac:dyDescent="0.3">
      <c r="A30" t="s">
        <v>209</v>
      </c>
    </row>
    <row r="31" spans="1:18" x14ac:dyDescent="0.3">
      <c r="A31" s="3" t="s">
        <v>81</v>
      </c>
      <c r="B31" s="3" t="s">
        <v>139</v>
      </c>
      <c r="C31" s="3" t="s">
        <v>75</v>
      </c>
      <c r="D31" s="3" t="s">
        <v>109</v>
      </c>
      <c r="E31" s="3" t="s">
        <v>110</v>
      </c>
      <c r="F31" s="3" t="s">
        <v>76</v>
      </c>
      <c r="G31" s="3" t="s">
        <v>77</v>
      </c>
      <c r="H31" s="3" t="s">
        <v>174</v>
      </c>
      <c r="I31" s="3" t="s">
        <v>79</v>
      </c>
      <c r="J31" s="3" t="s">
        <v>80</v>
      </c>
    </row>
    <row r="32" spans="1:18" x14ac:dyDescent="0.3">
      <c r="A32">
        <v>10</v>
      </c>
      <c r="B32" t="s">
        <v>94</v>
      </c>
      <c r="C32" t="s">
        <v>82</v>
      </c>
      <c r="D32" s="32" t="s">
        <v>212</v>
      </c>
      <c r="E32" s="32" t="s">
        <v>106</v>
      </c>
      <c r="F32" s="9">
        <v>24.165000000000003</v>
      </c>
      <c r="G32" s="1">
        <v>38.605263157894733</v>
      </c>
      <c r="H32" s="1">
        <f>G32-F32</f>
        <v>14.44026315789473</v>
      </c>
      <c r="I32" s="1">
        <v>43.133333333333326</v>
      </c>
      <c r="J32" s="1">
        <v>70</v>
      </c>
    </row>
    <row r="33" spans="1:12" x14ac:dyDescent="0.3">
      <c r="A33">
        <v>11</v>
      </c>
      <c r="B33" t="s">
        <v>94</v>
      </c>
      <c r="C33" t="s">
        <v>183</v>
      </c>
      <c r="D33" s="33"/>
      <c r="E33" s="33"/>
      <c r="F33" s="9">
        <v>23.895</v>
      </c>
      <c r="G33" s="1">
        <v>43.734210526315799</v>
      </c>
      <c r="H33" s="1">
        <f>G33-F33</f>
        <v>19.839210526315799</v>
      </c>
      <c r="I33" s="1">
        <v>43.133333333333326</v>
      </c>
      <c r="J33" s="1">
        <v>70</v>
      </c>
    </row>
    <row r="34" spans="1:12" x14ac:dyDescent="0.3">
      <c r="A34">
        <v>12</v>
      </c>
      <c r="B34" t="s">
        <v>94</v>
      </c>
      <c r="C34" t="s">
        <v>184</v>
      </c>
      <c r="D34" s="33"/>
      <c r="E34" s="33"/>
      <c r="F34">
        <v>31.5</v>
      </c>
      <c r="G34" s="1">
        <v>47.034210526315782</v>
      </c>
      <c r="H34" s="1">
        <f t="shared" ref="H34:H43" si="1">G34-F34</f>
        <v>15.534210526315782</v>
      </c>
      <c r="I34" s="1">
        <v>43.133333333333326</v>
      </c>
      <c r="J34" s="1">
        <v>70</v>
      </c>
    </row>
    <row r="35" spans="1:12" x14ac:dyDescent="0.3">
      <c r="A35">
        <v>13</v>
      </c>
      <c r="B35" t="s">
        <v>95</v>
      </c>
      <c r="C35" t="s">
        <v>189</v>
      </c>
      <c r="D35" s="33"/>
      <c r="E35" s="33"/>
      <c r="F35">
        <v>40.160000000000004</v>
      </c>
      <c r="G35" s="1">
        <v>48.463157894736838</v>
      </c>
      <c r="H35" s="1">
        <f t="shared" si="1"/>
        <v>8.3031578947368345</v>
      </c>
      <c r="I35" s="1">
        <v>43.133333333333326</v>
      </c>
      <c r="J35" s="1">
        <v>70</v>
      </c>
    </row>
    <row r="36" spans="1:12" x14ac:dyDescent="0.3">
      <c r="A36">
        <v>14</v>
      </c>
      <c r="B36" t="s">
        <v>95</v>
      </c>
      <c r="C36" t="s">
        <v>185</v>
      </c>
      <c r="D36" s="33"/>
      <c r="E36" s="33"/>
      <c r="F36">
        <v>47.309999999999995</v>
      </c>
      <c r="G36" s="1">
        <v>54.171052631578945</v>
      </c>
      <c r="H36" s="1">
        <f t="shared" si="1"/>
        <v>6.86105263157895</v>
      </c>
      <c r="I36" s="1">
        <v>43.133333333333326</v>
      </c>
      <c r="J36" s="1">
        <v>70</v>
      </c>
      <c r="K36" s="22"/>
      <c r="L36" s="22" t="s">
        <v>220</v>
      </c>
    </row>
    <row r="37" spans="1:12" x14ac:dyDescent="0.3">
      <c r="A37">
        <v>15</v>
      </c>
      <c r="B37" t="s">
        <v>95</v>
      </c>
      <c r="C37" t="s">
        <v>186</v>
      </c>
      <c r="D37" s="33" t="s">
        <v>213</v>
      </c>
      <c r="E37" s="33" t="s">
        <v>104</v>
      </c>
      <c r="F37">
        <v>51.1</v>
      </c>
      <c r="G37" s="1">
        <v>43.550000000000004</v>
      </c>
      <c r="H37" s="6">
        <f t="shared" si="1"/>
        <v>-7.5499999999999972</v>
      </c>
      <c r="I37" s="1">
        <v>43.133333333333326</v>
      </c>
      <c r="J37" s="1">
        <v>70</v>
      </c>
      <c r="K37" s="25"/>
      <c r="L37" s="22">
        <f>100/11</f>
        <v>9.0909090909090917</v>
      </c>
    </row>
    <row r="38" spans="1:12" x14ac:dyDescent="0.3">
      <c r="A38">
        <v>16</v>
      </c>
      <c r="B38" t="s">
        <v>96</v>
      </c>
      <c r="C38" t="s">
        <v>190</v>
      </c>
      <c r="D38" s="33"/>
      <c r="E38" s="33"/>
      <c r="F38">
        <v>44</v>
      </c>
      <c r="G38" s="1">
        <v>54.107894736842105</v>
      </c>
      <c r="H38" s="1">
        <f t="shared" si="1"/>
        <v>10.107894736842105</v>
      </c>
      <c r="I38" s="1">
        <v>43.133333333333326</v>
      </c>
      <c r="J38" s="1">
        <v>70</v>
      </c>
      <c r="K38" s="22"/>
      <c r="L38" s="22">
        <f>1000/11</f>
        <v>90.909090909090907</v>
      </c>
    </row>
    <row r="39" spans="1:12" x14ac:dyDescent="0.3">
      <c r="A39">
        <v>17</v>
      </c>
      <c r="B39" t="s">
        <v>96</v>
      </c>
      <c r="C39" t="s">
        <v>191</v>
      </c>
      <c r="D39" s="33"/>
      <c r="E39" s="33"/>
      <c r="F39">
        <v>42.4</v>
      </c>
      <c r="G39" s="1">
        <v>46.528947368421044</v>
      </c>
      <c r="H39" s="1">
        <f t="shared" si="1"/>
        <v>4.1289473684210449</v>
      </c>
      <c r="I39" s="1">
        <v>43.133333333333326</v>
      </c>
      <c r="J39" s="1">
        <v>70</v>
      </c>
    </row>
    <row r="40" spans="1:12" x14ac:dyDescent="0.3">
      <c r="A40">
        <v>18</v>
      </c>
      <c r="B40" t="s">
        <v>96</v>
      </c>
      <c r="C40" t="s">
        <v>187</v>
      </c>
      <c r="D40" s="33" t="s">
        <v>211</v>
      </c>
      <c r="E40" s="33" t="s">
        <v>105</v>
      </c>
      <c r="F40">
        <v>34.11</v>
      </c>
      <c r="G40" s="1">
        <v>40.628947368421052</v>
      </c>
      <c r="H40" s="1">
        <f t="shared" si="1"/>
        <v>6.5189473684210526</v>
      </c>
      <c r="I40" s="1">
        <v>43.133333333333326</v>
      </c>
      <c r="J40" s="1">
        <v>70</v>
      </c>
    </row>
    <row r="41" spans="1:12" x14ac:dyDescent="0.3">
      <c r="A41">
        <v>19</v>
      </c>
      <c r="B41" t="s">
        <v>97</v>
      </c>
      <c r="C41" t="s">
        <v>90</v>
      </c>
      <c r="D41" s="33"/>
      <c r="E41" s="33"/>
      <c r="F41">
        <v>24.08</v>
      </c>
      <c r="G41" s="1">
        <v>33.260526315789484</v>
      </c>
      <c r="H41" s="1">
        <f t="shared" si="1"/>
        <v>9.1805263157894856</v>
      </c>
      <c r="I41" s="1">
        <v>43.133333333333326</v>
      </c>
      <c r="J41" s="1">
        <v>70</v>
      </c>
    </row>
    <row r="42" spans="1:12" x14ac:dyDescent="0.3">
      <c r="A42">
        <v>20</v>
      </c>
      <c r="B42" t="s">
        <v>97</v>
      </c>
      <c r="C42" t="s">
        <v>188</v>
      </c>
      <c r="D42" s="33"/>
      <c r="E42" s="33"/>
      <c r="F42">
        <v>22.959999999999997</v>
      </c>
      <c r="G42" s="1">
        <v>29.734210526315785</v>
      </c>
      <c r="H42" s="1">
        <f t="shared" si="1"/>
        <v>6.7742105263157875</v>
      </c>
      <c r="I42" s="1">
        <v>43.133333333333326</v>
      </c>
      <c r="J42" s="1">
        <v>70</v>
      </c>
    </row>
    <row r="43" spans="1:12" x14ac:dyDescent="0.3">
      <c r="A43">
        <v>21</v>
      </c>
      <c r="B43" t="s">
        <v>97</v>
      </c>
      <c r="C43" s="7" t="s">
        <v>192</v>
      </c>
      <c r="D43" s="33"/>
      <c r="E43" s="33"/>
      <c r="F43">
        <v>18.5</v>
      </c>
      <c r="G43" s="1">
        <v>20.736842105263154</v>
      </c>
      <c r="H43" s="1">
        <f t="shared" si="1"/>
        <v>2.236842105263154</v>
      </c>
      <c r="I43" s="1">
        <v>43.133333333333326</v>
      </c>
      <c r="J43" s="1">
        <v>70</v>
      </c>
    </row>
    <row r="44" spans="1:12" x14ac:dyDescent="0.3">
      <c r="F44">
        <f>SUM(F32:F43)</f>
        <v>404.17999999999995</v>
      </c>
    </row>
    <row r="45" spans="1:12" x14ac:dyDescent="0.3">
      <c r="A45" t="s">
        <v>210</v>
      </c>
    </row>
    <row r="47" spans="1:12" x14ac:dyDescent="0.3">
      <c r="A47" s="3" t="s">
        <v>81</v>
      </c>
      <c r="B47" s="3" t="s">
        <v>139</v>
      </c>
      <c r="C47" s="3" t="s">
        <v>75</v>
      </c>
      <c r="D47" s="3" t="s">
        <v>109</v>
      </c>
      <c r="E47" s="3" t="s">
        <v>110</v>
      </c>
      <c r="F47" s="3" t="s">
        <v>76</v>
      </c>
      <c r="G47" s="3" t="s">
        <v>77</v>
      </c>
      <c r="H47" s="3" t="s">
        <v>174</v>
      </c>
      <c r="I47" s="3" t="s">
        <v>79</v>
      </c>
      <c r="J47" s="3" t="s">
        <v>80</v>
      </c>
    </row>
    <row r="48" spans="1:12" x14ac:dyDescent="0.3">
      <c r="A48">
        <v>22</v>
      </c>
      <c r="B48" t="s">
        <v>98</v>
      </c>
      <c r="C48" t="s">
        <v>82</v>
      </c>
      <c r="D48" s="32" t="s">
        <v>212</v>
      </c>
      <c r="E48" s="32" t="s">
        <v>106</v>
      </c>
      <c r="F48" s="9">
        <v>15.120000000000001</v>
      </c>
      <c r="G48" s="1">
        <v>28.249999999999993</v>
      </c>
      <c r="H48" s="1">
        <f>G48-F48</f>
        <v>13.129999999999992</v>
      </c>
      <c r="I48" s="1">
        <v>41.25</v>
      </c>
      <c r="J48" s="1">
        <v>82.5</v>
      </c>
    </row>
    <row r="49" spans="1:12" x14ac:dyDescent="0.3">
      <c r="A49">
        <v>23</v>
      </c>
      <c r="B49" t="s">
        <v>98</v>
      </c>
      <c r="C49" t="s">
        <v>183</v>
      </c>
      <c r="D49" s="33"/>
      <c r="E49" s="33"/>
      <c r="F49" s="9">
        <v>15.120000000000001</v>
      </c>
      <c r="G49" s="1">
        <v>23.047368421052632</v>
      </c>
      <c r="H49" s="1">
        <f>G49-F49</f>
        <v>7.9273684210526305</v>
      </c>
      <c r="I49" s="1">
        <v>41.25</v>
      </c>
      <c r="J49" s="1">
        <v>82.5</v>
      </c>
    </row>
    <row r="50" spans="1:12" x14ac:dyDescent="0.3">
      <c r="A50">
        <v>24</v>
      </c>
      <c r="B50" t="s">
        <v>98</v>
      </c>
      <c r="C50" t="s">
        <v>184</v>
      </c>
      <c r="D50" s="33"/>
      <c r="E50" s="33"/>
      <c r="F50">
        <v>22.2</v>
      </c>
      <c r="G50" s="1">
        <v>35.426315789473684</v>
      </c>
      <c r="H50" s="1">
        <f t="shared" ref="H50:H58" si="2">G50-F50</f>
        <v>13.226315789473684</v>
      </c>
      <c r="I50" s="1">
        <v>41.25</v>
      </c>
      <c r="J50" s="1">
        <v>82.5</v>
      </c>
    </row>
    <row r="51" spans="1:12" x14ac:dyDescent="0.3">
      <c r="A51">
        <v>25</v>
      </c>
      <c r="B51" t="s">
        <v>99</v>
      </c>
      <c r="C51" t="s">
        <v>189</v>
      </c>
      <c r="D51" s="33"/>
      <c r="E51" s="33"/>
      <c r="F51">
        <v>34</v>
      </c>
      <c r="G51" s="1">
        <v>43.660526315789475</v>
      </c>
      <c r="H51" s="1">
        <f t="shared" si="2"/>
        <v>9.6605263157894754</v>
      </c>
      <c r="I51" s="1">
        <v>41.25</v>
      </c>
      <c r="J51" s="1">
        <v>82.5</v>
      </c>
    </row>
    <row r="52" spans="1:12" x14ac:dyDescent="0.3">
      <c r="A52">
        <v>26</v>
      </c>
      <c r="B52" t="s">
        <v>99</v>
      </c>
      <c r="C52" t="s">
        <v>185</v>
      </c>
      <c r="D52" s="33"/>
      <c r="E52" s="33"/>
      <c r="F52">
        <v>40.945</v>
      </c>
      <c r="G52" s="1">
        <v>52.228947368421061</v>
      </c>
      <c r="H52" s="1">
        <f t="shared" si="2"/>
        <v>11.28394736842106</v>
      </c>
      <c r="I52" s="1">
        <v>41.25</v>
      </c>
      <c r="J52" s="1">
        <v>82.5</v>
      </c>
      <c r="K52" s="22"/>
      <c r="L52" s="22" t="s">
        <v>220</v>
      </c>
    </row>
    <row r="53" spans="1:12" x14ac:dyDescent="0.3">
      <c r="A53">
        <v>27</v>
      </c>
      <c r="B53" t="s">
        <v>99</v>
      </c>
      <c r="C53" t="s">
        <v>186</v>
      </c>
      <c r="D53" s="33" t="s">
        <v>213</v>
      </c>
      <c r="E53" s="33" t="s">
        <v>104</v>
      </c>
      <c r="F53">
        <v>43.7</v>
      </c>
      <c r="G53" s="1">
        <v>51.89473684210526</v>
      </c>
      <c r="H53" s="1">
        <f t="shared" si="2"/>
        <v>8.1947368421052573</v>
      </c>
      <c r="I53" s="1">
        <v>41.25</v>
      </c>
      <c r="J53" s="1">
        <v>82.5</v>
      </c>
      <c r="K53" s="25"/>
      <c r="L53" s="22">
        <f>600/11</f>
        <v>54.545454545454547</v>
      </c>
    </row>
    <row r="54" spans="1:12" x14ac:dyDescent="0.3">
      <c r="A54">
        <v>28</v>
      </c>
      <c r="B54" t="s">
        <v>100</v>
      </c>
      <c r="C54" t="s">
        <v>190</v>
      </c>
      <c r="D54" s="33"/>
      <c r="E54" s="33"/>
      <c r="F54">
        <v>44.2</v>
      </c>
      <c r="G54" s="1">
        <v>41.181578947368415</v>
      </c>
      <c r="H54" s="6">
        <f t="shared" si="2"/>
        <v>-3.018421052631588</v>
      </c>
      <c r="I54" s="1">
        <v>41.25</v>
      </c>
      <c r="J54" s="1">
        <v>82.5</v>
      </c>
      <c r="K54" s="22"/>
      <c r="L54" s="22">
        <f>500/11</f>
        <v>45.454545454545453</v>
      </c>
    </row>
    <row r="55" spans="1:12" x14ac:dyDescent="0.3">
      <c r="A55">
        <v>29</v>
      </c>
      <c r="B55" t="s">
        <v>100</v>
      </c>
      <c r="C55" t="s">
        <v>191</v>
      </c>
      <c r="D55" s="33"/>
      <c r="E55" s="33"/>
      <c r="F55">
        <v>44.2</v>
      </c>
      <c r="G55" s="1">
        <v>41.689473684210519</v>
      </c>
      <c r="H55" s="6">
        <f t="shared" si="2"/>
        <v>-2.5105263157894839</v>
      </c>
      <c r="I55" s="1">
        <v>41.25</v>
      </c>
      <c r="J55" s="1">
        <v>82.5</v>
      </c>
    </row>
    <row r="56" spans="1:12" x14ac:dyDescent="0.3">
      <c r="A56">
        <v>30</v>
      </c>
      <c r="B56" t="s">
        <v>100</v>
      </c>
      <c r="C56" t="s">
        <v>187</v>
      </c>
      <c r="D56" s="33" t="s">
        <v>211</v>
      </c>
      <c r="E56" s="33" t="s">
        <v>105</v>
      </c>
      <c r="F56">
        <v>45.36</v>
      </c>
      <c r="G56" s="1">
        <v>29.234210526315785</v>
      </c>
      <c r="H56" s="6">
        <f t="shared" si="2"/>
        <v>-16.125789473684215</v>
      </c>
      <c r="I56" s="1">
        <v>41.25</v>
      </c>
      <c r="J56" s="1">
        <v>82.5</v>
      </c>
    </row>
    <row r="57" spans="1:12" x14ac:dyDescent="0.3">
      <c r="A57">
        <v>31</v>
      </c>
      <c r="B57" t="s">
        <v>136</v>
      </c>
      <c r="C57" t="s">
        <v>90</v>
      </c>
      <c r="D57" s="33"/>
      <c r="E57" s="33"/>
      <c r="F57">
        <v>32.83</v>
      </c>
      <c r="G57" s="1">
        <v>21.694736842105261</v>
      </c>
      <c r="H57" s="6">
        <f t="shared" si="2"/>
        <v>-11.135263157894737</v>
      </c>
      <c r="I57" s="1">
        <v>41.25</v>
      </c>
      <c r="J57" s="1">
        <v>82.5</v>
      </c>
    </row>
    <row r="58" spans="1:12" x14ac:dyDescent="0.3">
      <c r="A58">
        <v>32</v>
      </c>
      <c r="B58" t="s">
        <v>136</v>
      </c>
      <c r="C58" t="s">
        <v>188</v>
      </c>
      <c r="D58" s="33"/>
      <c r="E58" s="33"/>
      <c r="F58">
        <v>24.2</v>
      </c>
      <c r="G58" s="1">
        <v>17.860526315789478</v>
      </c>
      <c r="H58" s="6">
        <f t="shared" si="2"/>
        <v>-6.339473684210521</v>
      </c>
      <c r="I58" s="1">
        <v>41.25</v>
      </c>
      <c r="J58" s="1">
        <v>82.5</v>
      </c>
    </row>
    <row r="59" spans="1:12" x14ac:dyDescent="0.3">
      <c r="A59">
        <v>33</v>
      </c>
      <c r="B59" t="s">
        <v>136</v>
      </c>
      <c r="C59" s="7" t="s">
        <v>192</v>
      </c>
      <c r="D59" s="33"/>
      <c r="E59" s="33"/>
      <c r="F59">
        <v>24</v>
      </c>
      <c r="G59" s="1">
        <v>13.360526315789473</v>
      </c>
      <c r="H59" s="6">
        <f>G59-F59</f>
        <v>-10.639473684210527</v>
      </c>
      <c r="I59" s="1">
        <v>41.25</v>
      </c>
      <c r="J59" s="1">
        <v>82.5</v>
      </c>
    </row>
    <row r="60" spans="1:12" x14ac:dyDescent="0.3">
      <c r="C60" s="7"/>
      <c r="E60" s="8"/>
      <c r="F60">
        <f>SUM(F48:F59)</f>
        <v>385.87499999999994</v>
      </c>
    </row>
    <row r="64" spans="1:12" x14ac:dyDescent="0.3">
      <c r="A64" t="s">
        <v>264</v>
      </c>
    </row>
    <row r="66" spans="1:11" x14ac:dyDescent="0.3">
      <c r="A66" s="15" t="s">
        <v>81</v>
      </c>
      <c r="B66" s="15" t="s">
        <v>139</v>
      </c>
      <c r="C66" s="3" t="s">
        <v>75</v>
      </c>
      <c r="D66" s="3" t="s">
        <v>109</v>
      </c>
      <c r="E66" s="3" t="s">
        <v>110</v>
      </c>
      <c r="F66" s="3" t="s">
        <v>76</v>
      </c>
      <c r="G66" s="3" t="s">
        <v>77</v>
      </c>
      <c r="H66" s="3" t="s">
        <v>174</v>
      </c>
    </row>
    <row r="67" spans="1:11" x14ac:dyDescent="0.3">
      <c r="A67">
        <v>8</v>
      </c>
      <c r="B67" t="s">
        <v>93</v>
      </c>
      <c r="C67" t="s">
        <v>258</v>
      </c>
      <c r="G67" s="1">
        <v>38.052631578947363</v>
      </c>
    </row>
    <row r="68" spans="1:11" x14ac:dyDescent="0.3">
      <c r="A68">
        <v>9</v>
      </c>
      <c r="B68" t="s">
        <v>93</v>
      </c>
      <c r="C68" t="s">
        <v>258</v>
      </c>
      <c r="G68" s="1">
        <v>34.852631578947374</v>
      </c>
    </row>
    <row r="69" spans="1:11" x14ac:dyDescent="0.3">
      <c r="A69">
        <v>10</v>
      </c>
      <c r="B69" t="s">
        <v>94</v>
      </c>
      <c r="C69" t="s">
        <v>258</v>
      </c>
      <c r="G69" s="1">
        <v>38.605263157894733</v>
      </c>
    </row>
    <row r="70" spans="1:11" x14ac:dyDescent="0.3">
      <c r="A70">
        <v>11</v>
      </c>
      <c r="B70" t="s">
        <v>94</v>
      </c>
      <c r="C70" t="s">
        <v>259</v>
      </c>
      <c r="G70" s="1">
        <v>43.734210526315799</v>
      </c>
    </row>
    <row r="71" spans="1:11" x14ac:dyDescent="0.3">
      <c r="A71">
        <v>12</v>
      </c>
      <c r="B71" t="s">
        <v>94</v>
      </c>
      <c r="G71" s="1">
        <v>47.034210526315782</v>
      </c>
    </row>
    <row r="72" spans="1:11" x14ac:dyDescent="0.3">
      <c r="A72">
        <v>13</v>
      </c>
      <c r="B72" t="s">
        <v>95</v>
      </c>
      <c r="G72" s="1">
        <v>48.463157894736838</v>
      </c>
    </row>
    <row r="73" spans="1:11" x14ac:dyDescent="0.3">
      <c r="A73">
        <v>14</v>
      </c>
      <c r="B73" t="s">
        <v>95</v>
      </c>
      <c r="G73" s="1">
        <v>54.171052631578945</v>
      </c>
    </row>
    <row r="74" spans="1:11" x14ac:dyDescent="0.3">
      <c r="A74">
        <v>15</v>
      </c>
      <c r="B74" t="s">
        <v>95</v>
      </c>
      <c r="G74" s="1">
        <v>43.550000000000004</v>
      </c>
    </row>
    <row r="75" spans="1:11" x14ac:dyDescent="0.3">
      <c r="A75">
        <v>16</v>
      </c>
      <c r="B75" t="s">
        <v>96</v>
      </c>
      <c r="G75" s="1">
        <v>54.107894736842105</v>
      </c>
    </row>
    <row r="76" spans="1:11" x14ac:dyDescent="0.3">
      <c r="A76">
        <v>17</v>
      </c>
      <c r="B76" t="s">
        <v>96</v>
      </c>
      <c r="G76" s="1">
        <v>46.528947368421044</v>
      </c>
    </row>
    <row r="77" spans="1:11" x14ac:dyDescent="0.3">
      <c r="A77">
        <v>18</v>
      </c>
      <c r="B77" t="s">
        <v>96</v>
      </c>
      <c r="G77" s="1">
        <v>40.628947368421052</v>
      </c>
    </row>
    <row r="78" spans="1:11" x14ac:dyDescent="0.3">
      <c r="A78">
        <v>19</v>
      </c>
      <c r="B78" t="s">
        <v>97</v>
      </c>
      <c r="G78" s="1">
        <v>33.260526315789484</v>
      </c>
    </row>
    <row r="79" spans="1:11" x14ac:dyDescent="0.3">
      <c r="A79">
        <v>20</v>
      </c>
      <c r="B79" t="s">
        <v>97</v>
      </c>
      <c r="C79" t="s">
        <v>260</v>
      </c>
      <c r="F79">
        <v>32.799999999999997</v>
      </c>
      <c r="G79" s="1">
        <v>29.734210526315785</v>
      </c>
      <c r="H79" s="6">
        <f>G79-F79</f>
        <v>-3.0657894736842124</v>
      </c>
      <c r="J79" s="22"/>
      <c r="K79" s="22" t="s">
        <v>220</v>
      </c>
    </row>
    <row r="80" spans="1:11" x14ac:dyDescent="0.3">
      <c r="A80">
        <v>21</v>
      </c>
      <c r="B80" t="s">
        <v>97</v>
      </c>
      <c r="F80">
        <v>37</v>
      </c>
      <c r="G80" s="1">
        <v>20.736842105263154</v>
      </c>
      <c r="H80" s="6">
        <f t="shared" ref="H80:H84" si="3">G80-F80</f>
        <v>-16.263157894736846</v>
      </c>
      <c r="J80" s="25"/>
      <c r="K80" s="22">
        <v>83.33</v>
      </c>
    </row>
    <row r="81" spans="1:11" x14ac:dyDescent="0.3">
      <c r="A81">
        <v>22</v>
      </c>
      <c r="B81" t="s">
        <v>98</v>
      </c>
      <c r="F81">
        <v>33.6</v>
      </c>
      <c r="G81" s="1">
        <v>28.249999999999993</v>
      </c>
      <c r="H81" s="6">
        <f t="shared" si="3"/>
        <v>-5.3500000000000085</v>
      </c>
      <c r="J81" s="22"/>
      <c r="K81" s="22">
        <v>16.329999999999998</v>
      </c>
    </row>
    <row r="82" spans="1:11" x14ac:dyDescent="0.3">
      <c r="A82">
        <v>23</v>
      </c>
      <c r="B82" t="s">
        <v>98</v>
      </c>
      <c r="F82">
        <v>33.6</v>
      </c>
      <c r="G82" s="1">
        <v>23.047368421052632</v>
      </c>
      <c r="H82" s="6">
        <f t="shared" si="3"/>
        <v>-10.55263157894737</v>
      </c>
    </row>
    <row r="83" spans="1:11" x14ac:dyDescent="0.3">
      <c r="A83">
        <v>24</v>
      </c>
      <c r="B83" t="s">
        <v>98</v>
      </c>
      <c r="F83">
        <v>37</v>
      </c>
      <c r="G83" s="1">
        <v>35.426315789473684</v>
      </c>
      <c r="H83" s="6">
        <f t="shared" si="3"/>
        <v>-1.5736842105263165</v>
      </c>
    </row>
    <row r="84" spans="1:11" x14ac:dyDescent="0.3">
      <c r="A84">
        <v>25</v>
      </c>
      <c r="B84" t="s">
        <v>99</v>
      </c>
      <c r="C84" t="s">
        <v>261</v>
      </c>
      <c r="F84">
        <v>42.5</v>
      </c>
      <c r="G84" s="1">
        <v>43.660526315789475</v>
      </c>
      <c r="H84" s="1">
        <f t="shared" si="3"/>
        <v>1.1605263157894754</v>
      </c>
    </row>
    <row r="85" spans="1:11" x14ac:dyDescent="0.3">
      <c r="A85">
        <v>26</v>
      </c>
      <c r="B85" t="s">
        <v>99</v>
      </c>
      <c r="G85" s="1">
        <v>52.228947368421061</v>
      </c>
      <c r="H85" s="1"/>
    </row>
    <row r="86" spans="1:11" x14ac:dyDescent="0.3">
      <c r="A86">
        <v>27</v>
      </c>
      <c r="B86" t="s">
        <v>99</v>
      </c>
      <c r="G86" s="1">
        <v>51.89473684210526</v>
      </c>
      <c r="H86" s="1"/>
    </row>
    <row r="87" spans="1:11" x14ac:dyDescent="0.3">
      <c r="G87" s="1">
        <v>41.181578947368415</v>
      </c>
      <c r="H87" s="1"/>
    </row>
    <row r="88" spans="1:11" x14ac:dyDescent="0.3">
      <c r="G88" s="1">
        <v>41.689473684210519</v>
      </c>
      <c r="H88" s="1"/>
    </row>
    <row r="89" spans="1:11" x14ac:dyDescent="0.3">
      <c r="G89" s="1">
        <v>29.234210526315785</v>
      </c>
      <c r="H89" s="1"/>
    </row>
    <row r="90" spans="1:11" x14ac:dyDescent="0.3">
      <c r="A90" t="s">
        <v>265</v>
      </c>
      <c r="H90" s="1"/>
    </row>
    <row r="91" spans="1:11" x14ac:dyDescent="0.3">
      <c r="A91" s="15" t="s">
        <v>81</v>
      </c>
      <c r="B91" s="15" t="s">
        <v>139</v>
      </c>
      <c r="C91" s="3" t="s">
        <v>75</v>
      </c>
      <c r="D91" s="3" t="s">
        <v>109</v>
      </c>
      <c r="E91" s="3" t="s">
        <v>110</v>
      </c>
      <c r="F91" s="3" t="s">
        <v>76</v>
      </c>
      <c r="G91" s="3" t="s">
        <v>77</v>
      </c>
      <c r="H91" s="3" t="s">
        <v>174</v>
      </c>
    </row>
    <row r="92" spans="1:11" x14ac:dyDescent="0.3">
      <c r="A92">
        <v>10</v>
      </c>
      <c r="B92" t="s">
        <v>94</v>
      </c>
      <c r="C92" t="s">
        <v>258</v>
      </c>
      <c r="G92" s="1">
        <v>38.605263157894733</v>
      </c>
    </row>
    <row r="93" spans="1:11" x14ac:dyDescent="0.3">
      <c r="A93">
        <v>11</v>
      </c>
      <c r="B93" t="s">
        <v>94</v>
      </c>
      <c r="C93" t="s">
        <v>258</v>
      </c>
      <c r="G93" s="1">
        <v>43.734210526315799</v>
      </c>
    </row>
    <row r="94" spans="1:11" x14ac:dyDescent="0.3">
      <c r="A94">
        <v>12</v>
      </c>
      <c r="B94" t="s">
        <v>94</v>
      </c>
      <c r="C94" t="s">
        <v>258</v>
      </c>
      <c r="G94" s="1">
        <v>47.034210526315782</v>
      </c>
    </row>
    <row r="95" spans="1:11" x14ac:dyDescent="0.3">
      <c r="A95">
        <v>13</v>
      </c>
      <c r="B95" t="s">
        <v>95</v>
      </c>
      <c r="C95" t="s">
        <v>259</v>
      </c>
      <c r="G95" s="1">
        <v>48.463157894736838</v>
      </c>
    </row>
    <row r="96" spans="1:11" x14ac:dyDescent="0.3">
      <c r="A96">
        <v>14</v>
      </c>
      <c r="B96" t="s">
        <v>95</v>
      </c>
      <c r="G96" s="1">
        <v>54.171052631578945</v>
      </c>
    </row>
    <row r="97" spans="1:11" x14ac:dyDescent="0.3">
      <c r="A97">
        <v>15</v>
      </c>
      <c r="B97" t="s">
        <v>95</v>
      </c>
      <c r="G97" s="1">
        <v>43.550000000000004</v>
      </c>
    </row>
    <row r="98" spans="1:11" x14ac:dyDescent="0.3">
      <c r="A98">
        <v>16</v>
      </c>
      <c r="B98" t="s">
        <v>96</v>
      </c>
      <c r="G98" s="1">
        <v>54.107894736842105</v>
      </c>
    </row>
    <row r="99" spans="1:11" x14ac:dyDescent="0.3">
      <c r="A99">
        <v>17</v>
      </c>
      <c r="B99" t="s">
        <v>96</v>
      </c>
      <c r="G99" s="1">
        <v>46.528947368421044</v>
      </c>
    </row>
    <row r="100" spans="1:11" x14ac:dyDescent="0.3">
      <c r="A100">
        <v>18</v>
      </c>
      <c r="B100" t="s">
        <v>96</v>
      </c>
      <c r="G100" s="1">
        <v>40.628947368421052</v>
      </c>
    </row>
    <row r="101" spans="1:11" x14ac:dyDescent="0.3">
      <c r="A101">
        <v>19</v>
      </c>
      <c r="B101" t="s">
        <v>97</v>
      </c>
      <c r="G101" s="1">
        <v>33.260526315789484</v>
      </c>
    </row>
    <row r="102" spans="1:11" x14ac:dyDescent="0.3">
      <c r="A102">
        <v>20</v>
      </c>
      <c r="B102" t="s">
        <v>97</v>
      </c>
      <c r="G102" s="1">
        <v>29.734210526315785</v>
      </c>
    </row>
    <row r="103" spans="1:11" x14ac:dyDescent="0.3">
      <c r="A103">
        <v>21</v>
      </c>
      <c r="B103" t="s">
        <v>97</v>
      </c>
      <c r="G103" s="1">
        <v>20.736842105263154</v>
      </c>
      <c r="J103" s="22"/>
      <c r="K103" s="22" t="s">
        <v>220</v>
      </c>
    </row>
    <row r="104" spans="1:11" x14ac:dyDescent="0.3">
      <c r="A104">
        <v>22</v>
      </c>
      <c r="B104" t="s">
        <v>98</v>
      </c>
      <c r="C104" t="s">
        <v>260</v>
      </c>
      <c r="F104">
        <v>33.6</v>
      </c>
      <c r="G104" s="1">
        <v>28.249999999999993</v>
      </c>
      <c r="H104" s="6">
        <f>G104-F104</f>
        <v>-5.3500000000000085</v>
      </c>
      <c r="J104" s="25"/>
      <c r="K104" s="29">
        <v>0.5</v>
      </c>
    </row>
    <row r="105" spans="1:11" x14ac:dyDescent="0.3">
      <c r="A105">
        <v>23</v>
      </c>
      <c r="B105" t="s">
        <v>98</v>
      </c>
      <c r="F105">
        <v>33.6</v>
      </c>
      <c r="G105" s="1">
        <v>23.047368421052632</v>
      </c>
      <c r="H105" s="6">
        <f t="shared" ref="H105:H109" si="4">G105-F105</f>
        <v>-10.55263157894737</v>
      </c>
      <c r="J105" s="22"/>
      <c r="K105" s="22"/>
    </row>
    <row r="106" spans="1:11" x14ac:dyDescent="0.3">
      <c r="A106">
        <v>24</v>
      </c>
      <c r="B106" t="s">
        <v>98</v>
      </c>
      <c r="F106">
        <v>37</v>
      </c>
      <c r="G106" s="1">
        <v>35.426315789473684</v>
      </c>
      <c r="H106" s="6">
        <f t="shared" si="4"/>
        <v>-1.5736842105263165</v>
      </c>
    </row>
    <row r="107" spans="1:11" x14ac:dyDescent="0.3">
      <c r="A107">
        <v>25</v>
      </c>
      <c r="B107" t="s">
        <v>99</v>
      </c>
      <c r="F107">
        <v>42.5</v>
      </c>
      <c r="G107" s="1">
        <v>43.660526315789475</v>
      </c>
      <c r="H107" s="1">
        <f t="shared" si="4"/>
        <v>1.1605263157894754</v>
      </c>
    </row>
    <row r="108" spans="1:11" x14ac:dyDescent="0.3">
      <c r="A108">
        <v>26</v>
      </c>
      <c r="B108" t="s">
        <v>99</v>
      </c>
      <c r="F108">
        <v>43.1</v>
      </c>
      <c r="G108" s="1">
        <v>52.228947368421061</v>
      </c>
      <c r="H108" s="1">
        <f t="shared" si="4"/>
        <v>9.1289473684210591</v>
      </c>
    </row>
    <row r="109" spans="1:11" x14ac:dyDescent="0.3">
      <c r="A109">
        <v>27</v>
      </c>
      <c r="B109" t="s">
        <v>99</v>
      </c>
      <c r="C109" t="s">
        <v>261</v>
      </c>
      <c r="F109">
        <v>43.7</v>
      </c>
      <c r="G109" s="1">
        <v>51.89473684210526</v>
      </c>
      <c r="H109" s="1">
        <f t="shared" si="4"/>
        <v>8.1947368421052573</v>
      </c>
    </row>
    <row r="110" spans="1:11" x14ac:dyDescent="0.3">
      <c r="A110">
        <v>28</v>
      </c>
      <c r="B110" t="s">
        <v>100</v>
      </c>
      <c r="G110" s="1">
        <v>41.181578947368415</v>
      </c>
    </row>
    <row r="111" spans="1:11" x14ac:dyDescent="0.3">
      <c r="A111">
        <v>29</v>
      </c>
      <c r="B111" t="s">
        <v>100</v>
      </c>
      <c r="G111" s="1">
        <v>41.689473684210519</v>
      </c>
    </row>
    <row r="112" spans="1:11" x14ac:dyDescent="0.3">
      <c r="A112">
        <v>30</v>
      </c>
      <c r="B112" t="s">
        <v>100</v>
      </c>
      <c r="G112" s="1">
        <v>29.234210526315785</v>
      </c>
    </row>
    <row r="113" spans="7:7" x14ac:dyDescent="0.3">
      <c r="G113" s="1">
        <v>21.694736842105261</v>
      </c>
    </row>
    <row r="114" spans="7:7" x14ac:dyDescent="0.3">
      <c r="G114" s="1">
        <v>17.860526315789478</v>
      </c>
    </row>
    <row r="115" spans="7:7" x14ac:dyDescent="0.3">
      <c r="G115" s="1">
        <v>13.360526315789473</v>
      </c>
    </row>
    <row r="116" spans="7:7" x14ac:dyDescent="0.3">
      <c r="G116" s="1">
        <v>10.394736842105262</v>
      </c>
    </row>
    <row r="117" spans="7:7" x14ac:dyDescent="0.3">
      <c r="G117" s="1">
        <v>6.6500000000000012</v>
      </c>
    </row>
    <row r="118" spans="7:7" x14ac:dyDescent="0.3">
      <c r="G118" s="1">
        <v>3.513157894736842</v>
      </c>
    </row>
  </sheetData>
  <mergeCells count="25">
    <mergeCell ref="D48:D52"/>
    <mergeCell ref="E48:E52"/>
    <mergeCell ref="D53:D55"/>
    <mergeCell ref="E53:E55"/>
    <mergeCell ref="D56:D59"/>
    <mergeCell ref="E56:E59"/>
    <mergeCell ref="E7:E10"/>
    <mergeCell ref="E11:E13"/>
    <mergeCell ref="D2:D6"/>
    <mergeCell ref="D7:D10"/>
    <mergeCell ref="D11:D13"/>
    <mergeCell ref="E2:E6"/>
    <mergeCell ref="D18:D23"/>
    <mergeCell ref="E18:E23"/>
    <mergeCell ref="D24:D26"/>
    <mergeCell ref="E24:E26"/>
    <mergeCell ref="C27:C28"/>
    <mergeCell ref="D27:D28"/>
    <mergeCell ref="E27:E28"/>
    <mergeCell ref="D32:D36"/>
    <mergeCell ref="E32:E36"/>
    <mergeCell ref="D37:D39"/>
    <mergeCell ref="E37:E39"/>
    <mergeCell ref="D40:D43"/>
    <mergeCell ref="E40:E43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05746-B666-4DD0-8EC6-8E209323CDA2}">
  <sheetPr codeName="Feuil4"/>
  <dimension ref="A1:L105"/>
  <sheetViews>
    <sheetView topLeftCell="E81" workbookViewId="0">
      <selection activeCell="K71" sqref="K71"/>
    </sheetView>
  </sheetViews>
  <sheetFormatPr baseColWidth="10" defaultRowHeight="14.4" x14ac:dyDescent="0.3"/>
  <cols>
    <col min="3" max="3" width="21.109375" customWidth="1"/>
    <col min="4" max="4" width="50.6640625" bestFit="1" customWidth="1"/>
    <col min="5" max="5" width="45.5546875" bestFit="1" customWidth="1"/>
    <col min="6" max="6" width="23.109375" customWidth="1"/>
    <col min="7" max="7" width="24.44140625" customWidth="1"/>
    <col min="8" max="8" width="28" customWidth="1"/>
    <col min="9" max="9" width="18.6640625" customWidth="1"/>
    <col min="10" max="10" width="19.33203125" customWidth="1"/>
  </cols>
  <sheetData>
    <row r="1" spans="1:10" ht="26.4" x14ac:dyDescent="0.3">
      <c r="A1" s="3" t="s">
        <v>81</v>
      </c>
      <c r="B1" s="3" t="s">
        <v>139</v>
      </c>
      <c r="C1" s="3" t="s">
        <v>75</v>
      </c>
      <c r="D1" s="3" t="s">
        <v>109</v>
      </c>
      <c r="E1" s="3" t="s">
        <v>110</v>
      </c>
      <c r="F1" s="3" t="s">
        <v>76</v>
      </c>
      <c r="G1" s="3" t="s">
        <v>77</v>
      </c>
      <c r="H1" s="3" t="s">
        <v>174</v>
      </c>
      <c r="I1" s="3" t="s">
        <v>79</v>
      </c>
      <c r="J1" s="3" t="s">
        <v>80</v>
      </c>
    </row>
    <row r="2" spans="1:10" x14ac:dyDescent="0.3">
      <c r="A2">
        <v>10</v>
      </c>
      <c r="B2" t="s">
        <v>94</v>
      </c>
      <c r="C2" t="s">
        <v>82</v>
      </c>
      <c r="D2" s="32" t="s">
        <v>141</v>
      </c>
      <c r="E2" s="32" t="s">
        <v>106</v>
      </c>
      <c r="F2" s="10"/>
      <c r="G2" s="1">
        <v>46.15789473684211</v>
      </c>
      <c r="H2" s="1">
        <v>46.15789473684211</v>
      </c>
      <c r="I2" s="1">
        <v>35.708333333333329</v>
      </c>
      <c r="J2">
        <v>94.75</v>
      </c>
    </row>
    <row r="3" spans="1:10" x14ac:dyDescent="0.3">
      <c r="A3">
        <v>11</v>
      </c>
      <c r="B3" t="s">
        <v>94</v>
      </c>
      <c r="C3" t="s">
        <v>83</v>
      </c>
      <c r="D3" s="33"/>
      <c r="E3" s="33"/>
      <c r="F3" s="10"/>
      <c r="G3" s="1">
        <v>42.48947368421053</v>
      </c>
      <c r="H3" s="1">
        <v>42.48947368421053</v>
      </c>
      <c r="I3" s="1">
        <v>35.708333333333329</v>
      </c>
      <c r="J3">
        <v>94.75</v>
      </c>
    </row>
    <row r="4" spans="1:10" x14ac:dyDescent="0.3">
      <c r="A4">
        <v>12</v>
      </c>
      <c r="B4" t="s">
        <v>94</v>
      </c>
      <c r="C4" t="s">
        <v>84</v>
      </c>
      <c r="D4" s="33"/>
      <c r="E4" s="33"/>
      <c r="F4">
        <v>23.355</v>
      </c>
      <c r="G4" s="1">
        <v>44.80526315789475</v>
      </c>
      <c r="H4" s="1">
        <f>G4-F4</f>
        <v>21.450263157894749</v>
      </c>
      <c r="I4" s="1">
        <v>35.708333333333329</v>
      </c>
      <c r="J4">
        <v>94.75</v>
      </c>
    </row>
    <row r="5" spans="1:10" x14ac:dyDescent="0.3">
      <c r="A5">
        <v>13</v>
      </c>
      <c r="B5" t="s">
        <v>95</v>
      </c>
      <c r="C5" t="s">
        <v>86</v>
      </c>
      <c r="D5" s="33"/>
      <c r="E5" s="33"/>
      <c r="F5">
        <v>24.5</v>
      </c>
      <c r="G5" s="1">
        <v>43.678947368421056</v>
      </c>
      <c r="H5" s="1">
        <f t="shared" ref="H5:H14" si="0">G5-F5</f>
        <v>19.178947368421056</v>
      </c>
      <c r="I5" s="1">
        <v>35.708333333333329</v>
      </c>
      <c r="J5">
        <v>94.75</v>
      </c>
    </row>
    <row r="6" spans="1:10" x14ac:dyDescent="0.3">
      <c r="A6">
        <v>14</v>
      </c>
      <c r="B6" t="s">
        <v>95</v>
      </c>
      <c r="C6" t="s">
        <v>101</v>
      </c>
      <c r="D6" s="33"/>
      <c r="E6" s="33"/>
      <c r="F6">
        <v>29.22</v>
      </c>
      <c r="G6" s="1">
        <v>46.863157894736844</v>
      </c>
      <c r="H6" s="1">
        <f t="shared" si="0"/>
        <v>17.643157894736845</v>
      </c>
      <c r="I6" s="1">
        <v>35.708333333333329</v>
      </c>
      <c r="J6">
        <v>94.75</v>
      </c>
    </row>
    <row r="7" spans="1:10" x14ac:dyDescent="0.3">
      <c r="A7">
        <v>15</v>
      </c>
      <c r="B7" t="s">
        <v>95</v>
      </c>
      <c r="C7" t="s">
        <v>102</v>
      </c>
      <c r="D7" s="33" t="s">
        <v>142</v>
      </c>
      <c r="E7" s="33" t="s">
        <v>104</v>
      </c>
      <c r="F7">
        <v>39.760000000000005</v>
      </c>
      <c r="G7" s="1">
        <v>50.668421052631579</v>
      </c>
      <c r="H7" s="1">
        <f t="shared" si="0"/>
        <v>10.908421052631574</v>
      </c>
      <c r="I7" s="1">
        <v>35.708333333333329</v>
      </c>
      <c r="J7">
        <v>94.75</v>
      </c>
    </row>
    <row r="8" spans="1:10" x14ac:dyDescent="0.3">
      <c r="A8">
        <v>16</v>
      </c>
      <c r="B8" t="s">
        <v>96</v>
      </c>
      <c r="C8" t="s">
        <v>103</v>
      </c>
      <c r="D8" s="33"/>
      <c r="E8" s="33"/>
      <c r="F8">
        <v>40.47</v>
      </c>
      <c r="G8" s="1">
        <v>52.565789473684212</v>
      </c>
      <c r="H8" s="1">
        <f t="shared" si="0"/>
        <v>12.095789473684214</v>
      </c>
      <c r="I8" s="1">
        <v>35.708333333333329</v>
      </c>
      <c r="J8">
        <v>94.75</v>
      </c>
    </row>
    <row r="9" spans="1:10" x14ac:dyDescent="0.3">
      <c r="A9">
        <v>17</v>
      </c>
      <c r="B9" t="s">
        <v>96</v>
      </c>
      <c r="C9" t="s">
        <v>89</v>
      </c>
      <c r="D9" s="33"/>
      <c r="E9" s="33"/>
      <c r="F9">
        <v>41.2</v>
      </c>
      <c r="G9" s="1">
        <v>58.621052631578955</v>
      </c>
      <c r="H9" s="1">
        <f t="shared" si="0"/>
        <v>17.421052631578952</v>
      </c>
      <c r="I9" s="1">
        <v>35.708333333333329</v>
      </c>
      <c r="J9">
        <v>94.75</v>
      </c>
    </row>
    <row r="10" spans="1:10" x14ac:dyDescent="0.3">
      <c r="A10">
        <v>18</v>
      </c>
      <c r="B10" t="s">
        <v>96</v>
      </c>
      <c r="C10" t="s">
        <v>92</v>
      </c>
      <c r="D10" s="33"/>
      <c r="E10" s="33"/>
      <c r="F10">
        <v>35.799999999999997</v>
      </c>
      <c r="G10" s="1">
        <v>62.755263157894753</v>
      </c>
      <c r="H10" s="1">
        <f t="shared" si="0"/>
        <v>26.955263157894755</v>
      </c>
      <c r="I10" s="1">
        <v>35.708333333333329</v>
      </c>
      <c r="J10">
        <v>94.75</v>
      </c>
    </row>
    <row r="11" spans="1:10" x14ac:dyDescent="0.3">
      <c r="A11">
        <v>19</v>
      </c>
      <c r="B11" t="s">
        <v>97</v>
      </c>
      <c r="C11" t="s">
        <v>90</v>
      </c>
      <c r="D11" s="33" t="s">
        <v>107</v>
      </c>
      <c r="E11" s="33" t="s">
        <v>105</v>
      </c>
      <c r="F11">
        <v>31.8</v>
      </c>
      <c r="G11" s="1">
        <v>47.01315789473685</v>
      </c>
      <c r="H11" s="1">
        <f t="shared" si="0"/>
        <v>15.213157894736849</v>
      </c>
      <c r="I11" s="1">
        <v>35.708333333333329</v>
      </c>
      <c r="J11">
        <v>94.75</v>
      </c>
    </row>
    <row r="12" spans="1:10" x14ac:dyDescent="0.3">
      <c r="A12">
        <v>20</v>
      </c>
      <c r="B12" t="s">
        <v>97</v>
      </c>
      <c r="C12" t="s">
        <v>91</v>
      </c>
      <c r="D12" s="33"/>
      <c r="E12" s="33"/>
      <c r="F12">
        <v>26.82</v>
      </c>
      <c r="G12" s="1">
        <v>36.25</v>
      </c>
      <c r="H12" s="1">
        <f t="shared" si="0"/>
        <v>9.43</v>
      </c>
      <c r="I12" s="1">
        <v>35.708333333333329</v>
      </c>
      <c r="J12">
        <v>94.75</v>
      </c>
    </row>
    <row r="13" spans="1:10" x14ac:dyDescent="0.3">
      <c r="A13">
        <v>21</v>
      </c>
      <c r="B13" t="s">
        <v>97</v>
      </c>
      <c r="C13" s="7" t="s">
        <v>140</v>
      </c>
      <c r="D13" s="33"/>
      <c r="E13" s="33"/>
      <c r="F13">
        <v>23.94</v>
      </c>
      <c r="G13" s="1">
        <v>18.671052631578945</v>
      </c>
      <c r="H13" s="6">
        <f t="shared" si="0"/>
        <v>-5.2689473684210562</v>
      </c>
      <c r="I13" s="1">
        <v>35.708333333333329</v>
      </c>
      <c r="J13">
        <v>94.75</v>
      </c>
    </row>
    <row r="14" spans="1:10" x14ac:dyDescent="0.3">
      <c r="A14">
        <v>22</v>
      </c>
      <c r="B14" t="s">
        <v>98</v>
      </c>
      <c r="C14" s="7" t="s">
        <v>140</v>
      </c>
      <c r="D14" s="33"/>
      <c r="E14" s="33"/>
      <c r="F14">
        <v>15.95</v>
      </c>
      <c r="G14" s="1">
        <v>15.181578947368427</v>
      </c>
      <c r="H14" s="6">
        <f t="shared" si="0"/>
        <v>-0.76842105263157201</v>
      </c>
      <c r="I14" s="1">
        <v>35.708333333333329</v>
      </c>
      <c r="J14">
        <v>94.75</v>
      </c>
    </row>
    <row r="15" spans="1:10" x14ac:dyDescent="0.3">
      <c r="G15" s="4"/>
      <c r="H15" s="4"/>
    </row>
    <row r="18" spans="1:12" ht="26.4" x14ac:dyDescent="0.3">
      <c r="A18" s="3" t="s">
        <v>81</v>
      </c>
      <c r="B18" s="3" t="s">
        <v>139</v>
      </c>
      <c r="C18" s="3" t="s">
        <v>75</v>
      </c>
      <c r="D18" s="3" t="s">
        <v>109</v>
      </c>
      <c r="E18" s="3" t="s">
        <v>110</v>
      </c>
      <c r="F18" s="3" t="s">
        <v>76</v>
      </c>
      <c r="G18" s="3" t="s">
        <v>77</v>
      </c>
      <c r="H18" s="3" t="s">
        <v>174</v>
      </c>
      <c r="I18" s="3" t="s">
        <v>79</v>
      </c>
      <c r="J18" s="3" t="s">
        <v>80</v>
      </c>
    </row>
    <row r="19" spans="1:12" x14ac:dyDescent="0.3">
      <c r="A19">
        <v>10</v>
      </c>
      <c r="B19" t="s">
        <v>94</v>
      </c>
      <c r="C19" t="s">
        <v>82</v>
      </c>
      <c r="D19" s="18" t="s">
        <v>212</v>
      </c>
      <c r="E19" s="18" t="s">
        <v>106</v>
      </c>
      <c r="F19" s="9">
        <v>23.355</v>
      </c>
      <c r="G19" s="1">
        <v>46.15789473684211</v>
      </c>
      <c r="H19" s="1">
        <f>G19-F19</f>
        <v>22.802894736842109</v>
      </c>
      <c r="I19" s="1">
        <v>35.708333333333329</v>
      </c>
      <c r="J19">
        <v>94.75</v>
      </c>
    </row>
    <row r="20" spans="1:12" x14ac:dyDescent="0.3">
      <c r="A20">
        <v>11</v>
      </c>
      <c r="B20" t="s">
        <v>94</v>
      </c>
      <c r="C20" t="s">
        <v>183</v>
      </c>
      <c r="D20" s="17"/>
      <c r="E20" s="17"/>
      <c r="F20" s="9">
        <v>23.355</v>
      </c>
      <c r="G20" s="1">
        <v>42.48947368421053</v>
      </c>
      <c r="H20" s="1">
        <f>G20-F20</f>
        <v>19.13447368421053</v>
      </c>
      <c r="I20" s="1">
        <v>35.708333333333329</v>
      </c>
      <c r="J20">
        <v>94.75</v>
      </c>
    </row>
    <row r="21" spans="1:12" x14ac:dyDescent="0.3">
      <c r="A21">
        <v>12</v>
      </c>
      <c r="B21" t="s">
        <v>94</v>
      </c>
      <c r="C21" t="s">
        <v>184</v>
      </c>
      <c r="D21" s="17"/>
      <c r="E21" s="17"/>
      <c r="F21">
        <v>31.139999999999997</v>
      </c>
      <c r="G21" s="1">
        <v>44.80526315789475</v>
      </c>
      <c r="H21" s="1">
        <f t="shared" ref="H21:H30" si="1">G21-F21</f>
        <v>13.665263157894753</v>
      </c>
      <c r="I21" s="1">
        <v>35.708333333333329</v>
      </c>
      <c r="J21">
        <v>94.75</v>
      </c>
    </row>
    <row r="22" spans="1:12" x14ac:dyDescent="0.3">
      <c r="A22">
        <v>13</v>
      </c>
      <c r="B22" t="s">
        <v>95</v>
      </c>
      <c r="C22" t="s">
        <v>189</v>
      </c>
      <c r="D22" s="17"/>
      <c r="E22" s="17"/>
      <c r="F22">
        <v>39.200000000000003</v>
      </c>
      <c r="G22" s="1">
        <v>43.678947368421056</v>
      </c>
      <c r="H22" s="1">
        <f t="shared" si="1"/>
        <v>4.4789473684210535</v>
      </c>
      <c r="I22" s="1">
        <v>35.708333333333329</v>
      </c>
      <c r="J22">
        <v>94.75</v>
      </c>
    </row>
    <row r="23" spans="1:12" x14ac:dyDescent="0.3">
      <c r="A23">
        <v>14</v>
      </c>
      <c r="B23" t="s">
        <v>95</v>
      </c>
      <c r="C23" t="s">
        <v>185</v>
      </c>
      <c r="D23" s="17"/>
      <c r="E23" s="17"/>
      <c r="F23">
        <v>46.265000000000001</v>
      </c>
      <c r="G23" s="1">
        <v>46.863157894736844</v>
      </c>
      <c r="H23" s="1">
        <f t="shared" si="1"/>
        <v>0.59815789473684333</v>
      </c>
      <c r="I23" s="1">
        <v>35.708333333333329</v>
      </c>
      <c r="J23">
        <v>94.75</v>
      </c>
      <c r="K23" s="22"/>
      <c r="L23" s="22" t="s">
        <v>220</v>
      </c>
    </row>
    <row r="24" spans="1:12" x14ac:dyDescent="0.3">
      <c r="A24">
        <v>15</v>
      </c>
      <c r="B24" t="s">
        <v>95</v>
      </c>
      <c r="C24" t="s">
        <v>186</v>
      </c>
      <c r="D24" s="17" t="s">
        <v>213</v>
      </c>
      <c r="E24" s="17" t="s">
        <v>104</v>
      </c>
      <c r="F24">
        <v>49.7</v>
      </c>
      <c r="G24" s="1">
        <v>50.668421052631579</v>
      </c>
      <c r="H24" s="1">
        <f t="shared" si="1"/>
        <v>0.96842105263157663</v>
      </c>
      <c r="I24" s="1">
        <v>35.708333333333329</v>
      </c>
      <c r="J24">
        <v>94.75</v>
      </c>
      <c r="K24" s="25"/>
      <c r="L24" s="24">
        <f>0/11</f>
        <v>0</v>
      </c>
    </row>
    <row r="25" spans="1:12" x14ac:dyDescent="0.3">
      <c r="A25">
        <v>16</v>
      </c>
      <c r="B25" t="s">
        <v>96</v>
      </c>
      <c r="C25" t="s">
        <v>190</v>
      </c>
      <c r="D25" s="17"/>
      <c r="E25" s="17"/>
      <c r="F25">
        <v>42.6</v>
      </c>
      <c r="G25" s="1">
        <v>52.565789473684212</v>
      </c>
      <c r="H25" s="1">
        <f t="shared" si="1"/>
        <v>9.965789473684211</v>
      </c>
      <c r="I25" s="1">
        <v>35.708333333333329</v>
      </c>
      <c r="J25">
        <v>94.75</v>
      </c>
      <c r="K25" s="22"/>
      <c r="L25" s="22">
        <f>1100/11</f>
        <v>100</v>
      </c>
    </row>
    <row r="26" spans="1:12" x14ac:dyDescent="0.3">
      <c r="A26">
        <v>17</v>
      </c>
      <c r="B26" t="s">
        <v>96</v>
      </c>
      <c r="C26" t="s">
        <v>191</v>
      </c>
      <c r="D26" s="17"/>
      <c r="E26" s="17"/>
      <c r="F26">
        <v>41.2</v>
      </c>
      <c r="G26" s="1">
        <v>58.621052631578955</v>
      </c>
      <c r="H26" s="1">
        <f t="shared" si="1"/>
        <v>17.421052631578952</v>
      </c>
      <c r="I26" s="1">
        <v>35.708333333333329</v>
      </c>
      <c r="J26">
        <v>94.75</v>
      </c>
    </row>
    <row r="27" spans="1:12" x14ac:dyDescent="0.3">
      <c r="A27">
        <v>18</v>
      </c>
      <c r="B27" t="s">
        <v>96</v>
      </c>
      <c r="C27" t="s">
        <v>187</v>
      </c>
      <c r="D27" s="17" t="s">
        <v>211</v>
      </c>
      <c r="E27" s="17" t="s">
        <v>105</v>
      </c>
      <c r="F27">
        <v>32.22</v>
      </c>
      <c r="G27" s="1">
        <v>62.755263157894753</v>
      </c>
      <c r="H27" s="1">
        <f t="shared" si="1"/>
        <v>30.535263157894754</v>
      </c>
      <c r="I27" s="1">
        <v>35.708333333333329</v>
      </c>
      <c r="J27">
        <v>94.75</v>
      </c>
    </row>
    <row r="28" spans="1:12" x14ac:dyDescent="0.3">
      <c r="A28">
        <v>19</v>
      </c>
      <c r="B28" t="s">
        <v>97</v>
      </c>
      <c r="C28" t="s">
        <v>90</v>
      </c>
      <c r="D28" s="17"/>
      <c r="E28" s="17"/>
      <c r="F28">
        <v>22.259999999999998</v>
      </c>
      <c r="G28" s="1">
        <v>47.01315789473685</v>
      </c>
      <c r="H28" s="1">
        <f t="shared" si="1"/>
        <v>24.753157894736852</v>
      </c>
      <c r="I28" s="1">
        <v>35.708333333333329</v>
      </c>
      <c r="J28">
        <v>94.75</v>
      </c>
    </row>
    <row r="29" spans="1:12" x14ac:dyDescent="0.3">
      <c r="A29">
        <v>20</v>
      </c>
      <c r="B29" t="s">
        <v>97</v>
      </c>
      <c r="C29" t="s">
        <v>188</v>
      </c>
      <c r="D29" s="17"/>
      <c r="E29" s="17"/>
      <c r="F29">
        <v>20.86</v>
      </c>
      <c r="G29" s="1">
        <v>36.25</v>
      </c>
      <c r="H29" s="1">
        <f t="shared" si="1"/>
        <v>15.39</v>
      </c>
      <c r="I29" s="1">
        <v>35.708333333333329</v>
      </c>
      <c r="J29">
        <v>94.75</v>
      </c>
    </row>
    <row r="30" spans="1:12" x14ac:dyDescent="0.3">
      <c r="A30">
        <v>21</v>
      </c>
      <c r="B30" t="s">
        <v>97</v>
      </c>
      <c r="C30" s="7" t="s">
        <v>192</v>
      </c>
      <c r="D30" s="17"/>
      <c r="E30" s="17"/>
      <c r="F30">
        <v>17.100000000000001</v>
      </c>
      <c r="G30" s="1">
        <v>18.671052631578945</v>
      </c>
      <c r="H30" s="1">
        <f t="shared" si="1"/>
        <v>1.5710526315789437</v>
      </c>
      <c r="I30" s="1">
        <v>35.708333333333329</v>
      </c>
      <c r="J30">
        <v>94.75</v>
      </c>
    </row>
    <row r="31" spans="1:12" x14ac:dyDescent="0.3">
      <c r="F31">
        <f>SUM(F19:F30)</f>
        <v>389.255</v>
      </c>
      <c r="I31" s="1"/>
    </row>
    <row r="33" spans="1:12" x14ac:dyDescent="0.3">
      <c r="A33" t="s">
        <v>210</v>
      </c>
    </row>
    <row r="35" spans="1:12" ht="26.4" x14ac:dyDescent="0.3">
      <c r="A35" s="3" t="s">
        <v>81</v>
      </c>
      <c r="B35" s="3" t="s">
        <v>139</v>
      </c>
      <c r="C35" s="3" t="s">
        <v>75</v>
      </c>
      <c r="D35" s="3" t="s">
        <v>109</v>
      </c>
      <c r="E35" s="3" t="s">
        <v>110</v>
      </c>
      <c r="F35" s="3" t="s">
        <v>76</v>
      </c>
      <c r="G35" s="3" t="s">
        <v>77</v>
      </c>
      <c r="H35" s="3" t="s">
        <v>174</v>
      </c>
      <c r="I35" s="3" t="s">
        <v>79</v>
      </c>
      <c r="J35" s="3" t="s">
        <v>80</v>
      </c>
    </row>
    <row r="36" spans="1:12" x14ac:dyDescent="0.3">
      <c r="A36">
        <v>22</v>
      </c>
      <c r="B36" t="s">
        <v>98</v>
      </c>
      <c r="C36" t="s">
        <v>82</v>
      </c>
      <c r="D36" s="32" t="s">
        <v>212</v>
      </c>
      <c r="E36" s="32" t="s">
        <v>106</v>
      </c>
      <c r="F36" s="9">
        <v>14.355</v>
      </c>
      <c r="G36" s="1">
        <v>15.181578947368401</v>
      </c>
      <c r="H36" s="1">
        <f>G36-F36</f>
        <v>0.82657894736840021</v>
      </c>
      <c r="I36" s="1">
        <v>35.708333333333329</v>
      </c>
      <c r="J36">
        <v>94.75</v>
      </c>
    </row>
    <row r="37" spans="1:12" x14ac:dyDescent="0.3">
      <c r="A37">
        <v>23</v>
      </c>
      <c r="B37" t="s">
        <v>98</v>
      </c>
      <c r="C37" t="s">
        <v>183</v>
      </c>
      <c r="D37" s="33"/>
      <c r="E37" s="33"/>
      <c r="F37" s="9">
        <v>14.715000000000002</v>
      </c>
      <c r="G37" s="1">
        <v>15.644736842105265</v>
      </c>
      <c r="H37" s="1">
        <f>G37-F37</f>
        <v>0.92973684210526386</v>
      </c>
      <c r="I37" s="1">
        <v>35.708333333333329</v>
      </c>
      <c r="J37">
        <v>94.75</v>
      </c>
    </row>
    <row r="38" spans="1:12" x14ac:dyDescent="0.3">
      <c r="A38">
        <v>24</v>
      </c>
      <c r="B38" t="s">
        <v>98</v>
      </c>
      <c r="C38" t="s">
        <v>184</v>
      </c>
      <c r="D38" s="33"/>
      <c r="E38" s="33"/>
      <c r="F38">
        <v>22.08</v>
      </c>
      <c r="G38" s="1">
        <v>23.776315789473685</v>
      </c>
      <c r="H38" s="1">
        <f t="shared" ref="H38:H46" si="2">G38-F38</f>
        <v>1.6963157894736867</v>
      </c>
      <c r="I38" s="1">
        <v>35.708333333333329</v>
      </c>
      <c r="J38">
        <v>94.75</v>
      </c>
    </row>
    <row r="39" spans="1:12" x14ac:dyDescent="0.3">
      <c r="A39">
        <v>25</v>
      </c>
      <c r="B39" t="s">
        <v>99</v>
      </c>
      <c r="C39" t="s">
        <v>189</v>
      </c>
      <c r="D39" s="33"/>
      <c r="E39" s="33"/>
      <c r="F39">
        <v>33.68</v>
      </c>
      <c r="G39" s="1">
        <v>28.952631578947368</v>
      </c>
      <c r="H39" s="6">
        <f t="shared" si="2"/>
        <v>-4.7273684210526312</v>
      </c>
      <c r="I39" s="1">
        <v>35.708333333333329</v>
      </c>
      <c r="J39">
        <v>94.75</v>
      </c>
      <c r="K39" s="22"/>
      <c r="L39" s="22" t="s">
        <v>220</v>
      </c>
    </row>
    <row r="40" spans="1:12" x14ac:dyDescent="0.3">
      <c r="A40">
        <v>26</v>
      </c>
      <c r="B40" t="s">
        <v>99</v>
      </c>
      <c r="C40" t="s">
        <v>185</v>
      </c>
      <c r="D40" s="33"/>
      <c r="E40" s="33"/>
      <c r="F40">
        <v>40.279999999999994</v>
      </c>
      <c r="G40" s="1">
        <v>27.289473684210527</v>
      </c>
      <c r="H40" s="6">
        <f>G40-F40</f>
        <v>-12.990526315789467</v>
      </c>
      <c r="I40" s="1">
        <v>35.708333333333329</v>
      </c>
      <c r="J40">
        <v>94.75</v>
      </c>
      <c r="K40" s="25"/>
      <c r="L40" s="22">
        <f>600/11</f>
        <v>54.545454545454547</v>
      </c>
    </row>
    <row r="41" spans="1:12" x14ac:dyDescent="0.3">
      <c r="A41">
        <v>27</v>
      </c>
      <c r="B41" t="s">
        <v>99</v>
      </c>
      <c r="C41" t="s">
        <v>186</v>
      </c>
      <c r="D41" s="33" t="s">
        <v>213</v>
      </c>
      <c r="E41" s="33" t="s">
        <v>104</v>
      </c>
      <c r="F41">
        <v>42.7</v>
      </c>
      <c r="G41" s="1">
        <v>33.942105263157892</v>
      </c>
      <c r="H41" s="6">
        <f t="shared" si="2"/>
        <v>-8.7578947368421112</v>
      </c>
      <c r="I41" s="1">
        <v>35.708333333333329</v>
      </c>
      <c r="J41">
        <v>94.75</v>
      </c>
      <c r="K41" s="22"/>
      <c r="L41" s="22">
        <f>500/11</f>
        <v>45.454545454545453</v>
      </c>
    </row>
    <row r="42" spans="1:12" x14ac:dyDescent="0.3">
      <c r="A42">
        <v>28</v>
      </c>
      <c r="B42" t="s">
        <v>100</v>
      </c>
      <c r="C42" t="s">
        <v>190</v>
      </c>
      <c r="D42" s="33"/>
      <c r="E42" s="33"/>
      <c r="F42">
        <v>43.1</v>
      </c>
      <c r="G42" s="1">
        <v>37.692105263157899</v>
      </c>
      <c r="H42" s="6">
        <f t="shared" si="2"/>
        <v>-5.4078947368421026</v>
      </c>
      <c r="I42" s="1">
        <v>35.708333333333329</v>
      </c>
      <c r="J42">
        <v>94.75</v>
      </c>
    </row>
    <row r="43" spans="1:12" x14ac:dyDescent="0.3">
      <c r="A43">
        <v>29</v>
      </c>
      <c r="B43" t="s">
        <v>100</v>
      </c>
      <c r="C43" t="s">
        <v>191</v>
      </c>
      <c r="D43" s="33"/>
      <c r="E43" s="33"/>
      <c r="F43">
        <v>43.4</v>
      </c>
      <c r="G43" s="1">
        <v>56.563157894736847</v>
      </c>
      <c r="H43" s="1">
        <f t="shared" si="2"/>
        <v>13.163157894736848</v>
      </c>
      <c r="I43" s="1">
        <v>35.708333333333329</v>
      </c>
      <c r="J43">
        <v>94.75</v>
      </c>
    </row>
    <row r="44" spans="1:12" x14ac:dyDescent="0.3">
      <c r="A44">
        <v>30</v>
      </c>
      <c r="B44" t="s">
        <v>100</v>
      </c>
      <c r="C44" t="s">
        <v>187</v>
      </c>
      <c r="D44" s="33" t="s">
        <v>211</v>
      </c>
      <c r="E44" s="33" t="s">
        <v>105</v>
      </c>
      <c r="F44">
        <v>43.29</v>
      </c>
      <c r="G44" s="1">
        <v>48.707894736842093</v>
      </c>
      <c r="H44" s="1">
        <f t="shared" si="2"/>
        <v>5.4178947368420936</v>
      </c>
      <c r="I44" s="1">
        <v>35.708333333333329</v>
      </c>
      <c r="J44">
        <v>94.75</v>
      </c>
    </row>
    <row r="45" spans="1:12" x14ac:dyDescent="0.3">
      <c r="A45">
        <v>31</v>
      </c>
      <c r="B45" t="s">
        <v>136</v>
      </c>
      <c r="C45" t="s">
        <v>90</v>
      </c>
      <c r="D45" s="33"/>
      <c r="E45" s="33"/>
      <c r="F45">
        <v>31.57</v>
      </c>
      <c r="G45" s="1">
        <v>33.268421052631581</v>
      </c>
      <c r="H45" s="1">
        <f t="shared" si="2"/>
        <v>1.6984210526315806</v>
      </c>
      <c r="I45" s="1">
        <v>35.708333333333329</v>
      </c>
      <c r="J45">
        <v>94.75</v>
      </c>
    </row>
    <row r="46" spans="1:12" x14ac:dyDescent="0.3">
      <c r="A46">
        <v>32</v>
      </c>
      <c r="B46" t="s">
        <v>136</v>
      </c>
      <c r="C46" t="s">
        <v>188</v>
      </c>
      <c r="D46" s="33"/>
      <c r="E46" s="33"/>
      <c r="F46">
        <v>32.199999999999996</v>
      </c>
      <c r="G46" s="1">
        <v>24.402631578947368</v>
      </c>
      <c r="H46" s="6">
        <f t="shared" si="2"/>
        <v>-7.797368421052628</v>
      </c>
      <c r="I46" s="1">
        <v>35.708333333333329</v>
      </c>
      <c r="J46">
        <v>94.75</v>
      </c>
    </row>
    <row r="47" spans="1:12" x14ac:dyDescent="0.3">
      <c r="A47">
        <v>33</v>
      </c>
      <c r="B47" t="s">
        <v>136</v>
      </c>
      <c r="C47" s="7" t="s">
        <v>192</v>
      </c>
      <c r="D47" s="33"/>
      <c r="E47" s="33"/>
      <c r="F47">
        <v>23.5</v>
      </c>
      <c r="G47" s="1">
        <v>17.647368421052633</v>
      </c>
      <c r="H47" s="6">
        <f>G47-F47</f>
        <v>-5.8526315789473671</v>
      </c>
      <c r="I47" s="1">
        <v>35.708333333333329</v>
      </c>
      <c r="J47">
        <v>94.75</v>
      </c>
    </row>
    <row r="48" spans="1:12" x14ac:dyDescent="0.3">
      <c r="F48">
        <f>SUM(F36:F47)</f>
        <v>384.87</v>
      </c>
    </row>
    <row r="51" spans="1:8" x14ac:dyDescent="0.3">
      <c r="A51" t="s">
        <v>264</v>
      </c>
    </row>
    <row r="53" spans="1:8" x14ac:dyDescent="0.3">
      <c r="A53" s="15" t="s">
        <v>81</v>
      </c>
      <c r="B53" s="15" t="s">
        <v>139</v>
      </c>
      <c r="C53" s="3" t="s">
        <v>75</v>
      </c>
      <c r="D53" s="3" t="s">
        <v>109</v>
      </c>
      <c r="E53" s="3" t="s">
        <v>110</v>
      </c>
      <c r="F53" s="3" t="s">
        <v>76</v>
      </c>
      <c r="G53" s="3" t="s">
        <v>77</v>
      </c>
      <c r="H53" s="3" t="s">
        <v>174</v>
      </c>
    </row>
    <row r="54" spans="1:8" x14ac:dyDescent="0.3">
      <c r="A54">
        <v>8</v>
      </c>
      <c r="B54" t="s">
        <v>93</v>
      </c>
      <c r="C54" t="s">
        <v>258</v>
      </c>
      <c r="G54" s="1">
        <v>35.081578947368428</v>
      </c>
    </row>
    <row r="55" spans="1:8" x14ac:dyDescent="0.3">
      <c r="A55">
        <v>9</v>
      </c>
      <c r="B55" t="s">
        <v>93</v>
      </c>
      <c r="C55" t="s">
        <v>258</v>
      </c>
      <c r="G55" s="1">
        <v>35.189473684210526</v>
      </c>
    </row>
    <row r="56" spans="1:8" x14ac:dyDescent="0.3">
      <c r="A56">
        <v>10</v>
      </c>
      <c r="B56" t="s">
        <v>94</v>
      </c>
      <c r="C56" t="s">
        <v>258</v>
      </c>
      <c r="G56" s="1">
        <v>46.15789473684211</v>
      </c>
    </row>
    <row r="57" spans="1:8" x14ac:dyDescent="0.3">
      <c r="A57">
        <v>11</v>
      </c>
      <c r="B57" t="s">
        <v>94</v>
      </c>
      <c r="C57" t="s">
        <v>259</v>
      </c>
      <c r="G57" s="1">
        <v>42.48947368421053</v>
      </c>
    </row>
    <row r="58" spans="1:8" x14ac:dyDescent="0.3">
      <c r="A58">
        <v>12</v>
      </c>
      <c r="B58" t="s">
        <v>94</v>
      </c>
      <c r="G58" s="1">
        <v>44.80526315789475</v>
      </c>
    </row>
    <row r="59" spans="1:8" x14ac:dyDescent="0.3">
      <c r="A59">
        <v>13</v>
      </c>
      <c r="B59" t="s">
        <v>95</v>
      </c>
      <c r="G59" s="1">
        <v>43.678947368421056</v>
      </c>
    </row>
    <row r="60" spans="1:8" x14ac:dyDescent="0.3">
      <c r="A60">
        <v>14</v>
      </c>
      <c r="B60" t="s">
        <v>95</v>
      </c>
      <c r="G60" s="1">
        <v>46.863157894736844</v>
      </c>
    </row>
    <row r="61" spans="1:8" x14ac:dyDescent="0.3">
      <c r="A61">
        <v>15</v>
      </c>
      <c r="B61" t="s">
        <v>95</v>
      </c>
      <c r="G61" s="1">
        <v>50.668421052631579</v>
      </c>
    </row>
    <row r="62" spans="1:8" x14ac:dyDescent="0.3">
      <c r="A62">
        <v>16</v>
      </c>
      <c r="B62" t="s">
        <v>96</v>
      </c>
      <c r="G62" s="1">
        <v>52.565789473684212</v>
      </c>
    </row>
    <row r="63" spans="1:8" x14ac:dyDescent="0.3">
      <c r="A63">
        <v>17</v>
      </c>
      <c r="B63" t="s">
        <v>96</v>
      </c>
      <c r="G63" s="1">
        <v>58.621052631578955</v>
      </c>
    </row>
    <row r="64" spans="1:8" x14ac:dyDescent="0.3">
      <c r="A64">
        <v>18</v>
      </c>
      <c r="B64" t="s">
        <v>96</v>
      </c>
      <c r="G64" s="1">
        <v>62.755263157894753</v>
      </c>
    </row>
    <row r="65" spans="1:11" x14ac:dyDescent="0.3">
      <c r="A65">
        <v>19</v>
      </c>
      <c r="B65" t="s">
        <v>97</v>
      </c>
      <c r="G65" s="1">
        <v>47.01315789473685</v>
      </c>
    </row>
    <row r="66" spans="1:11" x14ac:dyDescent="0.3">
      <c r="A66">
        <v>20</v>
      </c>
      <c r="B66" t="s">
        <v>97</v>
      </c>
      <c r="C66" t="s">
        <v>260</v>
      </c>
      <c r="F66">
        <v>29.8</v>
      </c>
      <c r="G66" s="1">
        <v>36.25</v>
      </c>
      <c r="H66" s="1">
        <f>G66-F66</f>
        <v>6.4499999999999993</v>
      </c>
      <c r="J66" s="22"/>
      <c r="K66" s="22" t="s">
        <v>220</v>
      </c>
    </row>
    <row r="67" spans="1:11" x14ac:dyDescent="0.3">
      <c r="A67">
        <v>21</v>
      </c>
      <c r="B67" t="s">
        <v>97</v>
      </c>
      <c r="F67">
        <v>34.200000000000003</v>
      </c>
      <c r="G67" s="1">
        <v>18.671052631578945</v>
      </c>
      <c r="H67" s="6">
        <f t="shared" ref="H67:H71" si="3">G67-F67</f>
        <v>-15.528947368421058</v>
      </c>
      <c r="J67" s="25"/>
      <c r="K67" s="22">
        <v>83.33</v>
      </c>
    </row>
    <row r="68" spans="1:11" x14ac:dyDescent="0.3">
      <c r="A68">
        <v>22</v>
      </c>
      <c r="B68" t="s">
        <v>98</v>
      </c>
      <c r="F68">
        <v>31.9</v>
      </c>
      <c r="G68" s="1">
        <v>15.181578947368427</v>
      </c>
      <c r="H68" s="6">
        <f t="shared" si="3"/>
        <v>-16.71842105263157</v>
      </c>
      <c r="J68" s="22"/>
      <c r="K68" s="22">
        <v>16.66</v>
      </c>
    </row>
    <row r="69" spans="1:11" x14ac:dyDescent="0.3">
      <c r="A69">
        <v>23</v>
      </c>
      <c r="B69" t="s">
        <v>98</v>
      </c>
      <c r="F69">
        <v>32.700000000000003</v>
      </c>
      <c r="G69" s="1">
        <v>15.644736842105265</v>
      </c>
      <c r="H69" s="6">
        <f t="shared" si="3"/>
        <v>-17.055263157894736</v>
      </c>
    </row>
    <row r="70" spans="1:11" x14ac:dyDescent="0.3">
      <c r="A70">
        <v>24</v>
      </c>
      <c r="B70" t="s">
        <v>98</v>
      </c>
      <c r="F70">
        <v>36.799999999999997</v>
      </c>
      <c r="G70" s="1">
        <v>23.776315789473685</v>
      </c>
      <c r="H70" s="6">
        <f t="shared" si="3"/>
        <v>-13.023684210526312</v>
      </c>
    </row>
    <row r="71" spans="1:11" x14ac:dyDescent="0.3">
      <c r="A71">
        <v>25</v>
      </c>
      <c r="B71" t="s">
        <v>99</v>
      </c>
      <c r="C71" t="s">
        <v>261</v>
      </c>
      <c r="F71">
        <v>42.1</v>
      </c>
      <c r="G71" s="1">
        <v>28.952631578947368</v>
      </c>
      <c r="H71" s="6">
        <f t="shared" si="3"/>
        <v>-13.147368421052633</v>
      </c>
    </row>
    <row r="72" spans="1:11" x14ac:dyDescent="0.3">
      <c r="A72">
        <v>26</v>
      </c>
      <c r="B72" t="s">
        <v>99</v>
      </c>
      <c r="G72" s="1">
        <v>27.289473684210527</v>
      </c>
    </row>
    <row r="73" spans="1:11" x14ac:dyDescent="0.3">
      <c r="A73">
        <v>27</v>
      </c>
      <c r="B73" t="s">
        <v>99</v>
      </c>
      <c r="G73" s="1">
        <v>33.942105263157892</v>
      </c>
    </row>
    <row r="74" spans="1:11" x14ac:dyDescent="0.3">
      <c r="G74" s="1">
        <v>37.692105263157899</v>
      </c>
    </row>
    <row r="75" spans="1:11" x14ac:dyDescent="0.3">
      <c r="G75" s="1">
        <v>56.563157894736847</v>
      </c>
    </row>
    <row r="76" spans="1:11" x14ac:dyDescent="0.3">
      <c r="G76" s="1">
        <v>48.707894736842093</v>
      </c>
    </row>
    <row r="77" spans="1:11" x14ac:dyDescent="0.3">
      <c r="A77" t="s">
        <v>265</v>
      </c>
    </row>
    <row r="78" spans="1:11" x14ac:dyDescent="0.3">
      <c r="A78" s="15" t="s">
        <v>81</v>
      </c>
      <c r="B78" s="15" t="s">
        <v>139</v>
      </c>
      <c r="C78" s="3" t="s">
        <v>75</v>
      </c>
      <c r="D78" s="3" t="s">
        <v>109</v>
      </c>
      <c r="E78" s="3" t="s">
        <v>110</v>
      </c>
      <c r="F78" s="3" t="s">
        <v>76</v>
      </c>
      <c r="G78" s="3" t="s">
        <v>77</v>
      </c>
      <c r="H78" s="3" t="s">
        <v>174</v>
      </c>
    </row>
    <row r="79" spans="1:11" x14ac:dyDescent="0.3">
      <c r="A79">
        <v>10</v>
      </c>
      <c r="B79" t="s">
        <v>94</v>
      </c>
      <c r="C79" t="s">
        <v>258</v>
      </c>
      <c r="G79" s="1">
        <v>46.15789473684211</v>
      </c>
    </row>
    <row r="80" spans="1:11" x14ac:dyDescent="0.3">
      <c r="A80">
        <v>11</v>
      </c>
      <c r="B80" t="s">
        <v>94</v>
      </c>
      <c r="C80" t="s">
        <v>258</v>
      </c>
      <c r="G80" s="1">
        <v>42.48947368421053</v>
      </c>
    </row>
    <row r="81" spans="1:11" x14ac:dyDescent="0.3">
      <c r="A81">
        <v>12</v>
      </c>
      <c r="B81" t="s">
        <v>94</v>
      </c>
      <c r="C81" t="s">
        <v>258</v>
      </c>
      <c r="G81" s="1">
        <v>44.80526315789475</v>
      </c>
    </row>
    <row r="82" spans="1:11" x14ac:dyDescent="0.3">
      <c r="A82">
        <v>13</v>
      </c>
      <c r="B82" t="s">
        <v>95</v>
      </c>
      <c r="C82" t="s">
        <v>259</v>
      </c>
      <c r="G82" s="1">
        <v>43.678947368421056</v>
      </c>
    </row>
    <row r="83" spans="1:11" x14ac:dyDescent="0.3">
      <c r="A83">
        <v>14</v>
      </c>
      <c r="B83" t="s">
        <v>95</v>
      </c>
      <c r="G83" s="1">
        <v>46.863157894736844</v>
      </c>
    </row>
    <row r="84" spans="1:11" x14ac:dyDescent="0.3">
      <c r="A84">
        <v>15</v>
      </c>
      <c r="B84" t="s">
        <v>95</v>
      </c>
      <c r="G84" s="1">
        <v>50.668421052631579</v>
      </c>
    </row>
    <row r="85" spans="1:11" x14ac:dyDescent="0.3">
      <c r="A85">
        <v>16</v>
      </c>
      <c r="B85" t="s">
        <v>96</v>
      </c>
      <c r="G85" s="1">
        <v>52.565789473684212</v>
      </c>
    </row>
    <row r="86" spans="1:11" x14ac:dyDescent="0.3">
      <c r="A86">
        <v>17</v>
      </c>
      <c r="B86" t="s">
        <v>96</v>
      </c>
      <c r="G86" s="1">
        <v>58.621052631578955</v>
      </c>
    </row>
    <row r="87" spans="1:11" x14ac:dyDescent="0.3">
      <c r="A87">
        <v>18</v>
      </c>
      <c r="B87" t="s">
        <v>96</v>
      </c>
      <c r="G87" s="1">
        <v>62.755263157894753</v>
      </c>
    </row>
    <row r="88" spans="1:11" x14ac:dyDescent="0.3">
      <c r="A88">
        <v>19</v>
      </c>
      <c r="B88" t="s">
        <v>97</v>
      </c>
      <c r="G88" s="1">
        <v>47.01315789473685</v>
      </c>
    </row>
    <row r="89" spans="1:11" x14ac:dyDescent="0.3">
      <c r="A89">
        <v>20</v>
      </c>
      <c r="B89" t="s">
        <v>97</v>
      </c>
      <c r="G89" s="1">
        <v>36.25</v>
      </c>
    </row>
    <row r="90" spans="1:11" x14ac:dyDescent="0.3">
      <c r="A90">
        <v>21</v>
      </c>
      <c r="B90" t="s">
        <v>97</v>
      </c>
      <c r="G90" s="1">
        <v>18.671052631578945</v>
      </c>
    </row>
    <row r="91" spans="1:11" x14ac:dyDescent="0.3">
      <c r="A91">
        <v>22</v>
      </c>
      <c r="B91" t="s">
        <v>98</v>
      </c>
      <c r="C91" t="s">
        <v>260</v>
      </c>
      <c r="F91">
        <v>31.9</v>
      </c>
      <c r="G91" s="1">
        <v>15.181578947368427</v>
      </c>
      <c r="H91" s="6">
        <f>G91-F91</f>
        <v>-16.71842105263157</v>
      </c>
      <c r="J91" s="22"/>
      <c r="K91" s="22" t="s">
        <v>220</v>
      </c>
    </row>
    <row r="92" spans="1:11" x14ac:dyDescent="0.3">
      <c r="A92">
        <v>23</v>
      </c>
      <c r="B92" t="s">
        <v>98</v>
      </c>
      <c r="F92">
        <v>32.700000000000003</v>
      </c>
      <c r="G92" s="1">
        <v>15.644736842105265</v>
      </c>
      <c r="H92" s="6">
        <f t="shared" ref="H92:H96" si="4">G92-F92</f>
        <v>-17.055263157894736</v>
      </c>
      <c r="J92" s="25"/>
      <c r="K92" s="22">
        <v>100</v>
      </c>
    </row>
    <row r="93" spans="1:11" x14ac:dyDescent="0.3">
      <c r="A93">
        <v>24</v>
      </c>
      <c r="B93" t="s">
        <v>98</v>
      </c>
      <c r="F93">
        <v>36.799999999999997</v>
      </c>
      <c r="G93" s="1">
        <v>23.776315789473685</v>
      </c>
      <c r="H93" s="6">
        <f t="shared" si="4"/>
        <v>-13.023684210526312</v>
      </c>
      <c r="J93" s="22"/>
      <c r="K93" s="22">
        <v>0</v>
      </c>
    </row>
    <row r="94" spans="1:11" x14ac:dyDescent="0.3">
      <c r="A94">
        <v>25</v>
      </c>
      <c r="B94" t="s">
        <v>99</v>
      </c>
      <c r="F94">
        <v>42.1</v>
      </c>
      <c r="G94" s="1">
        <v>28.952631578947368</v>
      </c>
      <c r="H94" s="6">
        <f t="shared" si="4"/>
        <v>-13.147368421052633</v>
      </c>
    </row>
    <row r="95" spans="1:11" x14ac:dyDescent="0.3">
      <c r="A95">
        <v>26</v>
      </c>
      <c r="B95" t="s">
        <v>99</v>
      </c>
      <c r="F95">
        <v>42.4</v>
      </c>
      <c r="G95" s="1">
        <v>27.289473684210527</v>
      </c>
      <c r="H95" s="6">
        <f t="shared" si="4"/>
        <v>-15.110526315789471</v>
      </c>
    </row>
    <row r="96" spans="1:11" x14ac:dyDescent="0.3">
      <c r="A96">
        <v>27</v>
      </c>
      <c r="B96" t="s">
        <v>99</v>
      </c>
      <c r="C96" t="s">
        <v>261</v>
      </c>
      <c r="F96">
        <v>42.7</v>
      </c>
      <c r="G96" s="1">
        <v>33.942105263157892</v>
      </c>
      <c r="H96" s="6">
        <f t="shared" si="4"/>
        <v>-8.7578947368421112</v>
      </c>
    </row>
    <row r="97" spans="1:7" x14ac:dyDescent="0.3">
      <c r="A97">
        <v>28</v>
      </c>
      <c r="B97" t="s">
        <v>100</v>
      </c>
      <c r="G97" s="1">
        <v>37.692105263157899</v>
      </c>
    </row>
    <row r="98" spans="1:7" x14ac:dyDescent="0.3">
      <c r="A98">
        <v>29</v>
      </c>
      <c r="B98" t="s">
        <v>100</v>
      </c>
      <c r="G98" s="1">
        <v>56.563157894736847</v>
      </c>
    </row>
    <row r="99" spans="1:7" x14ac:dyDescent="0.3">
      <c r="A99">
        <v>30</v>
      </c>
      <c r="B99" t="s">
        <v>100</v>
      </c>
      <c r="G99" s="1">
        <v>48.707894736842093</v>
      </c>
    </row>
    <row r="100" spans="1:7" x14ac:dyDescent="0.3">
      <c r="G100" s="1">
        <v>33.268421052631581</v>
      </c>
    </row>
    <row r="101" spans="1:7" x14ac:dyDescent="0.3">
      <c r="G101" s="1">
        <v>24.402631578947368</v>
      </c>
    </row>
    <row r="102" spans="1:7" x14ac:dyDescent="0.3">
      <c r="G102" s="1">
        <v>17.647368421052633</v>
      </c>
    </row>
    <row r="103" spans="1:7" x14ac:dyDescent="0.3">
      <c r="G103" s="1">
        <v>10.221052631578948</v>
      </c>
    </row>
    <row r="104" spans="1:7" x14ac:dyDescent="0.3">
      <c r="G104" s="1">
        <v>6.9657894736842083</v>
      </c>
    </row>
    <row r="105" spans="1:7" x14ac:dyDescent="0.3">
      <c r="G105" s="1">
        <v>2.4105263157894736</v>
      </c>
    </row>
  </sheetData>
  <mergeCells count="12">
    <mergeCell ref="D36:D40"/>
    <mergeCell ref="E36:E40"/>
    <mergeCell ref="D41:D43"/>
    <mergeCell ref="E41:E43"/>
    <mergeCell ref="D44:D47"/>
    <mergeCell ref="E44:E47"/>
    <mergeCell ref="D2:D6"/>
    <mergeCell ref="E2:E6"/>
    <mergeCell ref="D7:D10"/>
    <mergeCell ref="E7:E10"/>
    <mergeCell ref="E11:E14"/>
    <mergeCell ref="D11:D1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15744-62E2-4C25-8598-A4B2F4FC5107}">
  <sheetPr codeName="Feuil5"/>
  <dimension ref="A1:L83"/>
  <sheetViews>
    <sheetView topLeftCell="A55" workbookViewId="0">
      <selection activeCell="G55" sqref="G55:AG55"/>
    </sheetView>
  </sheetViews>
  <sheetFormatPr baseColWidth="10" defaultRowHeight="14.4" x14ac:dyDescent="0.3"/>
  <cols>
    <col min="3" max="3" width="16.21875" bestFit="1" customWidth="1"/>
    <col min="4" max="4" width="16.21875" customWidth="1"/>
    <col min="5" max="5" width="50.6640625" bestFit="1" customWidth="1"/>
    <col min="6" max="6" width="23" bestFit="1" customWidth="1"/>
    <col min="11" max="11" width="10.109375" bestFit="1" customWidth="1"/>
  </cols>
  <sheetData>
    <row r="1" spans="1:10" ht="26.4" x14ac:dyDescent="0.3">
      <c r="A1" s="15" t="s">
        <v>81</v>
      </c>
      <c r="B1" s="15" t="s">
        <v>175</v>
      </c>
      <c r="C1" s="14" t="s">
        <v>177</v>
      </c>
      <c r="D1" s="3" t="s">
        <v>109</v>
      </c>
      <c r="E1" s="3" t="s">
        <v>110</v>
      </c>
      <c r="F1" s="3" t="s">
        <v>76</v>
      </c>
      <c r="G1" s="3" t="s">
        <v>77</v>
      </c>
      <c r="H1" s="3" t="s">
        <v>174</v>
      </c>
      <c r="I1" s="3" t="s">
        <v>79</v>
      </c>
      <c r="J1" s="3" t="s">
        <v>80</v>
      </c>
    </row>
    <row r="2" spans="1:10" x14ac:dyDescent="0.3">
      <c r="A2">
        <v>16</v>
      </c>
      <c r="B2" t="s">
        <v>96</v>
      </c>
      <c r="C2" t="s">
        <v>82</v>
      </c>
      <c r="D2" s="32" t="s">
        <v>143</v>
      </c>
      <c r="E2" s="32" t="s">
        <v>106</v>
      </c>
      <c r="F2" s="5"/>
      <c r="G2" s="1">
        <v>33.081578947368428</v>
      </c>
      <c r="H2" s="1">
        <v>33.081578947368428</v>
      </c>
      <c r="I2">
        <v>46</v>
      </c>
      <c r="J2">
        <v>79</v>
      </c>
    </row>
    <row r="3" spans="1:10" x14ac:dyDescent="0.3">
      <c r="A3">
        <v>17</v>
      </c>
      <c r="B3" t="s">
        <v>96</v>
      </c>
      <c r="C3" t="s">
        <v>83</v>
      </c>
      <c r="D3" s="33"/>
      <c r="E3" s="33"/>
      <c r="F3" s="5"/>
      <c r="G3" s="1">
        <v>29.828947368421058</v>
      </c>
      <c r="H3" s="1">
        <v>29.828947368421058</v>
      </c>
      <c r="I3">
        <v>46</v>
      </c>
      <c r="J3">
        <v>79</v>
      </c>
    </row>
    <row r="4" spans="1:10" x14ac:dyDescent="0.3">
      <c r="A4">
        <v>18</v>
      </c>
      <c r="B4" t="s">
        <v>96</v>
      </c>
      <c r="C4" t="s">
        <v>83</v>
      </c>
      <c r="D4" s="33"/>
      <c r="E4" s="33"/>
      <c r="F4" s="5"/>
      <c r="G4" s="1">
        <v>36.181578947368422</v>
      </c>
      <c r="H4" s="1">
        <v>36.181578947368422</v>
      </c>
      <c r="I4">
        <v>46</v>
      </c>
      <c r="J4">
        <v>79</v>
      </c>
    </row>
    <row r="5" spans="1:10" x14ac:dyDescent="0.3">
      <c r="A5">
        <v>19</v>
      </c>
      <c r="B5" t="s">
        <v>97</v>
      </c>
      <c r="C5" t="s">
        <v>84</v>
      </c>
      <c r="D5" s="33"/>
      <c r="E5" s="33"/>
      <c r="F5" s="1">
        <v>16.605</v>
      </c>
      <c r="G5" s="1">
        <v>37.38421052631579</v>
      </c>
      <c r="H5" s="1">
        <f>G5-F5</f>
        <v>20.77921052631579</v>
      </c>
      <c r="I5">
        <v>46</v>
      </c>
      <c r="J5">
        <v>79</v>
      </c>
    </row>
    <row r="6" spans="1:10" x14ac:dyDescent="0.3">
      <c r="A6">
        <v>20</v>
      </c>
      <c r="B6" t="s">
        <v>97</v>
      </c>
      <c r="C6" t="s">
        <v>84</v>
      </c>
      <c r="D6" s="33"/>
      <c r="E6" s="33"/>
      <c r="F6" s="1">
        <v>15.48</v>
      </c>
      <c r="G6" s="1">
        <v>38.221052631578942</v>
      </c>
      <c r="H6" s="1">
        <f t="shared" ref="H6:H19" si="0">G6-F6</f>
        <v>22.741052631578942</v>
      </c>
      <c r="I6">
        <v>46</v>
      </c>
      <c r="J6">
        <v>79</v>
      </c>
    </row>
    <row r="7" spans="1:10" x14ac:dyDescent="0.3">
      <c r="A7">
        <v>21</v>
      </c>
      <c r="B7" t="s">
        <v>97</v>
      </c>
      <c r="C7" t="s">
        <v>85</v>
      </c>
      <c r="D7" s="33"/>
      <c r="E7" s="33"/>
      <c r="F7" s="1">
        <v>19.600000000000001</v>
      </c>
      <c r="G7" s="1">
        <v>36.778947368421051</v>
      </c>
      <c r="H7" s="1">
        <f t="shared" si="0"/>
        <v>17.178947368421049</v>
      </c>
      <c r="I7">
        <v>46</v>
      </c>
      <c r="J7">
        <v>79</v>
      </c>
    </row>
    <row r="8" spans="1:10" x14ac:dyDescent="0.3">
      <c r="A8">
        <v>22</v>
      </c>
      <c r="B8" t="s">
        <v>98</v>
      </c>
      <c r="C8" t="s">
        <v>86</v>
      </c>
      <c r="D8" s="33"/>
      <c r="E8" s="33"/>
      <c r="F8" s="1">
        <v>19.580000000000002</v>
      </c>
      <c r="G8" s="1">
        <v>47.576315789473675</v>
      </c>
      <c r="H8" s="1">
        <f t="shared" si="0"/>
        <v>27.996315789473673</v>
      </c>
      <c r="I8">
        <v>46</v>
      </c>
      <c r="J8">
        <v>79</v>
      </c>
    </row>
    <row r="9" spans="1:10" x14ac:dyDescent="0.3">
      <c r="A9">
        <v>23</v>
      </c>
      <c r="B9" t="s">
        <v>98</v>
      </c>
      <c r="C9" t="s">
        <v>101</v>
      </c>
      <c r="D9" s="33"/>
      <c r="E9" s="33"/>
      <c r="F9" s="1">
        <v>21.42</v>
      </c>
      <c r="G9" s="1">
        <v>43.389473684210522</v>
      </c>
      <c r="H9" s="1">
        <f t="shared" si="0"/>
        <v>21.96947368421052</v>
      </c>
      <c r="I9">
        <v>46</v>
      </c>
      <c r="J9">
        <v>79</v>
      </c>
    </row>
    <row r="10" spans="1:10" x14ac:dyDescent="0.3">
      <c r="A10">
        <v>24</v>
      </c>
      <c r="B10" t="s">
        <v>98</v>
      </c>
      <c r="C10" t="s">
        <v>178</v>
      </c>
      <c r="D10" s="33" t="s">
        <v>145</v>
      </c>
      <c r="E10" s="33" t="s">
        <v>104</v>
      </c>
      <c r="F10" s="1">
        <v>25.544999999999998</v>
      </c>
      <c r="G10" s="1">
        <v>45.994736842105269</v>
      </c>
      <c r="H10" s="1">
        <f t="shared" si="0"/>
        <v>20.449736842105271</v>
      </c>
      <c r="I10">
        <v>46</v>
      </c>
      <c r="J10">
        <v>79</v>
      </c>
    </row>
    <row r="11" spans="1:10" x14ac:dyDescent="0.3">
      <c r="A11">
        <v>25</v>
      </c>
      <c r="B11" t="s">
        <v>99</v>
      </c>
      <c r="C11" s="2" t="s">
        <v>179</v>
      </c>
      <c r="D11" s="33"/>
      <c r="E11" s="33"/>
      <c r="F11" s="1">
        <v>32.269999999999996</v>
      </c>
      <c r="G11" s="1">
        <v>52.144736842105253</v>
      </c>
      <c r="H11" s="1">
        <f t="shared" si="0"/>
        <v>19.874736842105257</v>
      </c>
      <c r="I11">
        <v>46</v>
      </c>
      <c r="J11">
        <v>79</v>
      </c>
    </row>
    <row r="12" spans="1:10" x14ac:dyDescent="0.3">
      <c r="A12">
        <v>26</v>
      </c>
      <c r="B12" t="s">
        <v>99</v>
      </c>
      <c r="C12" t="s">
        <v>88</v>
      </c>
      <c r="D12" s="33"/>
      <c r="E12" s="33"/>
      <c r="F12" s="1">
        <v>37.360000000000007</v>
      </c>
      <c r="G12" s="1">
        <v>51.763157894736835</v>
      </c>
      <c r="H12" s="1">
        <f t="shared" si="0"/>
        <v>14.403157894736829</v>
      </c>
      <c r="I12">
        <v>46</v>
      </c>
      <c r="J12">
        <v>79</v>
      </c>
    </row>
    <row r="13" spans="1:10" x14ac:dyDescent="0.3">
      <c r="A13">
        <v>27</v>
      </c>
      <c r="B13" t="s">
        <v>99</v>
      </c>
      <c r="C13" t="s">
        <v>103</v>
      </c>
      <c r="D13" s="33"/>
      <c r="E13" s="33"/>
      <c r="F13" s="1">
        <v>44.934999999999995</v>
      </c>
      <c r="G13" s="1">
        <v>51.676315789473691</v>
      </c>
      <c r="H13" s="1">
        <f t="shared" si="0"/>
        <v>6.7413157894736955</v>
      </c>
      <c r="I13">
        <v>46</v>
      </c>
      <c r="J13">
        <v>79</v>
      </c>
    </row>
    <row r="14" spans="1:10" x14ac:dyDescent="0.3">
      <c r="A14">
        <v>28</v>
      </c>
      <c r="B14" t="s">
        <v>100</v>
      </c>
      <c r="C14" t="s">
        <v>89</v>
      </c>
      <c r="D14" s="33"/>
      <c r="E14" s="33"/>
      <c r="F14" s="1">
        <v>47.9</v>
      </c>
      <c r="G14" s="1">
        <v>40.5</v>
      </c>
      <c r="H14" s="6">
        <f t="shared" si="0"/>
        <v>-7.3999999999999986</v>
      </c>
      <c r="I14">
        <v>46</v>
      </c>
      <c r="J14">
        <v>79</v>
      </c>
    </row>
    <row r="15" spans="1:10" x14ac:dyDescent="0.3">
      <c r="A15">
        <v>29</v>
      </c>
      <c r="B15" t="s">
        <v>100</v>
      </c>
      <c r="C15" t="s">
        <v>92</v>
      </c>
      <c r="D15" s="33"/>
      <c r="E15" s="33"/>
      <c r="F15" s="1">
        <v>48.5</v>
      </c>
      <c r="G15" s="1">
        <v>32.926315789473684</v>
      </c>
      <c r="H15" s="6">
        <f t="shared" si="0"/>
        <v>-15.573684210526316</v>
      </c>
      <c r="I15">
        <v>46</v>
      </c>
      <c r="J15">
        <v>79</v>
      </c>
    </row>
    <row r="16" spans="1:10" x14ac:dyDescent="0.3">
      <c r="A16">
        <v>30</v>
      </c>
      <c r="B16" t="s">
        <v>100</v>
      </c>
      <c r="C16" t="s">
        <v>90</v>
      </c>
      <c r="D16" s="33" t="s">
        <v>144</v>
      </c>
      <c r="E16" s="33" t="s">
        <v>105</v>
      </c>
      <c r="F16" s="1">
        <v>53.9</v>
      </c>
      <c r="G16" s="1">
        <v>27.360526315789468</v>
      </c>
      <c r="H16" s="6">
        <f t="shared" si="0"/>
        <v>-26.539473684210531</v>
      </c>
      <c r="I16">
        <v>46</v>
      </c>
      <c r="J16">
        <v>79</v>
      </c>
    </row>
    <row r="17" spans="1:12" x14ac:dyDescent="0.3">
      <c r="A17">
        <v>31</v>
      </c>
      <c r="B17" t="s">
        <v>136</v>
      </c>
      <c r="C17" t="s">
        <v>90</v>
      </c>
      <c r="D17" s="33"/>
      <c r="E17" s="33"/>
      <c r="F17" s="1">
        <v>47.88</v>
      </c>
      <c r="G17" s="1">
        <v>18.355263157894733</v>
      </c>
      <c r="H17" s="6">
        <f t="shared" si="0"/>
        <v>-29.52473684210527</v>
      </c>
      <c r="I17">
        <v>46</v>
      </c>
      <c r="J17">
        <v>79</v>
      </c>
    </row>
    <row r="18" spans="1:12" x14ac:dyDescent="0.3">
      <c r="A18">
        <v>32</v>
      </c>
      <c r="B18" t="s">
        <v>136</v>
      </c>
      <c r="C18" t="s">
        <v>90</v>
      </c>
      <c r="D18" s="33"/>
      <c r="E18" s="33"/>
      <c r="F18" s="1">
        <v>39.129999999999995</v>
      </c>
      <c r="G18" s="1">
        <v>6.5342105263157917</v>
      </c>
      <c r="H18" s="6">
        <f t="shared" si="0"/>
        <v>-32.595789473684206</v>
      </c>
      <c r="I18">
        <v>46</v>
      </c>
      <c r="J18">
        <v>79</v>
      </c>
    </row>
    <row r="19" spans="1:12" x14ac:dyDescent="0.3">
      <c r="A19">
        <v>33</v>
      </c>
      <c r="B19" t="s">
        <v>136</v>
      </c>
      <c r="C19" t="s">
        <v>91</v>
      </c>
      <c r="D19" s="33"/>
      <c r="E19" s="33"/>
      <c r="F19" s="1">
        <v>29.1</v>
      </c>
      <c r="G19" s="1">
        <v>5.9421052631578934</v>
      </c>
      <c r="H19" s="6">
        <f t="shared" si="0"/>
        <v>-23.15789473684211</v>
      </c>
      <c r="I19">
        <v>46</v>
      </c>
      <c r="J19">
        <v>79</v>
      </c>
    </row>
    <row r="22" spans="1:12" x14ac:dyDescent="0.3">
      <c r="C22" s="17"/>
    </row>
    <row r="23" spans="1:12" x14ac:dyDescent="0.3">
      <c r="A23" t="s">
        <v>217</v>
      </c>
    </row>
    <row r="24" spans="1:12" ht="26.4" x14ac:dyDescent="0.3">
      <c r="A24" s="3" t="s">
        <v>81</v>
      </c>
      <c r="B24" s="3" t="s">
        <v>139</v>
      </c>
      <c r="C24" s="3" t="s">
        <v>75</v>
      </c>
      <c r="D24" s="3" t="s">
        <v>109</v>
      </c>
      <c r="E24" s="3" t="s">
        <v>110</v>
      </c>
      <c r="F24" s="3" t="s">
        <v>76</v>
      </c>
      <c r="G24" s="3" t="s">
        <v>77</v>
      </c>
      <c r="H24" s="3" t="s">
        <v>174</v>
      </c>
      <c r="I24" s="3" t="s">
        <v>79</v>
      </c>
      <c r="J24" s="3" t="s">
        <v>80</v>
      </c>
    </row>
    <row r="25" spans="1:12" x14ac:dyDescent="0.3">
      <c r="A25">
        <v>13</v>
      </c>
      <c r="B25" t="s">
        <v>95</v>
      </c>
      <c r="C25" t="s">
        <v>82</v>
      </c>
      <c r="D25" s="18" t="s">
        <v>212</v>
      </c>
      <c r="E25" s="32" t="s">
        <v>106</v>
      </c>
      <c r="F25" s="9">
        <v>24.93</v>
      </c>
      <c r="G25" s="1">
        <v>39.489473684210509</v>
      </c>
      <c r="H25" s="1">
        <f>G25-F25</f>
        <v>14.559473684210509</v>
      </c>
      <c r="I25">
        <v>46</v>
      </c>
      <c r="J25">
        <v>79</v>
      </c>
    </row>
    <row r="26" spans="1:12" x14ac:dyDescent="0.3">
      <c r="A26">
        <v>14</v>
      </c>
      <c r="B26" t="s">
        <v>95</v>
      </c>
      <c r="C26" t="s">
        <v>183</v>
      </c>
      <c r="D26" s="17"/>
      <c r="E26" s="33"/>
      <c r="F26" s="9">
        <v>23.94</v>
      </c>
      <c r="G26" s="1">
        <v>36.657894736842103</v>
      </c>
      <c r="H26" s="1">
        <f>G26-F26</f>
        <v>12.717894736842101</v>
      </c>
      <c r="I26">
        <v>46</v>
      </c>
      <c r="J26">
        <v>79</v>
      </c>
    </row>
    <row r="27" spans="1:12" x14ac:dyDescent="0.3">
      <c r="A27">
        <v>15</v>
      </c>
      <c r="B27" t="s">
        <v>95</v>
      </c>
      <c r="C27" t="s">
        <v>184</v>
      </c>
      <c r="D27" s="17"/>
      <c r="E27" s="33"/>
      <c r="F27" s="1">
        <v>34.14</v>
      </c>
      <c r="G27" s="1">
        <v>36.023684210526312</v>
      </c>
      <c r="H27" s="1">
        <f t="shared" ref="H27:H36" si="1">G27-F27</f>
        <v>1.8836842105263116</v>
      </c>
      <c r="I27">
        <v>46</v>
      </c>
      <c r="J27">
        <v>79</v>
      </c>
      <c r="K27" s="22"/>
      <c r="L27" s="22" t="s">
        <v>220</v>
      </c>
    </row>
    <row r="28" spans="1:12" x14ac:dyDescent="0.3">
      <c r="A28">
        <v>16</v>
      </c>
      <c r="B28" t="s">
        <v>96</v>
      </c>
      <c r="C28" t="s">
        <v>189</v>
      </c>
      <c r="D28" s="17"/>
      <c r="E28" s="33"/>
      <c r="F28" s="1">
        <v>40</v>
      </c>
      <c r="G28" s="1">
        <v>33.081578947368428</v>
      </c>
      <c r="H28" s="6">
        <f t="shared" si="1"/>
        <v>-6.9184210526315724</v>
      </c>
      <c r="I28">
        <v>46</v>
      </c>
      <c r="J28">
        <v>79</v>
      </c>
      <c r="K28" s="25"/>
      <c r="L28" s="24">
        <f>300/11</f>
        <v>27.272727272727273</v>
      </c>
    </row>
    <row r="29" spans="1:12" x14ac:dyDescent="0.3">
      <c r="A29">
        <v>17</v>
      </c>
      <c r="B29" t="s">
        <v>96</v>
      </c>
      <c r="C29" t="s">
        <v>185</v>
      </c>
      <c r="D29" s="17"/>
      <c r="E29" s="33"/>
      <c r="F29" s="1">
        <v>45.695</v>
      </c>
      <c r="G29" s="1">
        <v>29.828947368421058</v>
      </c>
      <c r="H29" s="6">
        <f t="shared" si="1"/>
        <v>-15.866052631578942</v>
      </c>
      <c r="I29">
        <v>46</v>
      </c>
      <c r="J29">
        <v>79</v>
      </c>
      <c r="K29" s="22"/>
      <c r="L29" s="24">
        <f>800/11</f>
        <v>72.727272727272734</v>
      </c>
    </row>
    <row r="30" spans="1:12" x14ac:dyDescent="0.3">
      <c r="A30">
        <v>18</v>
      </c>
      <c r="B30" t="s">
        <v>96</v>
      </c>
      <c r="C30" t="s">
        <v>186</v>
      </c>
      <c r="D30" s="17" t="s">
        <v>213</v>
      </c>
      <c r="E30" s="33" t="s">
        <v>104</v>
      </c>
      <c r="F30" s="1">
        <v>46.2</v>
      </c>
      <c r="G30" s="1">
        <v>36.181578947368422</v>
      </c>
      <c r="H30" s="6">
        <f t="shared" si="1"/>
        <v>-10.018421052631581</v>
      </c>
      <c r="I30">
        <v>46</v>
      </c>
      <c r="J30">
        <v>79</v>
      </c>
    </row>
    <row r="31" spans="1:12" x14ac:dyDescent="0.3">
      <c r="A31">
        <v>19</v>
      </c>
      <c r="B31" t="s">
        <v>97</v>
      </c>
      <c r="C31" t="s">
        <v>190</v>
      </c>
      <c r="D31" s="17"/>
      <c r="E31" s="33"/>
      <c r="F31" s="1">
        <v>36.9</v>
      </c>
      <c r="G31" s="1">
        <v>37.38421052631579</v>
      </c>
      <c r="H31" s="1">
        <f t="shared" si="1"/>
        <v>0.48421052631579187</v>
      </c>
      <c r="I31">
        <v>46</v>
      </c>
      <c r="J31">
        <v>79</v>
      </c>
    </row>
    <row r="32" spans="1:12" x14ac:dyDescent="0.3">
      <c r="A32">
        <v>20</v>
      </c>
      <c r="B32" t="s">
        <v>97</v>
      </c>
      <c r="C32" t="s">
        <v>191</v>
      </c>
      <c r="D32" s="17"/>
      <c r="E32" s="33"/>
      <c r="F32" s="1">
        <v>34.4</v>
      </c>
      <c r="G32" s="1">
        <v>38.221052631578942</v>
      </c>
      <c r="H32" s="1">
        <f t="shared" si="1"/>
        <v>3.8210526315789437</v>
      </c>
      <c r="I32">
        <v>46</v>
      </c>
      <c r="J32">
        <v>79</v>
      </c>
    </row>
    <row r="33" spans="1:12" x14ac:dyDescent="0.3">
      <c r="A33">
        <v>21</v>
      </c>
      <c r="B33" t="s">
        <v>97</v>
      </c>
      <c r="C33" t="s">
        <v>187</v>
      </c>
      <c r="D33" s="17" t="s">
        <v>211</v>
      </c>
      <c r="E33" s="33" t="s">
        <v>105</v>
      </c>
      <c r="F33" s="1">
        <v>35.369999999999997</v>
      </c>
      <c r="G33" s="1">
        <v>36.778947368421051</v>
      </c>
      <c r="H33" s="1">
        <f t="shared" si="1"/>
        <v>1.4089473684210532</v>
      </c>
      <c r="I33">
        <v>46</v>
      </c>
      <c r="J33">
        <v>79</v>
      </c>
    </row>
    <row r="34" spans="1:12" x14ac:dyDescent="0.3">
      <c r="A34">
        <v>22</v>
      </c>
      <c r="B34" t="s">
        <v>98</v>
      </c>
      <c r="C34" t="s">
        <v>90</v>
      </c>
      <c r="D34" s="17"/>
      <c r="E34" s="33"/>
      <c r="F34" s="1">
        <v>24.919999999999998</v>
      </c>
      <c r="G34" s="1">
        <v>47.576315789473675</v>
      </c>
      <c r="H34" s="1">
        <f t="shared" si="1"/>
        <v>22.656315789473677</v>
      </c>
      <c r="I34">
        <v>46</v>
      </c>
      <c r="J34">
        <v>79</v>
      </c>
    </row>
    <row r="35" spans="1:12" x14ac:dyDescent="0.3">
      <c r="A35">
        <v>23</v>
      </c>
      <c r="B35" t="s">
        <v>98</v>
      </c>
      <c r="C35" t="s">
        <v>188</v>
      </c>
      <c r="D35" s="17"/>
      <c r="E35" s="33"/>
      <c r="F35" s="1">
        <v>24.990000000000002</v>
      </c>
      <c r="G35" s="1">
        <v>43.389473684210522</v>
      </c>
      <c r="H35" s="1">
        <f t="shared" si="1"/>
        <v>18.39947368421052</v>
      </c>
      <c r="I35">
        <v>46</v>
      </c>
      <c r="J35">
        <v>79</v>
      </c>
    </row>
    <row r="36" spans="1:12" x14ac:dyDescent="0.3">
      <c r="A36">
        <v>24</v>
      </c>
      <c r="B36" t="s">
        <v>98</v>
      </c>
      <c r="C36" s="7" t="s">
        <v>192</v>
      </c>
      <c r="D36" s="17"/>
      <c r="E36" s="33"/>
      <c r="F36" s="1">
        <v>19.649999999999999</v>
      </c>
      <c r="G36" s="1">
        <v>45.994736842105269</v>
      </c>
      <c r="H36" s="1">
        <f t="shared" si="1"/>
        <v>26.34473684210527</v>
      </c>
      <c r="I36">
        <v>46</v>
      </c>
      <c r="J36">
        <v>79</v>
      </c>
    </row>
    <row r="37" spans="1:12" x14ac:dyDescent="0.3">
      <c r="F37">
        <f>SUM(F25:F36)</f>
        <v>391.13500000000005</v>
      </c>
    </row>
    <row r="39" spans="1:12" x14ac:dyDescent="0.3">
      <c r="A39" t="s">
        <v>216</v>
      </c>
    </row>
    <row r="40" spans="1:12" ht="26.4" x14ac:dyDescent="0.3">
      <c r="A40" s="3" t="s">
        <v>81</v>
      </c>
      <c r="B40" s="3" t="s">
        <v>139</v>
      </c>
      <c r="C40" s="3" t="s">
        <v>75</v>
      </c>
      <c r="D40" s="3" t="s">
        <v>109</v>
      </c>
      <c r="E40" s="3" t="s">
        <v>110</v>
      </c>
      <c r="F40" s="3" t="s">
        <v>76</v>
      </c>
      <c r="G40" s="3" t="s">
        <v>77</v>
      </c>
      <c r="H40" s="3" t="s">
        <v>174</v>
      </c>
      <c r="I40" s="3" t="s">
        <v>79</v>
      </c>
      <c r="J40" s="3" t="s">
        <v>80</v>
      </c>
    </row>
    <row r="41" spans="1:12" x14ac:dyDescent="0.3">
      <c r="A41">
        <v>16</v>
      </c>
      <c r="B41" t="s">
        <v>96</v>
      </c>
      <c r="C41" t="s">
        <v>82</v>
      </c>
      <c r="D41" s="18" t="s">
        <v>212</v>
      </c>
      <c r="E41" s="32" t="s">
        <v>106</v>
      </c>
      <c r="F41" s="9">
        <v>22.5</v>
      </c>
      <c r="G41" s="1">
        <v>33.081578947368428</v>
      </c>
      <c r="H41" s="1">
        <f>G41-F41</f>
        <v>10.581578947368428</v>
      </c>
      <c r="I41">
        <v>46</v>
      </c>
      <c r="J41">
        <v>79</v>
      </c>
    </row>
    <row r="42" spans="1:12" x14ac:dyDescent="0.3">
      <c r="A42">
        <v>17</v>
      </c>
      <c r="B42" t="s">
        <v>96</v>
      </c>
      <c r="C42" t="s">
        <v>183</v>
      </c>
      <c r="D42" s="17"/>
      <c r="E42" s="33"/>
      <c r="F42" s="9">
        <v>21.645</v>
      </c>
      <c r="G42" s="1">
        <v>29.828947368421058</v>
      </c>
      <c r="H42" s="1">
        <f>G42-F42</f>
        <v>8.1839473684210589</v>
      </c>
      <c r="I42">
        <v>46</v>
      </c>
      <c r="J42">
        <v>79</v>
      </c>
    </row>
    <row r="43" spans="1:12" x14ac:dyDescent="0.3">
      <c r="A43">
        <v>18</v>
      </c>
      <c r="B43" t="s">
        <v>96</v>
      </c>
      <c r="C43" t="s">
        <v>184</v>
      </c>
      <c r="D43" s="17"/>
      <c r="E43" s="33"/>
      <c r="F43" s="1">
        <v>27.720000000000002</v>
      </c>
      <c r="G43" s="1">
        <v>36.181578947368422</v>
      </c>
      <c r="H43" s="1">
        <f t="shared" ref="H43:H52" si="2">G43-F43</f>
        <v>8.4615789473684195</v>
      </c>
      <c r="I43">
        <v>46</v>
      </c>
      <c r="J43">
        <v>79</v>
      </c>
    </row>
    <row r="44" spans="1:12" x14ac:dyDescent="0.3">
      <c r="A44">
        <v>19</v>
      </c>
      <c r="B44" t="s">
        <v>97</v>
      </c>
      <c r="C44" t="s">
        <v>189</v>
      </c>
      <c r="D44" s="17"/>
      <c r="E44" s="33"/>
      <c r="F44" s="1">
        <v>29.52</v>
      </c>
      <c r="G44" s="1">
        <v>37.38421052631579</v>
      </c>
      <c r="H44" s="1">
        <f t="shared" si="2"/>
        <v>7.8642105263157909</v>
      </c>
      <c r="I44">
        <v>46</v>
      </c>
      <c r="J44">
        <v>79</v>
      </c>
    </row>
    <row r="45" spans="1:12" x14ac:dyDescent="0.3">
      <c r="A45">
        <v>20</v>
      </c>
      <c r="B45" t="s">
        <v>97</v>
      </c>
      <c r="C45" t="s">
        <v>185</v>
      </c>
      <c r="D45" s="17"/>
      <c r="E45" s="33"/>
      <c r="F45" s="1">
        <v>32.68</v>
      </c>
      <c r="G45" s="1">
        <v>38.221052631578942</v>
      </c>
      <c r="H45" s="1">
        <f t="shared" si="2"/>
        <v>5.5410526315789426</v>
      </c>
      <c r="I45">
        <v>46</v>
      </c>
      <c r="J45">
        <v>79</v>
      </c>
      <c r="K45" s="22"/>
      <c r="L45" s="22" t="s">
        <v>220</v>
      </c>
    </row>
    <row r="46" spans="1:12" x14ac:dyDescent="0.3">
      <c r="A46">
        <v>21</v>
      </c>
      <c r="B46" t="s">
        <v>97</v>
      </c>
      <c r="C46" t="s">
        <v>186</v>
      </c>
      <c r="D46" s="17" t="s">
        <v>213</v>
      </c>
      <c r="E46" s="33" t="s">
        <v>104</v>
      </c>
      <c r="F46" s="1">
        <v>39.200000000000003</v>
      </c>
      <c r="G46" s="1">
        <v>36.778947368421051</v>
      </c>
      <c r="H46" s="6">
        <f t="shared" si="2"/>
        <v>-2.4210526315789522</v>
      </c>
      <c r="I46">
        <v>46</v>
      </c>
      <c r="J46">
        <v>79</v>
      </c>
      <c r="K46" s="25"/>
      <c r="L46" s="24">
        <f>100/11</f>
        <v>9.0909090909090917</v>
      </c>
    </row>
    <row r="47" spans="1:12" x14ac:dyDescent="0.3">
      <c r="A47">
        <v>22</v>
      </c>
      <c r="B47" t="s">
        <v>98</v>
      </c>
      <c r="C47" t="s">
        <v>190</v>
      </c>
      <c r="D47" s="17"/>
      <c r="E47" s="33"/>
      <c r="F47" s="1">
        <v>35.6</v>
      </c>
      <c r="G47" s="1">
        <v>47.576315789473675</v>
      </c>
      <c r="H47" s="1">
        <f t="shared" si="2"/>
        <v>11.976315789473674</v>
      </c>
      <c r="I47">
        <v>46</v>
      </c>
      <c r="J47">
        <v>79</v>
      </c>
      <c r="K47" s="22"/>
      <c r="L47" s="24">
        <f>1000/11</f>
        <v>90.909090909090907</v>
      </c>
    </row>
    <row r="48" spans="1:12" x14ac:dyDescent="0.3">
      <c r="A48">
        <v>23</v>
      </c>
      <c r="B48" t="s">
        <v>98</v>
      </c>
      <c r="C48" t="s">
        <v>191</v>
      </c>
      <c r="D48" s="17"/>
      <c r="E48" s="33"/>
      <c r="F48" s="1">
        <v>35.700000000000003</v>
      </c>
      <c r="G48" s="1">
        <v>43.389473684210522</v>
      </c>
      <c r="H48" s="1">
        <f t="shared" si="2"/>
        <v>7.6894736842105189</v>
      </c>
      <c r="I48">
        <v>46</v>
      </c>
      <c r="J48">
        <v>79</v>
      </c>
    </row>
    <row r="49" spans="1:10" x14ac:dyDescent="0.3">
      <c r="A49">
        <v>24</v>
      </c>
      <c r="B49" t="s">
        <v>98</v>
      </c>
      <c r="C49" t="s">
        <v>187</v>
      </c>
      <c r="D49" s="17" t="s">
        <v>211</v>
      </c>
      <c r="E49" s="33" t="s">
        <v>105</v>
      </c>
      <c r="F49" s="1">
        <v>35.369999999999997</v>
      </c>
      <c r="G49" s="1">
        <v>45.994736842105269</v>
      </c>
      <c r="H49" s="1">
        <f t="shared" si="2"/>
        <v>10.624736842105271</v>
      </c>
      <c r="I49">
        <v>46</v>
      </c>
      <c r="J49">
        <v>79</v>
      </c>
    </row>
    <row r="50" spans="1:10" x14ac:dyDescent="0.3">
      <c r="A50">
        <v>25</v>
      </c>
      <c r="B50" t="s">
        <v>99</v>
      </c>
      <c r="C50" t="s">
        <v>90</v>
      </c>
      <c r="D50" s="17"/>
      <c r="E50" s="33"/>
      <c r="F50" s="1">
        <v>32.269999999999996</v>
      </c>
      <c r="G50" s="1">
        <v>52.144736842105253</v>
      </c>
      <c r="H50" s="1">
        <f t="shared" si="2"/>
        <v>19.874736842105257</v>
      </c>
      <c r="I50">
        <v>46</v>
      </c>
      <c r="J50">
        <v>79</v>
      </c>
    </row>
    <row r="51" spans="1:10" x14ac:dyDescent="0.3">
      <c r="A51">
        <v>26</v>
      </c>
      <c r="B51" t="s">
        <v>99</v>
      </c>
      <c r="C51" t="s">
        <v>188</v>
      </c>
      <c r="D51" s="17"/>
      <c r="E51" s="33"/>
      <c r="F51" s="1">
        <v>32.69</v>
      </c>
      <c r="G51" s="1">
        <v>51.763157894736835</v>
      </c>
      <c r="H51" s="1">
        <f t="shared" si="2"/>
        <v>19.073157894736838</v>
      </c>
      <c r="I51">
        <v>46</v>
      </c>
      <c r="J51">
        <v>79</v>
      </c>
    </row>
    <row r="52" spans="1:10" x14ac:dyDescent="0.3">
      <c r="A52">
        <v>27</v>
      </c>
      <c r="B52" t="s">
        <v>99</v>
      </c>
      <c r="C52" s="7" t="s">
        <v>192</v>
      </c>
      <c r="D52" s="17"/>
      <c r="E52" s="33"/>
      <c r="F52" s="1">
        <v>23.65</v>
      </c>
      <c r="G52" s="1">
        <v>51.676315789473691</v>
      </c>
      <c r="H52" s="1">
        <f t="shared" si="2"/>
        <v>28.026315789473692</v>
      </c>
      <c r="I52">
        <v>46</v>
      </c>
      <c r="J52">
        <v>79</v>
      </c>
    </row>
    <row r="53" spans="1:10" x14ac:dyDescent="0.3">
      <c r="F53">
        <f>SUM(F41:F52)</f>
        <v>368.54499999999996</v>
      </c>
    </row>
    <row r="56" spans="1:10" ht="26.4" x14ac:dyDescent="0.3">
      <c r="A56" s="3" t="s">
        <v>81</v>
      </c>
      <c r="B56" s="3" t="s">
        <v>139</v>
      </c>
      <c r="C56" s="3" t="s">
        <v>75</v>
      </c>
      <c r="D56" s="3" t="s">
        <v>109</v>
      </c>
      <c r="E56" s="3" t="s">
        <v>110</v>
      </c>
      <c r="F56" s="3" t="s">
        <v>76</v>
      </c>
      <c r="G56" s="3" t="s">
        <v>77</v>
      </c>
      <c r="H56" s="3" t="s">
        <v>174</v>
      </c>
      <c r="I56" s="3" t="s">
        <v>79</v>
      </c>
      <c r="J56" s="3" t="s">
        <v>80</v>
      </c>
    </row>
    <row r="57" spans="1:10" x14ac:dyDescent="0.3">
      <c r="A57" t="s">
        <v>266</v>
      </c>
      <c r="B57" t="s">
        <v>137</v>
      </c>
      <c r="G57" s="1">
        <v>4.0684210526315789</v>
      </c>
    </row>
    <row r="58" spans="1:10" x14ac:dyDescent="0.3">
      <c r="A58" t="s">
        <v>267</v>
      </c>
      <c r="B58" t="s">
        <v>137</v>
      </c>
      <c r="G58" s="1">
        <v>3.0868421052631576</v>
      </c>
    </row>
    <row r="59" spans="1:10" x14ac:dyDescent="0.3">
      <c r="A59" t="s">
        <v>268</v>
      </c>
      <c r="B59" t="s">
        <v>137</v>
      </c>
      <c r="G59" s="1">
        <v>2.3421052631578942</v>
      </c>
    </row>
    <row r="60" spans="1:10" x14ac:dyDescent="0.3">
      <c r="A60" t="s">
        <v>131</v>
      </c>
      <c r="B60" t="s">
        <v>134</v>
      </c>
      <c r="G60" s="1">
        <v>1.5368421052631578</v>
      </c>
    </row>
    <row r="61" spans="1:10" x14ac:dyDescent="0.3">
      <c r="A61" t="s">
        <v>132</v>
      </c>
      <c r="B61" t="s">
        <v>134</v>
      </c>
      <c r="G61" s="1">
        <v>1.5078947368421052</v>
      </c>
    </row>
    <row r="62" spans="1:10" x14ac:dyDescent="0.3">
      <c r="A62" t="s">
        <v>133</v>
      </c>
      <c r="B62" t="s">
        <v>134</v>
      </c>
      <c r="G62" s="1">
        <v>2.5210526315789474</v>
      </c>
    </row>
    <row r="63" spans="1:10" x14ac:dyDescent="0.3">
      <c r="A63" t="s">
        <v>269</v>
      </c>
      <c r="B63" t="s">
        <v>270</v>
      </c>
      <c r="G63" s="1">
        <v>5.1315789473684212</v>
      </c>
    </row>
    <row r="64" spans="1:10" x14ac:dyDescent="0.3">
      <c r="A64" t="s">
        <v>271</v>
      </c>
      <c r="B64" t="s">
        <v>270</v>
      </c>
      <c r="G64" s="1">
        <v>8.0973684210526304</v>
      </c>
    </row>
    <row r="65" spans="1:12" x14ac:dyDescent="0.3">
      <c r="A65" t="s">
        <v>272</v>
      </c>
      <c r="B65" t="s">
        <v>135</v>
      </c>
      <c r="G65" s="1">
        <v>11.226315789473686</v>
      </c>
    </row>
    <row r="66" spans="1:12" x14ac:dyDescent="0.3">
      <c r="A66" t="s">
        <v>273</v>
      </c>
      <c r="B66" t="s">
        <v>93</v>
      </c>
      <c r="G66" s="1">
        <v>13.947368421052632</v>
      </c>
    </row>
    <row r="67" spans="1:12" x14ac:dyDescent="0.3">
      <c r="A67" t="s">
        <v>274</v>
      </c>
      <c r="B67" t="s">
        <v>93</v>
      </c>
      <c r="G67" s="1">
        <v>18.994736842105265</v>
      </c>
    </row>
    <row r="68" spans="1:12" x14ac:dyDescent="0.3">
      <c r="A68" t="s">
        <v>275</v>
      </c>
      <c r="B68" t="s">
        <v>93</v>
      </c>
      <c r="G68" s="1">
        <v>22.828947368421048</v>
      </c>
    </row>
    <row r="69" spans="1:12" x14ac:dyDescent="0.3">
      <c r="A69" t="s">
        <v>276</v>
      </c>
      <c r="B69" t="s">
        <v>94</v>
      </c>
      <c r="G69" s="1">
        <v>33.031578947368423</v>
      </c>
    </row>
    <row r="70" spans="1:12" x14ac:dyDescent="0.3">
      <c r="A70" t="s">
        <v>277</v>
      </c>
      <c r="B70" t="s">
        <v>94</v>
      </c>
      <c r="G70" s="1">
        <v>36.871052631578941</v>
      </c>
      <c r="K70" s="22"/>
      <c r="L70" s="22" t="s">
        <v>220</v>
      </c>
    </row>
    <row r="71" spans="1:12" x14ac:dyDescent="0.3">
      <c r="A71" t="s">
        <v>278</v>
      </c>
      <c r="B71" t="s">
        <v>94</v>
      </c>
      <c r="C71" t="s">
        <v>260</v>
      </c>
      <c r="F71">
        <v>57.2</v>
      </c>
      <c r="G71" s="1">
        <v>37.289473684210542</v>
      </c>
      <c r="H71" s="28">
        <f>G71-F71</f>
        <v>-19.910526315789461</v>
      </c>
      <c r="K71" s="25"/>
      <c r="L71" s="22">
        <v>100</v>
      </c>
    </row>
    <row r="72" spans="1:12" x14ac:dyDescent="0.3">
      <c r="A72" t="s">
        <v>279</v>
      </c>
      <c r="B72" t="s">
        <v>95</v>
      </c>
      <c r="F72">
        <v>55.4</v>
      </c>
      <c r="G72" s="1">
        <v>39.489473684210509</v>
      </c>
      <c r="H72" s="28">
        <f t="shared" ref="H72:H76" si="3">G72-F72</f>
        <v>-15.91052631578949</v>
      </c>
      <c r="K72" s="22"/>
      <c r="L72" s="22"/>
    </row>
    <row r="73" spans="1:12" x14ac:dyDescent="0.3">
      <c r="A73" t="s">
        <v>280</v>
      </c>
      <c r="B73" t="s">
        <v>95</v>
      </c>
      <c r="F73">
        <v>53.2</v>
      </c>
      <c r="G73" s="1">
        <v>36.657894736842103</v>
      </c>
      <c r="H73" s="28">
        <f t="shared" si="3"/>
        <v>-16.5421052631579</v>
      </c>
    </row>
    <row r="74" spans="1:12" x14ac:dyDescent="0.3">
      <c r="A74" t="s">
        <v>281</v>
      </c>
      <c r="B74" t="s">
        <v>95</v>
      </c>
      <c r="F74">
        <v>56.9</v>
      </c>
      <c r="G74" s="1">
        <v>36.023684210526312</v>
      </c>
      <c r="H74" s="28">
        <f t="shared" si="3"/>
        <v>-20.876315789473686</v>
      </c>
    </row>
    <row r="75" spans="1:12" x14ac:dyDescent="0.3">
      <c r="A75" t="s">
        <v>282</v>
      </c>
      <c r="B75" t="s">
        <v>96</v>
      </c>
      <c r="F75">
        <v>50</v>
      </c>
      <c r="G75" s="1">
        <v>33.081578947368428</v>
      </c>
      <c r="H75" s="28">
        <f t="shared" si="3"/>
        <v>-16.918421052631572</v>
      </c>
    </row>
    <row r="76" spans="1:12" x14ac:dyDescent="0.3">
      <c r="A76" t="s">
        <v>283</v>
      </c>
      <c r="B76" t="s">
        <v>96</v>
      </c>
      <c r="C76" t="s">
        <v>261</v>
      </c>
      <c r="F76">
        <v>48.1</v>
      </c>
      <c r="G76" s="1">
        <v>29.828947368421058</v>
      </c>
      <c r="H76" s="28">
        <f t="shared" si="3"/>
        <v>-18.271052631578943</v>
      </c>
    </row>
    <row r="77" spans="1:12" x14ac:dyDescent="0.3">
      <c r="A77" t="s">
        <v>284</v>
      </c>
      <c r="B77" t="s">
        <v>96</v>
      </c>
      <c r="G77" s="1">
        <v>36.181578947368422</v>
      </c>
    </row>
    <row r="78" spans="1:12" x14ac:dyDescent="0.3">
      <c r="A78" t="s">
        <v>285</v>
      </c>
      <c r="B78" t="s">
        <v>97</v>
      </c>
      <c r="G78" s="1">
        <v>37.38421052631579</v>
      </c>
    </row>
    <row r="79" spans="1:12" x14ac:dyDescent="0.3">
      <c r="A79" t="s">
        <v>286</v>
      </c>
      <c r="B79" t="s">
        <v>97</v>
      </c>
      <c r="G79" s="1">
        <v>38.221052631578942</v>
      </c>
    </row>
    <row r="80" spans="1:12" x14ac:dyDescent="0.3">
      <c r="A80" t="s">
        <v>287</v>
      </c>
      <c r="B80" t="s">
        <v>97</v>
      </c>
      <c r="G80" s="1">
        <v>36.778947368421051</v>
      </c>
    </row>
    <row r="81" spans="7:7" x14ac:dyDescent="0.3">
      <c r="G81" s="1">
        <v>47.576315789473675</v>
      </c>
    </row>
    <row r="82" spans="7:7" x14ac:dyDescent="0.3">
      <c r="G82" s="1">
        <v>43.389473684210522</v>
      </c>
    </row>
    <row r="83" spans="7:7" x14ac:dyDescent="0.3">
      <c r="G83" s="1">
        <v>45.994736842105269</v>
      </c>
    </row>
  </sheetData>
  <mergeCells count="12">
    <mergeCell ref="E49:E52"/>
    <mergeCell ref="E33:E36"/>
    <mergeCell ref="E30:E32"/>
    <mergeCell ref="E25:E29"/>
    <mergeCell ref="E41:E45"/>
    <mergeCell ref="E46:E48"/>
    <mergeCell ref="D2:D9"/>
    <mergeCell ref="E2:E9"/>
    <mergeCell ref="D10:D15"/>
    <mergeCell ref="E10:E15"/>
    <mergeCell ref="D16:D19"/>
    <mergeCell ref="E16:E19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0A631-02CB-4DD5-8D3F-70E9D17133B2}">
  <sheetPr codeName="Feuil6"/>
  <dimension ref="A1:AD59"/>
  <sheetViews>
    <sheetView topLeftCell="E31" workbookViewId="0">
      <selection activeCell="N47" sqref="N47"/>
    </sheetView>
  </sheetViews>
  <sheetFormatPr baseColWidth="10" defaultRowHeight="14.4" x14ac:dyDescent="0.3"/>
  <cols>
    <col min="3" max="3" width="16.21875" bestFit="1" customWidth="1"/>
    <col min="4" max="4" width="50.6640625" bestFit="1" customWidth="1"/>
    <col min="5" max="5" width="45.5546875" bestFit="1" customWidth="1"/>
    <col min="6" max="6" width="15.21875" customWidth="1"/>
    <col min="7" max="7" width="13" bestFit="1" customWidth="1"/>
    <col min="9" max="9" width="10.109375" bestFit="1" customWidth="1"/>
  </cols>
  <sheetData>
    <row r="1" spans="1:10" ht="39.6" x14ac:dyDescent="0.3">
      <c r="A1" t="s">
        <v>81</v>
      </c>
      <c r="B1" s="12"/>
      <c r="C1" s="3" t="s">
        <v>75</v>
      </c>
      <c r="D1" s="3" t="s">
        <v>109</v>
      </c>
      <c r="E1" s="3" t="s">
        <v>110</v>
      </c>
      <c r="F1" s="3" t="s">
        <v>76</v>
      </c>
      <c r="G1" s="3" t="s">
        <v>77</v>
      </c>
      <c r="H1" s="3" t="s">
        <v>174</v>
      </c>
      <c r="I1" s="3" t="s">
        <v>79</v>
      </c>
      <c r="J1" s="3" t="s">
        <v>80</v>
      </c>
    </row>
    <row r="2" spans="1:10" x14ac:dyDescent="0.3">
      <c r="A2">
        <v>13</v>
      </c>
      <c r="B2" t="s">
        <v>95</v>
      </c>
      <c r="C2" t="s">
        <v>82</v>
      </c>
      <c r="D2" s="32" t="s">
        <v>141</v>
      </c>
      <c r="E2" s="32" t="s">
        <v>106</v>
      </c>
      <c r="F2" s="10"/>
      <c r="G2" s="1">
        <v>34.88421052631579</v>
      </c>
      <c r="H2" s="1">
        <v>34.88421052631579</v>
      </c>
      <c r="I2">
        <v>30</v>
      </c>
      <c r="J2">
        <v>60</v>
      </c>
    </row>
    <row r="3" spans="1:10" x14ac:dyDescent="0.3">
      <c r="A3">
        <v>14</v>
      </c>
      <c r="B3" t="s">
        <v>95</v>
      </c>
      <c r="C3" t="s">
        <v>83</v>
      </c>
      <c r="D3" s="33"/>
      <c r="E3" s="33"/>
      <c r="F3" s="10"/>
      <c r="G3" s="1">
        <v>33.802631578947363</v>
      </c>
      <c r="H3" s="1">
        <v>33.802631578947363</v>
      </c>
      <c r="I3">
        <v>30</v>
      </c>
      <c r="J3">
        <v>60</v>
      </c>
    </row>
    <row r="4" spans="1:10" x14ac:dyDescent="0.3">
      <c r="A4">
        <v>15</v>
      </c>
      <c r="B4" t="s">
        <v>95</v>
      </c>
      <c r="C4" t="s">
        <v>84</v>
      </c>
      <c r="D4" s="33"/>
      <c r="E4" s="33"/>
      <c r="F4">
        <v>23.715000000000003</v>
      </c>
      <c r="G4" s="1">
        <v>40.305263157894743</v>
      </c>
      <c r="H4" s="1">
        <f>G4-F4</f>
        <v>16.590263157894739</v>
      </c>
      <c r="I4">
        <v>30</v>
      </c>
      <c r="J4">
        <v>60</v>
      </c>
    </row>
    <row r="5" spans="1:10" x14ac:dyDescent="0.3">
      <c r="A5">
        <v>16</v>
      </c>
      <c r="B5" t="s">
        <v>96</v>
      </c>
      <c r="C5" t="s">
        <v>86</v>
      </c>
      <c r="D5" s="33"/>
      <c r="E5" s="33"/>
      <c r="F5">
        <v>27.36</v>
      </c>
      <c r="G5" s="1">
        <v>40.639473684210536</v>
      </c>
      <c r="H5" s="1">
        <f t="shared" ref="H5:H13" si="0">G5-F5</f>
        <v>13.279473684210537</v>
      </c>
      <c r="I5">
        <v>30</v>
      </c>
      <c r="J5">
        <v>60</v>
      </c>
    </row>
    <row r="6" spans="1:10" x14ac:dyDescent="0.3">
      <c r="A6">
        <v>17</v>
      </c>
      <c r="B6" t="s">
        <v>96</v>
      </c>
      <c r="C6" t="s">
        <v>101</v>
      </c>
      <c r="D6" s="33"/>
      <c r="E6" s="33"/>
      <c r="F6">
        <v>34.880000000000003</v>
      </c>
      <c r="G6" s="1">
        <v>34.35</v>
      </c>
      <c r="H6" s="6">
        <f t="shared" si="0"/>
        <v>-0.53000000000000114</v>
      </c>
      <c r="I6">
        <v>30</v>
      </c>
      <c r="J6">
        <v>60</v>
      </c>
    </row>
    <row r="7" spans="1:10" x14ac:dyDescent="0.3">
      <c r="A7">
        <v>18</v>
      </c>
      <c r="B7" t="s">
        <v>96</v>
      </c>
      <c r="C7" t="s">
        <v>102</v>
      </c>
      <c r="D7" s="33" t="s">
        <v>142</v>
      </c>
      <c r="E7" s="33" t="s">
        <v>104</v>
      </c>
      <c r="F7">
        <v>38.475000000000001</v>
      </c>
      <c r="G7" s="1">
        <v>35.484210526315778</v>
      </c>
      <c r="H7" s="6">
        <f t="shared" si="0"/>
        <v>-2.9907894736842238</v>
      </c>
      <c r="I7">
        <v>30</v>
      </c>
      <c r="J7">
        <v>60</v>
      </c>
    </row>
    <row r="8" spans="1:10" x14ac:dyDescent="0.3">
      <c r="A8">
        <v>19</v>
      </c>
      <c r="B8" t="s">
        <v>97</v>
      </c>
      <c r="C8" t="s">
        <v>103</v>
      </c>
      <c r="D8" s="33"/>
      <c r="E8" s="33"/>
      <c r="F8">
        <v>35.4</v>
      </c>
      <c r="G8" s="1">
        <v>30.418421052631583</v>
      </c>
      <c r="H8" s="6">
        <f t="shared" si="0"/>
        <v>-4.9815789473684156</v>
      </c>
      <c r="I8">
        <v>30</v>
      </c>
      <c r="J8">
        <v>60</v>
      </c>
    </row>
    <row r="9" spans="1:10" x14ac:dyDescent="0.3">
      <c r="A9">
        <v>20</v>
      </c>
      <c r="B9" t="s">
        <v>97</v>
      </c>
      <c r="C9" t="s">
        <v>89</v>
      </c>
      <c r="D9" s="33"/>
      <c r="E9" s="33"/>
      <c r="F9">
        <v>35.1</v>
      </c>
      <c r="G9" s="1">
        <v>28.502631578947366</v>
      </c>
      <c r="H9" s="6">
        <f t="shared" si="0"/>
        <v>-6.5973684210526358</v>
      </c>
      <c r="I9">
        <v>30</v>
      </c>
      <c r="J9">
        <v>60</v>
      </c>
    </row>
    <row r="10" spans="1:10" x14ac:dyDescent="0.3">
      <c r="A10">
        <v>21</v>
      </c>
      <c r="B10" t="s">
        <v>97</v>
      </c>
      <c r="C10" t="s">
        <v>92</v>
      </c>
      <c r="D10" s="33"/>
      <c r="E10" s="33"/>
      <c r="F10">
        <v>38.299999999999997</v>
      </c>
      <c r="G10" s="1">
        <v>19.734210526315792</v>
      </c>
      <c r="H10" s="6">
        <f t="shared" si="0"/>
        <v>-18.565789473684205</v>
      </c>
      <c r="I10">
        <v>30</v>
      </c>
      <c r="J10">
        <v>60</v>
      </c>
    </row>
    <row r="11" spans="1:10" x14ac:dyDescent="0.3">
      <c r="A11">
        <v>22</v>
      </c>
      <c r="B11" t="s">
        <v>98</v>
      </c>
      <c r="C11" t="s">
        <v>90</v>
      </c>
      <c r="D11" s="33" t="s">
        <v>107</v>
      </c>
      <c r="E11" s="33" t="s">
        <v>105</v>
      </c>
      <c r="F11">
        <v>31.05</v>
      </c>
      <c r="G11" s="1">
        <v>25.265789473684212</v>
      </c>
      <c r="H11" s="6">
        <f t="shared" si="0"/>
        <v>-5.784210526315789</v>
      </c>
      <c r="I11">
        <v>30</v>
      </c>
      <c r="J11">
        <v>60</v>
      </c>
    </row>
    <row r="12" spans="1:10" x14ac:dyDescent="0.3">
      <c r="A12">
        <v>23</v>
      </c>
      <c r="B12" t="s">
        <v>98</v>
      </c>
      <c r="C12" t="s">
        <v>91</v>
      </c>
      <c r="D12" s="33"/>
      <c r="E12" s="33"/>
      <c r="F12">
        <v>23.45</v>
      </c>
      <c r="G12" s="1">
        <v>28.769736842105257</v>
      </c>
      <c r="H12" s="1">
        <f t="shared" si="0"/>
        <v>5.3197368421052573</v>
      </c>
      <c r="I12">
        <v>30</v>
      </c>
      <c r="J12">
        <v>60</v>
      </c>
    </row>
    <row r="13" spans="1:10" x14ac:dyDescent="0.3">
      <c r="A13">
        <v>24</v>
      </c>
      <c r="B13" t="s">
        <v>98</v>
      </c>
      <c r="C13" s="7" t="s">
        <v>140</v>
      </c>
      <c r="D13" s="33"/>
      <c r="E13" s="33"/>
      <c r="F13">
        <v>19.399999999999999</v>
      </c>
      <c r="G13" s="1">
        <v>43.818421052631585</v>
      </c>
      <c r="H13" s="1">
        <f t="shared" si="0"/>
        <v>24.418421052631587</v>
      </c>
      <c r="I13">
        <v>30</v>
      </c>
      <c r="J13">
        <v>60</v>
      </c>
    </row>
    <row r="16" spans="1:10" ht="39.6" x14ac:dyDescent="0.3">
      <c r="A16" s="3" t="s">
        <v>81</v>
      </c>
      <c r="B16" s="3" t="s">
        <v>139</v>
      </c>
      <c r="C16" s="3" t="s">
        <v>75</v>
      </c>
      <c r="D16" s="3" t="s">
        <v>109</v>
      </c>
      <c r="E16" s="3" t="s">
        <v>110</v>
      </c>
      <c r="F16" s="3" t="s">
        <v>76</v>
      </c>
      <c r="G16" s="3" t="s">
        <v>77</v>
      </c>
      <c r="H16" s="3" t="s">
        <v>174</v>
      </c>
      <c r="I16" s="3" t="s">
        <v>79</v>
      </c>
      <c r="J16" s="3" t="s">
        <v>80</v>
      </c>
    </row>
    <row r="17" spans="1:30" x14ac:dyDescent="0.3">
      <c r="A17">
        <v>19</v>
      </c>
      <c r="B17" t="s">
        <v>97</v>
      </c>
      <c r="C17" t="s">
        <v>82</v>
      </c>
      <c r="D17" s="32" t="s">
        <v>212</v>
      </c>
      <c r="E17" s="32" t="s">
        <v>106</v>
      </c>
      <c r="F17" s="9">
        <v>15.93</v>
      </c>
      <c r="G17" s="1">
        <v>30.418421052631583</v>
      </c>
      <c r="H17" s="1">
        <f>G17-F17</f>
        <v>14.488421052631583</v>
      </c>
      <c r="I17">
        <v>30</v>
      </c>
      <c r="J17">
        <v>60</v>
      </c>
    </row>
    <row r="18" spans="1:30" x14ac:dyDescent="0.3">
      <c r="A18">
        <v>20</v>
      </c>
      <c r="B18" t="s">
        <v>97</v>
      </c>
      <c r="C18" t="s">
        <v>183</v>
      </c>
      <c r="D18" s="33"/>
      <c r="E18" s="33"/>
      <c r="F18" s="9">
        <v>15.795000000000002</v>
      </c>
      <c r="G18" s="1">
        <v>28.502631578947366</v>
      </c>
      <c r="H18" s="1">
        <f>G18-F18</f>
        <v>12.707631578947364</v>
      </c>
      <c r="I18">
        <v>30</v>
      </c>
      <c r="J18">
        <v>60</v>
      </c>
      <c r="L18" t="s">
        <v>220</v>
      </c>
    </row>
    <row r="19" spans="1:30" x14ac:dyDescent="0.3">
      <c r="A19">
        <v>21</v>
      </c>
      <c r="B19" t="s">
        <v>97</v>
      </c>
      <c r="C19" t="s">
        <v>184</v>
      </c>
      <c r="D19" s="33"/>
      <c r="E19" s="33"/>
      <c r="F19" s="1">
        <v>22.979999999999997</v>
      </c>
      <c r="G19" s="1">
        <v>19.734210526315792</v>
      </c>
      <c r="H19" s="6">
        <f t="shared" ref="H19:H28" si="1">G19-F19</f>
        <v>-3.245789473684205</v>
      </c>
      <c r="I19">
        <v>30</v>
      </c>
      <c r="J19">
        <v>60</v>
      </c>
      <c r="K19" s="26"/>
      <c r="L19">
        <v>60</v>
      </c>
    </row>
    <row r="20" spans="1:30" x14ac:dyDescent="0.3">
      <c r="A20">
        <v>22</v>
      </c>
      <c r="B20" t="s">
        <v>98</v>
      </c>
      <c r="C20" t="s">
        <v>189</v>
      </c>
      <c r="D20" s="33"/>
      <c r="E20" s="33"/>
      <c r="F20" s="1">
        <v>27.6</v>
      </c>
      <c r="G20" s="1">
        <v>25.265789473684212</v>
      </c>
      <c r="H20" s="6">
        <f t="shared" si="1"/>
        <v>-2.3342105263157897</v>
      </c>
      <c r="I20">
        <v>30</v>
      </c>
      <c r="J20">
        <v>60</v>
      </c>
    </row>
    <row r="21" spans="1:30" x14ac:dyDescent="0.3">
      <c r="A21">
        <v>23</v>
      </c>
      <c r="B21" t="s">
        <v>98</v>
      </c>
      <c r="C21" t="s">
        <v>185</v>
      </c>
      <c r="D21" s="33"/>
      <c r="E21" s="33"/>
      <c r="F21" s="1">
        <v>31.824999999999999</v>
      </c>
      <c r="G21" s="1">
        <v>28.769736842105257</v>
      </c>
      <c r="H21" s="6">
        <f t="shared" si="1"/>
        <v>-3.0552631578947427</v>
      </c>
      <c r="I21">
        <v>30</v>
      </c>
      <c r="J21">
        <v>60</v>
      </c>
    </row>
    <row r="22" spans="1:30" x14ac:dyDescent="0.3">
      <c r="A22">
        <v>24</v>
      </c>
      <c r="B22" t="s">
        <v>98</v>
      </c>
      <c r="C22" t="s">
        <v>186</v>
      </c>
      <c r="D22" s="33" t="s">
        <v>213</v>
      </c>
      <c r="E22" s="33" t="s">
        <v>104</v>
      </c>
      <c r="F22" s="1">
        <v>38.799999999999997</v>
      </c>
      <c r="G22" s="1">
        <v>43.818421052631585</v>
      </c>
      <c r="H22" s="1">
        <f t="shared" si="1"/>
        <v>5.018421052631588</v>
      </c>
      <c r="I22">
        <v>30</v>
      </c>
      <c r="J22">
        <v>60</v>
      </c>
    </row>
    <row r="23" spans="1:30" x14ac:dyDescent="0.3">
      <c r="A23">
        <v>25</v>
      </c>
      <c r="B23" t="s">
        <v>99</v>
      </c>
      <c r="C23" t="s">
        <v>190</v>
      </c>
      <c r="D23" s="33"/>
      <c r="E23" s="33"/>
      <c r="F23" s="1">
        <v>42.7</v>
      </c>
      <c r="G23" s="1">
        <v>54.234210526315792</v>
      </c>
      <c r="H23" s="1">
        <f t="shared" si="1"/>
        <v>11.534210526315789</v>
      </c>
      <c r="I23">
        <v>30</v>
      </c>
      <c r="J23">
        <v>60</v>
      </c>
    </row>
    <row r="24" spans="1:30" x14ac:dyDescent="0.3">
      <c r="A24">
        <v>26</v>
      </c>
      <c r="B24" t="s">
        <v>99</v>
      </c>
      <c r="C24" t="s">
        <v>191</v>
      </c>
      <c r="D24" s="33"/>
      <c r="E24" s="33"/>
      <c r="F24" s="1">
        <v>43.4</v>
      </c>
      <c r="G24" s="1">
        <v>43.250000000000014</v>
      </c>
      <c r="H24" s="6">
        <f t="shared" si="1"/>
        <v>-0.14999999999998437</v>
      </c>
      <c r="I24">
        <v>30</v>
      </c>
      <c r="J24">
        <v>60</v>
      </c>
      <c r="K24" s="26"/>
      <c r="L24">
        <v>33</v>
      </c>
    </row>
    <row r="25" spans="1:30" x14ac:dyDescent="0.3">
      <c r="A25">
        <v>27</v>
      </c>
      <c r="B25" t="s">
        <v>99</v>
      </c>
      <c r="C25" t="s">
        <v>187</v>
      </c>
      <c r="D25" s="33" t="s">
        <v>211</v>
      </c>
      <c r="E25" s="33" t="s">
        <v>105</v>
      </c>
      <c r="F25" s="1">
        <v>39.690000000000005</v>
      </c>
      <c r="G25" s="1">
        <v>48.576315789473675</v>
      </c>
      <c r="H25" s="1">
        <f t="shared" si="1"/>
        <v>8.8863157894736702</v>
      </c>
      <c r="I25">
        <v>30</v>
      </c>
      <c r="J25">
        <v>60</v>
      </c>
    </row>
    <row r="26" spans="1:30" x14ac:dyDescent="0.3">
      <c r="A26">
        <v>28</v>
      </c>
      <c r="B26" t="s">
        <v>100</v>
      </c>
      <c r="C26" t="s">
        <v>90</v>
      </c>
      <c r="D26" s="33"/>
      <c r="E26" s="33"/>
      <c r="F26" s="1">
        <v>31.359999999999996</v>
      </c>
      <c r="G26" s="1">
        <v>41.573684210526302</v>
      </c>
      <c r="H26" s="1">
        <f t="shared" si="1"/>
        <v>10.213684210526306</v>
      </c>
      <c r="I26">
        <v>30</v>
      </c>
      <c r="J26">
        <v>60</v>
      </c>
    </row>
    <row r="27" spans="1:30" x14ac:dyDescent="0.3">
      <c r="A27">
        <v>29</v>
      </c>
      <c r="B27" t="s">
        <v>100</v>
      </c>
      <c r="C27" t="s">
        <v>188</v>
      </c>
      <c r="D27" s="33"/>
      <c r="E27" s="33"/>
      <c r="F27" s="1">
        <v>31.849999999999998</v>
      </c>
      <c r="G27" s="1">
        <v>46.765789473684229</v>
      </c>
      <c r="H27" s="1">
        <f t="shared" si="1"/>
        <v>14.915789473684232</v>
      </c>
      <c r="I27">
        <v>30</v>
      </c>
      <c r="J27">
        <v>60</v>
      </c>
    </row>
    <row r="28" spans="1:30" x14ac:dyDescent="0.3">
      <c r="A28">
        <v>30</v>
      </c>
      <c r="B28" t="s">
        <v>100</v>
      </c>
      <c r="C28" s="7" t="s">
        <v>192</v>
      </c>
      <c r="D28" s="33"/>
      <c r="E28" s="33"/>
      <c r="F28" s="1">
        <v>25.4</v>
      </c>
      <c r="G28" s="1">
        <v>20.986842105263158</v>
      </c>
      <c r="H28" s="6">
        <f t="shared" si="1"/>
        <v>-4.4131578947368411</v>
      </c>
      <c r="I28">
        <v>30</v>
      </c>
      <c r="J28">
        <v>60</v>
      </c>
      <c r="K28" s="26"/>
      <c r="L28">
        <v>25</v>
      </c>
    </row>
    <row r="29" spans="1:30" x14ac:dyDescent="0.3">
      <c r="F29">
        <f>SUM(F17:F28)</f>
        <v>367.33000000000004</v>
      </c>
    </row>
    <row r="31" spans="1:30" x14ac:dyDescent="0.3"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 ht="39.6" x14ac:dyDescent="0.3">
      <c r="D32" s="15" t="s">
        <v>81</v>
      </c>
      <c r="E32" s="15" t="s">
        <v>139</v>
      </c>
      <c r="F32" s="3" t="s">
        <v>75</v>
      </c>
      <c r="G32" s="3" t="s">
        <v>109</v>
      </c>
      <c r="H32" s="3" t="s">
        <v>110</v>
      </c>
      <c r="I32" s="3" t="s">
        <v>76</v>
      </c>
      <c r="J32" s="3" t="s">
        <v>77</v>
      </c>
      <c r="K32" s="3" t="s">
        <v>174</v>
      </c>
    </row>
    <row r="33" spans="4:14" x14ac:dyDescent="0.3">
      <c r="D33">
        <v>10</v>
      </c>
      <c r="E33" t="s">
        <v>94</v>
      </c>
      <c r="F33" t="s">
        <v>258</v>
      </c>
      <c r="J33" s="1">
        <v>34.60526315789474</v>
      </c>
    </row>
    <row r="34" spans="4:14" x14ac:dyDescent="0.3">
      <c r="D34">
        <v>11</v>
      </c>
      <c r="E34" t="s">
        <v>94</v>
      </c>
      <c r="F34" t="s">
        <v>258</v>
      </c>
      <c r="J34" s="1">
        <v>40.042105263157907</v>
      </c>
    </row>
    <row r="35" spans="4:14" x14ac:dyDescent="0.3">
      <c r="D35">
        <v>12</v>
      </c>
      <c r="E35" t="s">
        <v>94</v>
      </c>
      <c r="F35" t="s">
        <v>258</v>
      </c>
      <c r="J35" s="1">
        <v>81.007894736842104</v>
      </c>
    </row>
    <row r="36" spans="4:14" x14ac:dyDescent="0.3">
      <c r="D36">
        <v>13</v>
      </c>
      <c r="E36" t="s">
        <v>95</v>
      </c>
      <c r="F36" t="s">
        <v>259</v>
      </c>
      <c r="J36" s="1">
        <v>34.88421052631579</v>
      </c>
    </row>
    <row r="37" spans="4:14" x14ac:dyDescent="0.3">
      <c r="D37">
        <v>14</v>
      </c>
      <c r="E37" t="s">
        <v>95</v>
      </c>
      <c r="J37" s="1">
        <v>33.802631578947363</v>
      </c>
    </row>
    <row r="38" spans="4:14" x14ac:dyDescent="0.3">
      <c r="D38">
        <v>15</v>
      </c>
      <c r="E38" t="s">
        <v>95</v>
      </c>
      <c r="J38" s="1">
        <v>40.305263157894743</v>
      </c>
    </row>
    <row r="39" spans="4:14" x14ac:dyDescent="0.3">
      <c r="D39">
        <v>16</v>
      </c>
      <c r="E39" t="s">
        <v>96</v>
      </c>
      <c r="J39" s="1">
        <v>40.639473684210536</v>
      </c>
    </row>
    <row r="40" spans="4:14" x14ac:dyDescent="0.3">
      <c r="D40">
        <v>17</v>
      </c>
      <c r="E40" t="s">
        <v>96</v>
      </c>
      <c r="J40" s="1">
        <v>34.35</v>
      </c>
    </row>
    <row r="41" spans="4:14" x14ac:dyDescent="0.3">
      <c r="D41">
        <v>18</v>
      </c>
      <c r="E41" t="s">
        <v>96</v>
      </c>
      <c r="J41" s="1">
        <v>35.484210526315778</v>
      </c>
    </row>
    <row r="42" spans="4:14" x14ac:dyDescent="0.3">
      <c r="D42">
        <v>19</v>
      </c>
      <c r="E42" t="s">
        <v>97</v>
      </c>
      <c r="J42" s="1">
        <v>30.418421052631583</v>
      </c>
    </row>
    <row r="43" spans="4:14" x14ac:dyDescent="0.3">
      <c r="D43">
        <v>20</v>
      </c>
      <c r="E43" t="s">
        <v>97</v>
      </c>
      <c r="J43" s="1">
        <v>28.502631578947366</v>
      </c>
    </row>
    <row r="44" spans="4:14" x14ac:dyDescent="0.3">
      <c r="D44">
        <v>21</v>
      </c>
      <c r="E44" t="s">
        <v>97</v>
      </c>
      <c r="J44" s="1">
        <v>19.734210526315792</v>
      </c>
    </row>
    <row r="45" spans="4:14" x14ac:dyDescent="0.3">
      <c r="D45">
        <v>22</v>
      </c>
      <c r="E45" t="s">
        <v>98</v>
      </c>
      <c r="F45" t="s">
        <v>260</v>
      </c>
      <c r="I45">
        <v>31.9</v>
      </c>
      <c r="J45" s="1">
        <v>25.265789473684212</v>
      </c>
      <c r="K45" s="6">
        <f>J45-I45</f>
        <v>-6.6342105263157869</v>
      </c>
      <c r="M45" s="22"/>
      <c r="N45" s="22" t="s">
        <v>220</v>
      </c>
    </row>
    <row r="46" spans="4:14" x14ac:dyDescent="0.3">
      <c r="D46">
        <v>23</v>
      </c>
      <c r="E46" t="s">
        <v>98</v>
      </c>
      <c r="I46">
        <v>32.700000000000003</v>
      </c>
      <c r="J46" s="1">
        <v>28.769736842105257</v>
      </c>
      <c r="K46" s="6">
        <f t="shared" ref="K46:K50" si="2">J46-I46</f>
        <v>-3.9302631578947462</v>
      </c>
      <c r="M46" s="25"/>
      <c r="N46" s="22">
        <v>33.33</v>
      </c>
    </row>
    <row r="47" spans="4:14" x14ac:dyDescent="0.3">
      <c r="D47">
        <v>24</v>
      </c>
      <c r="E47" t="s">
        <v>98</v>
      </c>
      <c r="I47">
        <v>36.799999999999997</v>
      </c>
      <c r="J47" s="1">
        <v>43.818421052631585</v>
      </c>
      <c r="K47" s="1">
        <f t="shared" si="2"/>
        <v>7.018421052631588</v>
      </c>
      <c r="M47" s="22"/>
      <c r="N47" s="22">
        <v>66.66</v>
      </c>
    </row>
    <row r="48" spans="4:14" x14ac:dyDescent="0.3">
      <c r="D48">
        <v>25</v>
      </c>
      <c r="E48" t="s">
        <v>99</v>
      </c>
      <c r="I48">
        <v>42.1</v>
      </c>
      <c r="J48" s="1">
        <v>54.234210526315792</v>
      </c>
      <c r="K48" s="1">
        <f t="shared" si="2"/>
        <v>12.13421052631579</v>
      </c>
    </row>
    <row r="49" spans="4:11" x14ac:dyDescent="0.3">
      <c r="D49">
        <v>26</v>
      </c>
      <c r="E49" t="s">
        <v>99</v>
      </c>
      <c r="I49">
        <v>42.4</v>
      </c>
      <c r="J49" s="1">
        <v>43.250000000000014</v>
      </c>
      <c r="K49" s="1">
        <f t="shared" si="2"/>
        <v>0.85000000000001563</v>
      </c>
    </row>
    <row r="50" spans="4:11" x14ac:dyDescent="0.3">
      <c r="D50">
        <v>27</v>
      </c>
      <c r="E50" t="s">
        <v>99</v>
      </c>
      <c r="F50" t="s">
        <v>261</v>
      </c>
      <c r="I50">
        <v>42.7</v>
      </c>
      <c r="J50" s="1">
        <v>48.576315789473675</v>
      </c>
      <c r="K50" s="1">
        <f t="shared" si="2"/>
        <v>5.8763157894736722</v>
      </c>
    </row>
    <row r="51" spans="4:11" x14ac:dyDescent="0.3">
      <c r="D51">
        <v>28</v>
      </c>
      <c r="E51" t="s">
        <v>100</v>
      </c>
      <c r="J51" s="1">
        <v>41.573684210526302</v>
      </c>
    </row>
    <row r="52" spans="4:11" x14ac:dyDescent="0.3">
      <c r="D52">
        <v>29</v>
      </c>
      <c r="E52" t="s">
        <v>100</v>
      </c>
      <c r="J52" s="1">
        <v>46.765789473684229</v>
      </c>
    </row>
    <row r="53" spans="4:11" x14ac:dyDescent="0.3">
      <c r="D53">
        <v>30</v>
      </c>
      <c r="E53" t="s">
        <v>100</v>
      </c>
      <c r="J53" s="1">
        <v>20.986842105263158</v>
      </c>
    </row>
    <row r="54" spans="4:11" x14ac:dyDescent="0.3">
      <c r="J54" s="1"/>
    </row>
    <row r="55" spans="4:11" x14ac:dyDescent="0.3">
      <c r="J55" s="1"/>
    </row>
    <row r="56" spans="4:11" x14ac:dyDescent="0.3">
      <c r="J56" s="1"/>
    </row>
    <row r="57" spans="4:11" x14ac:dyDescent="0.3">
      <c r="J57" s="1"/>
    </row>
    <row r="58" spans="4:11" x14ac:dyDescent="0.3">
      <c r="J58" s="1"/>
    </row>
    <row r="59" spans="4:11" x14ac:dyDescent="0.3">
      <c r="J59" s="1"/>
    </row>
  </sheetData>
  <mergeCells count="12">
    <mergeCell ref="E17:E21"/>
    <mergeCell ref="E22:E24"/>
    <mergeCell ref="E25:E28"/>
    <mergeCell ref="D2:D6"/>
    <mergeCell ref="E2:E6"/>
    <mergeCell ref="D7:D10"/>
    <mergeCell ref="E7:E10"/>
    <mergeCell ref="D11:D13"/>
    <mergeCell ref="E11:E13"/>
    <mergeCell ref="D25:D28"/>
    <mergeCell ref="D22:D24"/>
    <mergeCell ref="D17:D2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146C9-B3F0-47D6-802E-4F08ECCAAEC6}">
  <sheetPr codeName="Feuil7"/>
  <dimension ref="A1:AG119"/>
  <sheetViews>
    <sheetView topLeftCell="I67" zoomScale="70" zoomScaleNormal="70" workbookViewId="0">
      <selection activeCell="Z86" sqref="Z86:Z91"/>
    </sheetView>
  </sheetViews>
  <sheetFormatPr baseColWidth="10" defaultRowHeight="14.4" x14ac:dyDescent="0.3"/>
  <sheetData>
    <row r="1" spans="1:27" x14ac:dyDescent="0.3">
      <c r="A1" t="s">
        <v>111</v>
      </c>
      <c r="B1" t="s">
        <v>109</v>
      </c>
      <c r="C1" t="s">
        <v>112</v>
      </c>
      <c r="E1" t="s">
        <v>262</v>
      </c>
      <c r="F1" t="s">
        <v>113</v>
      </c>
      <c r="H1" t="s">
        <v>109</v>
      </c>
      <c r="I1" t="s">
        <v>115</v>
      </c>
      <c r="O1" s="33" t="s">
        <v>138</v>
      </c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</row>
    <row r="2" spans="1:27" x14ac:dyDescent="0.3">
      <c r="C2" t="s">
        <v>180</v>
      </c>
      <c r="F2" t="s">
        <v>114</v>
      </c>
      <c r="N2" s="33" t="s">
        <v>3</v>
      </c>
      <c r="O2" t="s">
        <v>81</v>
      </c>
      <c r="P2" t="s">
        <v>134</v>
      </c>
      <c r="Q2" t="s">
        <v>135</v>
      </c>
      <c r="R2" t="s">
        <v>93</v>
      </c>
      <c r="S2" t="s">
        <v>94</v>
      </c>
      <c r="T2" t="s">
        <v>95</v>
      </c>
      <c r="U2" t="s">
        <v>96</v>
      </c>
      <c r="V2" t="s">
        <v>97</v>
      </c>
      <c r="W2" t="s">
        <v>98</v>
      </c>
      <c r="X2" t="s">
        <v>99</v>
      </c>
      <c r="Y2" t="s">
        <v>100</v>
      </c>
      <c r="Z2" t="s">
        <v>136</v>
      </c>
      <c r="AA2" t="s">
        <v>137</v>
      </c>
    </row>
    <row r="3" spans="1:27" x14ac:dyDescent="0.3">
      <c r="A3" t="s">
        <v>64</v>
      </c>
      <c r="B3" t="s">
        <v>116</v>
      </c>
      <c r="C3">
        <v>0.45</v>
      </c>
      <c r="D3" s="1">
        <f>62.1*C3</f>
        <v>27.945</v>
      </c>
      <c r="E3">
        <v>1</v>
      </c>
      <c r="F3">
        <v>0.45</v>
      </c>
      <c r="H3" t="s">
        <v>116</v>
      </c>
      <c r="I3" t="s">
        <v>117</v>
      </c>
      <c r="N3" s="33"/>
      <c r="O3" t="s">
        <v>131</v>
      </c>
      <c r="P3">
        <v>52.4</v>
      </c>
      <c r="Q3">
        <v>56.5</v>
      </c>
      <c r="R3">
        <v>55.6</v>
      </c>
      <c r="S3">
        <v>53.7</v>
      </c>
      <c r="T3">
        <v>50.2</v>
      </c>
      <c r="U3">
        <v>44</v>
      </c>
      <c r="V3">
        <v>34.4</v>
      </c>
      <c r="W3">
        <v>33.6</v>
      </c>
      <c r="X3">
        <v>42.5</v>
      </c>
      <c r="Y3">
        <v>44.2</v>
      </c>
      <c r="Z3">
        <v>46.9</v>
      </c>
      <c r="AA3">
        <v>49.7</v>
      </c>
    </row>
    <row r="4" spans="1:27" x14ac:dyDescent="0.3">
      <c r="A4" s="2" t="s">
        <v>173</v>
      </c>
      <c r="C4">
        <v>0.45</v>
      </c>
      <c r="D4" s="1">
        <f>62.1*C4</f>
        <v>27.945</v>
      </c>
      <c r="E4">
        <v>1</v>
      </c>
      <c r="F4">
        <v>0.6</v>
      </c>
      <c r="N4" s="33"/>
      <c r="O4" t="s">
        <v>132</v>
      </c>
      <c r="P4">
        <v>52.8</v>
      </c>
      <c r="Q4">
        <v>57.5</v>
      </c>
      <c r="R4">
        <v>54.5</v>
      </c>
      <c r="S4">
        <v>53.1</v>
      </c>
      <c r="T4">
        <v>49.8</v>
      </c>
      <c r="U4">
        <v>42.4</v>
      </c>
      <c r="V4">
        <v>32.799999999999997</v>
      </c>
      <c r="W4">
        <v>33.6</v>
      </c>
      <c r="X4">
        <v>43.1</v>
      </c>
      <c r="Y4">
        <v>44.2</v>
      </c>
      <c r="Z4">
        <v>48.4</v>
      </c>
      <c r="AA4">
        <v>50.3</v>
      </c>
    </row>
    <row r="5" spans="1:27" x14ac:dyDescent="0.3">
      <c r="A5" t="s">
        <v>118</v>
      </c>
      <c r="C5">
        <v>0.5</v>
      </c>
      <c r="D5">
        <f>61.6*C5</f>
        <v>30.8</v>
      </c>
      <c r="E5">
        <v>1</v>
      </c>
      <c r="F5">
        <v>0.8</v>
      </c>
      <c r="N5" s="33"/>
      <c r="O5" t="s">
        <v>133</v>
      </c>
      <c r="P5">
        <v>60.4</v>
      </c>
      <c r="Q5">
        <v>45.3</v>
      </c>
      <c r="R5">
        <v>59.7</v>
      </c>
      <c r="S5">
        <v>52.5</v>
      </c>
      <c r="T5">
        <v>51.1</v>
      </c>
      <c r="U5">
        <v>37.9</v>
      </c>
      <c r="V5">
        <v>37</v>
      </c>
      <c r="W5">
        <v>37</v>
      </c>
      <c r="X5">
        <v>43.7</v>
      </c>
      <c r="Y5">
        <v>50.4</v>
      </c>
      <c r="Z5">
        <v>48.9</v>
      </c>
      <c r="AA5">
        <v>56.6</v>
      </c>
    </row>
    <row r="6" spans="1:27" x14ac:dyDescent="0.3">
      <c r="A6" t="s">
        <v>119</v>
      </c>
      <c r="C6">
        <v>0.65</v>
      </c>
      <c r="D6" s="1">
        <f>65.4*C6</f>
        <v>42.510000000000005</v>
      </c>
      <c r="E6">
        <v>1</v>
      </c>
      <c r="F6">
        <v>0.95</v>
      </c>
      <c r="H6" t="s">
        <v>120</v>
      </c>
      <c r="I6" t="s">
        <v>121</v>
      </c>
    </row>
    <row r="7" spans="1:27" x14ac:dyDescent="0.3">
      <c r="A7" t="s">
        <v>48</v>
      </c>
      <c r="B7" t="s">
        <v>120</v>
      </c>
      <c r="C7">
        <v>0.85</v>
      </c>
      <c r="D7" s="1">
        <f>52.1*C7</f>
        <v>44.284999999999997</v>
      </c>
      <c r="E7">
        <v>1</v>
      </c>
      <c r="F7">
        <v>1</v>
      </c>
      <c r="H7" t="s">
        <v>122</v>
      </c>
      <c r="N7" s="33" t="s">
        <v>4</v>
      </c>
      <c r="O7" t="s">
        <v>81</v>
      </c>
      <c r="P7" t="s">
        <v>134</v>
      </c>
      <c r="Q7" t="s">
        <v>135</v>
      </c>
      <c r="R7" t="s">
        <v>93</v>
      </c>
      <c r="S7" t="s">
        <v>94</v>
      </c>
      <c r="T7" t="s">
        <v>95</v>
      </c>
      <c r="U7" t="s">
        <v>96</v>
      </c>
      <c r="V7" t="s">
        <v>97</v>
      </c>
      <c r="W7" t="s">
        <v>98</v>
      </c>
      <c r="X7" t="s">
        <v>99</v>
      </c>
      <c r="Y7" t="s">
        <v>100</v>
      </c>
      <c r="Z7" t="s">
        <v>136</v>
      </c>
      <c r="AA7" t="s">
        <v>137</v>
      </c>
    </row>
    <row r="8" spans="1:27" x14ac:dyDescent="0.3">
      <c r="A8" t="s">
        <v>123</v>
      </c>
      <c r="B8" t="s">
        <v>124</v>
      </c>
      <c r="C8">
        <v>1</v>
      </c>
      <c r="D8">
        <f>51.7*C8</f>
        <v>51.7</v>
      </c>
      <c r="E8">
        <v>1</v>
      </c>
      <c r="F8">
        <v>1</v>
      </c>
      <c r="N8" s="33"/>
      <c r="O8" t="s">
        <v>131</v>
      </c>
      <c r="P8">
        <v>48.1</v>
      </c>
      <c r="Q8">
        <v>51.6</v>
      </c>
      <c r="R8">
        <v>51.9</v>
      </c>
      <c r="S8">
        <v>51.9</v>
      </c>
      <c r="T8">
        <v>49</v>
      </c>
      <c r="U8">
        <v>42.6</v>
      </c>
      <c r="V8">
        <v>31.8</v>
      </c>
      <c r="W8">
        <v>31.9</v>
      </c>
      <c r="X8">
        <v>42.1</v>
      </c>
      <c r="Y8">
        <v>43.1</v>
      </c>
      <c r="Z8">
        <v>45.1</v>
      </c>
      <c r="AA8">
        <v>47.9</v>
      </c>
    </row>
    <row r="9" spans="1:27" x14ac:dyDescent="0.3">
      <c r="A9" t="s">
        <v>125</v>
      </c>
      <c r="C9">
        <v>1</v>
      </c>
      <c r="D9">
        <f>53.7*C9</f>
        <v>53.7</v>
      </c>
      <c r="E9">
        <v>1</v>
      </c>
      <c r="F9">
        <v>1</v>
      </c>
      <c r="N9" s="33"/>
      <c r="O9" t="s">
        <v>132</v>
      </c>
      <c r="P9">
        <v>46.3</v>
      </c>
      <c r="Q9">
        <v>52.5</v>
      </c>
      <c r="R9">
        <v>51.9</v>
      </c>
      <c r="S9">
        <v>51.9</v>
      </c>
      <c r="T9">
        <v>48.7</v>
      </c>
      <c r="U9">
        <v>41.2</v>
      </c>
      <c r="V9">
        <v>29.8</v>
      </c>
      <c r="W9">
        <v>32.700000000000003</v>
      </c>
      <c r="X9">
        <v>42.4</v>
      </c>
      <c r="Y9">
        <v>43.4</v>
      </c>
      <c r="Z9">
        <v>46</v>
      </c>
      <c r="AA9">
        <v>48.3</v>
      </c>
    </row>
    <row r="10" spans="1:27" x14ac:dyDescent="0.3">
      <c r="A10" t="s">
        <v>126</v>
      </c>
      <c r="B10" t="s">
        <v>127</v>
      </c>
      <c r="C10">
        <v>0.95</v>
      </c>
      <c r="D10" s="1">
        <f>53.7*C10</f>
        <v>51.015000000000001</v>
      </c>
      <c r="E10">
        <v>1</v>
      </c>
      <c r="F10">
        <v>0.9</v>
      </c>
      <c r="H10" t="s">
        <v>127</v>
      </c>
      <c r="N10" s="33"/>
      <c r="O10" t="s">
        <v>133</v>
      </c>
      <c r="P10">
        <v>54.7</v>
      </c>
      <c r="Q10">
        <v>41.6</v>
      </c>
      <c r="R10">
        <v>57.1</v>
      </c>
      <c r="S10">
        <v>51.9</v>
      </c>
      <c r="T10">
        <v>49.7</v>
      </c>
      <c r="U10">
        <v>35.799999999999997</v>
      </c>
      <c r="V10">
        <v>34.200000000000003</v>
      </c>
      <c r="W10">
        <v>36.799999999999997</v>
      </c>
      <c r="X10">
        <v>42.7</v>
      </c>
      <c r="Y10">
        <v>48.1</v>
      </c>
      <c r="Z10">
        <v>47</v>
      </c>
      <c r="AA10">
        <v>52.9</v>
      </c>
    </row>
    <row r="11" spans="1:27" x14ac:dyDescent="0.3">
      <c r="A11" t="s">
        <v>128</v>
      </c>
      <c r="B11" t="s">
        <v>129</v>
      </c>
      <c r="C11">
        <v>0.85</v>
      </c>
      <c r="D11" s="1">
        <f>45*C11</f>
        <v>38.25</v>
      </c>
      <c r="E11">
        <v>1</v>
      </c>
      <c r="F11">
        <v>0.7</v>
      </c>
      <c r="H11" t="s">
        <v>129</v>
      </c>
    </row>
    <row r="12" spans="1:27" x14ac:dyDescent="0.3">
      <c r="A12" t="s">
        <v>130</v>
      </c>
      <c r="C12">
        <v>0.75</v>
      </c>
      <c r="D12" s="1">
        <f>45*C12</f>
        <v>33.75</v>
      </c>
      <c r="E12">
        <v>1</v>
      </c>
      <c r="F12">
        <v>0.5</v>
      </c>
    </row>
    <row r="14" spans="1:27" x14ac:dyDescent="0.3">
      <c r="N14" s="33" t="s">
        <v>1</v>
      </c>
      <c r="O14" t="s">
        <v>81</v>
      </c>
      <c r="P14" t="s">
        <v>134</v>
      </c>
      <c r="Q14" t="s">
        <v>135</v>
      </c>
      <c r="R14" t="s">
        <v>93</v>
      </c>
      <c r="S14" t="s">
        <v>94</v>
      </c>
      <c r="T14" t="s">
        <v>95</v>
      </c>
      <c r="U14" t="s">
        <v>96</v>
      </c>
      <c r="V14" t="s">
        <v>97</v>
      </c>
      <c r="W14" t="s">
        <v>98</v>
      </c>
      <c r="X14" t="s">
        <v>99</v>
      </c>
      <c r="Y14" t="s">
        <v>100</v>
      </c>
      <c r="Z14" t="s">
        <v>136</v>
      </c>
      <c r="AA14" t="s">
        <v>137</v>
      </c>
    </row>
    <row r="15" spans="1:27" x14ac:dyDescent="0.3">
      <c r="N15" s="33"/>
      <c r="O15" t="s">
        <v>131</v>
      </c>
      <c r="P15">
        <v>65</v>
      </c>
      <c r="Q15">
        <v>66.2</v>
      </c>
      <c r="R15">
        <v>62.1</v>
      </c>
      <c r="S15">
        <v>57.8</v>
      </c>
      <c r="T15">
        <v>52.7</v>
      </c>
      <c r="U15">
        <v>46.5</v>
      </c>
      <c r="V15">
        <v>38.9</v>
      </c>
      <c r="W15">
        <v>36.200000000000003</v>
      </c>
      <c r="X15">
        <v>38.1</v>
      </c>
      <c r="Y15">
        <v>43.3</v>
      </c>
      <c r="Z15">
        <v>48.2</v>
      </c>
      <c r="AA15">
        <v>52.7</v>
      </c>
    </row>
    <row r="16" spans="1:27" x14ac:dyDescent="0.3">
      <c r="A16" t="s">
        <v>160</v>
      </c>
      <c r="N16" s="33"/>
      <c r="O16" t="s">
        <v>132</v>
      </c>
      <c r="P16">
        <v>65</v>
      </c>
      <c r="Q16">
        <v>65</v>
      </c>
      <c r="R16">
        <v>61.6</v>
      </c>
      <c r="S16">
        <v>55.9</v>
      </c>
      <c r="T16">
        <v>51.7</v>
      </c>
      <c r="U16">
        <v>43.5</v>
      </c>
      <c r="V16">
        <v>38</v>
      </c>
      <c r="W16">
        <v>35.4</v>
      </c>
      <c r="X16">
        <v>40.200000000000003</v>
      </c>
      <c r="Y16">
        <v>44.9</v>
      </c>
      <c r="Z16">
        <v>50.4</v>
      </c>
      <c r="AA16">
        <v>54</v>
      </c>
    </row>
    <row r="17" spans="1:27" x14ac:dyDescent="0.3">
      <c r="B17" t="s">
        <v>149</v>
      </c>
      <c r="C17" t="s">
        <v>147</v>
      </c>
      <c r="D17" t="s">
        <v>148</v>
      </c>
      <c r="E17" t="s">
        <v>161</v>
      </c>
      <c r="F17" t="s">
        <v>147</v>
      </c>
      <c r="N17" s="33"/>
      <c r="O17" t="s">
        <v>133</v>
      </c>
      <c r="P17">
        <v>71.5</v>
      </c>
      <c r="Q17">
        <v>50.8</v>
      </c>
      <c r="R17">
        <v>65.400000000000006</v>
      </c>
      <c r="S17">
        <v>54.3</v>
      </c>
      <c r="T17">
        <v>53.7</v>
      </c>
      <c r="U17">
        <v>42</v>
      </c>
      <c r="V17">
        <v>40.9</v>
      </c>
      <c r="W17">
        <v>40</v>
      </c>
      <c r="X17">
        <v>41.7</v>
      </c>
      <c r="Y17">
        <v>51.2</v>
      </c>
      <c r="Z17">
        <v>51.3</v>
      </c>
      <c r="AA17">
        <v>60.7</v>
      </c>
    </row>
    <row r="18" spans="1:27" x14ac:dyDescent="0.3">
      <c r="A18" t="s">
        <v>82</v>
      </c>
      <c r="B18" t="s">
        <v>150</v>
      </c>
      <c r="C18">
        <v>1</v>
      </c>
      <c r="E18" t="s">
        <v>82</v>
      </c>
      <c r="F18">
        <v>1</v>
      </c>
    </row>
    <row r="19" spans="1:27" x14ac:dyDescent="0.3">
      <c r="A19" t="s">
        <v>146</v>
      </c>
      <c r="B19" t="s">
        <v>151</v>
      </c>
      <c r="C19">
        <v>1</v>
      </c>
      <c r="E19" t="s">
        <v>162</v>
      </c>
      <c r="F19">
        <v>2</v>
      </c>
    </row>
    <row r="20" spans="1:27" x14ac:dyDescent="0.3">
      <c r="A20" t="s">
        <v>152</v>
      </c>
      <c r="B20" t="s">
        <v>84</v>
      </c>
      <c r="C20">
        <v>2</v>
      </c>
      <c r="D20" t="s">
        <v>158</v>
      </c>
      <c r="E20" t="s">
        <v>163</v>
      </c>
      <c r="F20">
        <v>3</v>
      </c>
    </row>
    <row r="21" spans="1:27" x14ac:dyDescent="0.3">
      <c r="A21" t="s">
        <v>152</v>
      </c>
      <c r="B21" t="s">
        <v>85</v>
      </c>
      <c r="C21">
        <v>2</v>
      </c>
      <c r="D21" t="s">
        <v>159</v>
      </c>
      <c r="E21" t="s">
        <v>153</v>
      </c>
      <c r="F21" s="11" t="s">
        <v>164</v>
      </c>
      <c r="G21" s="11"/>
      <c r="N21" s="33" t="s">
        <v>5</v>
      </c>
      <c r="O21" t="s">
        <v>81</v>
      </c>
      <c r="P21" t="s">
        <v>134</v>
      </c>
      <c r="Q21" t="s">
        <v>135</v>
      </c>
      <c r="R21" t="s">
        <v>93</v>
      </c>
      <c r="S21" t="s">
        <v>94</v>
      </c>
      <c r="T21" t="s">
        <v>95</v>
      </c>
      <c r="U21" t="s">
        <v>96</v>
      </c>
      <c r="V21" t="s">
        <v>97</v>
      </c>
      <c r="W21" t="s">
        <v>98</v>
      </c>
      <c r="X21" t="s">
        <v>99</v>
      </c>
      <c r="Y21" t="s">
        <v>100</v>
      </c>
      <c r="Z21" t="s">
        <v>136</v>
      </c>
      <c r="AA21" t="s">
        <v>137</v>
      </c>
    </row>
    <row r="22" spans="1:27" x14ac:dyDescent="0.3">
      <c r="A22" t="s">
        <v>153</v>
      </c>
      <c r="C22">
        <v>5</v>
      </c>
      <c r="D22" t="s">
        <v>155</v>
      </c>
      <c r="E22" t="s">
        <v>154</v>
      </c>
      <c r="F22" t="s">
        <v>165</v>
      </c>
      <c r="N22" s="33"/>
      <c r="O22" t="s">
        <v>131</v>
      </c>
      <c r="P22">
        <v>63.1</v>
      </c>
      <c r="Q22">
        <v>67</v>
      </c>
      <c r="R22">
        <v>64.5</v>
      </c>
      <c r="S22">
        <v>60.4</v>
      </c>
      <c r="T22">
        <v>55.4</v>
      </c>
      <c r="U22">
        <v>50</v>
      </c>
      <c r="V22">
        <v>36.9</v>
      </c>
      <c r="W22">
        <v>35.6</v>
      </c>
      <c r="X22">
        <v>46.1</v>
      </c>
      <c r="Y22">
        <v>47.9</v>
      </c>
      <c r="Z22">
        <v>53.2</v>
      </c>
      <c r="AA22">
        <v>63</v>
      </c>
    </row>
    <row r="23" spans="1:27" x14ac:dyDescent="0.3">
      <c r="A23" t="s">
        <v>154</v>
      </c>
      <c r="C23">
        <v>5</v>
      </c>
      <c r="D23" t="s">
        <v>155</v>
      </c>
      <c r="E23" t="s">
        <v>129</v>
      </c>
      <c r="F23">
        <v>14</v>
      </c>
      <c r="N23" s="33"/>
      <c r="O23" t="s">
        <v>132</v>
      </c>
      <c r="P23">
        <v>63.2</v>
      </c>
      <c r="Q23">
        <v>68.3</v>
      </c>
      <c r="R23">
        <v>61.9</v>
      </c>
      <c r="S23">
        <v>59.9</v>
      </c>
      <c r="T23">
        <v>53.2</v>
      </c>
      <c r="U23">
        <v>48.1</v>
      </c>
      <c r="V23">
        <v>34.4</v>
      </c>
      <c r="W23">
        <v>35.700000000000003</v>
      </c>
      <c r="X23">
        <v>46.7</v>
      </c>
      <c r="Y23">
        <v>48.5</v>
      </c>
      <c r="Z23">
        <v>55.9</v>
      </c>
      <c r="AA23">
        <v>63.1</v>
      </c>
    </row>
    <row r="24" spans="1:27" x14ac:dyDescent="0.3">
      <c r="A24" t="s">
        <v>129</v>
      </c>
      <c r="C24">
        <v>12</v>
      </c>
      <c r="D24" t="s">
        <v>157</v>
      </c>
      <c r="N24" s="33"/>
      <c r="O24" t="s">
        <v>133</v>
      </c>
      <c r="P24">
        <v>69.599999999999994</v>
      </c>
      <c r="Q24">
        <v>53.5</v>
      </c>
      <c r="R24">
        <v>67.7</v>
      </c>
      <c r="S24">
        <v>57.2</v>
      </c>
      <c r="T24">
        <v>56.9</v>
      </c>
      <c r="U24">
        <v>46.2</v>
      </c>
      <c r="V24">
        <v>39.200000000000003</v>
      </c>
      <c r="W24">
        <v>39.299999999999997</v>
      </c>
      <c r="X24">
        <v>47.3</v>
      </c>
      <c r="Y24">
        <v>53.9</v>
      </c>
      <c r="Z24">
        <v>58.2</v>
      </c>
      <c r="AA24">
        <v>69.400000000000006</v>
      </c>
    </row>
    <row r="25" spans="1:27" x14ac:dyDescent="0.3">
      <c r="C25">
        <v>18</v>
      </c>
      <c r="D25" t="s">
        <v>156</v>
      </c>
    </row>
    <row r="27" spans="1:27" x14ac:dyDescent="0.3">
      <c r="H27" t="s">
        <v>206</v>
      </c>
      <c r="I27" s="33" t="s">
        <v>1</v>
      </c>
      <c r="J27" s="33"/>
      <c r="K27" s="33"/>
      <c r="L27" s="33"/>
    </row>
    <row r="28" spans="1:27" x14ac:dyDescent="0.3">
      <c r="A28" t="s">
        <v>201</v>
      </c>
      <c r="D28" t="s">
        <v>180</v>
      </c>
      <c r="E28" t="s">
        <v>181</v>
      </c>
      <c r="G28" t="s">
        <v>111</v>
      </c>
      <c r="H28" t="s">
        <v>113</v>
      </c>
      <c r="I28" t="s">
        <v>81</v>
      </c>
      <c r="J28" t="s">
        <v>131</v>
      </c>
      <c r="K28" t="s">
        <v>132</v>
      </c>
      <c r="L28" t="s">
        <v>133</v>
      </c>
      <c r="N28" s="33" t="s">
        <v>2</v>
      </c>
      <c r="O28" t="s">
        <v>81</v>
      </c>
      <c r="P28" t="s">
        <v>134</v>
      </c>
      <c r="Q28" t="s">
        <v>135</v>
      </c>
      <c r="R28" t="s">
        <v>93</v>
      </c>
      <c r="S28" t="s">
        <v>94</v>
      </c>
      <c r="T28" t="s">
        <v>95</v>
      </c>
      <c r="U28" t="s">
        <v>96</v>
      </c>
      <c r="V28" t="s">
        <v>97</v>
      </c>
      <c r="W28" t="s">
        <v>98</v>
      </c>
      <c r="X28" t="s">
        <v>99</v>
      </c>
      <c r="Y28" t="s">
        <v>100</v>
      </c>
      <c r="Z28" t="s">
        <v>136</v>
      </c>
      <c r="AA28" t="s">
        <v>137</v>
      </c>
    </row>
    <row r="29" spans="1:27" x14ac:dyDescent="0.3">
      <c r="A29">
        <v>8</v>
      </c>
      <c r="B29" t="s">
        <v>93</v>
      </c>
      <c r="C29" t="s">
        <v>82</v>
      </c>
      <c r="H29" t="s">
        <v>114</v>
      </c>
      <c r="I29" t="s">
        <v>134</v>
      </c>
      <c r="J29">
        <v>65</v>
      </c>
      <c r="K29">
        <v>65</v>
      </c>
      <c r="L29">
        <v>71.5</v>
      </c>
      <c r="N29" s="33"/>
      <c r="O29" t="s">
        <v>131</v>
      </c>
      <c r="P29">
        <v>56.6</v>
      </c>
      <c r="Q29">
        <v>61</v>
      </c>
      <c r="R29">
        <v>58.9</v>
      </c>
      <c r="S29">
        <v>55.7</v>
      </c>
      <c r="T29">
        <v>51.6</v>
      </c>
      <c r="U29">
        <v>45.6</v>
      </c>
      <c r="V29">
        <v>35.4</v>
      </c>
      <c r="W29">
        <v>34.5</v>
      </c>
      <c r="X29">
        <v>42.7</v>
      </c>
      <c r="Y29">
        <v>44.8</v>
      </c>
      <c r="Z29">
        <v>48.4</v>
      </c>
      <c r="AA29">
        <v>52.5</v>
      </c>
    </row>
    <row r="30" spans="1:27" x14ac:dyDescent="0.3">
      <c r="A30">
        <v>9</v>
      </c>
      <c r="B30" t="s">
        <v>93</v>
      </c>
      <c r="C30" t="s">
        <v>83</v>
      </c>
      <c r="G30" t="s">
        <v>64</v>
      </c>
      <c r="H30">
        <v>0.45</v>
      </c>
      <c r="I30" t="s">
        <v>135</v>
      </c>
      <c r="J30">
        <v>66.2</v>
      </c>
      <c r="K30">
        <v>65</v>
      </c>
      <c r="L30">
        <v>50.8</v>
      </c>
      <c r="N30" s="33"/>
      <c r="O30" t="s">
        <v>132</v>
      </c>
      <c r="P30">
        <v>58.3</v>
      </c>
      <c r="Q30">
        <v>62</v>
      </c>
      <c r="R30">
        <v>56.8</v>
      </c>
      <c r="S30">
        <v>55.4</v>
      </c>
      <c r="T30">
        <v>50.7</v>
      </c>
      <c r="U30">
        <v>43.6</v>
      </c>
      <c r="V30">
        <v>35.1</v>
      </c>
      <c r="W30">
        <v>33.5</v>
      </c>
      <c r="X30">
        <v>43.4</v>
      </c>
      <c r="Y30">
        <v>45.5</v>
      </c>
      <c r="Z30">
        <v>50.3</v>
      </c>
      <c r="AA30">
        <v>53.5</v>
      </c>
    </row>
    <row r="31" spans="1:27" x14ac:dyDescent="0.3">
      <c r="A31">
        <v>10</v>
      </c>
      <c r="B31" t="s">
        <v>94</v>
      </c>
      <c r="C31" t="s">
        <v>83</v>
      </c>
      <c r="G31" s="2" t="s">
        <v>173</v>
      </c>
      <c r="H31">
        <v>0.6</v>
      </c>
      <c r="I31" t="s">
        <v>93</v>
      </c>
      <c r="J31">
        <v>62.1</v>
      </c>
      <c r="K31">
        <v>61.6</v>
      </c>
      <c r="L31">
        <v>65.400000000000006</v>
      </c>
      <c r="N31" s="33"/>
      <c r="O31" t="s">
        <v>133</v>
      </c>
      <c r="P31">
        <v>65.5</v>
      </c>
      <c r="Q31">
        <v>48.7</v>
      </c>
      <c r="R31">
        <v>62.2</v>
      </c>
      <c r="S31">
        <v>53.1</v>
      </c>
      <c r="T31">
        <v>52.7</v>
      </c>
      <c r="U31">
        <v>40.5</v>
      </c>
      <c r="V31">
        <v>38.299999999999997</v>
      </c>
      <c r="W31">
        <v>38.799999999999997</v>
      </c>
      <c r="X31">
        <v>44.1</v>
      </c>
      <c r="Y31">
        <v>50.8</v>
      </c>
      <c r="Z31">
        <v>51.3</v>
      </c>
      <c r="AA31">
        <v>60.7</v>
      </c>
    </row>
    <row r="32" spans="1:27" x14ac:dyDescent="0.3">
      <c r="A32">
        <v>11</v>
      </c>
      <c r="B32" t="s">
        <v>94</v>
      </c>
      <c r="C32" t="s">
        <v>84</v>
      </c>
      <c r="D32">
        <v>0.45</v>
      </c>
      <c r="E32">
        <f>D32*K32</f>
        <v>25.155000000000001</v>
      </c>
      <c r="G32" t="s">
        <v>118</v>
      </c>
      <c r="H32">
        <v>0.8</v>
      </c>
      <c r="I32" t="s">
        <v>94</v>
      </c>
      <c r="J32">
        <v>57.8</v>
      </c>
      <c r="K32">
        <v>55.9</v>
      </c>
      <c r="L32">
        <v>54.3</v>
      </c>
    </row>
    <row r="33" spans="1:33" x14ac:dyDescent="0.3">
      <c r="A33">
        <v>12</v>
      </c>
      <c r="B33" t="s">
        <v>94</v>
      </c>
      <c r="C33" t="s">
        <v>84</v>
      </c>
      <c r="D33">
        <v>0.45</v>
      </c>
      <c r="E33">
        <f>D33*L32</f>
        <v>24.434999999999999</v>
      </c>
      <c r="G33" t="s">
        <v>119</v>
      </c>
      <c r="H33">
        <v>0.95</v>
      </c>
      <c r="I33" t="s">
        <v>95</v>
      </c>
      <c r="J33">
        <v>52.7</v>
      </c>
      <c r="K33">
        <v>51.7</v>
      </c>
      <c r="L33">
        <v>53.7</v>
      </c>
    </row>
    <row r="34" spans="1:33" x14ac:dyDescent="0.3">
      <c r="A34">
        <v>13</v>
      </c>
      <c r="B34" t="s">
        <v>95</v>
      </c>
      <c r="C34" t="s">
        <v>85</v>
      </c>
      <c r="D34">
        <v>0.5</v>
      </c>
      <c r="E34">
        <f>D34*J33</f>
        <v>26.35</v>
      </c>
      <c r="G34" t="s">
        <v>48</v>
      </c>
      <c r="H34">
        <v>1</v>
      </c>
      <c r="I34" t="s">
        <v>96</v>
      </c>
      <c r="J34">
        <v>46.5</v>
      </c>
      <c r="K34">
        <v>43.5</v>
      </c>
      <c r="L34">
        <v>42</v>
      </c>
      <c r="N34" t="s">
        <v>200</v>
      </c>
      <c r="S34" t="s">
        <v>208</v>
      </c>
    </row>
    <row r="35" spans="1:33" ht="26.4" x14ac:dyDescent="0.3">
      <c r="A35">
        <v>14</v>
      </c>
      <c r="B35" t="s">
        <v>95</v>
      </c>
      <c r="C35" t="s">
        <v>86</v>
      </c>
      <c r="D35">
        <v>0.55000000000000004</v>
      </c>
      <c r="E35">
        <f>D35*K33</f>
        <v>28.435000000000002</v>
      </c>
      <c r="G35" t="s">
        <v>123</v>
      </c>
      <c r="H35">
        <v>1</v>
      </c>
      <c r="I35" t="s">
        <v>97</v>
      </c>
      <c r="J35">
        <v>38.9</v>
      </c>
      <c r="K35">
        <v>38</v>
      </c>
      <c r="L35">
        <v>40.9</v>
      </c>
      <c r="N35" s="3" t="s">
        <v>81</v>
      </c>
      <c r="O35" s="3" t="s">
        <v>139</v>
      </c>
      <c r="P35" s="3" t="s">
        <v>75</v>
      </c>
      <c r="Q35" t="s">
        <v>207</v>
      </c>
      <c r="S35" s="3" t="s">
        <v>81</v>
      </c>
      <c r="T35" s="3" t="s">
        <v>139</v>
      </c>
      <c r="U35" s="3" t="s">
        <v>75</v>
      </c>
      <c r="V35" t="s">
        <v>207</v>
      </c>
      <c r="Y35" t="s">
        <v>218</v>
      </c>
      <c r="Z35" t="s">
        <v>219</v>
      </c>
      <c r="AB35" t="s">
        <v>263</v>
      </c>
      <c r="AE35" t="s">
        <v>265</v>
      </c>
    </row>
    <row r="36" spans="1:33" x14ac:dyDescent="0.3">
      <c r="A36">
        <v>15</v>
      </c>
      <c r="B36" t="s">
        <v>95</v>
      </c>
      <c r="C36" t="s">
        <v>101</v>
      </c>
      <c r="D36">
        <v>0.6</v>
      </c>
      <c r="E36">
        <f>D36*L33</f>
        <v>32.22</v>
      </c>
      <c r="G36" t="s">
        <v>125</v>
      </c>
      <c r="H36">
        <v>1</v>
      </c>
      <c r="I36" t="s">
        <v>98</v>
      </c>
      <c r="J36">
        <v>36.200000000000003</v>
      </c>
      <c r="K36">
        <v>35.4</v>
      </c>
      <c r="L36">
        <v>40</v>
      </c>
      <c r="N36">
        <v>12</v>
      </c>
      <c r="O36" t="s">
        <v>94</v>
      </c>
      <c r="P36" t="s">
        <v>82</v>
      </c>
      <c r="Q36">
        <f>H30*L32</f>
        <v>24.434999999999999</v>
      </c>
      <c r="S36">
        <v>22</v>
      </c>
      <c r="T36" t="s">
        <v>98</v>
      </c>
      <c r="U36" t="s">
        <v>82</v>
      </c>
      <c r="V36">
        <f>H30*J36</f>
        <v>16.290000000000003</v>
      </c>
      <c r="X36" t="s">
        <v>1</v>
      </c>
      <c r="Y36" s="1">
        <v>398.87499999999994</v>
      </c>
      <c r="Z36" s="1">
        <v>359.81</v>
      </c>
      <c r="AB36">
        <v>20</v>
      </c>
      <c r="AC36" t="s">
        <v>97</v>
      </c>
      <c r="AD36">
        <v>38</v>
      </c>
      <c r="AE36">
        <v>22</v>
      </c>
      <c r="AF36" t="s">
        <v>98</v>
      </c>
      <c r="AG36">
        <v>36.200000000000003</v>
      </c>
    </row>
    <row r="37" spans="1:33" x14ac:dyDescent="0.3">
      <c r="A37">
        <v>16</v>
      </c>
      <c r="B37" t="s">
        <v>96</v>
      </c>
      <c r="C37" t="s">
        <v>178</v>
      </c>
      <c r="D37">
        <v>0.65</v>
      </c>
      <c r="E37">
        <f>D37*J34</f>
        <v>30.225000000000001</v>
      </c>
      <c r="G37" t="s">
        <v>126</v>
      </c>
      <c r="H37">
        <v>0.9</v>
      </c>
      <c r="I37" t="s">
        <v>99</v>
      </c>
      <c r="J37">
        <v>38.1</v>
      </c>
      <c r="K37">
        <v>40.200000000000003</v>
      </c>
      <c r="L37">
        <v>41.7</v>
      </c>
      <c r="N37">
        <v>13</v>
      </c>
      <c r="O37" t="s">
        <v>95</v>
      </c>
      <c r="P37" t="s">
        <v>183</v>
      </c>
      <c r="Q37">
        <f>H30*J33</f>
        <v>23.715000000000003</v>
      </c>
      <c r="S37">
        <v>23</v>
      </c>
      <c r="T37" t="s">
        <v>98</v>
      </c>
      <c r="U37" t="s">
        <v>183</v>
      </c>
      <c r="V37">
        <f>H30*K36</f>
        <v>15.93</v>
      </c>
      <c r="X37" t="s">
        <v>3</v>
      </c>
      <c r="Y37" s="1">
        <v>404.17999999999995</v>
      </c>
      <c r="Z37" s="1">
        <v>385.87499999999994</v>
      </c>
      <c r="AB37">
        <v>21</v>
      </c>
      <c r="AC37" t="s">
        <v>97</v>
      </c>
      <c r="AD37">
        <v>40.9</v>
      </c>
      <c r="AE37">
        <v>23</v>
      </c>
      <c r="AF37" t="s">
        <v>98</v>
      </c>
      <c r="AG37">
        <v>35.4</v>
      </c>
    </row>
    <row r="38" spans="1:33" x14ac:dyDescent="0.3">
      <c r="A38">
        <v>17</v>
      </c>
      <c r="B38" t="s">
        <v>96</v>
      </c>
      <c r="C38" s="2" t="s">
        <v>179</v>
      </c>
      <c r="D38">
        <v>0.7</v>
      </c>
      <c r="E38">
        <f>D38*K34</f>
        <v>30.45</v>
      </c>
      <c r="G38" t="s">
        <v>128</v>
      </c>
      <c r="H38">
        <v>0.7</v>
      </c>
      <c r="I38" t="s">
        <v>100</v>
      </c>
      <c r="J38">
        <v>43.3</v>
      </c>
      <c r="K38">
        <v>44.9</v>
      </c>
      <c r="L38">
        <v>51.2</v>
      </c>
      <c r="N38">
        <v>14</v>
      </c>
      <c r="O38" t="s">
        <v>95</v>
      </c>
      <c r="P38" t="s">
        <v>184</v>
      </c>
      <c r="Q38">
        <f>H31*K33</f>
        <v>31.02</v>
      </c>
      <c r="S38">
        <v>24</v>
      </c>
      <c r="T38" t="s">
        <v>98</v>
      </c>
      <c r="U38" t="s">
        <v>184</v>
      </c>
      <c r="V38">
        <f>L36*H31</f>
        <v>24</v>
      </c>
      <c r="X38" t="s">
        <v>4</v>
      </c>
      <c r="Y38" s="1">
        <v>389.255</v>
      </c>
      <c r="Z38" s="1">
        <v>384.87</v>
      </c>
      <c r="AB38">
        <v>22</v>
      </c>
      <c r="AC38" t="s">
        <v>98</v>
      </c>
      <c r="AD38">
        <v>36.200000000000003</v>
      </c>
      <c r="AE38">
        <v>24</v>
      </c>
      <c r="AF38" t="s">
        <v>98</v>
      </c>
      <c r="AG38">
        <v>40</v>
      </c>
    </row>
    <row r="39" spans="1:33" x14ac:dyDescent="0.3">
      <c r="A39">
        <v>18</v>
      </c>
      <c r="B39" t="s">
        <v>96</v>
      </c>
      <c r="C39" t="s">
        <v>88</v>
      </c>
      <c r="D39">
        <v>0.8</v>
      </c>
      <c r="E39">
        <f>D39*L34</f>
        <v>33.6</v>
      </c>
      <c r="G39" t="s">
        <v>130</v>
      </c>
      <c r="H39">
        <v>0.5</v>
      </c>
      <c r="I39" t="s">
        <v>136</v>
      </c>
      <c r="J39">
        <v>48.2</v>
      </c>
      <c r="K39">
        <v>50.4</v>
      </c>
      <c r="L39">
        <v>51.3</v>
      </c>
      <c r="N39">
        <v>15</v>
      </c>
      <c r="O39" t="s">
        <v>95</v>
      </c>
      <c r="P39" t="s">
        <v>189</v>
      </c>
      <c r="Q39">
        <f>H32*L33</f>
        <v>42.960000000000008</v>
      </c>
      <c r="S39">
        <v>25</v>
      </c>
      <c r="T39" t="s">
        <v>99</v>
      </c>
      <c r="U39" t="s">
        <v>189</v>
      </c>
      <c r="V39">
        <f>H32*J37</f>
        <v>30.480000000000004</v>
      </c>
      <c r="X39" t="s">
        <v>5</v>
      </c>
      <c r="Y39" s="1">
        <v>391.13500000000005</v>
      </c>
      <c r="Z39" s="1">
        <v>368.54499999999996</v>
      </c>
      <c r="AB39">
        <v>23</v>
      </c>
      <c r="AC39" t="s">
        <v>98</v>
      </c>
      <c r="AD39">
        <v>35.4</v>
      </c>
      <c r="AE39">
        <v>25</v>
      </c>
      <c r="AF39" t="s">
        <v>99</v>
      </c>
      <c r="AG39">
        <v>38.1</v>
      </c>
    </row>
    <row r="40" spans="1:33" x14ac:dyDescent="0.3">
      <c r="A40">
        <v>19</v>
      </c>
      <c r="B40" t="s">
        <v>97</v>
      </c>
      <c r="C40" t="s">
        <v>103</v>
      </c>
      <c r="D40">
        <v>0.95</v>
      </c>
      <c r="E40">
        <f>D40*J35</f>
        <v>36.954999999999998</v>
      </c>
      <c r="I40" t="s">
        <v>137</v>
      </c>
      <c r="J40">
        <v>52.7</v>
      </c>
      <c r="K40">
        <v>54</v>
      </c>
      <c r="L40">
        <v>60.7</v>
      </c>
      <c r="N40">
        <v>16</v>
      </c>
      <c r="O40" t="s">
        <v>96</v>
      </c>
      <c r="P40" t="s">
        <v>185</v>
      </c>
      <c r="Q40">
        <f>H33*J34</f>
        <v>44.174999999999997</v>
      </c>
      <c r="S40">
        <v>26</v>
      </c>
      <c r="T40" t="s">
        <v>99</v>
      </c>
      <c r="U40" t="s">
        <v>185</v>
      </c>
      <c r="V40">
        <f>H33*K37</f>
        <v>38.19</v>
      </c>
      <c r="X40" t="s">
        <v>2</v>
      </c>
      <c r="Y40" s="1">
        <v>367.33000000000004</v>
      </c>
      <c r="Z40" s="1"/>
      <c r="AB40">
        <v>24</v>
      </c>
      <c r="AC40" t="s">
        <v>98</v>
      </c>
      <c r="AD40">
        <v>40</v>
      </c>
      <c r="AE40">
        <v>26</v>
      </c>
      <c r="AF40" t="s">
        <v>99</v>
      </c>
      <c r="AG40">
        <v>40.200000000000003</v>
      </c>
    </row>
    <row r="41" spans="1:33" x14ac:dyDescent="0.3">
      <c r="A41">
        <v>20</v>
      </c>
      <c r="B41" t="s">
        <v>97</v>
      </c>
      <c r="C41" t="s">
        <v>89</v>
      </c>
      <c r="D41">
        <v>1</v>
      </c>
      <c r="E41">
        <f>D41*K35</f>
        <v>38</v>
      </c>
      <c r="N41">
        <v>17</v>
      </c>
      <c r="O41" t="s">
        <v>96</v>
      </c>
      <c r="P41" t="s">
        <v>186</v>
      </c>
      <c r="Q41">
        <f>H34*K34</f>
        <v>43.5</v>
      </c>
      <c r="S41">
        <v>27</v>
      </c>
      <c r="T41" t="s">
        <v>99</v>
      </c>
      <c r="U41" t="s">
        <v>186</v>
      </c>
      <c r="V41">
        <f>H34*L37</f>
        <v>41.7</v>
      </c>
      <c r="AB41">
        <v>25</v>
      </c>
      <c r="AC41" t="s">
        <v>99</v>
      </c>
      <c r="AD41">
        <v>38.1</v>
      </c>
      <c r="AE41">
        <v>27</v>
      </c>
      <c r="AF41" t="s">
        <v>99</v>
      </c>
      <c r="AG41">
        <v>41.7</v>
      </c>
    </row>
    <row r="42" spans="1:33" x14ac:dyDescent="0.3">
      <c r="A42">
        <v>21</v>
      </c>
      <c r="B42" t="s">
        <v>97</v>
      </c>
      <c r="C42" t="s">
        <v>92</v>
      </c>
      <c r="D42">
        <v>1</v>
      </c>
      <c r="E42">
        <f>D42*L35</f>
        <v>40.9</v>
      </c>
      <c r="N42">
        <v>18</v>
      </c>
      <c r="O42" t="s">
        <v>96</v>
      </c>
      <c r="P42" t="s">
        <v>190</v>
      </c>
      <c r="Q42">
        <f>H35*L34</f>
        <v>42</v>
      </c>
      <c r="S42">
        <v>28</v>
      </c>
      <c r="T42" t="s">
        <v>100</v>
      </c>
      <c r="U42" t="s">
        <v>190</v>
      </c>
      <c r="V42">
        <f>H35*J38</f>
        <v>43.3</v>
      </c>
    </row>
    <row r="43" spans="1:33" x14ac:dyDescent="0.3">
      <c r="A43">
        <v>22</v>
      </c>
      <c r="B43" t="s">
        <v>98</v>
      </c>
      <c r="C43" t="s">
        <v>90</v>
      </c>
      <c r="D43">
        <v>1</v>
      </c>
      <c r="E43">
        <f>D43*J36</f>
        <v>36.200000000000003</v>
      </c>
      <c r="N43">
        <v>19</v>
      </c>
      <c r="O43" t="s">
        <v>97</v>
      </c>
      <c r="P43" t="s">
        <v>191</v>
      </c>
      <c r="Q43">
        <f>H36*J35</f>
        <v>38.9</v>
      </c>
      <c r="S43">
        <v>29</v>
      </c>
      <c r="T43" t="s">
        <v>100</v>
      </c>
      <c r="U43" t="s">
        <v>191</v>
      </c>
      <c r="V43">
        <f>H36*K38</f>
        <v>44.9</v>
      </c>
    </row>
    <row r="44" spans="1:33" x14ac:dyDescent="0.3">
      <c r="A44">
        <v>23</v>
      </c>
      <c r="B44" t="s">
        <v>98</v>
      </c>
      <c r="C44" t="s">
        <v>90</v>
      </c>
      <c r="D44">
        <v>0.9</v>
      </c>
      <c r="E44">
        <f>D44*K36</f>
        <v>31.86</v>
      </c>
      <c r="N44">
        <v>20</v>
      </c>
      <c r="O44" t="s">
        <v>97</v>
      </c>
      <c r="P44" t="s">
        <v>187</v>
      </c>
      <c r="Q44">
        <f>H37*K35</f>
        <v>34.200000000000003</v>
      </c>
      <c r="S44">
        <v>30</v>
      </c>
      <c r="T44" t="s">
        <v>100</v>
      </c>
      <c r="U44" t="s">
        <v>196</v>
      </c>
      <c r="V44">
        <f>H37*L38</f>
        <v>46.080000000000005</v>
      </c>
    </row>
    <row r="45" spans="1:33" x14ac:dyDescent="0.3">
      <c r="A45">
        <v>24</v>
      </c>
      <c r="B45" t="s">
        <v>98</v>
      </c>
      <c r="C45" t="s">
        <v>90</v>
      </c>
      <c r="D45">
        <v>0.7</v>
      </c>
      <c r="E45">
        <f>D45*L36</f>
        <v>28</v>
      </c>
      <c r="N45">
        <v>21</v>
      </c>
      <c r="O45" t="s">
        <v>97</v>
      </c>
      <c r="P45" t="s">
        <v>90</v>
      </c>
      <c r="Q45">
        <f>H38*L35</f>
        <v>28.629999999999995</v>
      </c>
      <c r="S45">
        <v>31</v>
      </c>
      <c r="T45" t="s">
        <v>136</v>
      </c>
      <c r="U45" t="s">
        <v>188</v>
      </c>
      <c r="V45">
        <f>H38*J39</f>
        <v>33.74</v>
      </c>
    </row>
    <row r="46" spans="1:33" x14ac:dyDescent="0.3">
      <c r="A46">
        <v>25</v>
      </c>
      <c r="B46" t="s">
        <v>99</v>
      </c>
      <c r="C46" t="s">
        <v>91</v>
      </c>
      <c r="D46">
        <v>0.5</v>
      </c>
      <c r="E46">
        <f>D46*J37</f>
        <v>19.05</v>
      </c>
      <c r="N46">
        <v>22</v>
      </c>
      <c r="O46" t="s">
        <v>98</v>
      </c>
      <c r="P46" t="s">
        <v>188</v>
      </c>
      <c r="Q46">
        <f>H38*J36</f>
        <v>25.34</v>
      </c>
      <c r="S46">
        <v>32</v>
      </c>
      <c r="T46" t="s">
        <v>136</v>
      </c>
      <c r="U46" s="7" t="s">
        <v>192</v>
      </c>
      <c r="V46">
        <f>H39*K39</f>
        <v>25.2</v>
      </c>
    </row>
    <row r="47" spans="1:33" x14ac:dyDescent="0.3">
      <c r="E47">
        <f>SUM(E32:E46)</f>
        <v>461.83499999999998</v>
      </c>
      <c r="N47">
        <v>23</v>
      </c>
      <c r="O47" t="s">
        <v>98</v>
      </c>
      <c r="P47" s="7" t="s">
        <v>192</v>
      </c>
      <c r="Q47">
        <f>H39*L36</f>
        <v>20</v>
      </c>
    </row>
    <row r="49" spans="1:29" x14ac:dyDescent="0.3">
      <c r="A49" t="s">
        <v>202</v>
      </c>
    </row>
    <row r="50" spans="1:29" ht="26.4" x14ac:dyDescent="0.3">
      <c r="A50" s="3" t="s">
        <v>139</v>
      </c>
      <c r="B50" s="3" t="s">
        <v>75</v>
      </c>
      <c r="C50" s="3" t="s">
        <v>109</v>
      </c>
      <c r="E50" s="16" t="s">
        <v>3</v>
      </c>
      <c r="I50" s="33" t="s">
        <v>3</v>
      </c>
      <c r="J50" s="33"/>
      <c r="K50" s="33"/>
      <c r="L50" s="33"/>
      <c r="N50" t="s">
        <v>200</v>
      </c>
      <c r="S50" t="s">
        <v>210</v>
      </c>
    </row>
    <row r="51" spans="1:29" ht="26.4" x14ac:dyDescent="0.3">
      <c r="A51" t="s">
        <v>94</v>
      </c>
      <c r="B51" t="s">
        <v>82</v>
      </c>
      <c r="C51" s="32" t="s">
        <v>141</v>
      </c>
      <c r="H51" t="s">
        <v>206</v>
      </c>
      <c r="I51" t="s">
        <v>81</v>
      </c>
      <c r="J51" t="s">
        <v>131</v>
      </c>
      <c r="K51" t="s">
        <v>132</v>
      </c>
      <c r="L51" t="s">
        <v>133</v>
      </c>
      <c r="N51" s="3" t="s">
        <v>81</v>
      </c>
      <c r="O51" s="3" t="s">
        <v>139</v>
      </c>
      <c r="P51" s="3" t="s">
        <v>75</v>
      </c>
      <c r="Q51" t="s">
        <v>214</v>
      </c>
      <c r="S51" s="3" t="s">
        <v>81</v>
      </c>
      <c r="T51" s="3" t="s">
        <v>139</v>
      </c>
      <c r="U51" s="3" t="s">
        <v>75</v>
      </c>
      <c r="V51" t="s">
        <v>214</v>
      </c>
      <c r="X51" t="s">
        <v>263</v>
      </c>
      <c r="AA51" t="s">
        <v>265</v>
      </c>
    </row>
    <row r="52" spans="1:29" x14ac:dyDescent="0.3">
      <c r="A52" t="s">
        <v>94</v>
      </c>
      <c r="B52" t="s">
        <v>83</v>
      </c>
      <c r="C52" s="33"/>
      <c r="G52" t="s">
        <v>111</v>
      </c>
      <c r="H52" t="s">
        <v>113</v>
      </c>
      <c r="I52" t="s">
        <v>134</v>
      </c>
      <c r="J52">
        <v>52.4</v>
      </c>
      <c r="K52">
        <v>52.8</v>
      </c>
      <c r="L52">
        <v>60.4</v>
      </c>
      <c r="N52">
        <v>10</v>
      </c>
      <c r="O52" t="s">
        <v>94</v>
      </c>
      <c r="P52" t="s">
        <v>82</v>
      </c>
      <c r="Q52" s="1">
        <f>H54*J55</f>
        <v>24.165000000000003</v>
      </c>
      <c r="S52">
        <v>22</v>
      </c>
      <c r="T52" t="s">
        <v>98</v>
      </c>
      <c r="U52" t="s">
        <v>82</v>
      </c>
      <c r="V52">
        <f>H54*J59</f>
        <v>15.120000000000001</v>
      </c>
      <c r="X52">
        <v>20</v>
      </c>
      <c r="Y52" t="s">
        <v>97</v>
      </c>
      <c r="Z52">
        <v>32.799999999999997</v>
      </c>
      <c r="AA52">
        <v>22</v>
      </c>
      <c r="AB52" t="s">
        <v>98</v>
      </c>
      <c r="AC52">
        <v>33.6</v>
      </c>
    </row>
    <row r="53" spans="1:29" x14ac:dyDescent="0.3">
      <c r="A53" t="s">
        <v>94</v>
      </c>
      <c r="B53" t="s">
        <v>84</v>
      </c>
      <c r="C53" s="33"/>
      <c r="D53">
        <v>0.45</v>
      </c>
      <c r="E53">
        <f>D53*L55</f>
        <v>23.625</v>
      </c>
      <c r="H53" t="s">
        <v>114</v>
      </c>
      <c r="I53" t="s">
        <v>135</v>
      </c>
      <c r="J53">
        <v>56.5</v>
      </c>
      <c r="K53">
        <v>57.5</v>
      </c>
      <c r="L53">
        <v>45.3</v>
      </c>
      <c r="N53">
        <v>11</v>
      </c>
      <c r="O53" t="s">
        <v>94</v>
      </c>
      <c r="P53" t="s">
        <v>183</v>
      </c>
      <c r="Q53" s="19">
        <f>H54*K55</f>
        <v>23.895</v>
      </c>
      <c r="S53">
        <v>23</v>
      </c>
      <c r="T53" t="s">
        <v>98</v>
      </c>
      <c r="U53" t="s">
        <v>183</v>
      </c>
      <c r="V53">
        <f>H54*K59</f>
        <v>15.120000000000001</v>
      </c>
      <c r="X53">
        <v>21</v>
      </c>
      <c r="Y53" t="s">
        <v>97</v>
      </c>
      <c r="Z53">
        <v>37</v>
      </c>
      <c r="AA53">
        <v>23</v>
      </c>
      <c r="AB53" t="s">
        <v>98</v>
      </c>
      <c r="AC53">
        <v>33.6</v>
      </c>
    </row>
    <row r="54" spans="1:29" x14ac:dyDescent="0.3">
      <c r="A54" t="s">
        <v>95</v>
      </c>
      <c r="B54" t="s">
        <v>86</v>
      </c>
      <c r="C54" s="33"/>
      <c r="D54">
        <v>0.6</v>
      </c>
      <c r="E54">
        <f>D54*J56</f>
        <v>30.12</v>
      </c>
      <c r="G54" t="s">
        <v>64</v>
      </c>
      <c r="H54">
        <v>0.45</v>
      </c>
      <c r="I54" t="s">
        <v>93</v>
      </c>
      <c r="J54">
        <v>55.6</v>
      </c>
      <c r="K54">
        <v>54.5</v>
      </c>
      <c r="L54">
        <v>59.7</v>
      </c>
      <c r="N54">
        <v>12</v>
      </c>
      <c r="O54" t="s">
        <v>94</v>
      </c>
      <c r="P54" t="s">
        <v>184</v>
      </c>
      <c r="Q54">
        <f>H55*L55</f>
        <v>31.5</v>
      </c>
      <c r="S54">
        <v>24</v>
      </c>
      <c r="T54" t="s">
        <v>98</v>
      </c>
      <c r="U54" t="s">
        <v>184</v>
      </c>
      <c r="V54">
        <f>H55*L59</f>
        <v>22.2</v>
      </c>
      <c r="X54">
        <v>22</v>
      </c>
      <c r="Y54" t="s">
        <v>98</v>
      </c>
      <c r="Z54">
        <v>33.6</v>
      </c>
      <c r="AA54">
        <v>24</v>
      </c>
      <c r="AB54" t="s">
        <v>98</v>
      </c>
      <c r="AC54">
        <v>37</v>
      </c>
    </row>
    <row r="55" spans="1:29" x14ac:dyDescent="0.3">
      <c r="A55" t="s">
        <v>95</v>
      </c>
      <c r="B55" t="s">
        <v>101</v>
      </c>
      <c r="C55" s="33"/>
      <c r="D55">
        <v>0.8</v>
      </c>
      <c r="E55">
        <f>D55*K56</f>
        <v>39.840000000000003</v>
      </c>
      <c r="G55" s="2" t="s">
        <v>173</v>
      </c>
      <c r="H55">
        <v>0.6</v>
      </c>
      <c r="I55" t="s">
        <v>94</v>
      </c>
      <c r="J55">
        <v>53.7</v>
      </c>
      <c r="K55">
        <v>53.1</v>
      </c>
      <c r="L55">
        <v>52.5</v>
      </c>
      <c r="N55">
        <v>13</v>
      </c>
      <c r="O55" t="s">
        <v>95</v>
      </c>
      <c r="P55" t="s">
        <v>189</v>
      </c>
      <c r="Q55">
        <f>H56*J56</f>
        <v>40.160000000000004</v>
      </c>
      <c r="S55">
        <v>25</v>
      </c>
      <c r="T55" t="s">
        <v>99</v>
      </c>
      <c r="U55" t="s">
        <v>189</v>
      </c>
      <c r="V55">
        <f>H56*J60</f>
        <v>34</v>
      </c>
      <c r="X55">
        <v>23</v>
      </c>
      <c r="Y55" t="s">
        <v>98</v>
      </c>
      <c r="Z55">
        <v>33.6</v>
      </c>
      <c r="AA55">
        <v>25</v>
      </c>
      <c r="AB55" t="s">
        <v>99</v>
      </c>
      <c r="AC55">
        <v>42.5</v>
      </c>
    </row>
    <row r="56" spans="1:29" x14ac:dyDescent="0.3">
      <c r="A56" t="s">
        <v>95</v>
      </c>
      <c r="B56" t="s">
        <v>102</v>
      </c>
      <c r="C56" s="33" t="s">
        <v>142</v>
      </c>
      <c r="D56">
        <v>0.95</v>
      </c>
      <c r="E56">
        <f>D56*L56</f>
        <v>48.545000000000002</v>
      </c>
      <c r="G56" t="s">
        <v>118</v>
      </c>
      <c r="H56">
        <v>0.8</v>
      </c>
      <c r="I56" t="s">
        <v>95</v>
      </c>
      <c r="J56">
        <v>50.2</v>
      </c>
      <c r="K56">
        <v>49.8</v>
      </c>
      <c r="L56">
        <v>51.1</v>
      </c>
      <c r="N56">
        <v>14</v>
      </c>
      <c r="O56" t="s">
        <v>95</v>
      </c>
      <c r="P56" t="s">
        <v>185</v>
      </c>
      <c r="Q56">
        <f>H57*K56</f>
        <v>47.309999999999995</v>
      </c>
      <c r="S56">
        <v>26</v>
      </c>
      <c r="T56" t="s">
        <v>99</v>
      </c>
      <c r="U56" t="s">
        <v>185</v>
      </c>
      <c r="V56">
        <f>H57*K60</f>
        <v>40.945</v>
      </c>
      <c r="X56">
        <v>24</v>
      </c>
      <c r="Y56" t="s">
        <v>98</v>
      </c>
      <c r="Z56">
        <v>37</v>
      </c>
      <c r="AA56">
        <v>26</v>
      </c>
      <c r="AB56" t="s">
        <v>99</v>
      </c>
      <c r="AC56">
        <v>43.1</v>
      </c>
    </row>
    <row r="57" spans="1:29" x14ac:dyDescent="0.3">
      <c r="A57" t="s">
        <v>96</v>
      </c>
      <c r="B57" t="s">
        <v>103</v>
      </c>
      <c r="C57" s="33"/>
      <c r="D57">
        <v>1</v>
      </c>
      <c r="E57">
        <f>D57*J57</f>
        <v>44</v>
      </c>
      <c r="G57" t="s">
        <v>119</v>
      </c>
      <c r="H57">
        <v>0.95</v>
      </c>
      <c r="I57" t="s">
        <v>96</v>
      </c>
      <c r="J57">
        <v>44</v>
      </c>
      <c r="K57">
        <v>42.4</v>
      </c>
      <c r="L57">
        <v>37.9</v>
      </c>
      <c r="N57">
        <v>15</v>
      </c>
      <c r="O57" t="s">
        <v>95</v>
      </c>
      <c r="P57" t="s">
        <v>186</v>
      </c>
      <c r="Q57">
        <f>H58*L56</f>
        <v>51.1</v>
      </c>
      <c r="S57">
        <v>27</v>
      </c>
      <c r="T57" t="s">
        <v>99</v>
      </c>
      <c r="U57" t="s">
        <v>186</v>
      </c>
      <c r="V57">
        <f>H58*L60</f>
        <v>43.7</v>
      </c>
      <c r="X57">
        <v>25</v>
      </c>
      <c r="Y57" t="s">
        <v>99</v>
      </c>
      <c r="Z57">
        <v>42.5</v>
      </c>
      <c r="AA57">
        <v>27</v>
      </c>
      <c r="AB57" t="s">
        <v>99</v>
      </c>
      <c r="AC57">
        <v>43.7</v>
      </c>
    </row>
    <row r="58" spans="1:29" x14ac:dyDescent="0.3">
      <c r="A58" t="s">
        <v>96</v>
      </c>
      <c r="B58" t="s">
        <v>89</v>
      </c>
      <c r="C58" s="33"/>
      <c r="D58">
        <v>1</v>
      </c>
      <c r="E58">
        <f>D58*K57</f>
        <v>42.4</v>
      </c>
      <c r="G58" t="s">
        <v>48</v>
      </c>
      <c r="H58">
        <v>1</v>
      </c>
      <c r="I58" t="s">
        <v>97</v>
      </c>
      <c r="J58">
        <v>34.4</v>
      </c>
      <c r="K58">
        <v>32.799999999999997</v>
      </c>
      <c r="L58">
        <v>37</v>
      </c>
      <c r="N58">
        <v>16</v>
      </c>
      <c r="O58" t="s">
        <v>96</v>
      </c>
      <c r="P58" t="s">
        <v>190</v>
      </c>
      <c r="Q58">
        <f>H59*J57</f>
        <v>44</v>
      </c>
      <c r="S58">
        <v>28</v>
      </c>
      <c r="T58" t="s">
        <v>100</v>
      </c>
      <c r="U58" t="s">
        <v>190</v>
      </c>
      <c r="V58">
        <f>H59*J61</f>
        <v>44.2</v>
      </c>
    </row>
    <row r="59" spans="1:29" x14ac:dyDescent="0.3">
      <c r="A59" t="s">
        <v>96</v>
      </c>
      <c r="B59" t="s">
        <v>92</v>
      </c>
      <c r="C59" s="33"/>
      <c r="D59">
        <v>1</v>
      </c>
      <c r="E59">
        <f>D59*L57</f>
        <v>37.9</v>
      </c>
      <c r="G59" t="s">
        <v>123</v>
      </c>
      <c r="H59">
        <v>1</v>
      </c>
      <c r="I59" t="s">
        <v>98</v>
      </c>
      <c r="J59">
        <v>33.6</v>
      </c>
      <c r="K59">
        <v>33.6</v>
      </c>
      <c r="L59">
        <v>37</v>
      </c>
      <c r="N59">
        <v>17</v>
      </c>
      <c r="O59" t="s">
        <v>96</v>
      </c>
      <c r="P59" t="s">
        <v>191</v>
      </c>
      <c r="Q59">
        <f>H60*K57</f>
        <v>42.4</v>
      </c>
      <c r="S59">
        <v>29</v>
      </c>
      <c r="T59" t="s">
        <v>100</v>
      </c>
      <c r="U59" t="s">
        <v>191</v>
      </c>
      <c r="V59">
        <f>H60*K61</f>
        <v>44.2</v>
      </c>
    </row>
    <row r="60" spans="1:29" x14ac:dyDescent="0.3">
      <c r="A60" t="s">
        <v>97</v>
      </c>
      <c r="B60" t="s">
        <v>90</v>
      </c>
      <c r="C60" s="33" t="s">
        <v>107</v>
      </c>
      <c r="D60">
        <v>0.9</v>
      </c>
      <c r="E60">
        <f>D60*J58</f>
        <v>30.96</v>
      </c>
      <c r="G60" t="s">
        <v>125</v>
      </c>
      <c r="H60">
        <v>1</v>
      </c>
      <c r="I60" t="s">
        <v>99</v>
      </c>
      <c r="J60">
        <v>42.5</v>
      </c>
      <c r="K60">
        <v>43.1</v>
      </c>
      <c r="L60">
        <v>43.7</v>
      </c>
      <c r="N60">
        <v>18</v>
      </c>
      <c r="O60" t="s">
        <v>96</v>
      </c>
      <c r="P60" t="s">
        <v>187</v>
      </c>
      <c r="Q60">
        <f>H61*L57</f>
        <v>34.11</v>
      </c>
      <c r="S60">
        <v>30</v>
      </c>
      <c r="T60" t="s">
        <v>100</v>
      </c>
      <c r="U60" t="s">
        <v>187</v>
      </c>
      <c r="V60">
        <f>H61*L61</f>
        <v>45.36</v>
      </c>
    </row>
    <row r="61" spans="1:29" x14ac:dyDescent="0.3">
      <c r="A61" t="s">
        <v>97</v>
      </c>
      <c r="B61" t="s">
        <v>91</v>
      </c>
      <c r="C61" s="33"/>
      <c r="D61">
        <v>0.7</v>
      </c>
      <c r="E61">
        <f>D61*K58</f>
        <v>22.959999999999997</v>
      </c>
      <c r="G61" t="s">
        <v>126</v>
      </c>
      <c r="H61">
        <v>0.9</v>
      </c>
      <c r="I61" t="s">
        <v>100</v>
      </c>
      <c r="J61">
        <v>44.2</v>
      </c>
      <c r="K61">
        <v>44.2</v>
      </c>
      <c r="L61">
        <v>50.4</v>
      </c>
      <c r="N61">
        <v>19</v>
      </c>
      <c r="O61" t="s">
        <v>97</v>
      </c>
      <c r="P61" t="s">
        <v>90</v>
      </c>
      <c r="Q61">
        <f>H62*J58</f>
        <v>24.08</v>
      </c>
      <c r="S61">
        <v>31</v>
      </c>
      <c r="T61" t="s">
        <v>136</v>
      </c>
      <c r="U61" t="s">
        <v>90</v>
      </c>
      <c r="V61">
        <f>H62*J62</f>
        <v>32.83</v>
      </c>
    </row>
    <row r="62" spans="1:29" x14ac:dyDescent="0.3">
      <c r="A62" t="s">
        <v>97</v>
      </c>
      <c r="B62" s="7" t="s">
        <v>140</v>
      </c>
      <c r="C62" s="33"/>
      <c r="D62">
        <v>0.5</v>
      </c>
      <c r="E62">
        <f>D62*L58</f>
        <v>18.5</v>
      </c>
      <c r="G62" t="s">
        <v>128</v>
      </c>
      <c r="H62">
        <v>0.7</v>
      </c>
      <c r="I62" t="s">
        <v>136</v>
      </c>
      <c r="J62">
        <v>46.9</v>
      </c>
      <c r="K62">
        <v>48.4</v>
      </c>
      <c r="L62">
        <v>48.9</v>
      </c>
      <c r="N62">
        <v>20</v>
      </c>
      <c r="O62" t="s">
        <v>97</v>
      </c>
      <c r="P62" t="s">
        <v>188</v>
      </c>
      <c r="Q62">
        <f>H62*K58</f>
        <v>22.959999999999997</v>
      </c>
      <c r="S62">
        <v>32</v>
      </c>
      <c r="T62" t="s">
        <v>136</v>
      </c>
      <c r="U62" t="s">
        <v>188</v>
      </c>
      <c r="V62">
        <f>H62*K62</f>
        <v>33.879999999999995</v>
      </c>
    </row>
    <row r="63" spans="1:29" x14ac:dyDescent="0.3">
      <c r="E63">
        <f>SUM(E53:E62)</f>
        <v>338.84999999999997</v>
      </c>
      <c r="G63" t="s">
        <v>130</v>
      </c>
      <c r="H63">
        <v>0.5</v>
      </c>
      <c r="I63" t="s">
        <v>137</v>
      </c>
      <c r="J63">
        <v>49.7</v>
      </c>
      <c r="K63">
        <v>50.3</v>
      </c>
      <c r="L63">
        <v>56.6</v>
      </c>
      <c r="N63">
        <v>21</v>
      </c>
      <c r="O63" t="s">
        <v>97</v>
      </c>
      <c r="P63" s="7" t="s">
        <v>192</v>
      </c>
      <c r="Q63">
        <f>H63*L58</f>
        <v>18.5</v>
      </c>
      <c r="S63">
        <v>33</v>
      </c>
      <c r="T63" t="s">
        <v>136</v>
      </c>
      <c r="U63" s="7" t="s">
        <v>192</v>
      </c>
      <c r="V63">
        <f>H63*L62</f>
        <v>24.45</v>
      </c>
    </row>
    <row r="64" spans="1:29" x14ac:dyDescent="0.3">
      <c r="U64" s="7"/>
    </row>
    <row r="65" spans="1:29" x14ac:dyDescent="0.3">
      <c r="A65" t="s">
        <v>203</v>
      </c>
    </row>
    <row r="66" spans="1:29" ht="26.4" x14ac:dyDescent="0.3">
      <c r="A66" s="3" t="s">
        <v>139</v>
      </c>
      <c r="B66" s="3" t="s">
        <v>75</v>
      </c>
      <c r="C66" s="3" t="s">
        <v>109</v>
      </c>
      <c r="E66" t="s">
        <v>4</v>
      </c>
      <c r="I66" s="33" t="s">
        <v>4</v>
      </c>
      <c r="J66" s="33"/>
      <c r="K66" s="33"/>
      <c r="L66" s="33"/>
      <c r="N66" t="s">
        <v>200</v>
      </c>
      <c r="S66" t="s">
        <v>210</v>
      </c>
    </row>
    <row r="67" spans="1:29" ht="26.4" x14ac:dyDescent="0.3">
      <c r="A67" t="s">
        <v>94</v>
      </c>
      <c r="B67" t="s">
        <v>82</v>
      </c>
      <c r="C67" s="32" t="s">
        <v>141</v>
      </c>
      <c r="H67" t="s">
        <v>206</v>
      </c>
      <c r="I67" t="s">
        <v>81</v>
      </c>
      <c r="J67" t="s">
        <v>131</v>
      </c>
      <c r="K67" t="s">
        <v>132</v>
      </c>
      <c r="L67" t="s">
        <v>133</v>
      </c>
      <c r="N67" s="3" t="s">
        <v>81</v>
      </c>
      <c r="O67" s="3" t="s">
        <v>139</v>
      </c>
      <c r="P67" s="3" t="s">
        <v>75</v>
      </c>
      <c r="Q67" t="s">
        <v>215</v>
      </c>
      <c r="S67" s="3" t="s">
        <v>81</v>
      </c>
      <c r="T67" s="3" t="s">
        <v>139</v>
      </c>
      <c r="U67" s="3" t="s">
        <v>75</v>
      </c>
      <c r="V67" t="s">
        <v>215</v>
      </c>
      <c r="X67" t="s">
        <v>263</v>
      </c>
      <c r="AA67" t="s">
        <v>265</v>
      </c>
    </row>
    <row r="68" spans="1:29" x14ac:dyDescent="0.3">
      <c r="A68" t="s">
        <v>94</v>
      </c>
      <c r="B68" t="s">
        <v>83</v>
      </c>
      <c r="C68" s="33"/>
      <c r="G68" t="s">
        <v>111</v>
      </c>
      <c r="H68" t="s">
        <v>113</v>
      </c>
      <c r="I68" t="s">
        <v>134</v>
      </c>
      <c r="J68">
        <v>48.1</v>
      </c>
      <c r="K68">
        <v>46.3</v>
      </c>
      <c r="L68">
        <v>54.7</v>
      </c>
      <c r="N68">
        <v>10</v>
      </c>
      <c r="O68" t="s">
        <v>94</v>
      </c>
      <c r="P68" t="s">
        <v>82</v>
      </c>
      <c r="Q68" s="1">
        <f>H70*J71</f>
        <v>23.355</v>
      </c>
      <c r="S68">
        <v>22</v>
      </c>
      <c r="T68" t="s">
        <v>98</v>
      </c>
      <c r="U68" t="s">
        <v>82</v>
      </c>
      <c r="V68">
        <f>H70*J75</f>
        <v>14.355</v>
      </c>
      <c r="X68">
        <v>20</v>
      </c>
      <c r="Y68" t="s">
        <v>97</v>
      </c>
      <c r="Z68">
        <v>29.8</v>
      </c>
      <c r="AA68">
        <v>22</v>
      </c>
      <c r="AB68" t="s">
        <v>98</v>
      </c>
      <c r="AC68">
        <v>31.9</v>
      </c>
    </row>
    <row r="69" spans="1:29" x14ac:dyDescent="0.3">
      <c r="A69" t="s">
        <v>94</v>
      </c>
      <c r="B69" t="s">
        <v>84</v>
      </c>
      <c r="C69" s="33"/>
      <c r="D69">
        <v>0.45</v>
      </c>
      <c r="E69">
        <f>D69*L71</f>
        <v>23.355</v>
      </c>
      <c r="H69" t="s">
        <v>114</v>
      </c>
      <c r="I69" t="s">
        <v>135</v>
      </c>
      <c r="J69">
        <v>51.6</v>
      </c>
      <c r="K69">
        <v>52.5</v>
      </c>
      <c r="L69">
        <v>41.6</v>
      </c>
      <c r="N69">
        <v>11</v>
      </c>
      <c r="O69" t="s">
        <v>94</v>
      </c>
      <c r="P69" t="s">
        <v>183</v>
      </c>
      <c r="Q69">
        <f>H70*K71</f>
        <v>23.355</v>
      </c>
      <c r="S69">
        <v>23</v>
      </c>
      <c r="T69" t="s">
        <v>98</v>
      </c>
      <c r="U69" t="s">
        <v>183</v>
      </c>
      <c r="V69">
        <f>H70*K75</f>
        <v>14.715000000000002</v>
      </c>
      <c r="X69">
        <v>21</v>
      </c>
      <c r="Y69" t="s">
        <v>97</v>
      </c>
      <c r="Z69">
        <v>34.200000000000003</v>
      </c>
      <c r="AA69">
        <v>23</v>
      </c>
      <c r="AB69" t="s">
        <v>98</v>
      </c>
      <c r="AC69">
        <v>32.700000000000003</v>
      </c>
    </row>
    <row r="70" spans="1:29" x14ac:dyDescent="0.3">
      <c r="A70" t="s">
        <v>95</v>
      </c>
      <c r="B70" t="s">
        <v>86</v>
      </c>
      <c r="C70" s="33"/>
      <c r="D70">
        <v>0.5</v>
      </c>
      <c r="E70">
        <f>D70*J72</f>
        <v>24.5</v>
      </c>
      <c r="G70" t="s">
        <v>64</v>
      </c>
      <c r="H70">
        <v>0.45</v>
      </c>
      <c r="I70" t="s">
        <v>93</v>
      </c>
      <c r="J70">
        <v>51.9</v>
      </c>
      <c r="K70">
        <v>51.9</v>
      </c>
      <c r="L70">
        <v>57.1</v>
      </c>
      <c r="N70">
        <v>12</v>
      </c>
      <c r="O70" t="s">
        <v>94</v>
      </c>
      <c r="P70" t="s">
        <v>184</v>
      </c>
      <c r="Q70">
        <f>H71*L71</f>
        <v>31.139999999999997</v>
      </c>
      <c r="S70">
        <v>24</v>
      </c>
      <c r="T70" t="s">
        <v>98</v>
      </c>
      <c r="U70" t="s">
        <v>184</v>
      </c>
      <c r="V70">
        <f>H71*L75</f>
        <v>22.08</v>
      </c>
      <c r="X70">
        <v>22</v>
      </c>
      <c r="Y70" t="s">
        <v>98</v>
      </c>
      <c r="Z70">
        <v>31.9</v>
      </c>
      <c r="AA70">
        <v>24</v>
      </c>
      <c r="AB70" t="s">
        <v>98</v>
      </c>
      <c r="AC70">
        <v>36.799999999999997</v>
      </c>
    </row>
    <row r="71" spans="1:29" x14ac:dyDescent="0.3">
      <c r="A71" t="s">
        <v>95</v>
      </c>
      <c r="B71" t="s">
        <v>101</v>
      </c>
      <c r="C71" s="33"/>
      <c r="D71">
        <v>0.6</v>
      </c>
      <c r="E71">
        <f>D71*K72</f>
        <v>29.22</v>
      </c>
      <c r="G71" s="2" t="s">
        <v>173</v>
      </c>
      <c r="H71">
        <v>0.6</v>
      </c>
      <c r="I71" t="s">
        <v>94</v>
      </c>
      <c r="J71">
        <v>51.9</v>
      </c>
      <c r="K71">
        <v>51.9</v>
      </c>
      <c r="L71">
        <v>51.9</v>
      </c>
      <c r="N71">
        <v>13</v>
      </c>
      <c r="O71" t="s">
        <v>95</v>
      </c>
      <c r="P71" t="s">
        <v>189</v>
      </c>
      <c r="Q71">
        <f>H72*J72</f>
        <v>39.200000000000003</v>
      </c>
      <c r="S71">
        <v>25</v>
      </c>
      <c r="T71" t="s">
        <v>99</v>
      </c>
      <c r="U71" t="s">
        <v>189</v>
      </c>
      <c r="V71">
        <f>H72*J76</f>
        <v>33.68</v>
      </c>
      <c r="X71">
        <v>23</v>
      </c>
      <c r="Y71" t="s">
        <v>98</v>
      </c>
      <c r="Z71">
        <v>32.700000000000003</v>
      </c>
      <c r="AA71">
        <v>25</v>
      </c>
      <c r="AB71" t="s">
        <v>99</v>
      </c>
      <c r="AC71">
        <v>42.1</v>
      </c>
    </row>
    <row r="72" spans="1:29" x14ac:dyDescent="0.3">
      <c r="A72" t="s">
        <v>95</v>
      </c>
      <c r="B72" t="s">
        <v>102</v>
      </c>
      <c r="C72" s="33" t="s">
        <v>142</v>
      </c>
      <c r="D72">
        <v>0.8</v>
      </c>
      <c r="E72">
        <f>D72*L72</f>
        <v>39.760000000000005</v>
      </c>
      <c r="G72" t="s">
        <v>118</v>
      </c>
      <c r="H72">
        <v>0.8</v>
      </c>
      <c r="I72" t="s">
        <v>95</v>
      </c>
      <c r="J72">
        <v>49</v>
      </c>
      <c r="K72">
        <v>48.7</v>
      </c>
      <c r="L72">
        <v>49.7</v>
      </c>
      <c r="N72">
        <v>14</v>
      </c>
      <c r="O72" t="s">
        <v>95</v>
      </c>
      <c r="P72" t="s">
        <v>185</v>
      </c>
      <c r="Q72">
        <f>H73*K72</f>
        <v>46.265000000000001</v>
      </c>
      <c r="S72">
        <v>26</v>
      </c>
      <c r="T72" t="s">
        <v>99</v>
      </c>
      <c r="U72" t="s">
        <v>185</v>
      </c>
      <c r="V72">
        <f>H73*K76</f>
        <v>40.279999999999994</v>
      </c>
      <c r="X72">
        <v>24</v>
      </c>
      <c r="Y72" t="s">
        <v>98</v>
      </c>
      <c r="Z72">
        <v>36.799999999999997</v>
      </c>
      <c r="AA72">
        <v>26</v>
      </c>
      <c r="AB72" t="s">
        <v>99</v>
      </c>
      <c r="AC72">
        <v>42.4</v>
      </c>
    </row>
    <row r="73" spans="1:29" x14ac:dyDescent="0.3">
      <c r="A73" t="s">
        <v>96</v>
      </c>
      <c r="B73" t="s">
        <v>103</v>
      </c>
      <c r="C73" s="33"/>
      <c r="D73">
        <v>0.95</v>
      </c>
      <c r="E73">
        <f>D73*J73</f>
        <v>40.47</v>
      </c>
      <c r="G73" t="s">
        <v>119</v>
      </c>
      <c r="H73">
        <v>0.95</v>
      </c>
      <c r="I73" t="s">
        <v>96</v>
      </c>
      <c r="J73">
        <v>42.6</v>
      </c>
      <c r="K73">
        <v>41.2</v>
      </c>
      <c r="L73">
        <v>35.799999999999997</v>
      </c>
      <c r="N73">
        <v>15</v>
      </c>
      <c r="O73" t="s">
        <v>95</v>
      </c>
      <c r="P73" t="s">
        <v>186</v>
      </c>
      <c r="Q73">
        <f>H74*L72</f>
        <v>49.7</v>
      </c>
      <c r="S73">
        <v>27</v>
      </c>
      <c r="T73" t="s">
        <v>99</v>
      </c>
      <c r="U73" t="s">
        <v>186</v>
      </c>
      <c r="V73">
        <f>H74*L76</f>
        <v>42.7</v>
      </c>
      <c r="X73">
        <v>25</v>
      </c>
      <c r="Y73" t="s">
        <v>99</v>
      </c>
      <c r="Z73">
        <v>42.1</v>
      </c>
      <c r="AA73">
        <v>27</v>
      </c>
      <c r="AB73" t="s">
        <v>99</v>
      </c>
      <c r="AC73">
        <v>42.7</v>
      </c>
    </row>
    <row r="74" spans="1:29" x14ac:dyDescent="0.3">
      <c r="A74" t="s">
        <v>96</v>
      </c>
      <c r="B74" t="s">
        <v>89</v>
      </c>
      <c r="C74" s="33"/>
      <c r="D74">
        <v>1</v>
      </c>
      <c r="E74">
        <f>D74*K73</f>
        <v>41.2</v>
      </c>
      <c r="G74" t="s">
        <v>48</v>
      </c>
      <c r="H74">
        <v>1</v>
      </c>
      <c r="I74" t="s">
        <v>97</v>
      </c>
      <c r="J74">
        <v>31.8</v>
      </c>
      <c r="K74">
        <v>29.8</v>
      </c>
      <c r="L74">
        <v>34.200000000000003</v>
      </c>
      <c r="N74">
        <v>16</v>
      </c>
      <c r="O74" t="s">
        <v>96</v>
      </c>
      <c r="P74" t="s">
        <v>190</v>
      </c>
      <c r="Q74">
        <f>H75*J73</f>
        <v>42.6</v>
      </c>
      <c r="S74">
        <v>28</v>
      </c>
      <c r="T74" t="s">
        <v>100</v>
      </c>
      <c r="U74" t="s">
        <v>190</v>
      </c>
      <c r="V74">
        <f>H75*J77</f>
        <v>43.1</v>
      </c>
    </row>
    <row r="75" spans="1:29" x14ac:dyDescent="0.3">
      <c r="A75" t="s">
        <v>96</v>
      </c>
      <c r="B75" t="s">
        <v>92</v>
      </c>
      <c r="C75" s="33"/>
      <c r="D75">
        <v>1</v>
      </c>
      <c r="E75">
        <f>D75*L73</f>
        <v>35.799999999999997</v>
      </c>
      <c r="G75" t="s">
        <v>123</v>
      </c>
      <c r="H75">
        <v>1</v>
      </c>
      <c r="I75" t="s">
        <v>98</v>
      </c>
      <c r="J75">
        <v>31.9</v>
      </c>
      <c r="K75">
        <v>32.700000000000003</v>
      </c>
      <c r="L75">
        <v>36.799999999999997</v>
      </c>
      <c r="N75">
        <v>17</v>
      </c>
      <c r="O75" t="s">
        <v>96</v>
      </c>
      <c r="P75" t="s">
        <v>191</v>
      </c>
      <c r="Q75">
        <f>H76*K73</f>
        <v>41.2</v>
      </c>
      <c r="S75">
        <v>29</v>
      </c>
      <c r="T75" t="s">
        <v>100</v>
      </c>
      <c r="U75" t="s">
        <v>191</v>
      </c>
      <c r="V75">
        <f>H76*K77</f>
        <v>43.4</v>
      </c>
    </row>
    <row r="76" spans="1:29" x14ac:dyDescent="0.3">
      <c r="A76" t="s">
        <v>97</v>
      </c>
      <c r="B76" t="s">
        <v>90</v>
      </c>
      <c r="C76" s="33" t="s">
        <v>107</v>
      </c>
      <c r="D76">
        <v>1</v>
      </c>
      <c r="E76">
        <f>D76*J74</f>
        <v>31.8</v>
      </c>
      <c r="G76" t="s">
        <v>125</v>
      </c>
      <c r="H76">
        <v>1</v>
      </c>
      <c r="I76" t="s">
        <v>99</v>
      </c>
      <c r="J76">
        <v>42.1</v>
      </c>
      <c r="K76">
        <v>42.4</v>
      </c>
      <c r="L76">
        <v>42.7</v>
      </c>
      <c r="N76">
        <v>18</v>
      </c>
      <c r="O76" t="s">
        <v>96</v>
      </c>
      <c r="P76" t="s">
        <v>187</v>
      </c>
      <c r="Q76">
        <f>H77*L73</f>
        <v>32.22</v>
      </c>
      <c r="S76">
        <v>30</v>
      </c>
      <c r="T76" t="s">
        <v>100</v>
      </c>
      <c r="U76" t="s">
        <v>187</v>
      </c>
      <c r="V76">
        <f>H77*L77</f>
        <v>43.29</v>
      </c>
    </row>
    <row r="77" spans="1:29" x14ac:dyDescent="0.3">
      <c r="A77" t="s">
        <v>97</v>
      </c>
      <c r="B77" t="s">
        <v>91</v>
      </c>
      <c r="C77" s="33"/>
      <c r="D77">
        <v>0.9</v>
      </c>
      <c r="E77">
        <f>D77*K74</f>
        <v>26.82</v>
      </c>
      <c r="G77" t="s">
        <v>126</v>
      </c>
      <c r="H77">
        <v>0.9</v>
      </c>
      <c r="I77" t="s">
        <v>100</v>
      </c>
      <c r="J77">
        <v>43.1</v>
      </c>
      <c r="K77">
        <v>43.4</v>
      </c>
      <c r="L77">
        <v>48.1</v>
      </c>
      <c r="N77">
        <v>19</v>
      </c>
      <c r="O77" t="s">
        <v>97</v>
      </c>
      <c r="P77" t="s">
        <v>90</v>
      </c>
      <c r="Q77">
        <f>H78*J74</f>
        <v>22.259999999999998</v>
      </c>
      <c r="S77">
        <v>31</v>
      </c>
      <c r="T77" t="s">
        <v>136</v>
      </c>
      <c r="U77" t="s">
        <v>90</v>
      </c>
      <c r="V77">
        <f>H78*J78</f>
        <v>31.57</v>
      </c>
    </row>
    <row r="78" spans="1:29" x14ac:dyDescent="0.3">
      <c r="A78" t="s">
        <v>97</v>
      </c>
      <c r="B78" s="7" t="s">
        <v>140</v>
      </c>
      <c r="C78" s="33"/>
      <c r="D78">
        <v>0.7</v>
      </c>
      <c r="E78">
        <f>D78*L74</f>
        <v>23.94</v>
      </c>
      <c r="G78" t="s">
        <v>128</v>
      </c>
      <c r="H78">
        <v>0.7</v>
      </c>
      <c r="I78" t="s">
        <v>136</v>
      </c>
      <c r="J78">
        <v>45.1</v>
      </c>
      <c r="K78">
        <v>46</v>
      </c>
      <c r="L78">
        <v>47</v>
      </c>
      <c r="N78">
        <v>20</v>
      </c>
      <c r="O78" t="s">
        <v>97</v>
      </c>
      <c r="P78" t="s">
        <v>188</v>
      </c>
      <c r="Q78">
        <f>H78*K74</f>
        <v>20.86</v>
      </c>
      <c r="S78">
        <v>32</v>
      </c>
      <c r="T78" t="s">
        <v>136</v>
      </c>
      <c r="U78" t="s">
        <v>188</v>
      </c>
      <c r="V78">
        <f>H78*K78</f>
        <v>32.199999999999996</v>
      </c>
    </row>
    <row r="79" spans="1:29" x14ac:dyDescent="0.3">
      <c r="A79" t="s">
        <v>98</v>
      </c>
      <c r="B79" s="7" t="s">
        <v>140</v>
      </c>
      <c r="C79" s="33"/>
      <c r="D79">
        <v>0.5</v>
      </c>
      <c r="E79">
        <f>D79*J75</f>
        <v>15.95</v>
      </c>
      <c r="G79" t="s">
        <v>130</v>
      </c>
      <c r="H79">
        <v>0.5</v>
      </c>
      <c r="I79" t="s">
        <v>137</v>
      </c>
      <c r="J79">
        <v>47.9</v>
      </c>
      <c r="K79">
        <v>48.3</v>
      </c>
      <c r="L79">
        <v>52.9</v>
      </c>
      <c r="N79">
        <v>21</v>
      </c>
      <c r="O79" t="s">
        <v>97</v>
      </c>
      <c r="P79" s="7" t="s">
        <v>192</v>
      </c>
      <c r="Q79">
        <f>H79*L74</f>
        <v>17.100000000000001</v>
      </c>
      <c r="S79">
        <v>33</v>
      </c>
      <c r="T79" t="s">
        <v>136</v>
      </c>
      <c r="U79" s="7" t="s">
        <v>192</v>
      </c>
      <c r="V79">
        <f>H79*L78</f>
        <v>23.5</v>
      </c>
    </row>
    <row r="80" spans="1:29" x14ac:dyDescent="0.3">
      <c r="E80">
        <f>SUM(E69:E79)</f>
        <v>332.815</v>
      </c>
    </row>
    <row r="83" spans="1:26" x14ac:dyDescent="0.3">
      <c r="A83" t="s">
        <v>204</v>
      </c>
    </row>
    <row r="84" spans="1:26" x14ac:dyDescent="0.3">
      <c r="A84" s="15" t="s">
        <v>81</v>
      </c>
      <c r="B84" s="15" t="s">
        <v>175</v>
      </c>
      <c r="C84" s="14" t="s">
        <v>177</v>
      </c>
      <c r="D84" t="s">
        <v>180</v>
      </c>
      <c r="E84" t="s">
        <v>182</v>
      </c>
      <c r="I84" s="33" t="s">
        <v>5</v>
      </c>
      <c r="J84" s="33"/>
      <c r="K84" s="33"/>
      <c r="L84" s="33"/>
    </row>
    <row r="85" spans="1:26" ht="26.4" x14ac:dyDescent="0.3">
      <c r="A85">
        <v>16</v>
      </c>
      <c r="B85" t="s">
        <v>96</v>
      </c>
      <c r="C85" t="s">
        <v>82</v>
      </c>
      <c r="D85" s="20"/>
      <c r="H85" t="s">
        <v>206</v>
      </c>
      <c r="I85" t="s">
        <v>81</v>
      </c>
      <c r="J85" t="s">
        <v>131</v>
      </c>
      <c r="K85" t="s">
        <v>132</v>
      </c>
      <c r="L85" t="s">
        <v>133</v>
      </c>
      <c r="N85" s="3" t="s">
        <v>81</v>
      </c>
      <c r="O85" s="3" t="s">
        <v>139</v>
      </c>
      <c r="P85" s="3" t="s">
        <v>75</v>
      </c>
      <c r="S85" s="3" t="s">
        <v>81</v>
      </c>
      <c r="T85" s="3" t="s">
        <v>139</v>
      </c>
      <c r="U85" s="3" t="s">
        <v>75</v>
      </c>
    </row>
    <row r="86" spans="1:26" x14ac:dyDescent="0.3">
      <c r="A86">
        <v>17</v>
      </c>
      <c r="B86" t="s">
        <v>96</v>
      </c>
      <c r="C86" t="s">
        <v>83</v>
      </c>
      <c r="D86" s="8"/>
      <c r="G86" t="s">
        <v>111</v>
      </c>
      <c r="H86" t="s">
        <v>113</v>
      </c>
      <c r="I86" t="s">
        <v>134</v>
      </c>
      <c r="J86">
        <v>63.1</v>
      </c>
      <c r="K86">
        <v>63.2</v>
      </c>
      <c r="L86">
        <v>69.599999999999994</v>
      </c>
      <c r="N86">
        <v>13</v>
      </c>
      <c r="O86" t="s">
        <v>95</v>
      </c>
      <c r="P86" t="s">
        <v>82</v>
      </c>
      <c r="Q86" s="1">
        <f>H88*J90</f>
        <v>24.93</v>
      </c>
      <c r="S86">
        <v>16</v>
      </c>
      <c r="T86" t="s">
        <v>96</v>
      </c>
      <c r="U86" t="s">
        <v>82</v>
      </c>
      <c r="V86" s="1">
        <f>H88*J91</f>
        <v>22.5</v>
      </c>
      <c r="X86">
        <v>12</v>
      </c>
      <c r="Y86" t="s">
        <v>94</v>
      </c>
      <c r="Z86">
        <v>57.2</v>
      </c>
    </row>
    <row r="87" spans="1:26" x14ac:dyDescent="0.3">
      <c r="A87">
        <v>18</v>
      </c>
      <c r="B87" t="s">
        <v>96</v>
      </c>
      <c r="C87" t="s">
        <v>83</v>
      </c>
      <c r="D87" s="8"/>
      <c r="H87" t="s">
        <v>114</v>
      </c>
      <c r="I87" t="s">
        <v>135</v>
      </c>
      <c r="J87">
        <v>67</v>
      </c>
      <c r="K87">
        <v>68.3</v>
      </c>
      <c r="L87">
        <v>53.5</v>
      </c>
      <c r="N87">
        <v>14</v>
      </c>
      <c r="O87" t="s">
        <v>95</v>
      </c>
      <c r="P87" t="s">
        <v>183</v>
      </c>
      <c r="Q87" s="1">
        <f>H88*K90</f>
        <v>23.94</v>
      </c>
      <c r="S87">
        <v>17</v>
      </c>
      <c r="T87" t="s">
        <v>96</v>
      </c>
      <c r="U87" t="s">
        <v>183</v>
      </c>
      <c r="V87" s="1">
        <f>H88*K91</f>
        <v>21.645</v>
      </c>
      <c r="X87">
        <v>13</v>
      </c>
      <c r="Y87" t="s">
        <v>95</v>
      </c>
      <c r="Z87">
        <v>55.4</v>
      </c>
    </row>
    <row r="88" spans="1:26" x14ac:dyDescent="0.3">
      <c r="A88">
        <v>19</v>
      </c>
      <c r="B88" t="s">
        <v>97</v>
      </c>
      <c r="C88" t="s">
        <v>84</v>
      </c>
      <c r="D88">
        <v>0.45</v>
      </c>
      <c r="E88">
        <f>D88*J92</f>
        <v>16.605</v>
      </c>
      <c r="G88" t="s">
        <v>64</v>
      </c>
      <c r="H88">
        <v>0.45</v>
      </c>
      <c r="I88" t="s">
        <v>93</v>
      </c>
      <c r="J88">
        <v>64.5</v>
      </c>
      <c r="K88">
        <v>61.9</v>
      </c>
      <c r="L88">
        <v>67.7</v>
      </c>
      <c r="N88">
        <v>15</v>
      </c>
      <c r="O88" t="s">
        <v>95</v>
      </c>
      <c r="P88" t="s">
        <v>184</v>
      </c>
      <c r="Q88" s="1">
        <f>H89*L90</f>
        <v>34.14</v>
      </c>
      <c r="S88">
        <v>18</v>
      </c>
      <c r="T88" t="s">
        <v>96</v>
      </c>
      <c r="U88" t="s">
        <v>184</v>
      </c>
      <c r="V88" s="1">
        <f>H89*L91</f>
        <v>27.720000000000002</v>
      </c>
      <c r="X88">
        <v>14</v>
      </c>
      <c r="Y88" t="s">
        <v>95</v>
      </c>
      <c r="Z88">
        <v>53.2</v>
      </c>
    </row>
    <row r="89" spans="1:26" x14ac:dyDescent="0.3">
      <c r="A89">
        <v>20</v>
      </c>
      <c r="B89" t="s">
        <v>97</v>
      </c>
      <c r="C89" t="s">
        <v>84</v>
      </c>
      <c r="D89">
        <v>0.45</v>
      </c>
      <c r="E89">
        <f>D89*K92</f>
        <v>15.48</v>
      </c>
      <c r="G89" s="2" t="s">
        <v>173</v>
      </c>
      <c r="H89">
        <v>0.6</v>
      </c>
      <c r="I89" t="s">
        <v>94</v>
      </c>
      <c r="J89">
        <v>60.4</v>
      </c>
      <c r="K89">
        <v>59.9</v>
      </c>
      <c r="L89">
        <v>57.2</v>
      </c>
      <c r="N89">
        <v>16</v>
      </c>
      <c r="O89" t="s">
        <v>96</v>
      </c>
      <c r="P89" t="s">
        <v>189</v>
      </c>
      <c r="Q89" s="1">
        <f>H90*J91</f>
        <v>40</v>
      </c>
      <c r="S89">
        <v>19</v>
      </c>
      <c r="T89" t="s">
        <v>97</v>
      </c>
      <c r="U89" t="s">
        <v>189</v>
      </c>
      <c r="V89" s="1">
        <f>H90*J92</f>
        <v>29.52</v>
      </c>
      <c r="X89">
        <v>15</v>
      </c>
      <c r="Y89" t="s">
        <v>95</v>
      </c>
      <c r="Z89">
        <v>56.9</v>
      </c>
    </row>
    <row r="90" spans="1:26" x14ac:dyDescent="0.3">
      <c r="A90">
        <v>21</v>
      </c>
      <c r="B90" t="s">
        <v>97</v>
      </c>
      <c r="C90" t="s">
        <v>85</v>
      </c>
      <c r="D90">
        <v>0.5</v>
      </c>
      <c r="E90">
        <f>D90*L92</f>
        <v>19.600000000000001</v>
      </c>
      <c r="G90" t="s">
        <v>118</v>
      </c>
      <c r="H90">
        <v>0.8</v>
      </c>
      <c r="I90" t="s">
        <v>95</v>
      </c>
      <c r="J90">
        <v>55.4</v>
      </c>
      <c r="K90">
        <v>53.2</v>
      </c>
      <c r="L90">
        <v>56.9</v>
      </c>
      <c r="N90">
        <v>17</v>
      </c>
      <c r="O90" t="s">
        <v>96</v>
      </c>
      <c r="P90" t="s">
        <v>185</v>
      </c>
      <c r="Q90" s="1">
        <f>H91*K91</f>
        <v>45.695</v>
      </c>
      <c r="S90">
        <v>20</v>
      </c>
      <c r="T90" t="s">
        <v>97</v>
      </c>
      <c r="U90" t="s">
        <v>185</v>
      </c>
      <c r="V90" s="1">
        <f>H91*K92</f>
        <v>32.68</v>
      </c>
      <c r="X90">
        <v>16</v>
      </c>
      <c r="Y90" t="s">
        <v>96</v>
      </c>
      <c r="Z90">
        <v>50</v>
      </c>
    </row>
    <row r="91" spans="1:26" x14ac:dyDescent="0.3">
      <c r="A91">
        <v>22</v>
      </c>
      <c r="B91" t="s">
        <v>98</v>
      </c>
      <c r="C91" t="s">
        <v>86</v>
      </c>
      <c r="D91">
        <v>0.55000000000000004</v>
      </c>
      <c r="E91">
        <f>D91*J93</f>
        <v>19.580000000000002</v>
      </c>
      <c r="G91" t="s">
        <v>119</v>
      </c>
      <c r="H91">
        <v>0.95</v>
      </c>
      <c r="I91" t="s">
        <v>96</v>
      </c>
      <c r="J91">
        <v>50</v>
      </c>
      <c r="K91">
        <v>48.1</v>
      </c>
      <c r="L91">
        <v>46.2</v>
      </c>
      <c r="N91">
        <v>18</v>
      </c>
      <c r="O91" t="s">
        <v>96</v>
      </c>
      <c r="P91" t="s">
        <v>186</v>
      </c>
      <c r="Q91" s="1">
        <f>H92*L91</f>
        <v>46.2</v>
      </c>
      <c r="S91">
        <v>21</v>
      </c>
      <c r="T91" t="s">
        <v>97</v>
      </c>
      <c r="U91" t="s">
        <v>186</v>
      </c>
      <c r="V91" s="1">
        <f>H92*L92</f>
        <v>39.200000000000003</v>
      </c>
      <c r="X91">
        <v>17</v>
      </c>
      <c r="Y91" t="s">
        <v>96</v>
      </c>
      <c r="Z91">
        <v>48.1</v>
      </c>
    </row>
    <row r="92" spans="1:26" x14ac:dyDescent="0.3">
      <c r="A92">
        <v>23</v>
      </c>
      <c r="B92" t="s">
        <v>98</v>
      </c>
      <c r="C92" t="s">
        <v>101</v>
      </c>
      <c r="D92">
        <v>0.6</v>
      </c>
      <c r="E92">
        <f>D92*K93</f>
        <v>21.42</v>
      </c>
      <c r="G92" t="s">
        <v>48</v>
      </c>
      <c r="H92">
        <v>1</v>
      </c>
      <c r="I92" t="s">
        <v>97</v>
      </c>
      <c r="J92">
        <v>36.9</v>
      </c>
      <c r="K92">
        <v>34.4</v>
      </c>
      <c r="L92">
        <v>39.200000000000003</v>
      </c>
      <c r="N92">
        <v>19</v>
      </c>
      <c r="O92" t="s">
        <v>97</v>
      </c>
      <c r="P92" t="s">
        <v>190</v>
      </c>
      <c r="Q92" s="1">
        <f>H93*J92</f>
        <v>36.9</v>
      </c>
      <c r="S92">
        <v>22</v>
      </c>
      <c r="T92" t="s">
        <v>98</v>
      </c>
      <c r="U92" t="s">
        <v>190</v>
      </c>
      <c r="V92" s="1">
        <f>H93*J93</f>
        <v>35.6</v>
      </c>
    </row>
    <row r="93" spans="1:26" x14ac:dyDescent="0.3">
      <c r="A93">
        <v>24</v>
      </c>
      <c r="B93" t="s">
        <v>98</v>
      </c>
      <c r="C93" t="s">
        <v>102</v>
      </c>
      <c r="D93">
        <v>0.65</v>
      </c>
      <c r="E93">
        <f>D93*L93</f>
        <v>25.544999999999998</v>
      </c>
      <c r="G93" t="s">
        <v>123</v>
      </c>
      <c r="H93">
        <v>1</v>
      </c>
      <c r="I93" t="s">
        <v>98</v>
      </c>
      <c r="J93">
        <v>35.6</v>
      </c>
      <c r="K93">
        <v>35.700000000000003</v>
      </c>
      <c r="L93">
        <v>39.299999999999997</v>
      </c>
      <c r="N93">
        <v>20</v>
      </c>
      <c r="O93" t="s">
        <v>97</v>
      </c>
      <c r="P93" t="s">
        <v>191</v>
      </c>
      <c r="Q93" s="1">
        <f>H94*K92</f>
        <v>34.4</v>
      </c>
      <c r="S93">
        <v>23</v>
      </c>
      <c r="T93" t="s">
        <v>98</v>
      </c>
      <c r="U93" t="s">
        <v>191</v>
      </c>
      <c r="V93" s="1">
        <f>H94*K93</f>
        <v>35.700000000000003</v>
      </c>
    </row>
    <row r="94" spans="1:26" x14ac:dyDescent="0.3">
      <c r="A94">
        <v>25</v>
      </c>
      <c r="B94" t="s">
        <v>99</v>
      </c>
      <c r="C94" s="2" t="s">
        <v>87</v>
      </c>
      <c r="D94">
        <v>0.7</v>
      </c>
      <c r="E94">
        <f>D94*J94</f>
        <v>32.269999999999996</v>
      </c>
      <c r="G94" t="s">
        <v>125</v>
      </c>
      <c r="H94">
        <v>1</v>
      </c>
      <c r="I94" t="s">
        <v>99</v>
      </c>
      <c r="J94">
        <v>46.1</v>
      </c>
      <c r="K94">
        <v>46.7</v>
      </c>
      <c r="L94">
        <v>47.3</v>
      </c>
      <c r="N94">
        <v>21</v>
      </c>
      <c r="O94" t="s">
        <v>97</v>
      </c>
      <c r="P94" t="s">
        <v>187</v>
      </c>
      <c r="Q94" s="1">
        <f>H95*L93</f>
        <v>35.369999999999997</v>
      </c>
      <c r="S94">
        <v>24</v>
      </c>
      <c r="T94" t="s">
        <v>98</v>
      </c>
      <c r="U94" t="s">
        <v>187</v>
      </c>
      <c r="V94" s="1">
        <f>H95*L93</f>
        <v>35.369999999999997</v>
      </c>
    </row>
    <row r="95" spans="1:26" x14ac:dyDescent="0.3">
      <c r="A95">
        <v>26</v>
      </c>
      <c r="B95" t="s">
        <v>99</v>
      </c>
      <c r="C95" t="s">
        <v>88</v>
      </c>
      <c r="D95">
        <v>0.8</v>
      </c>
      <c r="E95">
        <f>D95*K94</f>
        <v>37.360000000000007</v>
      </c>
      <c r="G95" t="s">
        <v>126</v>
      </c>
      <c r="H95">
        <v>0.9</v>
      </c>
      <c r="I95" t="s">
        <v>100</v>
      </c>
      <c r="J95">
        <v>47.9</v>
      </c>
      <c r="K95">
        <v>48.5</v>
      </c>
      <c r="L95">
        <v>53.9</v>
      </c>
      <c r="N95">
        <v>22</v>
      </c>
      <c r="O95" t="s">
        <v>98</v>
      </c>
      <c r="P95" t="s">
        <v>90</v>
      </c>
      <c r="Q95" s="1">
        <f>H96*J93</f>
        <v>24.919999999999998</v>
      </c>
      <c r="S95">
        <v>25</v>
      </c>
      <c r="T95" t="s">
        <v>99</v>
      </c>
      <c r="U95" t="s">
        <v>90</v>
      </c>
      <c r="V95" s="1">
        <f>H96*J94</f>
        <v>32.269999999999996</v>
      </c>
    </row>
    <row r="96" spans="1:26" x14ac:dyDescent="0.3">
      <c r="A96">
        <v>27</v>
      </c>
      <c r="B96" t="s">
        <v>99</v>
      </c>
      <c r="C96" t="s">
        <v>103</v>
      </c>
      <c r="D96">
        <v>0.95</v>
      </c>
      <c r="E96">
        <f>D96*L94</f>
        <v>44.934999999999995</v>
      </c>
      <c r="G96" t="s">
        <v>128</v>
      </c>
      <c r="H96">
        <v>0.7</v>
      </c>
      <c r="I96" t="s">
        <v>136</v>
      </c>
      <c r="J96">
        <v>53.2</v>
      </c>
      <c r="K96">
        <v>55.9</v>
      </c>
      <c r="L96">
        <v>58.2</v>
      </c>
      <c r="N96">
        <v>23</v>
      </c>
      <c r="O96" t="s">
        <v>98</v>
      </c>
      <c r="P96" t="s">
        <v>188</v>
      </c>
      <c r="Q96" s="1">
        <f>H96*K93</f>
        <v>24.990000000000002</v>
      </c>
      <c r="S96">
        <v>26</v>
      </c>
      <c r="T96" t="s">
        <v>99</v>
      </c>
      <c r="U96" t="s">
        <v>188</v>
      </c>
      <c r="V96" s="1">
        <f>H96*K94</f>
        <v>32.69</v>
      </c>
    </row>
    <row r="97" spans="1:22" x14ac:dyDescent="0.3">
      <c r="A97">
        <v>28</v>
      </c>
      <c r="B97" t="s">
        <v>100</v>
      </c>
      <c r="C97" t="s">
        <v>89</v>
      </c>
      <c r="D97">
        <v>1</v>
      </c>
      <c r="E97">
        <f>D97*J95</f>
        <v>47.9</v>
      </c>
      <c r="G97" t="s">
        <v>130</v>
      </c>
      <c r="H97">
        <v>0.5</v>
      </c>
      <c r="I97" t="s">
        <v>137</v>
      </c>
      <c r="J97">
        <v>63</v>
      </c>
      <c r="K97">
        <v>63.1</v>
      </c>
      <c r="L97">
        <v>69.400000000000006</v>
      </c>
      <c r="N97">
        <v>24</v>
      </c>
      <c r="O97" t="s">
        <v>98</v>
      </c>
      <c r="P97" s="7" t="s">
        <v>192</v>
      </c>
      <c r="Q97" s="1">
        <f>H97*L93</f>
        <v>19.649999999999999</v>
      </c>
      <c r="S97">
        <v>27</v>
      </c>
      <c r="T97" t="s">
        <v>99</v>
      </c>
      <c r="U97" s="7" t="s">
        <v>192</v>
      </c>
      <c r="V97" s="1">
        <f>H97*L94</f>
        <v>23.65</v>
      </c>
    </row>
    <row r="98" spans="1:22" x14ac:dyDescent="0.3">
      <c r="A98">
        <v>29</v>
      </c>
      <c r="B98" t="s">
        <v>100</v>
      </c>
      <c r="C98" t="s">
        <v>92</v>
      </c>
      <c r="D98">
        <v>1</v>
      </c>
      <c r="E98">
        <f>D98*K95</f>
        <v>48.5</v>
      </c>
    </row>
    <row r="99" spans="1:22" x14ac:dyDescent="0.3">
      <c r="A99">
        <v>30</v>
      </c>
      <c r="B99" t="s">
        <v>100</v>
      </c>
      <c r="C99" t="s">
        <v>90</v>
      </c>
      <c r="D99">
        <v>1</v>
      </c>
      <c r="E99">
        <f>D99*L95</f>
        <v>53.9</v>
      </c>
    </row>
    <row r="100" spans="1:22" x14ac:dyDescent="0.3">
      <c r="A100">
        <v>31</v>
      </c>
      <c r="B100" t="s">
        <v>136</v>
      </c>
      <c r="C100" t="s">
        <v>90</v>
      </c>
      <c r="D100">
        <v>0.9</v>
      </c>
      <c r="E100">
        <f>D100*J96</f>
        <v>47.88</v>
      </c>
    </row>
    <row r="101" spans="1:22" x14ac:dyDescent="0.3">
      <c r="A101">
        <v>32</v>
      </c>
      <c r="B101" t="s">
        <v>136</v>
      </c>
      <c r="C101" t="s">
        <v>90</v>
      </c>
      <c r="D101">
        <v>0.7</v>
      </c>
      <c r="E101">
        <f>D101*K96</f>
        <v>39.129999999999995</v>
      </c>
    </row>
    <row r="102" spans="1:22" x14ac:dyDescent="0.3">
      <c r="A102">
        <v>33</v>
      </c>
      <c r="B102" t="s">
        <v>136</v>
      </c>
      <c r="C102" t="s">
        <v>91</v>
      </c>
      <c r="D102">
        <v>0.5</v>
      </c>
      <c r="E102">
        <f>D102*L96</f>
        <v>29.1</v>
      </c>
    </row>
    <row r="103" spans="1:22" x14ac:dyDescent="0.3">
      <c r="E103">
        <f>SUM(E88:E102)</f>
        <v>499.20499999999998</v>
      </c>
    </row>
    <row r="105" spans="1:22" x14ac:dyDescent="0.3">
      <c r="A105" t="s">
        <v>205</v>
      </c>
      <c r="N105" t="s">
        <v>12</v>
      </c>
    </row>
    <row r="106" spans="1:22" ht="26.4" x14ac:dyDescent="0.3">
      <c r="A106" t="s">
        <v>81</v>
      </c>
      <c r="B106" s="12"/>
      <c r="C106" s="3" t="s">
        <v>75</v>
      </c>
      <c r="D106" s="21"/>
      <c r="E106" t="s">
        <v>2</v>
      </c>
      <c r="H106" t="s">
        <v>206</v>
      </c>
      <c r="I106" s="33" t="s">
        <v>2</v>
      </c>
      <c r="J106" s="33"/>
      <c r="K106" s="33"/>
      <c r="L106" s="33"/>
      <c r="M106" s="8"/>
      <c r="N106" s="3" t="s">
        <v>81</v>
      </c>
      <c r="O106" s="3" t="s">
        <v>139</v>
      </c>
      <c r="P106" s="3" t="s">
        <v>75</v>
      </c>
    </row>
    <row r="107" spans="1:22" x14ac:dyDescent="0.3">
      <c r="A107">
        <v>13</v>
      </c>
      <c r="B107" t="s">
        <v>95</v>
      </c>
      <c r="C107" t="s">
        <v>82</v>
      </c>
      <c r="D107" s="20"/>
      <c r="G107" t="s">
        <v>111</v>
      </c>
      <c r="H107" t="s">
        <v>113</v>
      </c>
      <c r="I107" t="s">
        <v>81</v>
      </c>
      <c r="J107" t="s">
        <v>131</v>
      </c>
      <c r="K107" t="s">
        <v>132</v>
      </c>
      <c r="L107" t="s">
        <v>133</v>
      </c>
      <c r="N107">
        <v>16</v>
      </c>
      <c r="O107" t="s">
        <v>97</v>
      </c>
      <c r="P107" t="s">
        <v>82</v>
      </c>
      <c r="Q107">
        <f>H109*J114</f>
        <v>15.93</v>
      </c>
    </row>
    <row r="108" spans="1:22" x14ac:dyDescent="0.3">
      <c r="A108">
        <v>14</v>
      </c>
      <c r="B108" t="s">
        <v>95</v>
      </c>
      <c r="C108" t="s">
        <v>83</v>
      </c>
      <c r="D108" s="8"/>
      <c r="H108" t="s">
        <v>114</v>
      </c>
      <c r="I108" t="s">
        <v>134</v>
      </c>
      <c r="J108">
        <v>56.6</v>
      </c>
      <c r="K108">
        <v>58.3</v>
      </c>
      <c r="L108">
        <v>65.5</v>
      </c>
      <c r="N108">
        <v>17</v>
      </c>
      <c r="O108" t="s">
        <v>97</v>
      </c>
      <c r="P108" t="s">
        <v>183</v>
      </c>
      <c r="Q108">
        <f>H109*K114</f>
        <v>15.795000000000002</v>
      </c>
    </row>
    <row r="109" spans="1:22" x14ac:dyDescent="0.3">
      <c r="A109">
        <v>15</v>
      </c>
      <c r="B109" t="s">
        <v>95</v>
      </c>
      <c r="C109" t="s">
        <v>84</v>
      </c>
      <c r="D109">
        <v>0.45</v>
      </c>
      <c r="E109">
        <f>D109*L112</f>
        <v>23.715000000000003</v>
      </c>
      <c r="G109" t="s">
        <v>64</v>
      </c>
      <c r="H109">
        <v>0.45</v>
      </c>
      <c r="I109" t="s">
        <v>135</v>
      </c>
      <c r="J109">
        <v>61</v>
      </c>
      <c r="K109">
        <v>62</v>
      </c>
      <c r="L109">
        <v>48.7</v>
      </c>
      <c r="N109">
        <v>18</v>
      </c>
      <c r="O109" t="s">
        <v>97</v>
      </c>
      <c r="P109" t="s">
        <v>184</v>
      </c>
      <c r="Q109">
        <f>H110*L114</f>
        <v>22.979999999999997</v>
      </c>
    </row>
    <row r="110" spans="1:22" x14ac:dyDescent="0.3">
      <c r="A110">
        <v>16</v>
      </c>
      <c r="B110" t="s">
        <v>96</v>
      </c>
      <c r="C110" t="s">
        <v>86</v>
      </c>
      <c r="D110">
        <v>0.6</v>
      </c>
      <c r="E110">
        <f>D110*J113</f>
        <v>27.36</v>
      </c>
      <c r="G110" s="2" t="s">
        <v>173</v>
      </c>
      <c r="H110">
        <v>0.6</v>
      </c>
      <c r="I110" t="s">
        <v>93</v>
      </c>
      <c r="J110">
        <v>58.9</v>
      </c>
      <c r="K110">
        <v>56.8</v>
      </c>
      <c r="L110">
        <v>62.2</v>
      </c>
      <c r="N110">
        <v>19</v>
      </c>
      <c r="O110" t="s">
        <v>98</v>
      </c>
      <c r="P110" t="s">
        <v>189</v>
      </c>
      <c r="Q110">
        <f>H111*J115</f>
        <v>27.6</v>
      </c>
    </row>
    <row r="111" spans="1:22" x14ac:dyDescent="0.3">
      <c r="A111">
        <v>17</v>
      </c>
      <c r="B111" t="s">
        <v>96</v>
      </c>
      <c r="C111" t="s">
        <v>101</v>
      </c>
      <c r="D111">
        <v>0.8</v>
      </c>
      <c r="E111">
        <f>D111*K113</f>
        <v>34.880000000000003</v>
      </c>
      <c r="G111" t="s">
        <v>118</v>
      </c>
      <c r="H111">
        <v>0.8</v>
      </c>
      <c r="I111" t="s">
        <v>94</v>
      </c>
      <c r="J111">
        <v>55.7</v>
      </c>
      <c r="K111">
        <v>55.4</v>
      </c>
      <c r="L111">
        <v>53.1</v>
      </c>
      <c r="N111">
        <v>20</v>
      </c>
      <c r="O111" t="s">
        <v>98</v>
      </c>
      <c r="P111" t="s">
        <v>185</v>
      </c>
      <c r="Q111">
        <f>H112*K115</f>
        <v>31.824999999999999</v>
      </c>
    </row>
    <row r="112" spans="1:22" x14ac:dyDescent="0.3">
      <c r="A112">
        <v>18</v>
      </c>
      <c r="B112" t="s">
        <v>96</v>
      </c>
      <c r="C112" t="s">
        <v>102</v>
      </c>
      <c r="D112">
        <v>0.95</v>
      </c>
      <c r="E112">
        <f>D112*L113</f>
        <v>38.475000000000001</v>
      </c>
      <c r="G112" t="s">
        <v>119</v>
      </c>
      <c r="H112">
        <v>0.95</v>
      </c>
      <c r="I112" t="s">
        <v>95</v>
      </c>
      <c r="J112">
        <v>51.6</v>
      </c>
      <c r="K112">
        <v>50.7</v>
      </c>
      <c r="L112">
        <v>52.7</v>
      </c>
      <c r="N112">
        <v>21</v>
      </c>
      <c r="O112" t="s">
        <v>98</v>
      </c>
      <c r="P112" t="s">
        <v>186</v>
      </c>
      <c r="Q112">
        <f>H113*L115</f>
        <v>38.799999999999997</v>
      </c>
    </row>
    <row r="113" spans="1:17" x14ac:dyDescent="0.3">
      <c r="A113">
        <v>19</v>
      </c>
      <c r="B113" t="s">
        <v>97</v>
      </c>
      <c r="C113" t="s">
        <v>103</v>
      </c>
      <c r="D113">
        <v>1</v>
      </c>
      <c r="E113">
        <f>D113*J114</f>
        <v>35.4</v>
      </c>
      <c r="G113" t="s">
        <v>48</v>
      </c>
      <c r="H113">
        <v>1</v>
      </c>
      <c r="I113" t="s">
        <v>96</v>
      </c>
      <c r="J113">
        <v>45.6</v>
      </c>
      <c r="K113">
        <v>43.6</v>
      </c>
      <c r="L113">
        <v>40.5</v>
      </c>
      <c r="N113">
        <v>22</v>
      </c>
      <c r="O113" t="s">
        <v>99</v>
      </c>
      <c r="P113" t="s">
        <v>190</v>
      </c>
      <c r="Q113">
        <f>H114*J116</f>
        <v>42.7</v>
      </c>
    </row>
    <row r="114" spans="1:17" x14ac:dyDescent="0.3">
      <c r="A114">
        <v>20</v>
      </c>
      <c r="B114" t="s">
        <v>97</v>
      </c>
      <c r="C114" t="s">
        <v>89</v>
      </c>
      <c r="D114">
        <v>1</v>
      </c>
      <c r="E114">
        <f>D114*K114</f>
        <v>35.1</v>
      </c>
      <c r="G114" t="s">
        <v>123</v>
      </c>
      <c r="H114">
        <v>1</v>
      </c>
      <c r="I114" t="s">
        <v>97</v>
      </c>
      <c r="J114">
        <v>35.4</v>
      </c>
      <c r="K114">
        <v>35.1</v>
      </c>
      <c r="L114">
        <v>38.299999999999997</v>
      </c>
      <c r="N114">
        <v>23</v>
      </c>
      <c r="O114" t="s">
        <v>99</v>
      </c>
      <c r="P114" t="s">
        <v>191</v>
      </c>
      <c r="Q114">
        <f>H115*K116</f>
        <v>43.4</v>
      </c>
    </row>
    <row r="115" spans="1:17" x14ac:dyDescent="0.3">
      <c r="A115">
        <v>21</v>
      </c>
      <c r="B115" t="s">
        <v>97</v>
      </c>
      <c r="C115" t="s">
        <v>92</v>
      </c>
      <c r="D115">
        <v>1</v>
      </c>
      <c r="E115">
        <f>D115*L114</f>
        <v>38.299999999999997</v>
      </c>
      <c r="G115" t="s">
        <v>125</v>
      </c>
      <c r="H115">
        <v>1</v>
      </c>
      <c r="I115" t="s">
        <v>98</v>
      </c>
      <c r="J115">
        <v>34.5</v>
      </c>
      <c r="K115">
        <v>33.5</v>
      </c>
      <c r="L115">
        <v>38.799999999999997</v>
      </c>
      <c r="N115">
        <v>24</v>
      </c>
      <c r="O115" t="s">
        <v>99</v>
      </c>
      <c r="P115" t="s">
        <v>187</v>
      </c>
      <c r="Q115">
        <f>H116*L116</f>
        <v>39.690000000000005</v>
      </c>
    </row>
    <row r="116" spans="1:17" x14ac:dyDescent="0.3">
      <c r="A116">
        <v>22</v>
      </c>
      <c r="B116" t="s">
        <v>98</v>
      </c>
      <c r="C116" t="s">
        <v>90</v>
      </c>
      <c r="D116">
        <v>0.9</v>
      </c>
      <c r="E116">
        <f>D116*J115</f>
        <v>31.05</v>
      </c>
      <c r="G116" t="s">
        <v>126</v>
      </c>
      <c r="H116">
        <v>0.9</v>
      </c>
      <c r="I116" t="s">
        <v>99</v>
      </c>
      <c r="J116">
        <v>42.7</v>
      </c>
      <c r="K116">
        <v>43.4</v>
      </c>
      <c r="L116">
        <v>44.1</v>
      </c>
      <c r="N116">
        <v>25</v>
      </c>
      <c r="O116" t="s">
        <v>100</v>
      </c>
      <c r="P116" t="s">
        <v>90</v>
      </c>
      <c r="Q116">
        <f>H117*J117</f>
        <v>31.359999999999996</v>
      </c>
    </row>
    <row r="117" spans="1:17" x14ac:dyDescent="0.3">
      <c r="A117">
        <v>23</v>
      </c>
      <c r="B117" t="s">
        <v>98</v>
      </c>
      <c r="C117" t="s">
        <v>91</v>
      </c>
      <c r="D117">
        <v>0.7</v>
      </c>
      <c r="E117">
        <f>D117*K115</f>
        <v>23.45</v>
      </c>
      <c r="G117" t="s">
        <v>128</v>
      </c>
      <c r="H117">
        <v>0.7</v>
      </c>
      <c r="I117" t="s">
        <v>100</v>
      </c>
      <c r="J117">
        <v>44.8</v>
      </c>
      <c r="K117">
        <v>45.5</v>
      </c>
      <c r="L117">
        <v>50.8</v>
      </c>
      <c r="N117">
        <v>26</v>
      </c>
      <c r="O117" t="s">
        <v>100</v>
      </c>
      <c r="P117" t="s">
        <v>188</v>
      </c>
      <c r="Q117">
        <f>H117*K117</f>
        <v>31.849999999999998</v>
      </c>
    </row>
    <row r="118" spans="1:17" x14ac:dyDescent="0.3">
      <c r="A118">
        <v>24</v>
      </c>
      <c r="B118" t="s">
        <v>98</v>
      </c>
      <c r="C118" s="7" t="s">
        <v>140</v>
      </c>
      <c r="D118">
        <v>0.5</v>
      </c>
      <c r="E118">
        <f>D118*L115</f>
        <v>19.399999999999999</v>
      </c>
      <c r="G118" t="s">
        <v>130</v>
      </c>
      <c r="H118">
        <v>0.5</v>
      </c>
      <c r="I118" t="s">
        <v>136</v>
      </c>
      <c r="J118">
        <v>48.4</v>
      </c>
      <c r="K118">
        <v>50.3</v>
      </c>
      <c r="L118">
        <v>51.3</v>
      </c>
      <c r="N118">
        <v>27</v>
      </c>
      <c r="O118" t="s">
        <v>100</v>
      </c>
      <c r="P118" s="7" t="s">
        <v>192</v>
      </c>
      <c r="Q118">
        <f>H118*L117</f>
        <v>25.4</v>
      </c>
    </row>
    <row r="119" spans="1:17" x14ac:dyDescent="0.3">
      <c r="E119">
        <f>SUM(E109:E118)</f>
        <v>307.13</v>
      </c>
      <c r="I119" t="s">
        <v>137</v>
      </c>
      <c r="J119">
        <v>52.5</v>
      </c>
      <c r="K119">
        <v>53.5</v>
      </c>
      <c r="L119">
        <v>60.7</v>
      </c>
    </row>
  </sheetData>
  <mergeCells count="17">
    <mergeCell ref="I106:L106"/>
    <mergeCell ref="I66:L66"/>
    <mergeCell ref="I84:L84"/>
    <mergeCell ref="C67:C71"/>
    <mergeCell ref="C72:C75"/>
    <mergeCell ref="C76:C79"/>
    <mergeCell ref="I27:L27"/>
    <mergeCell ref="C51:C55"/>
    <mergeCell ref="C56:C59"/>
    <mergeCell ref="C60:C62"/>
    <mergeCell ref="I50:L50"/>
    <mergeCell ref="N28:N31"/>
    <mergeCell ref="N7:N10"/>
    <mergeCell ref="N2:N5"/>
    <mergeCell ref="O1:AA1"/>
    <mergeCell ref="N14:N17"/>
    <mergeCell ref="N21:N2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RFU</vt:lpstr>
      <vt:lpstr>Bouaké_Maïs</vt:lpstr>
      <vt:lpstr>Bouaflé_Maïs</vt:lpstr>
      <vt:lpstr>Bongouanou_Maïs</vt:lpstr>
      <vt:lpstr>Dabakala_Maïs</vt:lpstr>
      <vt:lpstr>Zuénoula_Maïs</vt:lpstr>
      <vt:lpstr>ETP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Bah Quentin Konan</dc:creator>
  <cp:lastModifiedBy>Bah Quentin Konan</cp:lastModifiedBy>
  <dcterms:created xsi:type="dcterms:W3CDTF">2023-01-05T10:27:55Z</dcterms:created>
  <dcterms:modified xsi:type="dcterms:W3CDTF">2023-09-03T20:49:07Z</dcterms:modified>
</cp:coreProperties>
</file>