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T:\"/>
    </mc:Choice>
  </mc:AlternateContent>
  <xr:revisionPtr revIDLastSave="0" documentId="13_ncr:1_{97A1CB49-5070-4818-9F93-88C3D40973D0}" xr6:coauthVersionLast="47" xr6:coauthVersionMax="47" xr10:uidLastSave="{00000000-0000-0000-0000-000000000000}"/>
  <workbookProtection workbookPassword="CA55" lockStructure="1"/>
  <bookViews>
    <workbookView xWindow="-120" yWindow="-120" windowWidth="29040" windowHeight="15720" firstSheet="4" activeTab="4" xr2:uid="{00000000-000D-0000-FFFF-FFFF00000000}"/>
  </bookViews>
  <sheets>
    <sheet name="Graph1" sheetId="1" r:id="rId1"/>
    <sheet name="Graph3" sheetId="3" r:id="rId2"/>
    <sheet name="Graph2" sheetId="2" r:id="rId3"/>
    <sheet name="Graph4" sheetId="5" r:id="rId4"/>
    <sheet name="Rapport" sheetId="4" r:id="rId5"/>
    <sheet name="Feuil1" sheetId="6" r:id="rId6"/>
    <sheet name="Feuil2" sheetId="7" r:id="rId7"/>
    <sheet name="Feuil3" sheetId="8" r:id="rId8"/>
  </sheets>
  <definedNames>
    <definedName name="_xlnm.Print_Area" localSheetId="4">Rapport!$A$1:$AD$117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63" i="4" l="1"/>
  <c r="V6" i="4" l="1"/>
  <c r="C59" i="4"/>
  <c r="E34" i="4" l="1"/>
  <c r="V89" i="4" l="1"/>
  <c r="W12" i="4"/>
  <c r="W10" i="4"/>
  <c r="W9" i="4"/>
  <c r="W13" i="4"/>
  <c r="E31" i="4"/>
  <c r="C30" i="4" s="1"/>
  <c r="C31" i="4" s="1"/>
  <c r="A31" i="4" s="1"/>
  <c r="E36" i="4"/>
  <c r="E41" i="4"/>
  <c r="E44" i="4"/>
  <c r="E46" i="4"/>
  <c r="E110" i="4"/>
  <c r="E108" i="4"/>
  <c r="E92" i="4"/>
  <c r="E94" i="4"/>
  <c r="E97" i="4"/>
  <c r="E99" i="4"/>
  <c r="E52" i="4"/>
  <c r="E50" i="4"/>
  <c r="F72" i="4"/>
  <c r="F80" i="4"/>
  <c r="W80" i="4" s="1"/>
  <c r="E72" i="4"/>
  <c r="E14" i="4"/>
  <c r="E17" i="4"/>
  <c r="E21" i="4"/>
  <c r="F14" i="4"/>
  <c r="F21" i="4"/>
  <c r="W66" i="4"/>
  <c r="W67" i="4"/>
  <c r="W68" i="4"/>
  <c r="W69" i="4"/>
  <c r="W70" i="4"/>
  <c r="W71" i="4"/>
  <c r="W63" i="4"/>
  <c r="W65" i="4"/>
  <c r="W61" i="4"/>
  <c r="W73" i="4"/>
  <c r="W82" i="4"/>
  <c r="W18" i="4"/>
  <c r="W5" i="4"/>
  <c r="W7" i="4"/>
  <c r="W74" i="4"/>
  <c r="W77" i="4"/>
  <c r="W22" i="4"/>
  <c r="W20" i="4"/>
  <c r="W19" i="4"/>
  <c r="W23" i="4"/>
  <c r="W8" i="4"/>
  <c r="H78" i="4"/>
  <c r="H79" i="4"/>
  <c r="H62" i="4"/>
  <c r="H63" i="4"/>
  <c r="H64" i="4"/>
  <c r="H65" i="4"/>
  <c r="H66" i="4"/>
  <c r="W79" i="4"/>
  <c r="W78" i="4"/>
  <c r="F17" i="4"/>
  <c r="H22" i="4"/>
  <c r="H23" i="4"/>
  <c r="W24" i="4"/>
  <c r="W84" i="4"/>
  <c r="W83" i="4"/>
  <c r="H15" i="4"/>
  <c r="H16" i="4"/>
  <c r="W15" i="4"/>
  <c r="W16" i="4"/>
  <c r="E25" i="4"/>
  <c r="F25" i="4"/>
  <c r="A29" i="4"/>
  <c r="E39" i="4"/>
  <c r="A50" i="4"/>
  <c r="A52" i="4"/>
  <c r="H73" i="4"/>
  <c r="H74" i="4"/>
  <c r="H75" i="4"/>
  <c r="W75" i="4"/>
  <c r="E76" i="4"/>
  <c r="F76" i="4"/>
  <c r="E80" i="4"/>
  <c r="H81" i="4"/>
  <c r="H82" i="4"/>
  <c r="H83" i="4"/>
  <c r="H84" i="4"/>
  <c r="F85" i="4"/>
  <c r="E102" i="4"/>
  <c r="E104" i="4"/>
  <c r="A108" i="4"/>
  <c r="A110" i="4"/>
  <c r="W81" i="4"/>
  <c r="W6" i="4"/>
  <c r="W4" i="4"/>
  <c r="H61" i="4"/>
  <c r="W64" i="4"/>
  <c r="W62" i="4"/>
  <c r="W11" i="4"/>
  <c r="H14" i="4"/>
  <c r="V28" i="4"/>
  <c r="H76" i="4" l="1"/>
  <c r="H85" i="4"/>
  <c r="H80" i="4"/>
  <c r="H17" i="4"/>
  <c r="H18" i="4" s="1"/>
  <c r="H19" i="4" s="1"/>
  <c r="H20" i="4" s="1"/>
  <c r="H25" i="4"/>
  <c r="H86" i="4"/>
  <c r="V86" i="4" s="1"/>
  <c r="C101" i="4"/>
  <c r="C103" i="4" s="1"/>
  <c r="C38" i="4"/>
  <c r="C40" i="4" s="1"/>
  <c r="C51" i="4"/>
  <c r="H26" i="4"/>
  <c r="V26" i="4" s="1"/>
  <c r="C109" i="4"/>
  <c r="C43" i="4"/>
  <c r="C45" i="4" s="1"/>
  <c r="D32" i="4"/>
  <c r="D29" i="4"/>
  <c r="H72" i="4"/>
  <c r="C33" i="4"/>
  <c r="C35" i="4" s="1"/>
  <c r="D42" i="4"/>
  <c r="D37" i="4"/>
  <c r="D95" i="4"/>
  <c r="C91" i="4"/>
  <c r="C93" i="4" s="1"/>
  <c r="D90" i="4"/>
  <c r="C96" i="4"/>
  <c r="C98" i="4" s="1"/>
  <c r="D100" i="4"/>
  <c r="H21" i="4" l="1"/>
  <c r="C47" i="4"/>
  <c r="B50" i="4"/>
  <c r="A47" i="4"/>
  <c r="C105" i="4"/>
  <c r="C108" i="4" l="1"/>
  <c r="C107" i="4"/>
  <c r="A105" i="4"/>
  <c r="A107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29" authorId="0" shapeId="0" xr:uid="{00000000-0006-0000-0400-000001000000}">
      <text>
        <r>
          <rPr>
            <b/>
            <sz val="8"/>
            <color indexed="8"/>
            <rFont val="Tahoma"/>
            <family val="2"/>
          </rPr>
          <t xml:space="preserve">Poste 20:
</t>
        </r>
        <r>
          <rPr>
            <sz val="8"/>
            <color indexed="8"/>
            <rFont val="Tahoma"/>
            <family val="2"/>
          </rPr>
          <t>Nombre de client traités par maître d'hôtel (base de 5h00 de travail effectif)</t>
        </r>
      </text>
    </comment>
    <comment ref="D32" authorId="0" shapeId="0" xr:uid="{00000000-0006-0000-0400-000002000000}">
      <text>
        <r>
          <rPr>
            <b/>
            <sz val="8"/>
            <color indexed="8"/>
            <rFont val="Tahoma"/>
            <family val="2"/>
          </rPr>
          <t xml:space="preserve">Poste 20:
</t>
        </r>
        <r>
          <rPr>
            <sz val="8"/>
            <color indexed="8"/>
            <rFont val="Tahoma"/>
            <family val="2"/>
          </rPr>
          <t>Nombre de client traités par maître d'hôtel (base de 5h00 de travail effectif)</t>
        </r>
      </text>
    </comment>
    <comment ref="D37" authorId="0" shapeId="0" xr:uid="{00000000-0006-0000-0400-000003000000}">
      <text>
        <r>
          <rPr>
            <b/>
            <sz val="8"/>
            <color indexed="8"/>
            <rFont val="Tahoma"/>
            <family val="2"/>
          </rPr>
          <t xml:space="preserve">Poste 20:
</t>
        </r>
        <r>
          <rPr>
            <sz val="8"/>
            <color indexed="8"/>
            <rFont val="Tahoma"/>
            <family val="2"/>
          </rPr>
          <t>Nombre de client traités par cuisinier (base de 5h00 de travail effectif)</t>
        </r>
      </text>
    </comment>
    <comment ref="D42" authorId="0" shapeId="0" xr:uid="{00000000-0006-0000-0400-000004000000}">
      <text>
        <r>
          <rPr>
            <b/>
            <sz val="8"/>
            <color indexed="8"/>
            <rFont val="Tahoma"/>
            <family val="2"/>
          </rPr>
          <t xml:space="preserve">Poste 20:
</t>
        </r>
        <r>
          <rPr>
            <sz val="8"/>
            <color indexed="8"/>
            <rFont val="Tahoma"/>
            <family val="2"/>
          </rPr>
          <t>Nombre de client traités par plongeur (sur base de 5h00 de travail effectif)</t>
        </r>
      </text>
    </comment>
    <comment ref="D90" authorId="0" shapeId="0" xr:uid="{00000000-0006-0000-0400-000005000000}">
      <text>
        <r>
          <rPr>
            <b/>
            <sz val="8"/>
            <color indexed="8"/>
            <rFont val="Tahoma"/>
            <family val="2"/>
          </rPr>
          <t xml:space="preserve">Poste 20:
</t>
        </r>
        <r>
          <rPr>
            <sz val="8"/>
            <color indexed="8"/>
            <rFont val="Tahoma"/>
            <family val="2"/>
          </rPr>
          <t>Nombre de client traités par maître d'hôtel (base de 5h00 de travail effectif)</t>
        </r>
      </text>
    </comment>
    <comment ref="D95" authorId="0" shapeId="0" xr:uid="{00000000-0006-0000-0400-000006000000}">
      <text>
        <r>
          <rPr>
            <b/>
            <sz val="8"/>
            <color indexed="8"/>
            <rFont val="Tahoma"/>
            <family val="2"/>
          </rPr>
          <t xml:space="preserve">Poste 20:
</t>
        </r>
        <r>
          <rPr>
            <sz val="8"/>
            <color indexed="8"/>
            <rFont val="Tahoma"/>
            <family val="2"/>
          </rPr>
          <t>Nombre de client traités par cuisinier (base de 5h00 de travail effectif)</t>
        </r>
      </text>
    </comment>
    <comment ref="D100" authorId="0" shapeId="0" xr:uid="{00000000-0006-0000-0400-000007000000}">
      <text>
        <r>
          <rPr>
            <b/>
            <sz val="8"/>
            <color indexed="8"/>
            <rFont val="Tahoma"/>
            <family val="2"/>
          </rPr>
          <t xml:space="preserve">Poste 20:
</t>
        </r>
        <r>
          <rPr>
            <sz val="8"/>
            <color indexed="8"/>
            <rFont val="Tahoma"/>
            <family val="2"/>
          </rPr>
          <t>Nombre de client traités par plongeur (sur base de 5h00 de travail effectif)</t>
        </r>
      </text>
    </comment>
    <comment ref="A107" authorId="0" shapeId="0" xr:uid="{00000000-0006-0000-0400-000008000000}">
      <text>
        <r>
          <rPr>
            <sz val="12"/>
            <color indexed="8"/>
            <rFont val="Tahoma"/>
            <family val="2"/>
          </rPr>
          <t xml:space="preserve">Moyenne des côuts totaux de restauration , par client, sur le midi+soir.
</t>
        </r>
        <r>
          <rPr>
            <u/>
            <sz val="12"/>
            <color indexed="8"/>
            <rFont val="Tahoma"/>
            <family val="2"/>
          </rPr>
          <t>Le report du "côut total/client" est automatique (plus besoin de reporter le chiffre du midi !)</t>
        </r>
      </text>
    </comment>
  </commentList>
</comments>
</file>

<file path=xl/sharedStrings.xml><?xml version="1.0" encoding="utf-8"?>
<sst xmlns="http://schemas.openxmlformats.org/spreadsheetml/2006/main" count="222" uniqueCount="114">
  <si>
    <t>RAPPORT D'ACTIVITÉ RESTAURANT DU MIDI</t>
  </si>
  <si>
    <t>CLIENTS PRESENTS DANS L'HOTEL</t>
  </si>
  <si>
    <t>MIDI</t>
  </si>
  <si>
    <t>nbre de plats du jour :</t>
  </si>
  <si>
    <t>Pltx Room PDJ</t>
  </si>
  <si>
    <t>Type</t>
  </si>
  <si>
    <t>Lieu</t>
  </si>
  <si>
    <t>Nom Entreprise</t>
  </si>
  <si>
    <t>PRÉVU</t>
  </si>
  <si>
    <t>REALISE</t>
  </si>
  <si>
    <t>OBSERVATIONS</t>
  </si>
  <si>
    <t>CA</t>
  </si>
  <si>
    <t>PM</t>
  </si>
  <si>
    <t>Menus de Gala et Prestige</t>
  </si>
  <si>
    <t>assiettes non prévus</t>
  </si>
  <si>
    <t>TOTAL Gala &amp; Prest</t>
  </si>
  <si>
    <t>galas  non prévus</t>
  </si>
  <si>
    <t>dinatoires non prévus</t>
  </si>
  <si>
    <t>-</t>
  </si>
  <si>
    <t>TOTAL Cocktails</t>
  </si>
  <si>
    <t>cocktail non prévus</t>
  </si>
  <si>
    <t>HORAIRES</t>
  </si>
  <si>
    <t>DÉBUT</t>
  </si>
  <si>
    <t>FIN</t>
  </si>
  <si>
    <t>RESPONSABLE</t>
  </si>
  <si>
    <r>
      <t xml:space="preserve">C.A.  Midi  </t>
    </r>
    <r>
      <rPr>
        <b/>
        <sz val="14"/>
        <rFont val="Albertus Extra Bold"/>
        <family val="2"/>
      </rPr>
      <t>/</t>
    </r>
    <r>
      <rPr>
        <b/>
        <sz val="11"/>
        <rFont val="Arial"/>
        <family val="2"/>
      </rPr>
      <t xml:space="preserve"> Clients  :</t>
    </r>
  </si>
  <si>
    <t>SERVICE RESTAURANT AILLEURS</t>
  </si>
  <si>
    <t>SERVICE BAR EQUATEUR</t>
  </si>
  <si>
    <t>C.A. Bar</t>
  </si>
  <si>
    <t>TTC</t>
  </si>
  <si>
    <t>CHIFFRE D'AFFAIRE MIDI</t>
  </si>
  <si>
    <t>PETIT-DEJEUNERS + PLONGE &amp; M.E.P Cuisine</t>
  </si>
  <si>
    <t>Coût  total/ client</t>
  </si>
  <si>
    <t>Coûts de personnel :</t>
  </si>
  <si>
    <t>INTERNE</t>
  </si>
  <si>
    <t>Coût par client :</t>
  </si>
  <si>
    <t>heures internes</t>
  </si>
  <si>
    <t>RESTAURATION  ET BAR</t>
  </si>
  <si>
    <t>EFFECTIF</t>
  </si>
  <si>
    <t xml:space="preserve">Coûts de </t>
  </si>
  <si>
    <t>personnel :</t>
  </si>
  <si>
    <t>INTÉRIMAIRE</t>
  </si>
  <si>
    <t>heures intérimaires</t>
  </si>
  <si>
    <t>CUISINE</t>
  </si>
  <si>
    <t>PLONGE</t>
  </si>
  <si>
    <t>Coût du service :</t>
  </si>
  <si>
    <t>AGENCEMENT  CONGRES</t>
  </si>
  <si>
    <r>
      <t xml:space="preserve">  </t>
    </r>
    <r>
      <rPr>
        <b/>
        <sz val="14"/>
        <rFont val="Arial"/>
        <family val="2"/>
      </rPr>
      <t xml:space="preserve">OBSERVATIONS ACTIVITE "SALLE"  </t>
    </r>
    <r>
      <rPr>
        <b/>
        <sz val="11"/>
        <rFont val="Arial"/>
        <family val="2"/>
      </rPr>
      <t xml:space="preserve">                                             </t>
    </r>
    <r>
      <rPr>
        <b/>
        <sz val="8"/>
        <rFont val="Arial"/>
        <family val="2"/>
      </rPr>
      <t>(Si  LITIGES CLIENTS, joindre impérativement les fiches réclamations clients)</t>
    </r>
  </si>
  <si>
    <t xml:space="preserve"> </t>
  </si>
  <si>
    <t xml:space="preserve"> OBSERVATIONS Activité "CUISINE" &amp; "PLONGE"</t>
  </si>
  <si>
    <t>Nom du Responsable :</t>
  </si>
  <si>
    <t>VISA DIRECTION :</t>
  </si>
  <si>
    <t xml:space="preserve">Le responsable certifie avoir vérifié qu'il n'y a pas d'erreur de caisse , et que l'ensemble des tâches à effectuer ont été réalisées selon les méthodes préconisées par l'entreprise (voir notes de service). </t>
  </si>
  <si>
    <t>RAPPORT D'ACTIVITÉ RESTAURANT DU SOIR</t>
  </si>
  <si>
    <t>SOIR</t>
  </si>
  <si>
    <t>RÉALISE</t>
  </si>
  <si>
    <t>TOTAL assiette</t>
  </si>
  <si>
    <t xml:space="preserve">Dinatoires </t>
  </si>
  <si>
    <r>
      <t xml:space="preserve">Apéritifs cocktails </t>
    </r>
    <r>
      <rPr>
        <b/>
        <u/>
        <sz val="9"/>
        <color indexed="10"/>
        <rFont val="Arial"/>
        <family val="2"/>
      </rPr>
      <t>(Hors Gala/Prest)</t>
    </r>
  </si>
  <si>
    <t>TOTAL Dinatoires</t>
  </si>
  <si>
    <t>TOTAL Cocktails sr</t>
  </si>
  <si>
    <t>19h30</t>
  </si>
  <si>
    <t>OPEN</t>
  </si>
  <si>
    <t>Coût par client:</t>
  </si>
  <si>
    <r>
      <t>TOTAL</t>
    </r>
    <r>
      <rPr>
        <u/>
        <sz val="7"/>
        <rFont val="Arial"/>
        <family val="2"/>
      </rPr>
      <t xml:space="preserve">  MIDI+SOIR</t>
    </r>
  </si>
  <si>
    <t>Début</t>
  </si>
  <si>
    <t>CONTINU</t>
  </si>
  <si>
    <t>HEURES  HS</t>
  </si>
  <si>
    <t xml:space="preserve">HEURES  HS </t>
  </si>
  <si>
    <t>Côut total réel</t>
  </si>
  <si>
    <t>Côut total réel/pax :</t>
  </si>
  <si>
    <t>TOTAL  MIDI+SOIR</t>
  </si>
  <si>
    <t>CA BAR</t>
  </si>
  <si>
    <t>TOTAL assiettes</t>
  </si>
  <si>
    <t>CHIFFRE D'AFFAIRE SOIR</t>
  </si>
  <si>
    <r>
      <t xml:space="preserve">NOMS + HORAIRES    </t>
    </r>
    <r>
      <rPr>
        <i/>
        <sz val="10"/>
        <rFont val="Arial"/>
        <family val="2"/>
      </rPr>
      <t xml:space="preserve"> </t>
    </r>
    <r>
      <rPr>
        <i/>
        <u/>
        <sz val="10"/>
        <rFont val="Arial"/>
        <family val="2"/>
      </rPr>
      <t>CUISINE</t>
    </r>
  </si>
  <si>
    <r>
      <t xml:space="preserve">                                                                                      NOMS + HORAIRES     </t>
    </r>
    <r>
      <rPr>
        <b/>
        <i/>
        <u/>
        <sz val="10"/>
        <rFont val="Arial"/>
        <family val="2"/>
      </rPr>
      <t>PDJ</t>
    </r>
  </si>
  <si>
    <r>
      <t xml:space="preserve">NOMS + HORAIRES    </t>
    </r>
    <r>
      <rPr>
        <i/>
        <u/>
        <sz val="10"/>
        <rFont val="Arial"/>
        <family val="2"/>
      </rPr>
      <t>SALLE</t>
    </r>
  </si>
  <si>
    <r>
      <t xml:space="preserve">suite extra  </t>
    </r>
    <r>
      <rPr>
        <i/>
        <u/>
        <sz val="10"/>
        <rFont val="Arial"/>
        <family val="2"/>
      </rPr>
      <t>CUISINE</t>
    </r>
  </si>
  <si>
    <r>
      <t xml:space="preserve">                                                                                      NOMS + HORAIRES      </t>
    </r>
    <r>
      <rPr>
        <i/>
        <u/>
        <sz val="10"/>
        <rFont val="Arial"/>
        <family val="2"/>
      </rPr>
      <t>CONGRES</t>
    </r>
  </si>
  <si>
    <t>suite extra  CUISINE</t>
  </si>
  <si>
    <t xml:space="preserve">Déjeunatoires </t>
  </si>
  <si>
    <t>AINS</t>
  </si>
  <si>
    <t>Apéritifs Cocktails</t>
  </si>
  <si>
    <t>SIGNATURE :</t>
  </si>
  <si>
    <r>
      <t xml:space="preserve">C.A.   Soir et Room </t>
    </r>
    <r>
      <rPr>
        <b/>
        <sz val="14"/>
        <rFont val="Albertus Extra Bold"/>
        <family val="2"/>
      </rPr>
      <t>/</t>
    </r>
    <r>
      <rPr>
        <b/>
        <sz val="11"/>
        <rFont val="Arial"/>
        <family val="2"/>
      </rPr>
      <t xml:space="preserve"> Clients  </t>
    </r>
  </si>
  <si>
    <t>CONTINUE</t>
  </si>
  <si>
    <t>10H00</t>
  </si>
  <si>
    <t xml:space="preserve">MEP &amp; SERVICE CARTE  / MEP PERSO   / RANGEMENT ET NETTOYAGE CUISINE </t>
  </si>
  <si>
    <t>MEP &amp; SERVICE CARTE / RANGEMENT ET NETTOYAGE CUISINE</t>
  </si>
  <si>
    <t>8H00</t>
  </si>
  <si>
    <t>14H00</t>
  </si>
  <si>
    <t>22H00</t>
  </si>
  <si>
    <t>MEP BUFFET PDJ / SERVICE PDJ / MAP DES ESPACES / MEP SERVICE / DRESSAGE CARTE / SERVICE / MAP DES ESPACES / CLOTURE MIDI.</t>
  </si>
  <si>
    <t>LUSTEAUX</t>
  </si>
  <si>
    <t>CARTE</t>
  </si>
  <si>
    <t>BOX</t>
  </si>
  <si>
    <t>PONTEVIA</t>
  </si>
  <si>
    <t>AILLEURS A</t>
  </si>
  <si>
    <t>BEZIAU P</t>
  </si>
  <si>
    <t>BEZIAU L</t>
  </si>
  <si>
    <t>JACQUES</t>
  </si>
  <si>
    <t>QUESNEL</t>
  </si>
  <si>
    <t>MARY</t>
  </si>
  <si>
    <t>INDIVS</t>
  </si>
  <si>
    <t>MINKWE MI EMEGUE</t>
  </si>
  <si>
    <t>MIKWE MI EMEGUE</t>
  </si>
  <si>
    <t>BOURCE</t>
  </si>
  <si>
    <t>AILLEURS</t>
  </si>
  <si>
    <t xml:space="preserve">INDIVS </t>
  </si>
  <si>
    <t>QUESNEL/MINKWE MI EMEGUE</t>
  </si>
  <si>
    <t xml:space="preserve">carte </t>
  </si>
  <si>
    <t xml:space="preserve">hotel </t>
  </si>
  <si>
    <t>room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</si>
</sst>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d\ mmmm\ yyyy"/>
    <numFmt numFmtId="165" formatCode="#,##0.00\ _€"/>
    <numFmt numFmtId="166" formatCode="#,##0.00&quot; F&quot;;[Red]\-#,##0.00&quot; F&quot;"/>
    <numFmt numFmtId="167" formatCode="#,##0.00&quot; €&quot;"/>
    <numFmt numFmtId="168" formatCode="#,##0.00&quot; €&quot;;[Red]#,##0.00&quot; €&quot;"/>
    <numFmt numFmtId="169" formatCode="[$-F800]dddd\,\ mmmm\ dd\,\ yyyy"/>
    <numFmt numFmtId="170" formatCode="#,##0.00\ &quot;€&quot;;[Red]#,##0.00\ &quot;€&quot;"/>
    <numFmt numFmtId="171" formatCode="#,##0.00\ &quot;€&quot;"/>
  </numFmts>
  <fonts count="52">
    <font>
      <sz val="10"/>
      <name val="Arial"/>
      <family val="2"/>
    </font>
    <font>
      <b/>
      <sz val="18"/>
      <color indexed="56"/>
      <name val="Cambria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11"/>
      <color indexed="10"/>
      <name val="Arial"/>
      <family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sz val="12"/>
      <name val="Arial"/>
      <family val="2"/>
    </font>
    <font>
      <sz val="12"/>
      <color indexed="63"/>
      <name val="Arial"/>
      <family val="2"/>
    </font>
    <font>
      <sz val="10"/>
      <color indexed="9"/>
      <name val="Arial"/>
      <family val="2"/>
    </font>
    <font>
      <sz val="14"/>
      <name val="Arial"/>
      <family val="2"/>
    </font>
    <font>
      <b/>
      <sz val="8"/>
      <color indexed="9"/>
      <name val="Arial"/>
      <family val="2"/>
    </font>
    <font>
      <sz val="12"/>
      <color indexed="9"/>
      <name val="Arial"/>
      <family val="2"/>
    </font>
    <font>
      <b/>
      <sz val="12"/>
      <color indexed="9"/>
      <name val="Arial"/>
      <family val="2"/>
    </font>
    <font>
      <b/>
      <sz val="12"/>
      <color indexed="12"/>
      <name val="Arial"/>
      <family val="2"/>
    </font>
    <font>
      <b/>
      <sz val="9"/>
      <name val="Albertus"/>
      <family val="2"/>
    </font>
    <font>
      <b/>
      <sz val="14"/>
      <name val="Albertus Extra Bold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lbertus"/>
      <family val="2"/>
    </font>
    <font>
      <b/>
      <sz val="10"/>
      <color indexed="12"/>
      <name val="Arial"/>
      <family val="2"/>
    </font>
    <font>
      <b/>
      <sz val="7"/>
      <color indexed="10"/>
      <name val="Arial"/>
      <family val="2"/>
    </font>
    <font>
      <i/>
      <sz val="10"/>
      <name val="Arial"/>
      <family val="2"/>
    </font>
    <font>
      <i/>
      <sz val="9"/>
      <name val="Arial"/>
      <family val="2"/>
    </font>
    <font>
      <b/>
      <i/>
      <sz val="8"/>
      <name val="Arial"/>
      <family val="2"/>
    </font>
    <font>
      <sz val="10"/>
      <color indexed="10"/>
      <name val="Arial"/>
      <family val="2"/>
    </font>
    <font>
      <b/>
      <i/>
      <sz val="11"/>
      <color indexed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b/>
      <u/>
      <sz val="13"/>
      <name val="Arial"/>
      <family val="2"/>
    </font>
    <font>
      <b/>
      <sz val="14"/>
      <color indexed="9"/>
      <name val="Arial"/>
      <family val="2"/>
    </font>
    <font>
      <b/>
      <sz val="9"/>
      <color indexed="9"/>
      <name val="Arial"/>
      <family val="2"/>
    </font>
    <font>
      <b/>
      <u/>
      <sz val="9"/>
      <color indexed="10"/>
      <name val="Arial"/>
      <family val="2"/>
    </font>
    <font>
      <b/>
      <sz val="14"/>
      <color indexed="12"/>
      <name val="Arial"/>
      <family val="2"/>
    </font>
    <font>
      <b/>
      <u/>
      <sz val="12"/>
      <name val="Arial"/>
      <family val="2"/>
    </font>
    <font>
      <u/>
      <sz val="8"/>
      <name val="Arial"/>
      <family val="2"/>
    </font>
    <font>
      <u/>
      <sz val="7"/>
      <name val="Arial"/>
      <family val="2"/>
    </font>
    <font>
      <sz val="12"/>
      <color indexed="8"/>
      <name val="Tahoma"/>
      <family val="2"/>
    </font>
    <font>
      <u/>
      <sz val="12"/>
      <color indexed="8"/>
      <name val="Tahoma"/>
      <family val="2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i/>
      <u/>
      <sz val="10"/>
      <name val="Arial"/>
      <family val="2"/>
    </font>
    <font>
      <b/>
      <i/>
      <u/>
      <sz val="10"/>
      <name val="Arial"/>
      <family val="2"/>
    </font>
    <font>
      <b/>
      <sz val="12"/>
      <color rgb="FFFFFF00"/>
      <name val="Arial"/>
      <family val="2"/>
    </font>
    <font>
      <b/>
      <u/>
      <sz val="8"/>
      <color rgb="FFFFFF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8"/>
        <bgColor indexed="58"/>
      </patternFill>
    </fill>
    <fill>
      <patternFill patternType="solid">
        <fgColor indexed="22"/>
        <bgColor indexed="3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45"/>
        <bgColor indexed="29"/>
      </patternFill>
    </fill>
    <fill>
      <patternFill patternType="solid">
        <fgColor indexed="10"/>
        <bgColor indexed="60"/>
      </patternFill>
    </fill>
    <fill>
      <patternFill patternType="solid">
        <fgColor rgb="FF66CCFF"/>
        <bgColor indexed="41"/>
      </patternFill>
    </fill>
    <fill>
      <patternFill patternType="solid">
        <fgColor rgb="FFCCFF66"/>
        <bgColor indexed="26"/>
      </patternFill>
    </fill>
    <fill>
      <patternFill patternType="solid">
        <fgColor rgb="FF66CCFF"/>
        <bgColor indexed="26"/>
      </patternFill>
    </fill>
    <fill>
      <patternFill patternType="solid">
        <fgColor rgb="FFCCFF66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BD9FE5"/>
        <bgColor indexed="24"/>
      </patternFill>
    </fill>
    <fill>
      <patternFill patternType="solid">
        <fgColor rgb="FFBD9FE5"/>
        <bgColor indexed="64"/>
      </patternFill>
    </fill>
    <fill>
      <patternFill patternType="solid">
        <fgColor rgb="FFBD9FE5"/>
        <bgColor indexed="26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rgb="FFFFFFCC"/>
      </patternFill>
    </fill>
    <fill>
      <patternFill patternType="solid">
        <fgColor rgb="FFFFFF99"/>
        <bgColor indexed="26"/>
      </patternFill>
    </fill>
    <fill>
      <patternFill patternType="solid">
        <fgColor rgb="FF99CCFF"/>
        <bgColor indexed="64"/>
      </patternFill>
    </fill>
  </fills>
  <borders count="7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61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3" fillId="0" borderId="0" xfId="0" applyFont="1"/>
    <xf numFmtId="15" fontId="0" fillId="0" borderId="0" xfId="0" applyNumberFormat="1" applyAlignment="1">
      <alignment horizontal="right"/>
    </xf>
    <xf numFmtId="164" fontId="4" fillId="0" borderId="0" xfId="0" applyNumberFormat="1" applyFont="1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shrinkToFit="1"/>
      <protection locked="0"/>
    </xf>
    <xf numFmtId="0" fontId="15" fillId="0" borderId="1" xfId="0" applyFont="1" applyBorder="1" applyAlignment="1">
      <alignment horizontal="center" vertical="center"/>
    </xf>
    <xf numFmtId="165" fontId="0" fillId="0" borderId="1" xfId="0" applyNumberFormat="1" applyBorder="1" applyAlignment="1" applyProtection="1">
      <alignment horizontal="right" vertical="center"/>
      <protection locked="0"/>
    </xf>
    <xf numFmtId="165" fontId="0" fillId="0" borderId="1" xfId="0" applyNumberFormat="1" applyBorder="1" applyAlignment="1">
      <alignment horizontal="right" vertical="center"/>
    </xf>
    <xf numFmtId="0" fontId="14" fillId="2" borderId="1" xfId="0" applyFont="1" applyFill="1" applyBorder="1" applyAlignment="1" applyProtection="1">
      <alignment horizontal="center" vertical="center" shrinkToFit="1"/>
      <protection locked="0"/>
    </xf>
    <xf numFmtId="0" fontId="13" fillId="0" borderId="1" xfId="0" applyFont="1" applyBorder="1" applyAlignment="1" applyProtection="1">
      <alignment horizontal="center" vertical="center" shrinkToFi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0" fontId="9" fillId="5" borderId="1" xfId="0" applyFont="1" applyFill="1" applyBorder="1" applyAlignment="1">
      <alignment horizontal="center" vertical="center" shrinkToFit="1"/>
    </xf>
    <xf numFmtId="0" fontId="15" fillId="6" borderId="1" xfId="0" applyFont="1" applyFill="1" applyBorder="1" applyAlignment="1">
      <alignment horizontal="center" vertical="center"/>
    </xf>
    <xf numFmtId="165" fontId="16" fillId="5" borderId="6" xfId="0" applyNumberFormat="1" applyFont="1" applyFill="1" applyBorder="1" applyAlignment="1">
      <alignment horizontal="right"/>
    </xf>
    <xf numFmtId="0" fontId="16" fillId="5" borderId="6" xfId="0" applyFont="1" applyFill="1" applyBorder="1" applyAlignment="1">
      <alignment horizontal="center"/>
    </xf>
    <xf numFmtId="0" fontId="14" fillId="0" borderId="1" xfId="0" applyFont="1" applyBorder="1" applyAlignment="1" applyProtection="1">
      <alignment horizontal="center" vertical="center" shrinkToFit="1"/>
      <protection locked="0"/>
    </xf>
    <xf numFmtId="0" fontId="14" fillId="0" borderId="0" xfId="0" applyFont="1" applyAlignment="1">
      <alignment horizontal="left" vertical="center" wrapText="1"/>
    </xf>
    <xf numFmtId="0" fontId="9" fillId="5" borderId="5" xfId="0" applyFont="1" applyFill="1" applyBorder="1" applyAlignment="1">
      <alignment horizontal="center" vertical="center"/>
    </xf>
    <xf numFmtId="0" fontId="17" fillId="2" borderId="7" xfId="0" applyFont="1" applyFill="1" applyBorder="1" applyAlignment="1" applyProtection="1">
      <alignment horizontal="center" vertical="center"/>
      <protection locked="0"/>
    </xf>
    <xf numFmtId="0" fontId="9" fillId="2" borderId="8" xfId="0" applyFont="1" applyFill="1" applyBorder="1" applyAlignment="1">
      <alignment horizontal="center"/>
    </xf>
    <xf numFmtId="0" fontId="18" fillId="4" borderId="0" xfId="0" applyFont="1" applyFill="1" applyAlignment="1">
      <alignment horizontal="center" vertical="center"/>
    </xf>
    <xf numFmtId="0" fontId="9" fillId="5" borderId="5" xfId="0" applyFont="1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14" fillId="0" borderId="0" xfId="0" applyFont="1"/>
    <xf numFmtId="0" fontId="15" fillId="2" borderId="5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5" fillId="0" borderId="2" xfId="0" applyFont="1" applyBorder="1" applyAlignment="1" applyProtection="1">
      <alignment horizontal="center" vertical="center"/>
      <protection locked="0"/>
    </xf>
    <xf numFmtId="0" fontId="0" fillId="0" borderId="5" xfId="0" applyBorder="1"/>
    <xf numFmtId="0" fontId="17" fillId="2" borderId="10" xfId="0" applyFont="1" applyFill="1" applyBorder="1" applyAlignment="1">
      <alignment horizontal="center"/>
    </xf>
    <xf numFmtId="0" fontId="3" fillId="7" borderId="11" xfId="0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27" fillId="0" borderId="3" xfId="0" applyFont="1" applyBorder="1" applyAlignment="1">
      <alignment horizontal="center" vertical="center"/>
    </xf>
    <xf numFmtId="0" fontId="24" fillId="3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8" fontId="24" fillId="3" borderId="10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 applyProtection="1">
      <alignment horizontal="center" vertical="center" wrapText="1"/>
      <protection locked="0"/>
    </xf>
    <xf numFmtId="168" fontId="24" fillId="7" borderId="3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8" fontId="24" fillId="9" borderId="2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2" fontId="24" fillId="3" borderId="3" xfId="0" applyNumberFormat="1" applyFont="1" applyFill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3" fillId="8" borderId="3" xfId="0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center"/>
    </xf>
    <xf numFmtId="0" fontId="24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8" borderId="1" xfId="0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/>
    </xf>
    <xf numFmtId="2" fontId="24" fillId="3" borderId="14" xfId="0" applyNumberFormat="1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8" borderId="3" xfId="0" applyFont="1" applyFill="1" applyBorder="1" applyAlignment="1" applyProtection="1">
      <alignment horizontal="center" vertical="center"/>
      <protection locked="0"/>
    </xf>
    <xf numFmtId="0" fontId="0" fillId="0" borderId="15" xfId="0" applyBorder="1" applyAlignment="1">
      <alignment horizontal="center" vertical="center"/>
    </xf>
    <xf numFmtId="0" fontId="0" fillId="8" borderId="1" xfId="0" applyFill="1" applyBorder="1" applyAlignment="1" applyProtection="1">
      <alignment horizontal="center" vertical="center" wrapText="1"/>
      <protection locked="0"/>
    </xf>
    <xf numFmtId="0" fontId="0" fillId="8" borderId="10" xfId="0" applyFill="1" applyBorder="1" applyAlignment="1" applyProtection="1">
      <alignment horizontal="center" vertical="center" wrapText="1"/>
      <protection locked="0"/>
    </xf>
    <xf numFmtId="0" fontId="0" fillId="8" borderId="8" xfId="0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horizontal="center" vertical="center"/>
    </xf>
    <xf numFmtId="2" fontId="24" fillId="3" borderId="15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9" borderId="9" xfId="0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/>
    </xf>
    <xf numFmtId="0" fontId="0" fillId="0" borderId="14" xfId="0" applyBorder="1"/>
    <xf numFmtId="167" fontId="3" fillId="7" borderId="8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67" fontId="3" fillId="7" borderId="4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1" fillId="3" borderId="1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8" borderId="5" xfId="0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/>
    </xf>
    <xf numFmtId="0" fontId="34" fillId="3" borderId="0" xfId="0" applyFont="1" applyFill="1" applyAlignment="1">
      <alignment horizontal="left"/>
    </xf>
    <xf numFmtId="0" fontId="34" fillId="3" borderId="0" xfId="0" applyFont="1" applyFill="1" applyAlignment="1">
      <alignment horizontal="right"/>
    </xf>
    <xf numFmtId="0" fontId="36" fillId="3" borderId="0" xfId="0" applyFont="1" applyFill="1" applyAlignment="1" applyProtection="1">
      <alignment horizontal="left"/>
      <protection locked="0"/>
    </xf>
    <xf numFmtId="0" fontId="35" fillId="3" borderId="0" xfId="0" applyFont="1" applyFill="1" applyAlignment="1" applyProtection="1">
      <alignment horizontal="left"/>
      <protection locked="0"/>
    </xf>
    <xf numFmtId="0" fontId="4" fillId="0" borderId="0" xfId="0" applyFont="1"/>
    <xf numFmtId="0" fontId="10" fillId="0" borderId="0" xfId="0" applyFont="1"/>
    <xf numFmtId="0" fontId="13" fillId="0" borderId="0" xfId="0" applyFont="1"/>
    <xf numFmtId="0" fontId="13" fillId="0" borderId="0" xfId="0" applyFont="1" applyAlignment="1">
      <alignment horizontal="center"/>
    </xf>
    <xf numFmtId="0" fontId="13" fillId="2" borderId="0" xfId="0" applyFont="1" applyFill="1" applyAlignment="1">
      <alignment horizontal="center"/>
    </xf>
    <xf numFmtId="0" fontId="5" fillId="0" borderId="0" xfId="0" applyFont="1" applyAlignment="1">
      <alignment horizontal="left"/>
    </xf>
    <xf numFmtId="0" fontId="0" fillId="6" borderId="0" xfId="0" applyFill="1" applyAlignment="1">
      <alignment horizontal="center"/>
    </xf>
    <xf numFmtId="2" fontId="4" fillId="0" borderId="14" xfId="0" applyNumberFormat="1" applyFont="1" applyBorder="1" applyAlignment="1" applyProtection="1">
      <alignment horizontal="center"/>
      <protection locked="0"/>
    </xf>
    <xf numFmtId="0" fontId="5" fillId="0" borderId="14" xfId="0" applyFont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/>
    </xf>
    <xf numFmtId="0" fontId="13" fillId="0" borderId="5" xfId="0" applyFont="1" applyBorder="1" applyAlignment="1" applyProtection="1">
      <alignment horizontal="center" vertical="center" shrinkToFit="1"/>
      <protection locked="0"/>
    </xf>
    <xf numFmtId="0" fontId="9" fillId="2" borderId="1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 vertical="center"/>
    </xf>
    <xf numFmtId="1" fontId="40" fillId="0" borderId="7" xfId="0" applyNumberFormat="1" applyFont="1" applyBorder="1" applyAlignment="1">
      <alignment horizontal="center" vertical="center" shrinkToFit="1"/>
    </xf>
    <xf numFmtId="0" fontId="25" fillId="0" borderId="2" xfId="0" applyFont="1" applyBorder="1" applyAlignment="1">
      <alignment horizontal="center" vertical="center"/>
    </xf>
    <xf numFmtId="0" fontId="0" fillId="0" borderId="3" xfId="0" applyBorder="1"/>
    <xf numFmtId="0" fontId="25" fillId="0" borderId="6" xfId="0" applyFont="1" applyBorder="1" applyAlignment="1">
      <alignment horizontal="center" vertical="center"/>
    </xf>
    <xf numFmtId="0" fontId="0" fillId="0" borderId="9" xfId="0" applyBorder="1"/>
    <xf numFmtId="0" fontId="0" fillId="0" borderId="12" xfId="0" applyBorder="1"/>
    <xf numFmtId="0" fontId="24" fillId="7" borderId="11" xfId="0" applyFont="1" applyFill="1" applyBorder="1" applyAlignment="1">
      <alignment horizontal="left" vertical="center"/>
    </xf>
    <xf numFmtId="2" fontId="24" fillId="3" borderId="10" xfId="0" applyNumberFormat="1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10" borderId="15" xfId="0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2" fontId="24" fillId="3" borderId="1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8" borderId="14" xfId="0" applyFont="1" applyFill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>
      <alignment horizontal="center" vertical="center" wrapText="1"/>
    </xf>
    <xf numFmtId="0" fontId="3" fillId="8" borderId="15" xfId="0" applyFont="1" applyFill="1" applyBorder="1" applyAlignment="1" applyProtection="1">
      <alignment horizontal="center" vertical="center"/>
      <protection locked="0"/>
    </xf>
    <xf numFmtId="0" fontId="24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9" borderId="3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167" fontId="3" fillId="7" borderId="2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1" fillId="3" borderId="2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3" fillId="8" borderId="15" xfId="0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/>
    </xf>
    <xf numFmtId="0" fontId="0" fillId="0" borderId="16" xfId="0" applyBorder="1"/>
    <xf numFmtId="0" fontId="42" fillId="0" borderId="17" xfId="0" applyFont="1" applyBorder="1" applyAlignment="1">
      <alignment horizontal="center" vertical="center"/>
    </xf>
    <xf numFmtId="0" fontId="0" fillId="13" borderId="18" xfId="0" applyFill="1" applyBorder="1" applyAlignment="1" applyProtection="1">
      <alignment horizontal="center" vertical="center"/>
      <protection locked="0"/>
    </xf>
    <xf numFmtId="0" fontId="0" fillId="13" borderId="18" xfId="0" applyFill="1" applyBorder="1" applyAlignment="1" applyProtection="1">
      <alignment horizontal="center" vertical="center" wrapText="1"/>
      <protection locked="0"/>
    </xf>
    <xf numFmtId="0" fontId="0" fillId="13" borderId="19" xfId="0" applyFill="1" applyBorder="1" applyAlignment="1" applyProtection="1">
      <alignment horizontal="center" vertical="center"/>
      <protection locked="0"/>
    </xf>
    <xf numFmtId="0" fontId="0" fillId="14" borderId="5" xfId="0" applyFill="1" applyBorder="1" applyAlignment="1" applyProtection="1">
      <alignment horizontal="center" vertical="center"/>
      <protection locked="0"/>
    </xf>
    <xf numFmtId="0" fontId="0" fillId="14" borderId="20" xfId="0" applyFill="1" applyBorder="1" applyAlignment="1" applyProtection="1">
      <alignment horizontal="center" vertical="center"/>
      <protection locked="0"/>
    </xf>
    <xf numFmtId="0" fontId="0" fillId="14" borderId="1" xfId="0" applyFill="1" applyBorder="1" applyAlignment="1" applyProtection="1">
      <alignment horizontal="center" vertical="center" wrapText="1"/>
      <protection locked="0"/>
    </xf>
    <xf numFmtId="0" fontId="0" fillId="14" borderId="9" xfId="0" applyFill="1" applyBorder="1" applyAlignment="1" applyProtection="1">
      <alignment horizontal="center" vertical="center"/>
      <protection locked="0"/>
    </xf>
    <xf numFmtId="0" fontId="0" fillId="13" borderId="21" xfId="0" applyFill="1" applyBorder="1" applyAlignment="1" applyProtection="1">
      <alignment horizontal="center" vertical="center" wrapText="1"/>
      <protection locked="0"/>
    </xf>
    <xf numFmtId="0" fontId="3" fillId="15" borderId="12" xfId="0" applyFont="1" applyFill="1" applyBorder="1" applyAlignment="1">
      <alignment horizontal="center" vertical="center" wrapText="1"/>
    </xf>
    <xf numFmtId="0" fontId="13" fillId="16" borderId="3" xfId="0" applyFont="1" applyFill="1" applyBorder="1" applyAlignment="1">
      <alignment horizontal="center"/>
    </xf>
    <xf numFmtId="0" fontId="3" fillId="16" borderId="3" xfId="0" applyFont="1" applyFill="1" applyBorder="1" applyAlignment="1">
      <alignment horizontal="center"/>
    </xf>
    <xf numFmtId="0" fontId="13" fillId="17" borderId="3" xfId="0" applyFont="1" applyFill="1" applyBorder="1" applyAlignment="1">
      <alignment horizontal="center"/>
    </xf>
    <xf numFmtId="0" fontId="24" fillId="0" borderId="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167" fontId="3" fillId="11" borderId="23" xfId="0" applyNumberFormat="1" applyFont="1" applyFill="1" applyBorder="1" applyAlignment="1">
      <alignment horizontal="center"/>
    </xf>
    <xf numFmtId="0" fontId="3" fillId="16" borderId="9" xfId="0" applyFont="1" applyFill="1" applyBorder="1" applyAlignment="1">
      <alignment horizontal="center"/>
    </xf>
    <xf numFmtId="0" fontId="13" fillId="0" borderId="3" xfId="0" applyFont="1" applyBorder="1" applyAlignment="1">
      <alignment horizontal="left"/>
    </xf>
    <xf numFmtId="0" fontId="0" fillId="18" borderId="24" xfId="0" applyFill="1" applyBorder="1" applyAlignment="1">
      <alignment horizontal="center" vertical="center"/>
    </xf>
    <xf numFmtId="171" fontId="14" fillId="18" borderId="25" xfId="0" applyNumberFormat="1" applyFont="1" applyFill="1" applyBorder="1" applyAlignment="1">
      <alignment horizontal="center" vertical="center"/>
    </xf>
    <xf numFmtId="171" fontId="3" fillId="0" borderId="26" xfId="0" applyNumberFormat="1" applyFont="1" applyBorder="1" applyAlignment="1">
      <alignment horizontal="center" vertical="center"/>
    </xf>
    <xf numFmtId="171" fontId="50" fillId="19" borderId="25" xfId="0" applyNumberFormat="1" applyFont="1" applyFill="1" applyBorder="1" applyAlignment="1">
      <alignment horizontal="center" vertical="center"/>
    </xf>
    <xf numFmtId="0" fontId="51" fillId="19" borderId="27" xfId="0" applyFont="1" applyFill="1" applyBorder="1" applyAlignment="1">
      <alignment horizontal="center" vertical="center"/>
    </xf>
    <xf numFmtId="9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0" fillId="14" borderId="28" xfId="0" applyFill="1" applyBorder="1" applyAlignment="1" applyProtection="1">
      <alignment horizontal="center" vertical="center" wrapText="1"/>
      <protection locked="0"/>
    </xf>
    <xf numFmtId="0" fontId="5" fillId="6" borderId="3" xfId="0" applyFont="1" applyFill="1" applyBorder="1" applyAlignment="1">
      <alignment horizontal="center" vertical="center"/>
    </xf>
    <xf numFmtId="0" fontId="0" fillId="8" borderId="29" xfId="0" applyFill="1" applyBorder="1" applyAlignment="1" applyProtection="1">
      <alignment horizontal="center" vertical="center"/>
      <protection locked="0"/>
    </xf>
    <xf numFmtId="0" fontId="0" fillId="8" borderId="28" xfId="0" applyFill="1" applyBorder="1" applyAlignment="1" applyProtection="1">
      <alignment horizontal="center" vertical="center"/>
      <protection locked="0"/>
    </xf>
    <xf numFmtId="0" fontId="0" fillId="9" borderId="21" xfId="0" applyFill="1" applyBorder="1" applyAlignment="1" applyProtection="1">
      <alignment horizontal="center" vertical="center"/>
      <protection locked="0"/>
    </xf>
    <xf numFmtId="0" fontId="0" fillId="9" borderId="18" xfId="0" applyFill="1" applyBorder="1" applyAlignment="1" applyProtection="1">
      <alignment horizontal="center" vertical="center" wrapText="1"/>
      <protection locked="0"/>
    </xf>
    <xf numFmtId="0" fontId="0" fillId="9" borderId="18" xfId="0" applyFill="1" applyBorder="1" applyAlignment="1" applyProtection="1">
      <alignment horizontal="center" vertical="center"/>
      <protection locked="0"/>
    </xf>
    <xf numFmtId="0" fontId="0" fillId="9" borderId="19" xfId="0" applyFill="1" applyBorder="1" applyAlignment="1" applyProtection="1">
      <alignment horizontal="center" vertical="center"/>
      <protection locked="0"/>
    </xf>
    <xf numFmtId="0" fontId="13" fillId="10" borderId="4" xfId="0" applyFont="1" applyFill="1" applyBorder="1" applyAlignment="1" applyProtection="1">
      <alignment horizontal="center" vertical="center" wrapText="1"/>
      <protection locked="0"/>
    </xf>
    <xf numFmtId="0" fontId="0" fillId="10" borderId="7" xfId="0" applyFill="1" applyBorder="1" applyAlignment="1" applyProtection="1">
      <alignment horizontal="center" vertical="center" wrapText="1"/>
      <protection locked="0"/>
    </xf>
    <xf numFmtId="0" fontId="0" fillId="9" borderId="21" xfId="0" applyFill="1" applyBorder="1" applyAlignment="1" applyProtection="1">
      <alignment horizontal="center" vertical="center" wrapText="1"/>
      <protection locked="0"/>
    </xf>
    <xf numFmtId="0" fontId="0" fillId="9" borderId="19" xfId="0" applyFill="1" applyBorder="1" applyAlignment="1" applyProtection="1">
      <alignment horizontal="center" vertical="center" wrapText="1"/>
      <protection locked="0"/>
    </xf>
    <xf numFmtId="0" fontId="0" fillId="8" borderId="18" xfId="0" applyFill="1" applyBorder="1" applyAlignment="1" applyProtection="1">
      <alignment horizontal="center" vertical="center" wrapText="1"/>
      <protection locked="0"/>
    </xf>
    <xf numFmtId="0" fontId="0" fillId="10" borderId="13" xfId="0" applyFill="1" applyBorder="1" applyAlignment="1" applyProtection="1">
      <alignment horizontal="center" vertical="center" wrapText="1"/>
      <protection locked="0"/>
    </xf>
    <xf numFmtId="0" fontId="0" fillId="8" borderId="30" xfId="0" applyFill="1" applyBorder="1" applyAlignment="1" applyProtection="1">
      <alignment horizontal="center" vertical="center" wrapText="1"/>
      <protection locked="0"/>
    </xf>
    <xf numFmtId="0" fontId="0" fillId="10" borderId="28" xfId="0" applyFill="1" applyBorder="1" applyAlignment="1" applyProtection="1">
      <alignment horizontal="center" vertical="center"/>
      <protection locked="0"/>
    </xf>
    <xf numFmtId="0" fontId="0" fillId="10" borderId="29" xfId="0" applyFill="1" applyBorder="1" applyAlignment="1" applyProtection="1">
      <alignment horizontal="center" vertical="center"/>
      <protection locked="0"/>
    </xf>
    <xf numFmtId="0" fontId="13" fillId="10" borderId="28" xfId="0" applyFont="1" applyFill="1" applyBorder="1" applyAlignment="1" applyProtection="1">
      <alignment horizontal="center" vertical="center" wrapText="1"/>
      <protection locked="0"/>
    </xf>
    <xf numFmtId="0" fontId="0" fillId="10" borderId="29" xfId="0" applyFill="1" applyBorder="1" applyAlignment="1" applyProtection="1">
      <alignment horizontal="center" vertical="center" wrapText="1"/>
      <protection locked="0"/>
    </xf>
    <xf numFmtId="0" fontId="0" fillId="10" borderId="19" xfId="0" applyFill="1" applyBorder="1" applyAlignment="1" applyProtection="1">
      <alignment horizontal="center" vertical="center" wrapText="1"/>
      <protection locked="0"/>
    </xf>
    <xf numFmtId="0" fontId="13" fillId="10" borderId="31" xfId="0" applyFont="1" applyFill="1" applyBorder="1" applyAlignment="1" applyProtection="1">
      <alignment horizontal="center" vertical="center" wrapText="1"/>
      <protection locked="0"/>
    </xf>
    <xf numFmtId="0" fontId="0" fillId="8" borderId="32" xfId="0" applyFill="1" applyBorder="1" applyAlignment="1" applyProtection="1">
      <alignment horizontal="center" vertical="center"/>
      <protection locked="0"/>
    </xf>
    <xf numFmtId="0" fontId="0" fillId="8" borderId="33" xfId="0" applyFill="1" applyBorder="1" applyAlignment="1" applyProtection="1">
      <alignment horizontal="center" vertical="center"/>
      <protection locked="0"/>
    </xf>
    <xf numFmtId="0" fontId="0" fillId="8" borderId="33" xfId="0" applyFill="1" applyBorder="1" applyAlignment="1" applyProtection="1">
      <alignment horizontal="center" vertical="center" wrapText="1"/>
      <protection locked="0"/>
    </xf>
    <xf numFmtId="0" fontId="0" fillId="8" borderId="29" xfId="0" applyFill="1" applyBorder="1" applyAlignment="1" applyProtection="1">
      <alignment horizontal="center" vertical="center" wrapText="1"/>
      <protection locked="0"/>
    </xf>
    <xf numFmtId="0" fontId="0" fillId="9" borderId="30" xfId="0" applyFill="1" applyBorder="1" applyAlignment="1" applyProtection="1">
      <alignment horizontal="center" vertical="center" wrapText="1"/>
      <protection locked="0"/>
    </xf>
    <xf numFmtId="0" fontId="0" fillId="8" borderId="34" xfId="0" applyFill="1" applyBorder="1" applyAlignment="1" applyProtection="1">
      <alignment horizontal="center" vertical="center"/>
      <protection locked="0"/>
    </xf>
    <xf numFmtId="0" fontId="13" fillId="10" borderId="18" xfId="0" applyFont="1" applyFill="1" applyBorder="1" applyAlignment="1" applyProtection="1">
      <alignment horizontal="center" vertical="center" wrapText="1"/>
      <protection locked="0"/>
    </xf>
    <xf numFmtId="0" fontId="0" fillId="10" borderId="18" xfId="0" applyFill="1" applyBorder="1" applyAlignment="1" applyProtection="1">
      <alignment horizontal="center" vertical="center"/>
      <protection locked="0"/>
    </xf>
    <xf numFmtId="0" fontId="13" fillId="10" borderId="35" xfId="0" applyFont="1" applyFill="1" applyBorder="1" applyAlignment="1" applyProtection="1">
      <alignment horizontal="center" vertical="center" wrapText="1"/>
      <protection locked="0"/>
    </xf>
    <xf numFmtId="0" fontId="0" fillId="10" borderId="18" xfId="0" applyFill="1" applyBorder="1" applyAlignment="1" applyProtection="1">
      <alignment horizontal="center" vertical="center" wrapText="1"/>
      <protection locked="0"/>
    </xf>
    <xf numFmtId="0" fontId="13" fillId="10" borderId="29" xfId="0" applyFont="1" applyFill="1" applyBorder="1" applyAlignment="1" applyProtection="1">
      <alignment horizontal="center" vertical="center" wrapText="1"/>
      <protection locked="0"/>
    </xf>
    <xf numFmtId="0" fontId="0" fillId="10" borderId="21" xfId="0" applyFill="1" applyBorder="1" applyAlignment="1" applyProtection="1">
      <alignment horizontal="center" vertical="center"/>
      <protection locked="0"/>
    </xf>
    <xf numFmtId="0" fontId="13" fillId="10" borderId="19" xfId="0" applyFont="1" applyFill="1" applyBorder="1" applyAlignment="1" applyProtection="1">
      <alignment horizontal="center" vertical="center" wrapText="1"/>
      <protection locked="0"/>
    </xf>
    <xf numFmtId="0" fontId="0" fillId="8" borderId="7" xfId="0" applyFill="1" applyBorder="1" applyAlignment="1" applyProtection="1">
      <alignment horizontal="center" vertical="center" wrapText="1"/>
      <protection locked="0"/>
    </xf>
    <xf numFmtId="0" fontId="0" fillId="8" borderId="36" xfId="0" applyFill="1" applyBorder="1" applyAlignment="1" applyProtection="1">
      <alignment horizontal="center" vertical="center" wrapText="1"/>
      <protection locked="0"/>
    </xf>
    <xf numFmtId="0" fontId="5" fillId="6" borderId="15" xfId="0" applyFont="1" applyFill="1" applyBorder="1" applyAlignment="1">
      <alignment horizontal="center" vertical="center"/>
    </xf>
    <xf numFmtId="0" fontId="13" fillId="9" borderId="21" xfId="0" applyFont="1" applyFill="1" applyBorder="1" applyAlignment="1" applyProtection="1">
      <alignment horizontal="center" vertical="center" wrapText="1"/>
      <protection locked="0"/>
    </xf>
    <xf numFmtId="0" fontId="13" fillId="9" borderId="18" xfId="0" applyFont="1" applyFill="1" applyBorder="1" applyAlignment="1" applyProtection="1">
      <alignment horizontal="center" vertical="center" wrapText="1"/>
      <protection locked="0"/>
    </xf>
    <xf numFmtId="0" fontId="13" fillId="9" borderId="19" xfId="0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Alignment="1" applyProtection="1">
      <alignment horizontal="left" vertical="center" wrapText="1" shrinkToFit="1"/>
      <protection locked="0"/>
    </xf>
    <xf numFmtId="0" fontId="0" fillId="6" borderId="7" xfId="0" applyFill="1" applyBorder="1" applyAlignment="1">
      <alignment horizontal="left" vertical="center"/>
    </xf>
    <xf numFmtId="0" fontId="0" fillId="10" borderId="35" xfId="0" applyFill="1" applyBorder="1" applyAlignment="1" applyProtection="1">
      <alignment horizontal="center" vertical="center"/>
      <protection locked="0"/>
    </xf>
    <xf numFmtId="0" fontId="0" fillId="8" borderId="7" xfId="0" applyFill="1" applyBorder="1" applyAlignment="1" applyProtection="1">
      <alignment horizontal="center" vertical="center"/>
      <protection locked="0"/>
    </xf>
    <xf numFmtId="0" fontId="3" fillId="20" borderId="15" xfId="0" applyFont="1" applyFill="1" applyBorder="1" applyAlignment="1" applyProtection="1">
      <alignment horizontal="center" vertical="center"/>
      <protection locked="0"/>
    </xf>
    <xf numFmtId="0" fontId="0" fillId="20" borderId="28" xfId="0" applyFill="1" applyBorder="1" applyAlignment="1" applyProtection="1">
      <alignment horizontal="center" vertical="center"/>
      <protection locked="0"/>
    </xf>
    <xf numFmtId="0" fontId="0" fillId="20" borderId="1" xfId="0" applyFill="1" applyBorder="1" applyAlignment="1" applyProtection="1">
      <alignment horizontal="center" vertical="center"/>
      <protection locked="0"/>
    </xf>
    <xf numFmtId="0" fontId="0" fillId="20" borderId="29" xfId="0" applyFill="1" applyBorder="1" applyAlignment="1" applyProtection="1">
      <alignment horizontal="center" vertical="center"/>
      <protection locked="0"/>
    </xf>
    <xf numFmtId="0" fontId="13" fillId="20" borderId="21" xfId="0" applyFont="1" applyFill="1" applyBorder="1" applyAlignment="1" applyProtection="1">
      <alignment horizontal="center" vertical="center" wrapText="1"/>
      <protection locked="0"/>
    </xf>
    <xf numFmtId="0" fontId="13" fillId="20" borderId="18" xfId="0" applyFont="1" applyFill="1" applyBorder="1" applyAlignment="1" applyProtection="1">
      <alignment horizontal="center" vertical="center" wrapText="1"/>
      <protection locked="0"/>
    </xf>
    <xf numFmtId="0" fontId="0" fillId="20" borderId="18" xfId="0" applyFill="1" applyBorder="1" applyAlignment="1" applyProtection="1">
      <alignment horizontal="center" vertical="center"/>
      <protection locked="0"/>
    </xf>
    <xf numFmtId="0" fontId="0" fillId="20" borderId="30" xfId="0" applyFill="1" applyBorder="1" applyAlignment="1" applyProtection="1">
      <alignment horizontal="center" vertical="center"/>
      <protection locked="0"/>
    </xf>
    <xf numFmtId="0" fontId="0" fillId="20" borderId="19" xfId="0" applyFill="1" applyBorder="1" applyAlignment="1" applyProtection="1">
      <alignment horizontal="center" vertical="center"/>
      <protection locked="0"/>
    </xf>
    <xf numFmtId="0" fontId="3" fillId="20" borderId="9" xfId="0" applyFont="1" applyFill="1" applyBorder="1" applyAlignment="1" applyProtection="1">
      <alignment horizontal="center" vertical="center" wrapText="1"/>
      <protection locked="0"/>
    </xf>
    <xf numFmtId="0" fontId="0" fillId="20" borderId="21" xfId="0" applyFill="1" applyBorder="1" applyAlignment="1" applyProtection="1">
      <alignment horizontal="center" vertical="center" wrapText="1"/>
      <protection locked="0"/>
    </xf>
    <xf numFmtId="0" fontId="0" fillId="20" borderId="18" xfId="0" applyFill="1" applyBorder="1" applyAlignment="1" applyProtection="1">
      <alignment horizontal="center" vertical="center" wrapText="1"/>
      <protection locked="0"/>
    </xf>
    <xf numFmtId="0" fontId="0" fillId="20" borderId="19" xfId="0" applyFill="1" applyBorder="1" applyAlignment="1" applyProtection="1">
      <alignment horizontal="center" vertical="center" wrapText="1"/>
      <protection locked="0"/>
    </xf>
    <xf numFmtId="0" fontId="0" fillId="20" borderId="21" xfId="0" applyFill="1" applyBorder="1" applyAlignment="1" applyProtection="1">
      <alignment horizontal="center" vertical="center"/>
      <protection locked="0"/>
    </xf>
    <xf numFmtId="0" fontId="3" fillId="2" borderId="13" xfId="0" applyFont="1" applyFill="1" applyBorder="1" applyAlignment="1">
      <alignment horizontal="center" vertical="center" wrapText="1"/>
    </xf>
    <xf numFmtId="0" fontId="13" fillId="10" borderId="37" xfId="0" applyFont="1" applyFill="1" applyBorder="1" applyAlignment="1" applyProtection="1">
      <alignment horizontal="center" vertical="center" wrapText="1"/>
      <protection locked="0"/>
    </xf>
    <xf numFmtId="0" fontId="0" fillId="21" borderId="38" xfId="0" applyFill="1" applyBorder="1" applyAlignment="1" applyProtection="1">
      <alignment horizontal="center" vertical="center"/>
      <protection locked="0"/>
    </xf>
    <xf numFmtId="0" fontId="0" fillId="22" borderId="38" xfId="0" applyFill="1" applyBorder="1" applyAlignment="1" applyProtection="1">
      <alignment horizontal="center" vertical="center"/>
      <protection locked="0"/>
    </xf>
    <xf numFmtId="0" fontId="0" fillId="21" borderId="39" xfId="0" applyFill="1" applyBorder="1" applyAlignment="1" applyProtection="1">
      <alignment horizontal="center" vertical="center"/>
      <protection locked="0"/>
    </xf>
    <xf numFmtId="0" fontId="0" fillId="23" borderId="0" xfId="0" applyFill="1"/>
    <xf numFmtId="0" fontId="0" fillId="21" borderId="40" xfId="0" applyFill="1" applyBorder="1" applyAlignment="1" applyProtection="1">
      <alignment horizontal="center" vertical="center"/>
      <protection locked="0"/>
    </xf>
    <xf numFmtId="0" fontId="0" fillId="21" borderId="41" xfId="0" applyFill="1" applyBorder="1" applyAlignment="1" applyProtection="1">
      <alignment horizontal="center" vertical="center"/>
      <protection locked="0"/>
    </xf>
    <xf numFmtId="0" fontId="0" fillId="21" borderId="42" xfId="0" applyFill="1" applyBorder="1" applyAlignment="1" applyProtection="1">
      <alignment horizontal="center" vertical="center"/>
      <protection locked="0"/>
    </xf>
    <xf numFmtId="0" fontId="0" fillId="26" borderId="19" xfId="0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1" fillId="8" borderId="1" xfId="0" applyFont="1" applyFill="1" applyBorder="1" applyAlignment="1" applyProtection="1">
      <alignment horizontal="center"/>
      <protection locked="0"/>
    </xf>
    <xf numFmtId="166" fontId="0" fillId="6" borderId="3" xfId="0" applyNumberFormat="1" applyFill="1" applyBorder="1" applyAlignment="1">
      <alignment horizontal="center" vertical="center" shrinkToFit="1"/>
    </xf>
    <xf numFmtId="0" fontId="15" fillId="2" borderId="3" xfId="0" applyFont="1" applyFill="1" applyBorder="1" applyAlignment="1" applyProtection="1">
      <alignment horizontal="center" vertical="center"/>
      <protection locked="0"/>
    </xf>
    <xf numFmtId="0" fontId="15" fillId="2" borderId="2" xfId="0" applyFont="1" applyFill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38" fillId="5" borderId="10" xfId="0" applyFont="1" applyFill="1" applyBorder="1" applyAlignment="1">
      <alignment horizontal="center" vertical="center"/>
    </xf>
    <xf numFmtId="0" fontId="15" fillId="0" borderId="1" xfId="0" applyFont="1" applyBorder="1" applyAlignment="1" applyProtection="1">
      <alignment horizontal="center" vertical="center"/>
      <protection locked="0"/>
    </xf>
    <xf numFmtId="0" fontId="9" fillId="5" borderId="10" xfId="0" applyFont="1" applyFill="1" applyBorder="1" applyAlignment="1">
      <alignment horizontal="center" vertical="center"/>
    </xf>
    <xf numFmtId="0" fontId="11" fillId="6" borderId="3" xfId="0" applyFont="1" applyFill="1" applyBorder="1" applyAlignment="1" applyProtection="1">
      <alignment horizontal="center" vertical="center"/>
      <protection locked="0"/>
    </xf>
    <xf numFmtId="0" fontId="11" fillId="6" borderId="2" xfId="0" applyFont="1" applyFill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33" fillId="0" borderId="1" xfId="0" applyFont="1" applyBorder="1" applyAlignment="1" applyProtection="1">
      <alignment horizontal="center" vertical="center" wrapText="1"/>
      <protection locked="0"/>
    </xf>
    <xf numFmtId="0" fontId="29" fillId="9" borderId="3" xfId="0" applyFont="1" applyFill="1" applyBorder="1" applyAlignment="1" applyProtection="1">
      <alignment horizontal="center" vertical="center" shrinkToFit="1"/>
      <protection locked="0"/>
    </xf>
    <xf numFmtId="0" fontId="29" fillId="9" borderId="2" xfId="0" applyFont="1" applyFill="1" applyBorder="1" applyAlignment="1" applyProtection="1">
      <alignment horizontal="center" vertical="center" shrinkToFit="1"/>
      <protection locked="0"/>
    </xf>
    <xf numFmtId="0" fontId="4" fillId="14" borderId="55" xfId="0" applyFont="1" applyFill="1" applyBorder="1" applyAlignment="1" applyProtection="1">
      <alignment horizontal="center" vertical="center" shrinkToFit="1"/>
      <protection locked="0"/>
    </xf>
    <xf numFmtId="0" fontId="4" fillId="14" borderId="58" xfId="0" applyFont="1" applyFill="1" applyBorder="1" applyAlignment="1" applyProtection="1">
      <alignment horizontal="center" vertical="center" shrinkToFit="1"/>
      <protection locked="0"/>
    </xf>
    <xf numFmtId="0" fontId="29" fillId="20" borderId="1" xfId="0" applyFont="1" applyFill="1" applyBorder="1" applyAlignment="1" applyProtection="1">
      <alignment horizontal="center" vertical="center" shrinkToFit="1"/>
      <protection locked="0"/>
    </xf>
    <xf numFmtId="0" fontId="29" fillId="20" borderId="29" xfId="0" applyFont="1" applyFill="1" applyBorder="1" applyAlignment="1" applyProtection="1">
      <alignment horizontal="center" vertical="center" shrinkToFit="1"/>
      <protection locked="0"/>
    </xf>
    <xf numFmtId="0" fontId="29" fillId="9" borderId="43" xfId="0" applyFont="1" applyFill="1" applyBorder="1" applyAlignment="1" applyProtection="1">
      <alignment horizontal="center" vertical="center" shrinkToFit="1"/>
      <protection locked="0"/>
    </xf>
    <xf numFmtId="0" fontId="4" fillId="8" borderId="43" xfId="0" applyFont="1" applyFill="1" applyBorder="1" applyAlignment="1" applyProtection="1">
      <alignment horizontal="center" vertical="center" shrinkToFit="1"/>
      <protection locked="0"/>
    </xf>
    <xf numFmtId="0" fontId="4" fillId="24" borderId="72" xfId="0" applyFont="1" applyFill="1" applyBorder="1" applyAlignment="1" applyProtection="1">
      <alignment horizontal="center" vertical="center" shrinkToFit="1"/>
      <protection locked="0"/>
    </xf>
    <xf numFmtId="0" fontId="4" fillId="9" borderId="3" xfId="0" applyFont="1" applyFill="1" applyBorder="1" applyAlignment="1" applyProtection="1">
      <alignment horizontal="center" vertical="center" shrinkToFit="1"/>
      <protection locked="0"/>
    </xf>
    <xf numFmtId="0" fontId="4" fillId="9" borderId="2" xfId="0" applyFont="1" applyFill="1" applyBorder="1" applyAlignment="1" applyProtection="1">
      <alignment horizontal="center" vertical="center" shrinkToFit="1"/>
      <protection locked="0"/>
    </xf>
    <xf numFmtId="0" fontId="0" fillId="3" borderId="1" xfId="0" applyFill="1" applyBorder="1" applyAlignment="1">
      <alignment horizontal="center" vertical="center"/>
    </xf>
    <xf numFmtId="0" fontId="29" fillId="10" borderId="5" xfId="0" applyFont="1" applyFill="1" applyBorder="1" applyAlignment="1" applyProtection="1">
      <alignment horizontal="center" vertical="center" shrinkToFit="1"/>
      <protection locked="0"/>
    </xf>
    <xf numFmtId="0" fontId="29" fillId="10" borderId="9" xfId="0" applyFont="1" applyFill="1" applyBorder="1" applyAlignment="1" applyProtection="1">
      <alignment horizontal="center" vertical="center" shrinkToFit="1"/>
      <protection locked="0"/>
    </xf>
    <xf numFmtId="0" fontId="29" fillId="10" borderId="6" xfId="0" applyFont="1" applyFill="1" applyBorder="1" applyAlignment="1" applyProtection="1">
      <alignment horizontal="center" vertical="center" shrinkToFit="1"/>
      <protection locked="0"/>
    </xf>
    <xf numFmtId="0" fontId="29" fillId="13" borderId="43" xfId="0" applyFont="1" applyFill="1" applyBorder="1" applyAlignment="1" applyProtection="1">
      <alignment horizontal="center" vertical="center" shrinkToFit="1"/>
      <protection locked="0"/>
    </xf>
    <xf numFmtId="0" fontId="29" fillId="13" borderId="2" xfId="0" applyFont="1" applyFill="1" applyBorder="1" applyAlignment="1" applyProtection="1">
      <alignment horizontal="center" vertical="center" shrinkToFit="1"/>
      <protection locked="0"/>
    </xf>
    <xf numFmtId="0" fontId="0" fillId="21" borderId="46" xfId="0" applyFill="1" applyBorder="1" applyAlignment="1">
      <alignment horizontal="center" vertical="center"/>
    </xf>
    <xf numFmtId="0" fontId="0" fillId="21" borderId="47" xfId="0" applyFill="1" applyBorder="1" applyAlignment="1">
      <alignment horizontal="center" vertical="center"/>
    </xf>
    <xf numFmtId="0" fontId="0" fillId="21" borderId="48" xfId="0" applyFill="1" applyBorder="1" applyAlignment="1">
      <alignment horizontal="center" vertical="center"/>
    </xf>
    <xf numFmtId="0" fontId="29" fillId="10" borderId="57" xfId="0" applyFont="1" applyFill="1" applyBorder="1" applyAlignment="1" applyProtection="1">
      <alignment horizontal="center" vertical="center" shrinkToFit="1"/>
      <protection locked="0"/>
    </xf>
    <xf numFmtId="0" fontId="29" fillId="10" borderId="44" xfId="0" applyFont="1" applyFill="1" applyBorder="1" applyAlignment="1" applyProtection="1">
      <alignment horizontal="center" vertical="center" shrinkToFit="1"/>
      <protection locked="0"/>
    </xf>
    <xf numFmtId="0" fontId="0" fillId="8" borderId="1" xfId="0" applyFill="1" applyBorder="1" applyAlignment="1" applyProtection="1">
      <alignment horizontal="center" vertical="center"/>
      <protection locked="0"/>
    </xf>
    <xf numFmtId="0" fontId="0" fillId="8" borderId="29" xfId="0" applyFill="1" applyBorder="1" applyAlignment="1" applyProtection="1">
      <alignment horizontal="center" vertical="center"/>
      <protection locked="0"/>
    </xf>
    <xf numFmtId="0" fontId="14" fillId="2" borderId="3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/>
      <protection locked="0"/>
    </xf>
    <xf numFmtId="0" fontId="9" fillId="5" borderId="5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1" fillId="8" borderId="3" xfId="0" applyFont="1" applyFill="1" applyBorder="1" applyAlignment="1" applyProtection="1">
      <alignment horizontal="center"/>
      <protection locked="0"/>
    </xf>
    <xf numFmtId="0" fontId="11" fillId="8" borderId="2" xfId="0" applyFont="1" applyFill="1" applyBorder="1" applyAlignment="1" applyProtection="1">
      <alignment horizontal="center"/>
      <protection locked="0"/>
    </xf>
    <xf numFmtId="0" fontId="9" fillId="5" borderId="1" xfId="0" applyFont="1" applyFill="1" applyBorder="1" applyAlignment="1">
      <alignment horizontal="center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11" fillId="3" borderId="5" xfId="0" applyFont="1" applyFill="1" applyBorder="1" applyAlignment="1">
      <alignment horizontal="center" vertical="center"/>
    </xf>
    <xf numFmtId="0" fontId="4" fillId="24" borderId="73" xfId="0" applyFont="1" applyFill="1" applyBorder="1" applyAlignment="1" applyProtection="1">
      <alignment horizontal="center" vertical="center" shrinkToFit="1"/>
      <protection locked="0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8" fillId="3" borderId="2" xfId="0" applyFont="1" applyFill="1" applyBorder="1" applyAlignment="1">
      <alignment horizontal="left" vertical="center"/>
    </xf>
    <xf numFmtId="0" fontId="4" fillId="9" borderId="43" xfId="0" applyFont="1" applyFill="1" applyBorder="1" applyAlignment="1" applyProtection="1">
      <alignment horizontal="center" vertical="center" shrinkToFit="1"/>
      <protection locked="0"/>
    </xf>
    <xf numFmtId="167" fontId="3" fillId="3" borderId="4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 applyProtection="1">
      <alignment horizontal="center" vertical="center" shrinkToFit="1"/>
      <protection locked="0"/>
    </xf>
    <xf numFmtId="0" fontId="4" fillId="8" borderId="2" xfId="0" applyFont="1" applyFill="1" applyBorder="1" applyAlignment="1" applyProtection="1">
      <alignment horizontal="center" vertical="center" shrinkToFit="1"/>
      <protection locked="0"/>
    </xf>
    <xf numFmtId="0" fontId="4" fillId="8" borderId="1" xfId="0" applyFont="1" applyFill="1" applyBorder="1" applyAlignment="1" applyProtection="1">
      <alignment horizontal="center" vertical="center" shrinkToFit="1"/>
      <protection locked="0"/>
    </xf>
    <xf numFmtId="0" fontId="29" fillId="10" borderId="3" xfId="0" applyFont="1" applyFill="1" applyBorder="1" applyAlignment="1" applyProtection="1">
      <alignment horizontal="center" vertical="center" shrinkToFit="1"/>
      <protection locked="0"/>
    </xf>
    <xf numFmtId="0" fontId="29" fillId="10" borderId="2" xfId="0" applyFont="1" applyFill="1" applyBorder="1" applyAlignment="1" applyProtection="1">
      <alignment horizontal="center" vertical="center" shrinkToFit="1"/>
      <protection locked="0"/>
    </xf>
    <xf numFmtId="0" fontId="0" fillId="6" borderId="49" xfId="0" applyFill="1" applyBorder="1" applyAlignment="1">
      <alignment horizontal="center" vertical="center"/>
    </xf>
    <xf numFmtId="0" fontId="0" fillId="6" borderId="50" xfId="0" applyFill="1" applyBorder="1" applyAlignment="1">
      <alignment horizontal="center" vertical="center"/>
    </xf>
    <xf numFmtId="0" fontId="0" fillId="6" borderId="51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9" fillId="10" borderId="49" xfId="0" applyFont="1" applyFill="1" applyBorder="1" applyAlignment="1" applyProtection="1">
      <alignment horizontal="center" vertical="center" shrinkToFit="1"/>
      <protection locked="0"/>
    </xf>
    <xf numFmtId="0" fontId="29" fillId="10" borderId="50" xfId="0" applyFont="1" applyFill="1" applyBorder="1" applyAlignment="1" applyProtection="1">
      <alignment horizontal="center" vertical="center" shrinkToFit="1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15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35" fillId="0" borderId="3" xfId="0" applyFont="1" applyBorder="1" applyAlignment="1" applyProtection="1">
      <alignment horizontal="left" vertical="center"/>
      <protection locked="0"/>
    </xf>
    <xf numFmtId="165" fontId="3" fillId="0" borderId="7" xfId="0" applyNumberFormat="1" applyFont="1" applyBorder="1" applyAlignment="1">
      <alignment horizontal="center" shrinkToFit="1"/>
    </xf>
    <xf numFmtId="2" fontId="3" fillId="0" borderId="7" xfId="0" applyNumberFormat="1" applyFont="1" applyBorder="1" applyAlignment="1">
      <alignment horizontal="center" shrinkToFit="1"/>
    </xf>
    <xf numFmtId="0" fontId="12" fillId="6" borderId="4" xfId="0" applyFont="1" applyFill="1" applyBorder="1" applyAlignment="1">
      <alignment horizontal="center" vertical="center"/>
    </xf>
    <xf numFmtId="0" fontId="30" fillId="9" borderId="3" xfId="0" applyFont="1" applyFill="1" applyBorder="1" applyAlignment="1" applyProtection="1">
      <alignment horizontal="center" vertical="center" shrinkToFit="1"/>
      <protection locked="0"/>
    </xf>
    <xf numFmtId="0" fontId="30" fillId="9" borderId="44" xfId="0" applyFont="1" applyFill="1" applyBorder="1" applyAlignment="1" applyProtection="1">
      <alignment horizontal="center" vertical="center" shrinkToFit="1"/>
      <protection locked="0"/>
    </xf>
    <xf numFmtId="0" fontId="30" fillId="20" borderId="28" xfId="0" applyFont="1" applyFill="1" applyBorder="1" applyAlignment="1" applyProtection="1">
      <alignment horizontal="center" vertical="center" shrinkToFit="1"/>
      <protection locked="0"/>
    </xf>
    <xf numFmtId="0" fontId="30" fillId="20" borderId="2" xfId="0" applyFont="1" applyFill="1" applyBorder="1" applyAlignment="1" applyProtection="1">
      <alignment horizontal="center" vertical="center" shrinkToFit="1"/>
      <protection locked="0"/>
    </xf>
    <xf numFmtId="167" fontId="3" fillId="3" borderId="66" xfId="0" applyNumberFormat="1" applyFont="1" applyFill="1" applyBorder="1" applyAlignment="1">
      <alignment horizontal="center" vertical="center"/>
    </xf>
    <xf numFmtId="167" fontId="3" fillId="3" borderId="16" xfId="0" applyNumberFormat="1" applyFont="1" applyFill="1" applyBorder="1" applyAlignment="1">
      <alignment horizontal="center" vertical="center"/>
    </xf>
    <xf numFmtId="0" fontId="29" fillId="13" borderId="3" xfId="0" applyFont="1" applyFill="1" applyBorder="1" applyAlignment="1" applyProtection="1">
      <alignment horizontal="center" vertical="center" shrinkToFit="1"/>
      <protection locked="0"/>
    </xf>
    <xf numFmtId="0" fontId="29" fillId="13" borderId="44" xfId="0" applyFont="1" applyFill="1" applyBorder="1" applyAlignment="1" applyProtection="1">
      <alignment horizontal="center" vertical="center" shrinkToFit="1"/>
      <protection locked="0"/>
    </xf>
    <xf numFmtId="0" fontId="4" fillId="25" borderId="55" xfId="0" applyFont="1" applyFill="1" applyBorder="1" applyAlignment="1" applyProtection="1">
      <alignment horizontal="center" vertical="center" shrinkToFit="1"/>
      <protection locked="0"/>
    </xf>
    <xf numFmtId="0" fontId="4" fillId="25" borderId="58" xfId="0" applyFont="1" applyFill="1" applyBorder="1" applyAlignment="1" applyProtection="1">
      <alignment horizontal="center" vertical="center" shrinkToFit="1"/>
      <protection locked="0"/>
    </xf>
    <xf numFmtId="0" fontId="4" fillId="25" borderId="56" xfId="0" applyFont="1" applyFill="1" applyBorder="1" applyAlignment="1" applyProtection="1">
      <alignment horizontal="center" vertical="center" shrinkToFit="1"/>
      <protection locked="0"/>
    </xf>
    <xf numFmtId="0" fontId="29" fillId="9" borderId="44" xfId="0" applyFont="1" applyFill="1" applyBorder="1" applyAlignment="1" applyProtection="1">
      <alignment horizontal="center" vertical="center" shrinkToFit="1"/>
      <protection locked="0"/>
    </xf>
    <xf numFmtId="0" fontId="0" fillId="20" borderId="1" xfId="0" applyFill="1" applyBorder="1" applyAlignment="1" applyProtection="1">
      <alignment horizontal="center" vertical="center"/>
      <protection locked="0"/>
    </xf>
    <xf numFmtId="0" fontId="0" fillId="20" borderId="29" xfId="0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167" fontId="3" fillId="8" borderId="10" xfId="0" applyNumberFormat="1" applyFont="1" applyFill="1" applyBorder="1" applyAlignment="1">
      <alignment horizontal="center" vertical="center"/>
    </xf>
    <xf numFmtId="0" fontId="32" fillId="0" borderId="63" xfId="0" applyFont="1" applyBorder="1" applyAlignment="1" applyProtection="1">
      <alignment horizontal="left" vertical="center" wrapText="1" shrinkToFit="1"/>
      <protection locked="0"/>
    </xf>
    <xf numFmtId="0" fontId="32" fillId="0" borderId="64" xfId="0" applyFont="1" applyBorder="1" applyAlignment="1" applyProtection="1">
      <alignment horizontal="left" vertical="center" wrapText="1" shrinkToFit="1"/>
      <protection locked="0"/>
    </xf>
    <xf numFmtId="0" fontId="32" fillId="0" borderId="65" xfId="0" applyFont="1" applyBorder="1" applyAlignment="1" applyProtection="1">
      <alignment horizontal="left" vertical="center" wrapText="1" shrinkToFit="1"/>
      <protection locked="0"/>
    </xf>
    <xf numFmtId="0" fontId="0" fillId="0" borderId="56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14" borderId="56" xfId="0" applyFont="1" applyFill="1" applyBorder="1" applyAlignment="1" applyProtection="1">
      <alignment horizontal="center" vertical="center" shrinkToFit="1"/>
      <protection locked="0"/>
    </xf>
    <xf numFmtId="0" fontId="30" fillId="9" borderId="2" xfId="0" applyFont="1" applyFill="1" applyBorder="1" applyAlignment="1" applyProtection="1">
      <alignment horizontal="center" vertical="center" shrinkToFit="1"/>
      <protection locked="0"/>
    </xf>
    <xf numFmtId="0" fontId="25" fillId="2" borderId="3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4" fillId="24" borderId="2" xfId="0" applyFont="1" applyFill="1" applyBorder="1" applyAlignment="1" applyProtection="1">
      <alignment horizontal="center" vertical="center" shrinkToFit="1"/>
      <protection locked="0"/>
    </xf>
    <xf numFmtId="0" fontId="10" fillId="8" borderId="3" xfId="0" applyFont="1" applyFill="1" applyBorder="1" applyAlignment="1" applyProtection="1">
      <alignment horizontal="center" vertical="center"/>
      <protection locked="0"/>
    </xf>
    <xf numFmtId="0" fontId="10" fillId="8" borderId="2" xfId="0" applyFont="1" applyFill="1" applyBorder="1" applyAlignment="1" applyProtection="1">
      <alignment horizontal="center" vertical="center"/>
      <protection locked="0"/>
    </xf>
    <xf numFmtId="0" fontId="29" fillId="10" borderId="28" xfId="0" applyFont="1" applyFill="1" applyBorder="1" applyAlignment="1" applyProtection="1">
      <alignment horizontal="center" vertical="center" shrinkToFit="1"/>
      <protection locked="0"/>
    </xf>
    <xf numFmtId="0" fontId="29" fillId="10" borderId="29" xfId="0" applyFont="1" applyFill="1" applyBorder="1" applyAlignment="1" applyProtection="1">
      <alignment horizontal="center" vertical="center" shrinkToFit="1"/>
      <protection locked="0"/>
    </xf>
    <xf numFmtId="0" fontId="4" fillId="25" borderId="59" xfId="0" applyFont="1" applyFill="1" applyBorder="1" applyAlignment="1" applyProtection="1">
      <alignment horizontal="center" vertical="center" shrinkToFit="1"/>
      <protection locked="0"/>
    </xf>
    <xf numFmtId="0" fontId="4" fillId="14" borderId="59" xfId="0" applyFont="1" applyFill="1" applyBorder="1" applyAlignment="1" applyProtection="1">
      <alignment horizontal="center" vertical="center" shrinkToFit="1"/>
      <protection locked="0"/>
    </xf>
    <xf numFmtId="0" fontId="29" fillId="20" borderId="74" xfId="0" applyFont="1" applyFill="1" applyBorder="1" applyAlignment="1" applyProtection="1">
      <alignment horizontal="center" vertical="center" shrinkToFit="1"/>
      <protection locked="0"/>
    </xf>
    <xf numFmtId="0" fontId="29" fillId="20" borderId="75" xfId="0" applyFont="1" applyFill="1" applyBorder="1" applyAlignment="1" applyProtection="1">
      <alignment horizontal="center" vertical="center" shrinkToFit="1"/>
      <protection locked="0"/>
    </xf>
    <xf numFmtId="0" fontId="29" fillId="21" borderId="60" xfId="0" applyFont="1" applyFill="1" applyBorder="1" applyAlignment="1" applyProtection="1">
      <alignment horizontal="center" vertical="center"/>
      <protection locked="0"/>
    </xf>
    <xf numFmtId="0" fontId="29" fillId="21" borderId="71" xfId="0" applyFont="1" applyFill="1" applyBorder="1" applyAlignment="1" applyProtection="1">
      <alignment horizontal="center" vertical="center"/>
      <protection locked="0"/>
    </xf>
    <xf numFmtId="167" fontId="14" fillId="2" borderId="1" xfId="0" applyNumberFormat="1" applyFont="1" applyFill="1" applyBorder="1" applyAlignment="1">
      <alignment horizontal="center"/>
    </xf>
    <xf numFmtId="0" fontId="4" fillId="24" borderId="3" xfId="0" applyFont="1" applyFill="1" applyBorder="1" applyAlignment="1" applyProtection="1">
      <alignment horizontal="center" vertical="center" shrinkToFit="1"/>
      <protection locked="0"/>
    </xf>
    <xf numFmtId="0" fontId="29" fillId="21" borderId="61" xfId="0" applyFont="1" applyFill="1" applyBorder="1" applyAlignment="1" applyProtection="1">
      <alignment horizontal="center" vertical="center"/>
      <protection locked="0"/>
    </xf>
    <xf numFmtId="0" fontId="29" fillId="10" borderId="15" xfId="0" applyFont="1" applyFill="1" applyBorder="1" applyAlignment="1" applyProtection="1">
      <alignment horizontal="center" vertical="center" shrinkToFit="1"/>
      <protection locked="0"/>
    </xf>
    <xf numFmtId="0" fontId="12" fillId="6" borderId="1" xfId="0" applyFont="1" applyFill="1" applyBorder="1" applyAlignment="1">
      <alignment horizontal="center" vertical="center"/>
    </xf>
    <xf numFmtId="167" fontId="3" fillId="3" borderId="2" xfId="0" applyNumberFormat="1" applyFont="1" applyFill="1" applyBorder="1" applyAlignment="1">
      <alignment horizontal="center" vertical="center"/>
    </xf>
    <xf numFmtId="167" fontId="3" fillId="8" borderId="2" xfId="0" applyNumberFormat="1" applyFont="1" applyFill="1" applyBorder="1" applyAlignment="1">
      <alignment horizontal="center" vertical="center"/>
    </xf>
    <xf numFmtId="0" fontId="0" fillId="6" borderId="55" xfId="0" applyFill="1" applyBorder="1" applyAlignment="1">
      <alignment horizontal="center" vertical="center"/>
    </xf>
    <xf numFmtId="0" fontId="0" fillId="6" borderId="56" xfId="0" applyFill="1" applyBorder="1" applyAlignment="1">
      <alignment horizontal="center" vertical="center"/>
    </xf>
    <xf numFmtId="0" fontId="29" fillId="21" borderId="70" xfId="0" applyFont="1" applyFill="1" applyBorder="1" applyAlignment="1" applyProtection="1">
      <alignment horizontal="center" vertical="center"/>
      <protection locked="0"/>
    </xf>
    <xf numFmtId="0" fontId="29" fillId="21" borderId="64" xfId="0" applyFont="1" applyFill="1" applyBorder="1" applyAlignment="1" applyProtection="1">
      <alignment horizontal="center" vertical="center"/>
      <protection locked="0"/>
    </xf>
    <xf numFmtId="0" fontId="29" fillId="22" borderId="60" xfId="0" applyFont="1" applyFill="1" applyBorder="1" applyAlignment="1" applyProtection="1">
      <alignment horizontal="center" vertical="center"/>
      <protection locked="0"/>
    </xf>
    <xf numFmtId="0" fontId="29" fillId="22" borderId="71" xfId="0" applyFont="1" applyFill="1" applyBorder="1" applyAlignment="1" applyProtection="1">
      <alignment horizontal="center" vertical="center"/>
      <protection locked="0"/>
    </xf>
    <xf numFmtId="0" fontId="10" fillId="8" borderId="44" xfId="0" applyFont="1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>
      <alignment horizontal="center"/>
    </xf>
    <xf numFmtId="2" fontId="22" fillId="2" borderId="1" xfId="0" applyNumberFormat="1" applyFont="1" applyFill="1" applyBorder="1" applyAlignment="1" applyProtection="1">
      <alignment horizontal="center"/>
      <protection locked="0"/>
    </xf>
    <xf numFmtId="0" fontId="4" fillId="8" borderId="29" xfId="0" applyFont="1" applyFill="1" applyBorder="1" applyAlignment="1" applyProtection="1">
      <alignment horizontal="center" vertical="center" shrinkToFit="1"/>
      <protection locked="0"/>
    </xf>
    <xf numFmtId="0" fontId="4" fillId="8" borderId="1" xfId="0" applyFont="1" applyFill="1" applyBorder="1" applyAlignment="1" applyProtection="1">
      <alignment horizontal="center" vertical="center"/>
      <protection locked="0"/>
    </xf>
    <xf numFmtId="167" fontId="3" fillId="7" borderId="11" xfId="0" applyNumberFormat="1" applyFont="1" applyFill="1" applyBorder="1" applyAlignment="1" applyProtection="1">
      <alignment horizontal="right"/>
      <protection locked="0"/>
    </xf>
    <xf numFmtId="0" fontId="29" fillId="10" borderId="1" xfId="0" applyFont="1" applyFill="1" applyBorder="1" applyAlignment="1" applyProtection="1">
      <alignment horizontal="center" vertical="center" shrinkToFit="1"/>
      <protection locked="0"/>
    </xf>
    <xf numFmtId="0" fontId="20" fillId="5" borderId="6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0" borderId="3" xfId="0" applyFont="1" applyBorder="1" applyAlignment="1" applyProtection="1">
      <alignment horizontal="left" vertical="center"/>
      <protection locked="0"/>
    </xf>
    <xf numFmtId="0" fontId="9" fillId="5" borderId="3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166" fontId="0" fillId="6" borderId="9" xfId="0" applyNumberFormat="1" applyFill="1" applyBorder="1" applyAlignment="1">
      <alignment horizontal="center" vertical="center" shrinkToFit="1"/>
    </xf>
    <xf numFmtId="0" fontId="29" fillId="20" borderId="28" xfId="0" applyFont="1" applyFill="1" applyBorder="1" applyAlignment="1" applyProtection="1">
      <alignment horizontal="center" vertical="center" shrinkToFit="1"/>
      <protection locked="0"/>
    </xf>
    <xf numFmtId="0" fontId="29" fillId="20" borderId="2" xfId="0" applyFont="1" applyFill="1" applyBorder="1" applyAlignment="1" applyProtection="1">
      <alignment horizontal="center" vertical="center" shrinkToFit="1"/>
      <protection locked="0"/>
    </xf>
    <xf numFmtId="0" fontId="4" fillId="3" borderId="10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/>
    </xf>
    <xf numFmtId="166" fontId="0" fillId="6" borderId="1" xfId="0" applyNumberFormat="1" applyFill="1" applyBorder="1" applyAlignment="1">
      <alignment horizontal="center" vertical="center" shrinkToFit="1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0" fontId="35" fillId="7" borderId="11" xfId="0" applyFont="1" applyFill="1" applyBorder="1" applyAlignment="1" applyProtection="1">
      <alignment horizontal="center"/>
      <protection locked="0"/>
    </xf>
    <xf numFmtId="0" fontId="0" fillId="3" borderId="5" xfId="0" applyFill="1" applyBorder="1" applyAlignment="1">
      <alignment horizontal="center"/>
    </xf>
    <xf numFmtId="0" fontId="0" fillId="6" borderId="52" xfId="0" applyFill="1" applyBorder="1" applyAlignment="1">
      <alignment horizontal="left" vertical="center"/>
    </xf>
    <xf numFmtId="0" fontId="0" fillId="6" borderId="53" xfId="0" applyFill="1" applyBorder="1" applyAlignment="1">
      <alignment horizontal="left" vertical="center"/>
    </xf>
    <xf numFmtId="0" fontId="0" fillId="6" borderId="54" xfId="0" applyFill="1" applyBorder="1" applyAlignment="1">
      <alignment horizontal="left" vertical="center"/>
    </xf>
    <xf numFmtId="11" fontId="4" fillId="9" borderId="3" xfId="0" applyNumberFormat="1" applyFont="1" applyFill="1" applyBorder="1" applyAlignment="1" applyProtection="1">
      <alignment horizontal="center" vertical="center" shrinkToFit="1"/>
      <protection locked="0"/>
    </xf>
    <xf numFmtId="11" fontId="4" fillId="9" borderId="44" xfId="0" applyNumberFormat="1" applyFont="1" applyFill="1" applyBorder="1" applyAlignment="1" applyProtection="1">
      <alignment horizontal="center" vertical="center" shrinkToFit="1"/>
      <protection locked="0"/>
    </xf>
    <xf numFmtId="0" fontId="20" fillId="5" borderId="2" xfId="0" applyFont="1" applyFill="1" applyBorder="1" applyAlignment="1">
      <alignment horizontal="center"/>
    </xf>
    <xf numFmtId="0" fontId="29" fillId="20" borderId="3" xfId="0" applyFont="1" applyFill="1" applyBorder="1" applyAlignment="1" applyProtection="1">
      <alignment horizontal="center" vertical="center" shrinkToFit="1"/>
      <protection locked="0"/>
    </xf>
    <xf numFmtId="0" fontId="9" fillId="5" borderId="15" xfId="0" applyFont="1" applyFill="1" applyBorder="1" applyAlignment="1">
      <alignment horizontal="center" vertical="center"/>
    </xf>
    <xf numFmtId="165" fontId="11" fillId="6" borderId="3" xfId="0" applyNumberFormat="1" applyFon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10" fillId="0" borderId="9" xfId="0" applyFont="1" applyBorder="1" applyAlignment="1" applyProtection="1">
      <alignment horizontal="center" vertical="center"/>
      <protection locked="0"/>
    </xf>
    <xf numFmtId="0" fontId="11" fillId="3" borderId="7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8" fillId="12" borderId="4" xfId="0" applyFont="1" applyFill="1" applyBorder="1" applyAlignment="1" applyProtection="1">
      <alignment horizontal="center" vertical="center"/>
      <protection locked="0"/>
    </xf>
    <xf numFmtId="0" fontId="7" fillId="2" borderId="11" xfId="0" applyFont="1" applyFill="1" applyBorder="1" applyAlignment="1">
      <alignment horizontal="center" vertical="center" shrinkToFit="1"/>
    </xf>
    <xf numFmtId="9" fontId="0" fillId="0" borderId="3" xfId="0" applyNumberFormat="1" applyBorder="1" applyAlignment="1" applyProtection="1">
      <alignment horizontal="left" vertical="center"/>
      <protection locked="0"/>
    </xf>
    <xf numFmtId="169" fontId="4" fillId="0" borderId="3" xfId="0" applyNumberFormat="1" applyFont="1" applyBorder="1" applyAlignment="1" applyProtection="1">
      <alignment horizontal="center" vertical="center"/>
      <protection locked="0"/>
    </xf>
    <xf numFmtId="169" fontId="4" fillId="0" borderId="2" xfId="0" applyNumberFormat="1" applyFont="1" applyBorder="1" applyAlignment="1" applyProtection="1">
      <alignment horizontal="center" vertical="center"/>
      <protection locked="0"/>
    </xf>
    <xf numFmtId="0" fontId="9" fillId="12" borderId="4" xfId="0" applyFont="1" applyFill="1" applyBorder="1" applyAlignment="1" applyProtection="1">
      <alignment horizontal="center" vertical="center"/>
      <protection locked="0"/>
    </xf>
    <xf numFmtId="0" fontId="10" fillId="2" borderId="7" xfId="0" applyFont="1" applyFill="1" applyBorder="1" applyAlignment="1">
      <alignment horizontal="left" vertical="center"/>
    </xf>
    <xf numFmtId="0" fontId="4" fillId="8" borderId="72" xfId="0" applyFont="1" applyFill="1" applyBorder="1" applyAlignment="1" applyProtection="1">
      <alignment horizontal="center" vertical="center" shrinkToFit="1"/>
      <protection locked="0"/>
    </xf>
    <xf numFmtId="0" fontId="29" fillId="10" borderId="43" xfId="0" applyFont="1" applyFill="1" applyBorder="1" applyAlignment="1" applyProtection="1">
      <alignment horizontal="center" vertical="center" shrinkToFit="1"/>
      <protection locked="0"/>
    </xf>
    <xf numFmtId="165" fontId="3" fillId="0" borderId="30" xfId="0" applyNumberFormat="1" applyFont="1" applyBorder="1" applyAlignment="1">
      <alignment horizontal="center" shrinkToFit="1"/>
    </xf>
    <xf numFmtId="165" fontId="3" fillId="0" borderId="35" xfId="0" applyNumberFormat="1" applyFont="1" applyBorder="1" applyAlignment="1">
      <alignment horizontal="center" shrinkToFit="1"/>
    </xf>
    <xf numFmtId="0" fontId="3" fillId="7" borderId="13" xfId="0" applyFont="1" applyFill="1" applyBorder="1" applyAlignment="1">
      <alignment horizontal="center" vertical="center"/>
    </xf>
    <xf numFmtId="0" fontId="29" fillId="10" borderId="28" xfId="0" applyFont="1" applyFill="1" applyBorder="1" applyAlignment="1">
      <alignment horizontal="center" vertical="center"/>
    </xf>
    <xf numFmtId="0" fontId="0" fillId="10" borderId="29" xfId="0" applyFill="1" applyBorder="1" applyAlignment="1">
      <alignment horizontal="center" vertical="center"/>
    </xf>
    <xf numFmtId="0" fontId="29" fillId="20" borderId="5" xfId="0" applyFont="1" applyFill="1" applyBorder="1" applyAlignment="1" applyProtection="1">
      <alignment horizontal="center" vertical="center" shrinkToFit="1"/>
      <protection locked="0"/>
    </xf>
    <xf numFmtId="0" fontId="29" fillId="20" borderId="20" xfId="0" applyFont="1" applyFill="1" applyBorder="1" applyAlignment="1" applyProtection="1">
      <alignment horizontal="center" vertical="center" shrinkToFit="1"/>
      <protection locked="0"/>
    </xf>
    <xf numFmtId="0" fontId="29" fillId="13" borderId="1" xfId="0" applyFont="1" applyFill="1" applyBorder="1" applyAlignment="1" applyProtection="1">
      <alignment horizontal="center" vertical="center" shrinkToFit="1"/>
      <protection locked="0"/>
    </xf>
    <xf numFmtId="0" fontId="29" fillId="13" borderId="29" xfId="0" applyFont="1" applyFill="1" applyBorder="1" applyAlignment="1" applyProtection="1">
      <alignment horizontal="center" vertical="center" shrinkToFit="1"/>
      <protection locked="0"/>
    </xf>
    <xf numFmtId="0" fontId="12" fillId="6" borderId="7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70" fontId="3" fillId="18" borderId="67" xfId="0" applyNumberFormat="1" applyFont="1" applyFill="1" applyBorder="1" applyAlignment="1">
      <alignment horizontal="center" vertical="center"/>
    </xf>
    <xf numFmtId="170" fontId="3" fillId="18" borderId="68" xfId="0" applyNumberFormat="1" applyFont="1" applyFill="1" applyBorder="1" applyAlignment="1">
      <alignment horizontal="center" vertical="center"/>
    </xf>
    <xf numFmtId="0" fontId="29" fillId="20" borderId="34" xfId="0" applyFont="1" applyFill="1" applyBorder="1" applyAlignment="1" applyProtection="1">
      <alignment horizontal="center" vertical="center" shrinkToFit="1"/>
      <protection locked="0"/>
    </xf>
    <xf numFmtId="0" fontId="0" fillId="6" borderId="7" xfId="0" applyFill="1" applyBorder="1" applyAlignment="1">
      <alignment horizontal="left" vertical="center"/>
    </xf>
    <xf numFmtId="167" fontId="3" fillId="8" borderId="4" xfId="0" applyNumberFormat="1" applyFont="1" applyFill="1" applyBorder="1" applyAlignment="1">
      <alignment horizontal="center" vertical="center"/>
    </xf>
    <xf numFmtId="0" fontId="32" fillId="0" borderId="9" xfId="0" applyFont="1" applyBorder="1" applyAlignment="1" applyProtection="1">
      <alignment horizontal="left" vertical="center" wrapText="1" shrinkToFit="1"/>
      <protection locked="0"/>
    </xf>
    <xf numFmtId="0" fontId="32" fillId="0" borderId="14" xfId="0" applyFont="1" applyBorder="1" applyAlignment="1" applyProtection="1">
      <alignment horizontal="left" vertical="center" wrapText="1" shrinkToFit="1"/>
      <protection locked="0"/>
    </xf>
    <xf numFmtId="0" fontId="32" fillId="0" borderId="6" xfId="0" applyFont="1" applyBorder="1" applyAlignment="1" applyProtection="1">
      <alignment horizontal="left" vertical="center" wrapText="1" shrinkToFit="1"/>
      <protection locked="0"/>
    </xf>
    <xf numFmtId="0" fontId="29" fillId="9" borderId="1" xfId="0" applyFont="1" applyFill="1" applyBorder="1" applyAlignment="1" applyProtection="1">
      <alignment horizontal="center" vertical="center" shrinkToFit="1"/>
      <protection locked="0"/>
    </xf>
    <xf numFmtId="0" fontId="13" fillId="0" borderId="45" xfId="0" applyFont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  <xf numFmtId="0" fontId="35" fillId="7" borderId="11" xfId="0" applyFont="1" applyFill="1" applyBorder="1" applyAlignment="1" applyProtection="1">
      <alignment horizontal="left"/>
      <protection locked="0"/>
    </xf>
    <xf numFmtId="0" fontId="12" fillId="6" borderId="5" xfId="0" applyFont="1" applyFill="1" applyBorder="1" applyAlignment="1">
      <alignment horizontal="center" vertical="center"/>
    </xf>
    <xf numFmtId="0" fontId="29" fillId="10" borderId="62" xfId="0" applyFont="1" applyFill="1" applyBorder="1" applyAlignment="1" applyProtection="1">
      <alignment horizontal="center" vertical="center" shrinkToFit="1"/>
      <protection locked="0"/>
    </xf>
    <xf numFmtId="0" fontId="7" fillId="2" borderId="15" xfId="0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10" fillId="2" borderId="0" xfId="0" applyFont="1" applyFill="1" applyAlignment="1">
      <alignment horizontal="left" vertical="center"/>
    </xf>
    <xf numFmtId="0" fontId="37" fillId="2" borderId="0" xfId="0" applyFont="1" applyFill="1" applyAlignment="1" applyProtection="1">
      <alignment horizontal="center" vertical="center" wrapText="1"/>
      <protection locked="0"/>
    </xf>
    <xf numFmtId="0" fontId="6" fillId="9" borderId="1" xfId="0" applyFont="1" applyFill="1" applyBorder="1" applyAlignment="1">
      <alignment horizontal="center" vertical="center" wrapText="1"/>
    </xf>
    <xf numFmtId="0" fontId="4" fillId="0" borderId="15" xfId="0" applyFont="1" applyBorder="1" applyAlignment="1" applyProtection="1">
      <alignment horizontal="center" vertical="center"/>
      <protection locked="0"/>
    </xf>
    <xf numFmtId="0" fontId="19" fillId="5" borderId="5" xfId="0" applyFont="1" applyFill="1" applyBorder="1" applyAlignment="1">
      <alignment horizontal="left"/>
    </xf>
    <xf numFmtId="0" fontId="24" fillId="3" borderId="1" xfId="0" applyFont="1" applyFill="1" applyBorder="1" applyAlignment="1">
      <alignment horizontal="center" vertical="center" wrapText="1"/>
    </xf>
    <xf numFmtId="0" fontId="29" fillId="9" borderId="29" xfId="0" applyFont="1" applyFill="1" applyBorder="1" applyAlignment="1" applyProtection="1">
      <alignment horizontal="center" vertical="center" shrinkToFit="1"/>
      <protection locked="0"/>
    </xf>
    <xf numFmtId="0" fontId="4" fillId="0" borderId="5" xfId="0" applyFont="1" applyBorder="1" applyAlignment="1">
      <alignment horizontal="center" vertical="center"/>
    </xf>
    <xf numFmtId="0" fontId="4" fillId="8" borderId="44" xfId="0" applyFont="1" applyFill="1" applyBorder="1" applyAlignment="1" applyProtection="1">
      <alignment horizontal="center" vertical="center" shrinkToFit="1"/>
      <protection locked="0"/>
    </xf>
    <xf numFmtId="0" fontId="3" fillId="7" borderId="11" xfId="0" applyFont="1" applyFill="1" applyBorder="1" applyAlignment="1">
      <alignment horizontal="center" vertical="center"/>
    </xf>
    <xf numFmtId="0" fontId="41" fillId="3" borderId="1" xfId="0" applyFont="1" applyFill="1" applyBorder="1" applyAlignment="1" applyProtection="1">
      <alignment horizontal="center" wrapText="1"/>
      <protection locked="0"/>
    </xf>
    <xf numFmtId="0" fontId="29" fillId="10" borderId="55" xfId="0" applyFont="1" applyFill="1" applyBorder="1" applyAlignment="1" applyProtection="1">
      <alignment horizontal="center" vertical="center" shrinkToFit="1"/>
      <protection locked="0"/>
    </xf>
    <xf numFmtId="0" fontId="29" fillId="10" borderId="59" xfId="0" applyFont="1" applyFill="1" applyBorder="1" applyAlignment="1" applyProtection="1">
      <alignment horizontal="center" vertical="center" shrinkToFit="1"/>
      <protection locked="0"/>
    </xf>
    <xf numFmtId="0" fontId="6" fillId="9" borderId="3" xfId="0" applyFont="1" applyFill="1" applyBorder="1" applyAlignment="1">
      <alignment horizontal="center" vertical="center" wrapText="1"/>
    </xf>
    <xf numFmtId="0" fontId="24" fillId="3" borderId="9" xfId="0" applyFont="1" applyFill="1" applyBorder="1" applyAlignment="1">
      <alignment horizontal="center" vertical="center" wrapText="1"/>
    </xf>
    <xf numFmtId="0" fontId="33" fillId="0" borderId="76" xfId="0" applyFont="1" applyBorder="1" applyAlignment="1" applyProtection="1">
      <alignment horizontal="center" vertical="center" wrapText="1"/>
      <protection locked="0"/>
    </xf>
    <xf numFmtId="0" fontId="33" fillId="0" borderId="75" xfId="0" applyFont="1" applyBorder="1" applyAlignment="1" applyProtection="1">
      <alignment horizontal="center" vertical="center" wrapText="1"/>
      <protection locked="0"/>
    </xf>
    <xf numFmtId="2" fontId="26" fillId="2" borderId="1" xfId="0" applyNumberFormat="1" applyFont="1" applyFill="1" applyBorder="1" applyAlignment="1" applyProtection="1">
      <alignment horizontal="center"/>
      <protection locked="0"/>
    </xf>
    <xf numFmtId="167" fontId="3" fillId="7" borderId="11" xfId="0" applyNumberFormat="1" applyFont="1" applyFill="1" applyBorder="1" applyAlignment="1" applyProtection="1">
      <alignment horizontal="center" vertical="center"/>
      <protection locked="0"/>
    </xf>
    <xf numFmtId="2" fontId="26" fillId="2" borderId="7" xfId="0" applyNumberFormat="1" applyFont="1" applyFill="1" applyBorder="1" applyAlignment="1" applyProtection="1">
      <alignment horizontal="center"/>
      <protection locked="0"/>
    </xf>
    <xf numFmtId="0" fontId="4" fillId="3" borderId="3" xfId="0" applyFont="1" applyFill="1" applyBorder="1" applyAlignment="1" applyProtection="1">
      <alignment horizontal="center"/>
      <protection locked="0"/>
    </xf>
    <xf numFmtId="0" fontId="4" fillId="3" borderId="15" xfId="0" applyFont="1" applyFill="1" applyBorder="1" applyAlignment="1" applyProtection="1">
      <alignment horizontal="center"/>
      <protection locked="0"/>
    </xf>
    <xf numFmtId="0" fontId="4" fillId="3" borderId="2" xfId="0" applyFont="1" applyFill="1" applyBorder="1" applyAlignment="1" applyProtection="1">
      <alignment horizontal="center"/>
      <protection locked="0"/>
    </xf>
    <xf numFmtId="0" fontId="19" fillId="5" borderId="6" xfId="0" applyFont="1" applyFill="1" applyBorder="1" applyAlignment="1">
      <alignment horizontal="left"/>
    </xf>
  </cellXfs>
  <cellStyles count="2">
    <cellStyle name="Normal" xfId="0" builtinId="0"/>
    <cellStyle name="Titre 1" xfId="1" xr:uid="{00000000-0005-0000-0000-000001000000}"/>
  </cellStyles>
  <dxfs count="0"/>
  <tableStyles count="0" defaultTableStyle="TableStyleMedium2" defaultPivotStyle="PivotStyleLight16"/>
  <colors>
    <mruColors>
      <color rgb="FF99CCFF"/>
      <color rgb="FFCCECFF"/>
      <color rgb="FF0099CC"/>
      <color rgb="FF66CCFF"/>
      <color rgb="FF33CCFF"/>
      <color rgb="FF6699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6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4.xml"/><Relationship Id="rId10" Type="http://schemas.openxmlformats.org/officeDocument/2006/relationships/styles" Target="styles.xml"/><Relationship Id="rId4" Type="http://schemas.openxmlformats.org/officeDocument/2006/relationships/chartsheet" Target="chartsheets/sheet1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323716596948898E-2"/>
          <c:y val="9.6899408194434725E-2"/>
          <c:w val="0.56691064917722733"/>
          <c:h val="0.8488388157832481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Rapport!$B$58:$B$59</c:f>
              <c:strCache>
                <c:ptCount val="2"/>
                <c:pt idx="0">
                  <c:v>RAPPORT D'ACTIVITÉ RESTAURANT DU SOIR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Rapport!$B$60:$B$114</c:f>
              <c:numCache>
                <c:formatCode>General</c:formatCode>
                <c:ptCount val="55"/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5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D1-41B5-A801-D8C1725BDF72}"/>
            </c:ext>
          </c:extLst>
        </c:ser>
        <c:ser>
          <c:idx val="1"/>
          <c:order val="1"/>
          <c:tx>
            <c:strRef>
              <c:f>Rapport!$C$58:$C$59</c:f>
              <c:strCache>
                <c:ptCount val="2"/>
                <c:pt idx="0">
                  <c:v>RAPPORT D'ACTIVITÉ RESTAURANT DU SOIR</c:v>
                </c:pt>
                <c:pt idx="1">
                  <c:v>jeudi 24 juillet 2025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Rapport!$C$60:$C$114</c:f>
              <c:numCache>
                <c:formatCode>0%</c:formatCode>
                <c:ptCount val="55"/>
                <c:pt idx="0" formatCode="General">
                  <c:v>0</c:v>
                </c:pt>
                <c:pt idx="2">
                  <c:v>0</c:v>
                </c:pt>
                <c:pt idx="3">
                  <c:v>0</c:v>
                </c:pt>
                <c:pt idx="31" formatCode="#\ ##0.00&quot; €&quot;">
                  <c:v>465.75</c:v>
                </c:pt>
                <c:pt idx="33" formatCode="#\ ##0.00&quot; €&quot;">
                  <c:v>43.125000000000007</c:v>
                </c:pt>
                <c:pt idx="36" formatCode="#\ ##0.00&quot; €&quot;">
                  <c:v>0</c:v>
                </c:pt>
                <c:pt idx="38" formatCode="#\ ##0.00&quot; €&quot;">
                  <c:v>0</c:v>
                </c:pt>
                <c:pt idx="41" formatCode="#\ ##0.00&quot; €&quot;">
                  <c:v>175.5</c:v>
                </c:pt>
                <c:pt idx="43" formatCode="#\ ##0.00&quot; €&quot;">
                  <c:v>16.25</c:v>
                </c:pt>
                <c:pt idx="45" formatCode="#\ ##0.00&quot; €&quot;">
                  <c:v>641.25</c:v>
                </c:pt>
                <c:pt idx="47" formatCode="#\ ##0.00\ &quot;€&quot;">
                  <c:v>77.25</c:v>
                </c:pt>
                <c:pt idx="48" formatCode="#\ ##0.00\ &quot;€&quot;">
                  <c:v>51.75</c:v>
                </c:pt>
                <c:pt idx="49" formatCode="#\ ##0.00&quot; €&quot;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D1-41B5-A801-D8C1725BDF72}"/>
            </c:ext>
          </c:extLst>
        </c:ser>
        <c:ser>
          <c:idx val="2"/>
          <c:order val="2"/>
          <c:tx>
            <c:strRef>
              <c:f>Rapport!$D$58:$D$59</c:f>
              <c:strCache>
                <c:ptCount val="2"/>
                <c:pt idx="0">
                  <c:v>RAPPORT D'ACTIVITÉ RESTAURANT DU SOIR</c:v>
                </c:pt>
                <c:pt idx="1">
                  <c:v>jeudi 24 juillet 2025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Rapport!$D$60:$D$114</c:f>
              <c:numCache>
                <c:formatCode>General</c:formatCode>
                <c:ptCount val="55"/>
                <c:pt idx="0">
                  <c:v>0</c:v>
                </c:pt>
                <c:pt idx="2" formatCode="0%">
                  <c:v>0</c:v>
                </c:pt>
                <c:pt idx="3">
                  <c:v>0</c:v>
                </c:pt>
                <c:pt idx="12">
                  <c:v>0</c:v>
                </c:pt>
                <c:pt idx="16">
                  <c:v>0</c:v>
                </c:pt>
                <c:pt idx="20">
                  <c:v>0</c:v>
                </c:pt>
                <c:pt idx="25">
                  <c:v>0</c:v>
                </c:pt>
                <c:pt idx="30" formatCode="0.00">
                  <c:v>2.6086956521739131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 formatCode="0.00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 formatCode="0.00">
                  <c:v>6.9230769230769225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CD1-41B5-A801-D8C1725BDF72}"/>
            </c:ext>
          </c:extLst>
        </c:ser>
        <c:ser>
          <c:idx val="3"/>
          <c:order val="3"/>
          <c:tx>
            <c:strRef>
              <c:f>Rapport!$E$58:$E$59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Rapport!$E$60:$E$114</c:f>
              <c:numCache>
                <c:formatCode>General</c:formatCode>
                <c:ptCount val="55"/>
                <c:pt idx="0">
                  <c:v>0</c:v>
                </c:pt>
                <c:pt idx="2">
                  <c:v>0</c:v>
                </c:pt>
                <c:pt idx="3">
                  <c:v>5</c:v>
                </c:pt>
                <c:pt idx="12">
                  <c:v>5</c:v>
                </c:pt>
                <c:pt idx="16">
                  <c:v>0</c:v>
                </c:pt>
                <c:pt idx="20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3</c:v>
                </c:pt>
                <c:pt idx="32">
                  <c:v>17.25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1">
                  <c:v>1</c:v>
                </c:pt>
                <c:pt idx="42">
                  <c:v>6.5</c:v>
                </c:pt>
                <c:pt idx="43">
                  <c:v>0</c:v>
                </c:pt>
                <c:pt idx="44">
                  <c:v>0</c:v>
                </c:pt>
                <c:pt idx="46">
                  <c:v>0</c:v>
                </c:pt>
                <c:pt idx="48">
                  <c:v>0</c:v>
                </c:pt>
                <c:pt idx="50">
                  <c:v>0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CD1-41B5-A801-D8C1725BDF72}"/>
            </c:ext>
          </c:extLst>
        </c:ser>
        <c:ser>
          <c:idx val="4"/>
          <c:order val="4"/>
          <c:tx>
            <c:strRef>
              <c:f>Rapport!$F$58:$F$59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Rapport!$F$60:$F$112</c:f>
              <c:numCache>
                <c:formatCode>General</c:formatCode>
                <c:ptCount val="53"/>
                <c:pt idx="0">
                  <c:v>0</c:v>
                </c:pt>
                <c:pt idx="2">
                  <c:v>2</c:v>
                </c:pt>
                <c:pt idx="3">
                  <c:v>7</c:v>
                </c:pt>
                <c:pt idx="12">
                  <c:v>9</c:v>
                </c:pt>
                <c:pt idx="16">
                  <c:v>0</c:v>
                </c:pt>
                <c:pt idx="20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15.5</c:v>
                </c:pt>
                <c:pt idx="35">
                  <c:v>0</c:v>
                </c:pt>
                <c:pt idx="41">
                  <c:v>0</c:v>
                </c:pt>
                <c:pt idx="42">
                  <c:v>16</c:v>
                </c:pt>
                <c:pt idx="4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CD1-41B5-A801-D8C1725BDF72}"/>
            </c:ext>
          </c:extLst>
        </c:ser>
        <c:ser>
          <c:idx val="5"/>
          <c:order val="5"/>
          <c:tx>
            <c:strRef>
              <c:f>Rapport!$G$58:$G$59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Rapport!$G$60:$G$112</c:f>
              <c:numCache>
                <c:formatCode>General</c:formatCode>
                <c:ptCount val="53"/>
                <c:pt idx="32">
                  <c:v>18</c:v>
                </c:pt>
                <c:pt idx="42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CD1-41B5-A801-D8C1725BDF72}"/>
            </c:ext>
          </c:extLst>
        </c:ser>
        <c:ser>
          <c:idx val="6"/>
          <c:order val="6"/>
          <c:tx>
            <c:strRef>
              <c:f>Rapport!$H$58:$H$59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spPr>
            <a:solidFill>
              <a:srgbClr val="0066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Rapport!$H$60:$H$112</c:f>
              <c:numCache>
                <c:formatCode>General</c:formatCode>
                <c:ptCount val="53"/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12">
                  <c:v>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 formatCode="0">
                  <c:v>9</c:v>
                </c:pt>
                <c:pt idx="31">
                  <c:v>0</c:v>
                </c:pt>
                <c:pt idx="32">
                  <c:v>15.5</c:v>
                </c:pt>
                <c:pt idx="41">
                  <c:v>0</c:v>
                </c:pt>
                <c:pt idx="42">
                  <c:v>19.5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CD1-41B5-A801-D8C1725BDF72}"/>
            </c:ext>
          </c:extLst>
        </c:ser>
        <c:ser>
          <c:idx val="7"/>
          <c:order val="7"/>
          <c:tx>
            <c:strRef>
              <c:f>Rapport!$I$58:$I$59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spPr>
            <a:solidFill>
              <a:srgbClr val="CC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Rapport!$I$60:$I$112</c:f>
              <c:numCache>
                <c:formatCode>General</c:formatCode>
                <c:ptCount val="5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16" formatCode="#\ ##0.00&quot; F&quot;;[Red]\-#\ ##0.00&quot; F&quot;">
                  <c:v>0</c:v>
                </c:pt>
                <c:pt idx="20" formatCode="#\ ##0.00&quot; F&quot;;[Red]\-#\ ##0.00&quot; F&quot;">
                  <c:v>0</c:v>
                </c:pt>
                <c:pt idx="25" formatCode="#\ ##0.00&quot; F&quot;;[Red]\-#\ ##0.00&quot; F&quot;">
                  <c:v>0</c:v>
                </c:pt>
                <c:pt idx="26">
                  <c:v>0</c:v>
                </c:pt>
                <c:pt idx="27">
                  <c:v>0</c:v>
                </c:pt>
                <c:pt idx="29">
                  <c:v>0</c:v>
                </c:pt>
                <c:pt idx="32">
                  <c:v>18.5</c:v>
                </c:pt>
                <c:pt idx="42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CD1-41B5-A801-D8C1725BDF72}"/>
            </c:ext>
          </c:extLst>
        </c:ser>
        <c:ser>
          <c:idx val="8"/>
          <c:order val="8"/>
          <c:tx>
            <c:strRef>
              <c:f>Rapport!$J$58:$J$59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spPr>
            <a:solidFill>
              <a:srgbClr val="0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Rapport!$J$60:$J$112</c:f>
              <c:numCache>
                <c:formatCode>General</c:formatCode>
                <c:ptCount val="53"/>
                <c:pt idx="31">
                  <c:v>0</c:v>
                </c:pt>
                <c:pt idx="32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CD1-41B5-A801-D8C1725BDF72}"/>
            </c:ext>
          </c:extLst>
        </c:ser>
        <c:ser>
          <c:idx val="9"/>
          <c:order val="9"/>
          <c:tx>
            <c:strRef>
              <c:f>Rapport!$K$58:$K$59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Rapport!$K$60:$K$112</c:f>
              <c:numCache>
                <c:formatCode>General</c:formatCode>
                <c:ptCount val="53"/>
                <c:pt idx="32">
                  <c:v>22.75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CD1-41B5-A801-D8C1725BDF72}"/>
            </c:ext>
          </c:extLst>
        </c:ser>
        <c:ser>
          <c:idx val="10"/>
          <c:order val="10"/>
          <c:tx>
            <c:strRef>
              <c:f>Rapport!$L$58:$L$59</c:f>
              <c:strCache>
                <c:ptCount val="2"/>
                <c:pt idx="0">
                  <c:v>CLIENTS PRESENTS DANS L'HOTEL</c:v>
                </c:pt>
                <c:pt idx="1">
                  <c:v>nbre de plats du jour :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Rapport!$L$60:$L$112</c:f>
              <c:numCache>
                <c:formatCode>General</c:formatCode>
                <c:ptCount val="5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26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18.5</c:v>
                </c:pt>
                <c:pt idx="47">
                  <c:v>0</c:v>
                </c:pt>
                <c:pt idx="48">
                  <c:v>15.5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CD1-41B5-A801-D8C1725BDF72}"/>
            </c:ext>
          </c:extLst>
        </c:ser>
        <c:ser>
          <c:idx val="11"/>
          <c:order val="11"/>
          <c:tx>
            <c:strRef>
              <c:f>Rapport!$M$58:$M$59</c:f>
              <c:strCache>
                <c:ptCount val="2"/>
                <c:pt idx="0">
                  <c:v>CLIENTS PRESENTS DANS L'HOTEL</c:v>
                </c:pt>
                <c:pt idx="1">
                  <c:v>nbre de plats du jour :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Rapport!$M$60:$M$112</c:f>
              <c:numCache>
                <c:formatCode>General</c:formatCode>
                <c:ptCount val="53"/>
                <c:pt idx="32">
                  <c:v>22.75</c:v>
                </c:pt>
                <c:pt idx="48">
                  <c:v>17.5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CD1-41B5-A801-D8C1725BDF72}"/>
            </c:ext>
          </c:extLst>
        </c:ser>
        <c:ser>
          <c:idx val="12"/>
          <c:order val="12"/>
          <c:tx>
            <c:strRef>
              <c:f>Rapport!$N$58:$N$59</c:f>
              <c:strCache>
                <c:ptCount val="2"/>
                <c:pt idx="0">
                  <c:v>CLIENTS PRESENTS DANS L'HOTEL</c:v>
                </c:pt>
                <c:pt idx="1">
                  <c:v>nbre de plats du jour :</c:v>
                </c:pt>
              </c:strCache>
            </c:strRef>
          </c:tx>
          <c:spPr>
            <a:solidFill>
              <a:srgbClr val="8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Rapport!$N$60:$N$112</c:f>
              <c:numCache>
                <c:formatCode>General</c:formatCode>
                <c:ptCount val="53"/>
                <c:pt idx="29" formatCode="#\ ##0.00&quot; €&quot;">
                  <c:v>356</c:v>
                </c:pt>
                <c:pt idx="31">
                  <c:v>0</c:v>
                </c:pt>
                <c:pt idx="32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CD1-41B5-A801-D8C1725BDF72}"/>
            </c:ext>
          </c:extLst>
        </c:ser>
        <c:ser>
          <c:idx val="13"/>
          <c:order val="13"/>
          <c:tx>
            <c:strRef>
              <c:f>Rapport!$O$58:$O$59</c:f>
              <c:strCache>
                <c:ptCount val="2"/>
                <c:pt idx="0">
                  <c:v>CLIENTS PRESENTS DANS L'HOTEL</c:v>
                </c:pt>
                <c:pt idx="1">
                  <c:v>2</c:v>
                </c:pt>
              </c:strCache>
            </c:strRef>
          </c:tx>
          <c:spPr>
            <a:solidFill>
              <a:srgbClr val="8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Rapport!$O$60:$O$112</c:f>
              <c:numCache>
                <c:formatCode>General</c:formatCode>
                <c:ptCount val="53"/>
                <c:pt idx="32">
                  <c:v>22.75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CD1-41B5-A801-D8C1725BDF72}"/>
            </c:ext>
          </c:extLst>
        </c:ser>
        <c:ser>
          <c:idx val="14"/>
          <c:order val="14"/>
          <c:tx>
            <c:strRef>
              <c:f>Rapport!$P$58:$P$59</c:f>
              <c:strCache>
                <c:ptCount val="2"/>
                <c:pt idx="0">
                  <c:v>CLIENTS PRESENTS DANS L'HOTEL</c:v>
                </c:pt>
                <c:pt idx="1">
                  <c:v>2</c:v>
                </c:pt>
              </c:strCache>
            </c:strRef>
          </c:tx>
          <c:spPr>
            <a:solidFill>
              <a:srgbClr val="0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Rapport!$P$60:$P$112</c:f>
              <c:numCache>
                <c:formatCode>General</c:formatCode>
                <c:ptCount val="53"/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CCD1-41B5-A801-D8C1725BDF72}"/>
            </c:ext>
          </c:extLst>
        </c:ser>
        <c:ser>
          <c:idx val="15"/>
          <c:order val="15"/>
          <c:tx>
            <c:strRef>
              <c:f>Rapport!$Q$58:$Q$59</c:f>
              <c:strCache>
                <c:ptCount val="2"/>
                <c:pt idx="0">
                  <c:v>CLIENTS PRESENTS DANS L'HOTEL</c:v>
                </c:pt>
                <c:pt idx="1">
                  <c:v>0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Rapport!$Q$60:$Q$112</c:f>
              <c:numCache>
                <c:formatCode>General</c:formatCode>
                <c:ptCount val="53"/>
                <c:pt idx="26" formatCode="0.00">
                  <c:v>0</c:v>
                </c:pt>
                <c:pt idx="29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CCD1-41B5-A801-D8C1725BDF72}"/>
            </c:ext>
          </c:extLst>
        </c:ser>
        <c:ser>
          <c:idx val="16"/>
          <c:order val="16"/>
          <c:tx>
            <c:strRef>
              <c:f>Rapport!$R$58:$R$59</c:f>
              <c:strCache>
                <c:ptCount val="2"/>
                <c:pt idx="0">
                  <c:v>CLIENTS PRESENTS DANS L'HOTEL</c:v>
                </c:pt>
                <c:pt idx="1">
                  <c:v>0</c:v>
                </c:pt>
              </c:strCache>
            </c:strRef>
          </c:tx>
          <c:spPr>
            <a:solidFill>
              <a:srgbClr val="00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Rapport!$R$60:$R$114</c:f>
              <c:numCache>
                <c:formatCode>General</c:formatCode>
                <c:ptCount val="55"/>
                <c:pt idx="4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CCD1-41B5-A801-D8C1725BDF72}"/>
            </c:ext>
          </c:extLst>
        </c:ser>
        <c:ser>
          <c:idx val="17"/>
          <c:order val="17"/>
          <c:tx>
            <c:strRef>
              <c:f>Rapport!$S$58:$S$59</c:f>
              <c:strCache>
                <c:ptCount val="2"/>
                <c:pt idx="0">
                  <c:v>CLIENTS PRESENTS DANS L'HOTEL</c:v>
                </c:pt>
                <c:pt idx="1">
                  <c:v>0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Rapport!$S$60:$S$114</c:f>
              <c:numCache>
                <c:formatCode>General</c:formatCode>
                <c:ptCount val="55"/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CCD1-41B5-A801-D8C1725BDF72}"/>
            </c:ext>
          </c:extLst>
        </c:ser>
        <c:ser>
          <c:idx val="18"/>
          <c:order val="18"/>
          <c:tx>
            <c:strRef>
              <c:f>Rapport!$T$58:$T$59</c:f>
              <c:strCache>
                <c:ptCount val="2"/>
                <c:pt idx="0">
                  <c:v>CLIENTS PRESENTS DANS L'HOTEL</c:v>
                </c:pt>
                <c:pt idx="1">
                  <c:v>0</c:v>
                </c:pt>
              </c:strCache>
            </c:strRef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Rapport!$T$60:$T$114</c:f>
              <c:numCache>
                <c:formatCode>General</c:formatCode>
                <c:ptCount val="55"/>
              </c:numCache>
            </c:numRef>
          </c:val>
          <c:extLst>
            <c:ext xmlns:c16="http://schemas.microsoft.com/office/drawing/2014/chart" uri="{C3380CC4-5D6E-409C-BE32-E72D297353CC}">
              <c16:uniqueId val="{00000012-CCD1-41B5-A801-D8C1725BDF72}"/>
            </c:ext>
          </c:extLst>
        </c:ser>
        <c:ser>
          <c:idx val="19"/>
          <c:order val="19"/>
          <c:tx>
            <c:strRef>
              <c:f>Rapport!$U$58:$U$59</c:f>
              <c:strCache>
                <c:ptCount val="2"/>
                <c:pt idx="0">
                  <c:v>SOIR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Rapport!$U$60:$U$114</c:f>
              <c:numCache>
                <c:formatCode>General</c:formatCode>
                <c:ptCount val="55"/>
              </c:numCache>
            </c:numRef>
          </c:val>
          <c:extLst>
            <c:ext xmlns:c16="http://schemas.microsoft.com/office/drawing/2014/chart" uri="{C3380CC4-5D6E-409C-BE32-E72D297353CC}">
              <c16:uniqueId val="{00000013-CCD1-41B5-A801-D8C1725BDF72}"/>
            </c:ext>
          </c:extLst>
        </c:ser>
        <c:ser>
          <c:idx val="20"/>
          <c:order val="20"/>
          <c:tx>
            <c:strRef>
              <c:f>Rapport!$V$58:$V$59</c:f>
              <c:strCache>
                <c:ptCount val="2"/>
                <c:pt idx="0">
                  <c:v>SOIR</c:v>
                </c:pt>
              </c:strCache>
            </c:strRef>
          </c:tx>
          <c:spPr>
            <a:solidFill>
              <a:srgbClr val="99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Rapport!$V$60:$V$114</c:f>
              <c:numCache>
                <c:formatCode>#\ ##0.00\ _€</c:formatCode>
                <c:ptCount val="55"/>
                <c:pt idx="0" formatCode="General">
                  <c:v>0</c:v>
                </c:pt>
                <c:pt idx="2">
                  <c:v>39</c:v>
                </c:pt>
                <c:pt idx="3">
                  <c:v>233.5</c:v>
                </c:pt>
                <c:pt idx="26" formatCode="#\ ##0.00&quot; €&quot;">
                  <c:v>30.277777777777779</c:v>
                </c:pt>
                <c:pt idx="29">
                  <c:v>272.5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CCD1-41B5-A801-D8C1725BDF72}"/>
            </c:ext>
          </c:extLst>
        </c:ser>
        <c:ser>
          <c:idx val="21"/>
          <c:order val="21"/>
          <c:tx>
            <c:strRef>
              <c:f>Rapport!$W$58:$W$59</c:f>
              <c:strCache>
                <c:ptCount val="2"/>
                <c:pt idx="0">
                  <c:v>SOIR</c:v>
                </c:pt>
              </c:strCache>
            </c:strRef>
          </c:tx>
          <c:spPr>
            <a:solidFill>
              <a:srgbClr val="FF99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Rapport!$W$60:$W$114</c:f>
              <c:numCache>
                <c:formatCode>#\ ##0.00\ _€</c:formatCode>
                <c:ptCount val="55"/>
                <c:pt idx="0" formatCode="General">
                  <c:v>0</c:v>
                </c:pt>
                <c:pt idx="1">
                  <c:v>0</c:v>
                </c:pt>
                <c:pt idx="2">
                  <c:v>19.5</c:v>
                </c:pt>
                <c:pt idx="3">
                  <c:v>33.357142857142854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 formatCode="General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CCD1-41B5-A801-D8C1725BDF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9607888"/>
        <c:axId val="368233640"/>
      </c:barChart>
      <c:catAx>
        <c:axId val="369607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68233640"/>
        <c:crossesAt val="0"/>
        <c:auto val="1"/>
        <c:lblAlgn val="ctr"/>
        <c:lblOffset val="100"/>
        <c:tickLblSkip val="13"/>
        <c:tickMarkSkip val="1"/>
        <c:noMultiLvlLbl val="0"/>
      </c:catAx>
      <c:valAx>
        <c:axId val="3682336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69607888"/>
        <c:crossesAt val="1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272569943355623"/>
          <c:y val="9.6899224806201549E-3"/>
          <c:w val="0.32968408146062034"/>
          <c:h val="0.9844979551974607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1180555555555551" footer="0.51180555555555551"/>
    <c:pageSetup firstPageNumber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15825202233028E-2"/>
          <c:y val="9.6899408194434725E-2"/>
          <c:w val="0.8223854052442181"/>
          <c:h val="0.8139550288332516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Rapport!$R$44:$S$44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0-013F-4A31-B381-91B6B5A53D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8230504"/>
        <c:axId val="368230896"/>
      </c:barChart>
      <c:catAx>
        <c:axId val="368230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682308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3682308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68230504"/>
        <c:crossesAt val="1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73976154440548"/>
          <c:y val="0.42635740299904368"/>
          <c:w val="6.9343193414691751E-2"/>
          <c:h val="4.263565891472870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1180555555555551" footer="0.51180555555555551"/>
    <c:pageSetup firstPageNumber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323716596948898E-2"/>
          <c:y val="9.6899408194434725E-2"/>
          <c:w val="0.56691064917722733"/>
          <c:h val="0.8488388157832481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Rapport!$B$58:$B$59</c:f>
              <c:strCache>
                <c:ptCount val="2"/>
                <c:pt idx="0">
                  <c:v>RAPPORT D'ACTIVITÉ RESTAURANT DU SOIR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Rapport!$B$60:$B$114</c:f>
              <c:numCache>
                <c:formatCode>General</c:formatCode>
                <c:ptCount val="55"/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5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45-4965-8DE9-C9B46B518EB4}"/>
            </c:ext>
          </c:extLst>
        </c:ser>
        <c:ser>
          <c:idx val="1"/>
          <c:order val="1"/>
          <c:tx>
            <c:strRef>
              <c:f>Rapport!$C$58:$C$59</c:f>
              <c:strCache>
                <c:ptCount val="2"/>
                <c:pt idx="0">
                  <c:v>RAPPORT D'ACTIVITÉ RESTAURANT DU SOIR</c:v>
                </c:pt>
                <c:pt idx="1">
                  <c:v>jeudi 24 juillet 2025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Rapport!$C$60:$C$114</c:f>
              <c:numCache>
                <c:formatCode>0%</c:formatCode>
                <c:ptCount val="55"/>
                <c:pt idx="0" formatCode="General">
                  <c:v>0</c:v>
                </c:pt>
                <c:pt idx="2">
                  <c:v>0</c:v>
                </c:pt>
                <c:pt idx="3">
                  <c:v>0</c:v>
                </c:pt>
                <c:pt idx="31" formatCode="#\ ##0.00&quot; €&quot;">
                  <c:v>465.75</c:v>
                </c:pt>
                <c:pt idx="33" formatCode="#\ ##0.00&quot; €&quot;">
                  <c:v>43.125000000000007</c:v>
                </c:pt>
                <c:pt idx="36" formatCode="#\ ##0.00&quot; €&quot;">
                  <c:v>0</c:v>
                </c:pt>
                <c:pt idx="38" formatCode="#\ ##0.00&quot; €&quot;">
                  <c:v>0</c:v>
                </c:pt>
                <c:pt idx="41" formatCode="#\ ##0.00&quot; €&quot;">
                  <c:v>175.5</c:v>
                </c:pt>
                <c:pt idx="43" formatCode="#\ ##0.00&quot; €&quot;">
                  <c:v>16.25</c:v>
                </c:pt>
                <c:pt idx="45" formatCode="#\ ##0.00&quot; €&quot;">
                  <c:v>641.25</c:v>
                </c:pt>
                <c:pt idx="47" formatCode="#\ ##0.00\ &quot;€&quot;">
                  <c:v>77.25</c:v>
                </c:pt>
                <c:pt idx="48" formatCode="#\ ##0.00\ &quot;€&quot;">
                  <c:v>51.75</c:v>
                </c:pt>
                <c:pt idx="49" formatCode="#\ ##0.00&quot; €&quot;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45-4965-8DE9-C9B46B518EB4}"/>
            </c:ext>
          </c:extLst>
        </c:ser>
        <c:ser>
          <c:idx val="2"/>
          <c:order val="2"/>
          <c:tx>
            <c:strRef>
              <c:f>Rapport!$D$58:$D$59</c:f>
              <c:strCache>
                <c:ptCount val="2"/>
                <c:pt idx="0">
                  <c:v>RAPPORT D'ACTIVITÉ RESTAURANT DU SOIR</c:v>
                </c:pt>
                <c:pt idx="1">
                  <c:v>jeudi 24 juillet 2025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Rapport!$D$60:$D$114</c:f>
              <c:numCache>
                <c:formatCode>General</c:formatCode>
                <c:ptCount val="55"/>
                <c:pt idx="0">
                  <c:v>0</c:v>
                </c:pt>
                <c:pt idx="2" formatCode="0%">
                  <c:v>0</c:v>
                </c:pt>
                <c:pt idx="3">
                  <c:v>0</c:v>
                </c:pt>
                <c:pt idx="12">
                  <c:v>0</c:v>
                </c:pt>
                <c:pt idx="16">
                  <c:v>0</c:v>
                </c:pt>
                <c:pt idx="20">
                  <c:v>0</c:v>
                </c:pt>
                <c:pt idx="25">
                  <c:v>0</c:v>
                </c:pt>
                <c:pt idx="30" formatCode="0.00">
                  <c:v>2.6086956521739131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 formatCode="0.00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 formatCode="0.00">
                  <c:v>6.9230769230769225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45-4965-8DE9-C9B46B518EB4}"/>
            </c:ext>
          </c:extLst>
        </c:ser>
        <c:ser>
          <c:idx val="3"/>
          <c:order val="3"/>
          <c:tx>
            <c:strRef>
              <c:f>Rapport!$E$58:$E$59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Rapport!$E$60:$E$114</c:f>
              <c:numCache>
                <c:formatCode>General</c:formatCode>
                <c:ptCount val="55"/>
                <c:pt idx="0">
                  <c:v>0</c:v>
                </c:pt>
                <c:pt idx="2">
                  <c:v>0</c:v>
                </c:pt>
                <c:pt idx="3">
                  <c:v>5</c:v>
                </c:pt>
                <c:pt idx="12">
                  <c:v>5</c:v>
                </c:pt>
                <c:pt idx="16">
                  <c:v>0</c:v>
                </c:pt>
                <c:pt idx="20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3</c:v>
                </c:pt>
                <c:pt idx="32">
                  <c:v>17.25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1">
                  <c:v>1</c:v>
                </c:pt>
                <c:pt idx="42">
                  <c:v>6.5</c:v>
                </c:pt>
                <c:pt idx="43">
                  <c:v>0</c:v>
                </c:pt>
                <c:pt idx="44">
                  <c:v>0</c:v>
                </c:pt>
                <c:pt idx="46">
                  <c:v>0</c:v>
                </c:pt>
                <c:pt idx="48">
                  <c:v>0</c:v>
                </c:pt>
                <c:pt idx="50">
                  <c:v>0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45-4965-8DE9-C9B46B518EB4}"/>
            </c:ext>
          </c:extLst>
        </c:ser>
        <c:ser>
          <c:idx val="4"/>
          <c:order val="4"/>
          <c:tx>
            <c:strRef>
              <c:f>Rapport!$F$58:$F$59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Rapport!$F$60:$F$112</c:f>
              <c:numCache>
                <c:formatCode>General</c:formatCode>
                <c:ptCount val="53"/>
                <c:pt idx="0">
                  <c:v>0</c:v>
                </c:pt>
                <c:pt idx="2">
                  <c:v>2</c:v>
                </c:pt>
                <c:pt idx="3">
                  <c:v>7</c:v>
                </c:pt>
                <c:pt idx="12">
                  <c:v>9</c:v>
                </c:pt>
                <c:pt idx="16">
                  <c:v>0</c:v>
                </c:pt>
                <c:pt idx="20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15.5</c:v>
                </c:pt>
                <c:pt idx="35">
                  <c:v>0</c:v>
                </c:pt>
                <c:pt idx="41">
                  <c:v>0</c:v>
                </c:pt>
                <c:pt idx="42">
                  <c:v>16</c:v>
                </c:pt>
                <c:pt idx="4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45-4965-8DE9-C9B46B518EB4}"/>
            </c:ext>
          </c:extLst>
        </c:ser>
        <c:ser>
          <c:idx val="5"/>
          <c:order val="5"/>
          <c:tx>
            <c:strRef>
              <c:f>Rapport!$G$58:$G$59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Rapport!$G$60:$G$112</c:f>
              <c:numCache>
                <c:formatCode>General</c:formatCode>
                <c:ptCount val="53"/>
                <c:pt idx="32">
                  <c:v>18</c:v>
                </c:pt>
                <c:pt idx="42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C45-4965-8DE9-C9B46B518EB4}"/>
            </c:ext>
          </c:extLst>
        </c:ser>
        <c:ser>
          <c:idx val="6"/>
          <c:order val="6"/>
          <c:tx>
            <c:strRef>
              <c:f>Rapport!$H$58:$H$59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spPr>
            <a:solidFill>
              <a:srgbClr val="0066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Rapport!$H$60:$H$112</c:f>
              <c:numCache>
                <c:formatCode>General</c:formatCode>
                <c:ptCount val="53"/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12">
                  <c:v>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 formatCode="0">
                  <c:v>9</c:v>
                </c:pt>
                <c:pt idx="31">
                  <c:v>0</c:v>
                </c:pt>
                <c:pt idx="32">
                  <c:v>15.5</c:v>
                </c:pt>
                <c:pt idx="41">
                  <c:v>0</c:v>
                </c:pt>
                <c:pt idx="42">
                  <c:v>19.5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C45-4965-8DE9-C9B46B518EB4}"/>
            </c:ext>
          </c:extLst>
        </c:ser>
        <c:ser>
          <c:idx val="7"/>
          <c:order val="7"/>
          <c:tx>
            <c:strRef>
              <c:f>Rapport!$I$58:$I$59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spPr>
            <a:solidFill>
              <a:srgbClr val="CC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Rapport!$I$60:$I$112</c:f>
              <c:numCache>
                <c:formatCode>General</c:formatCode>
                <c:ptCount val="5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16" formatCode="#\ ##0.00&quot; F&quot;;[Red]\-#\ ##0.00&quot; F&quot;">
                  <c:v>0</c:v>
                </c:pt>
                <c:pt idx="20" formatCode="#\ ##0.00&quot; F&quot;;[Red]\-#\ ##0.00&quot; F&quot;">
                  <c:v>0</c:v>
                </c:pt>
                <c:pt idx="25" formatCode="#\ ##0.00&quot; F&quot;;[Red]\-#\ ##0.00&quot; F&quot;">
                  <c:v>0</c:v>
                </c:pt>
                <c:pt idx="26">
                  <c:v>0</c:v>
                </c:pt>
                <c:pt idx="27">
                  <c:v>0</c:v>
                </c:pt>
                <c:pt idx="29">
                  <c:v>0</c:v>
                </c:pt>
                <c:pt idx="32">
                  <c:v>18.5</c:v>
                </c:pt>
                <c:pt idx="42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C45-4965-8DE9-C9B46B518EB4}"/>
            </c:ext>
          </c:extLst>
        </c:ser>
        <c:ser>
          <c:idx val="8"/>
          <c:order val="8"/>
          <c:tx>
            <c:strRef>
              <c:f>Rapport!$J$58:$J$59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spPr>
            <a:solidFill>
              <a:srgbClr val="0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Rapport!$J$60:$J$112</c:f>
              <c:numCache>
                <c:formatCode>General</c:formatCode>
                <c:ptCount val="53"/>
                <c:pt idx="31">
                  <c:v>0</c:v>
                </c:pt>
                <c:pt idx="32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C45-4965-8DE9-C9B46B518EB4}"/>
            </c:ext>
          </c:extLst>
        </c:ser>
        <c:ser>
          <c:idx val="9"/>
          <c:order val="9"/>
          <c:tx>
            <c:strRef>
              <c:f>Rapport!$K$58:$K$59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Rapport!$K$60:$K$112</c:f>
              <c:numCache>
                <c:formatCode>General</c:formatCode>
                <c:ptCount val="53"/>
                <c:pt idx="32">
                  <c:v>22.75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C45-4965-8DE9-C9B46B518EB4}"/>
            </c:ext>
          </c:extLst>
        </c:ser>
        <c:ser>
          <c:idx val="10"/>
          <c:order val="10"/>
          <c:tx>
            <c:strRef>
              <c:f>Rapport!$L$58:$L$59</c:f>
              <c:strCache>
                <c:ptCount val="2"/>
                <c:pt idx="0">
                  <c:v>CLIENTS PRESENTS DANS L'HOTEL</c:v>
                </c:pt>
                <c:pt idx="1">
                  <c:v>nbre de plats du jour :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Rapport!$L$60:$L$112</c:f>
              <c:numCache>
                <c:formatCode>General</c:formatCode>
                <c:ptCount val="5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26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18.5</c:v>
                </c:pt>
                <c:pt idx="47">
                  <c:v>0</c:v>
                </c:pt>
                <c:pt idx="48">
                  <c:v>15.5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C45-4965-8DE9-C9B46B518EB4}"/>
            </c:ext>
          </c:extLst>
        </c:ser>
        <c:ser>
          <c:idx val="11"/>
          <c:order val="11"/>
          <c:tx>
            <c:strRef>
              <c:f>Rapport!$M$58:$M$59</c:f>
              <c:strCache>
                <c:ptCount val="2"/>
                <c:pt idx="0">
                  <c:v>CLIENTS PRESENTS DANS L'HOTEL</c:v>
                </c:pt>
                <c:pt idx="1">
                  <c:v>nbre de plats du jour :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Rapport!$M$60:$M$112</c:f>
              <c:numCache>
                <c:formatCode>General</c:formatCode>
                <c:ptCount val="53"/>
                <c:pt idx="32">
                  <c:v>22.75</c:v>
                </c:pt>
                <c:pt idx="48">
                  <c:v>17.5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C45-4965-8DE9-C9B46B518EB4}"/>
            </c:ext>
          </c:extLst>
        </c:ser>
        <c:ser>
          <c:idx val="12"/>
          <c:order val="12"/>
          <c:tx>
            <c:strRef>
              <c:f>Rapport!$N$58:$N$59</c:f>
              <c:strCache>
                <c:ptCount val="2"/>
                <c:pt idx="0">
                  <c:v>CLIENTS PRESENTS DANS L'HOTEL</c:v>
                </c:pt>
                <c:pt idx="1">
                  <c:v>nbre de plats du jour :</c:v>
                </c:pt>
              </c:strCache>
            </c:strRef>
          </c:tx>
          <c:spPr>
            <a:solidFill>
              <a:srgbClr val="8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Rapport!$N$60:$N$112</c:f>
              <c:numCache>
                <c:formatCode>General</c:formatCode>
                <c:ptCount val="53"/>
                <c:pt idx="29" formatCode="#\ ##0.00&quot; €&quot;">
                  <c:v>356</c:v>
                </c:pt>
                <c:pt idx="31">
                  <c:v>0</c:v>
                </c:pt>
                <c:pt idx="32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C45-4965-8DE9-C9B46B518EB4}"/>
            </c:ext>
          </c:extLst>
        </c:ser>
        <c:ser>
          <c:idx val="13"/>
          <c:order val="13"/>
          <c:tx>
            <c:strRef>
              <c:f>Rapport!$O$58:$O$59</c:f>
              <c:strCache>
                <c:ptCount val="2"/>
                <c:pt idx="0">
                  <c:v>CLIENTS PRESENTS DANS L'HOTEL</c:v>
                </c:pt>
                <c:pt idx="1">
                  <c:v>2</c:v>
                </c:pt>
              </c:strCache>
            </c:strRef>
          </c:tx>
          <c:spPr>
            <a:solidFill>
              <a:srgbClr val="8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Rapport!$O$60:$O$112</c:f>
              <c:numCache>
                <c:formatCode>General</c:formatCode>
                <c:ptCount val="53"/>
                <c:pt idx="32">
                  <c:v>22.75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4C45-4965-8DE9-C9B46B518EB4}"/>
            </c:ext>
          </c:extLst>
        </c:ser>
        <c:ser>
          <c:idx val="14"/>
          <c:order val="14"/>
          <c:tx>
            <c:strRef>
              <c:f>Rapport!$P$58:$P$59</c:f>
              <c:strCache>
                <c:ptCount val="2"/>
                <c:pt idx="0">
                  <c:v>CLIENTS PRESENTS DANS L'HOTEL</c:v>
                </c:pt>
                <c:pt idx="1">
                  <c:v>2</c:v>
                </c:pt>
              </c:strCache>
            </c:strRef>
          </c:tx>
          <c:spPr>
            <a:solidFill>
              <a:srgbClr val="0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Rapport!$P$60:$P$112</c:f>
              <c:numCache>
                <c:formatCode>General</c:formatCode>
                <c:ptCount val="53"/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4C45-4965-8DE9-C9B46B518EB4}"/>
            </c:ext>
          </c:extLst>
        </c:ser>
        <c:ser>
          <c:idx val="15"/>
          <c:order val="15"/>
          <c:tx>
            <c:strRef>
              <c:f>Rapport!$Q$58:$Q$59</c:f>
              <c:strCache>
                <c:ptCount val="2"/>
                <c:pt idx="0">
                  <c:v>CLIENTS PRESENTS DANS L'HOTEL</c:v>
                </c:pt>
                <c:pt idx="1">
                  <c:v>0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Rapport!$Q$60:$Q$112</c:f>
              <c:numCache>
                <c:formatCode>General</c:formatCode>
                <c:ptCount val="53"/>
                <c:pt idx="26" formatCode="0.00">
                  <c:v>0</c:v>
                </c:pt>
                <c:pt idx="29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4C45-4965-8DE9-C9B46B518EB4}"/>
            </c:ext>
          </c:extLst>
        </c:ser>
        <c:ser>
          <c:idx val="16"/>
          <c:order val="16"/>
          <c:tx>
            <c:strRef>
              <c:f>Rapport!$R$58:$R$59</c:f>
              <c:strCache>
                <c:ptCount val="2"/>
                <c:pt idx="0">
                  <c:v>CLIENTS PRESENTS DANS L'HOTEL</c:v>
                </c:pt>
                <c:pt idx="1">
                  <c:v>0</c:v>
                </c:pt>
              </c:strCache>
            </c:strRef>
          </c:tx>
          <c:spPr>
            <a:solidFill>
              <a:srgbClr val="00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Rapport!$R$60:$R$114</c:f>
              <c:numCache>
                <c:formatCode>General</c:formatCode>
                <c:ptCount val="55"/>
                <c:pt idx="4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4C45-4965-8DE9-C9B46B518EB4}"/>
            </c:ext>
          </c:extLst>
        </c:ser>
        <c:ser>
          <c:idx val="17"/>
          <c:order val="17"/>
          <c:tx>
            <c:strRef>
              <c:f>Rapport!$S$58:$S$59</c:f>
              <c:strCache>
                <c:ptCount val="2"/>
                <c:pt idx="0">
                  <c:v>CLIENTS PRESENTS DANS L'HOTEL</c:v>
                </c:pt>
                <c:pt idx="1">
                  <c:v>0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Rapport!$S$60:$S$114</c:f>
              <c:numCache>
                <c:formatCode>General</c:formatCode>
                <c:ptCount val="55"/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4C45-4965-8DE9-C9B46B518EB4}"/>
            </c:ext>
          </c:extLst>
        </c:ser>
        <c:ser>
          <c:idx val="18"/>
          <c:order val="18"/>
          <c:tx>
            <c:strRef>
              <c:f>Rapport!$T$58:$T$59</c:f>
              <c:strCache>
                <c:ptCount val="2"/>
                <c:pt idx="0">
                  <c:v>CLIENTS PRESENTS DANS L'HOTEL</c:v>
                </c:pt>
                <c:pt idx="1">
                  <c:v>0</c:v>
                </c:pt>
              </c:strCache>
            </c:strRef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Rapport!$T$60:$T$114</c:f>
              <c:numCache>
                <c:formatCode>General</c:formatCode>
                <c:ptCount val="55"/>
              </c:numCache>
            </c:numRef>
          </c:val>
          <c:extLst>
            <c:ext xmlns:c16="http://schemas.microsoft.com/office/drawing/2014/chart" uri="{C3380CC4-5D6E-409C-BE32-E72D297353CC}">
              <c16:uniqueId val="{00000012-4C45-4965-8DE9-C9B46B518EB4}"/>
            </c:ext>
          </c:extLst>
        </c:ser>
        <c:ser>
          <c:idx val="19"/>
          <c:order val="19"/>
          <c:tx>
            <c:strRef>
              <c:f>Rapport!$U$58:$U$59</c:f>
              <c:strCache>
                <c:ptCount val="2"/>
                <c:pt idx="0">
                  <c:v>SOIR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Rapport!$U$60:$U$114</c:f>
              <c:numCache>
                <c:formatCode>General</c:formatCode>
                <c:ptCount val="55"/>
              </c:numCache>
            </c:numRef>
          </c:val>
          <c:extLst>
            <c:ext xmlns:c16="http://schemas.microsoft.com/office/drawing/2014/chart" uri="{C3380CC4-5D6E-409C-BE32-E72D297353CC}">
              <c16:uniqueId val="{00000013-4C45-4965-8DE9-C9B46B518EB4}"/>
            </c:ext>
          </c:extLst>
        </c:ser>
        <c:ser>
          <c:idx val="20"/>
          <c:order val="20"/>
          <c:tx>
            <c:strRef>
              <c:f>Rapport!$V$58:$V$59</c:f>
              <c:strCache>
                <c:ptCount val="2"/>
                <c:pt idx="0">
                  <c:v>SOIR</c:v>
                </c:pt>
              </c:strCache>
            </c:strRef>
          </c:tx>
          <c:spPr>
            <a:solidFill>
              <a:srgbClr val="99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Rapport!$V$60:$V$114</c:f>
              <c:numCache>
                <c:formatCode>#\ ##0.00\ _€</c:formatCode>
                <c:ptCount val="55"/>
                <c:pt idx="0" formatCode="General">
                  <c:v>0</c:v>
                </c:pt>
                <c:pt idx="2">
                  <c:v>39</c:v>
                </c:pt>
                <c:pt idx="3">
                  <c:v>233.5</c:v>
                </c:pt>
                <c:pt idx="26" formatCode="#\ ##0.00&quot; €&quot;">
                  <c:v>30.277777777777779</c:v>
                </c:pt>
                <c:pt idx="29">
                  <c:v>272.5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4C45-4965-8DE9-C9B46B518EB4}"/>
            </c:ext>
          </c:extLst>
        </c:ser>
        <c:ser>
          <c:idx val="21"/>
          <c:order val="21"/>
          <c:tx>
            <c:strRef>
              <c:f>Rapport!$W$58:$W$59</c:f>
              <c:strCache>
                <c:ptCount val="2"/>
                <c:pt idx="0">
                  <c:v>SOIR</c:v>
                </c:pt>
              </c:strCache>
            </c:strRef>
          </c:tx>
          <c:spPr>
            <a:solidFill>
              <a:srgbClr val="FF99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Rapport!$W$60:$W$114</c:f>
              <c:numCache>
                <c:formatCode>#\ ##0.00\ _€</c:formatCode>
                <c:ptCount val="55"/>
                <c:pt idx="0" formatCode="General">
                  <c:v>0</c:v>
                </c:pt>
                <c:pt idx="1">
                  <c:v>0</c:v>
                </c:pt>
                <c:pt idx="2">
                  <c:v>19.5</c:v>
                </c:pt>
                <c:pt idx="3">
                  <c:v>33.357142857142854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 formatCode="General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4C45-4965-8DE9-C9B46B518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8229720"/>
        <c:axId val="368231680"/>
      </c:barChart>
      <c:catAx>
        <c:axId val="368229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68231680"/>
        <c:crossesAt val="0"/>
        <c:auto val="1"/>
        <c:lblAlgn val="ctr"/>
        <c:lblOffset val="100"/>
        <c:tickLblSkip val="13"/>
        <c:tickMarkSkip val="1"/>
        <c:noMultiLvlLbl val="0"/>
      </c:catAx>
      <c:valAx>
        <c:axId val="3682316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68229720"/>
        <c:crossesAt val="1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272569943355623"/>
          <c:y val="9.6899224806201549E-3"/>
          <c:w val="0.32968408146062034"/>
          <c:h val="0.9844979551974607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1180555555555551" footer="0.51180555555555551"/>
    <c:pageSetup firstPageNumber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Rapport!$B$58:$B$59</c:f>
              <c:strCache>
                <c:ptCount val="2"/>
                <c:pt idx="0">
                  <c:v>RAPPORT D'ACTIVITÉ RESTAURANT DU SOIR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Rapport!$B$60:$B$114</c:f>
              <c:numCache>
                <c:formatCode>General</c:formatCode>
                <c:ptCount val="55"/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5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6E-49F5-BBCD-991A07A1066A}"/>
            </c:ext>
          </c:extLst>
        </c:ser>
        <c:ser>
          <c:idx val="1"/>
          <c:order val="1"/>
          <c:tx>
            <c:strRef>
              <c:f>Rapport!$C$58:$C$59</c:f>
              <c:strCache>
                <c:ptCount val="2"/>
                <c:pt idx="0">
                  <c:v>RAPPORT D'ACTIVITÉ RESTAURANT DU SOIR</c:v>
                </c:pt>
                <c:pt idx="1">
                  <c:v>jeudi 24 juillet 2025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Rapport!$C$60:$C$114</c:f>
              <c:numCache>
                <c:formatCode>0%</c:formatCode>
                <c:ptCount val="55"/>
                <c:pt idx="0" formatCode="General">
                  <c:v>0</c:v>
                </c:pt>
                <c:pt idx="2">
                  <c:v>0</c:v>
                </c:pt>
                <c:pt idx="3">
                  <c:v>0</c:v>
                </c:pt>
                <c:pt idx="31" formatCode="#\ ##0.00&quot; €&quot;">
                  <c:v>465.75</c:v>
                </c:pt>
                <c:pt idx="33" formatCode="#\ ##0.00&quot; €&quot;">
                  <c:v>43.125000000000007</c:v>
                </c:pt>
                <c:pt idx="36" formatCode="#\ ##0.00&quot; €&quot;">
                  <c:v>0</c:v>
                </c:pt>
                <c:pt idx="38" formatCode="#\ ##0.00&quot; €&quot;">
                  <c:v>0</c:v>
                </c:pt>
                <c:pt idx="41" formatCode="#\ ##0.00&quot; €&quot;">
                  <c:v>175.5</c:v>
                </c:pt>
                <c:pt idx="43" formatCode="#\ ##0.00&quot; €&quot;">
                  <c:v>16.25</c:v>
                </c:pt>
                <c:pt idx="45" formatCode="#\ ##0.00&quot; €&quot;">
                  <c:v>641.25</c:v>
                </c:pt>
                <c:pt idx="47" formatCode="#\ ##0.00\ &quot;€&quot;">
                  <c:v>77.25</c:v>
                </c:pt>
                <c:pt idx="48" formatCode="#\ ##0.00\ &quot;€&quot;">
                  <c:v>51.75</c:v>
                </c:pt>
                <c:pt idx="49" formatCode="#\ ##0.00&quot; €&quot;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6E-49F5-BBCD-991A07A1066A}"/>
            </c:ext>
          </c:extLst>
        </c:ser>
        <c:ser>
          <c:idx val="2"/>
          <c:order val="2"/>
          <c:tx>
            <c:strRef>
              <c:f>Rapport!$D$58:$D$59</c:f>
              <c:strCache>
                <c:ptCount val="2"/>
                <c:pt idx="0">
                  <c:v>RAPPORT D'ACTIVITÉ RESTAURANT DU SOIR</c:v>
                </c:pt>
                <c:pt idx="1">
                  <c:v>jeudi 24 juillet 2025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Rapport!$D$60:$D$114</c:f>
              <c:numCache>
                <c:formatCode>General</c:formatCode>
                <c:ptCount val="55"/>
                <c:pt idx="0">
                  <c:v>0</c:v>
                </c:pt>
                <c:pt idx="2" formatCode="0%">
                  <c:v>0</c:v>
                </c:pt>
                <c:pt idx="3">
                  <c:v>0</c:v>
                </c:pt>
                <c:pt idx="12">
                  <c:v>0</c:v>
                </c:pt>
                <c:pt idx="16">
                  <c:v>0</c:v>
                </c:pt>
                <c:pt idx="20">
                  <c:v>0</c:v>
                </c:pt>
                <c:pt idx="25">
                  <c:v>0</c:v>
                </c:pt>
                <c:pt idx="30" formatCode="0.00">
                  <c:v>2.6086956521739131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 formatCode="0.00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 formatCode="0.00">
                  <c:v>6.9230769230769225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56E-49F5-BBCD-991A07A1066A}"/>
            </c:ext>
          </c:extLst>
        </c:ser>
        <c:ser>
          <c:idx val="3"/>
          <c:order val="3"/>
          <c:tx>
            <c:strRef>
              <c:f>Rapport!$E$58:$E$59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Rapport!$E$60:$E$114</c:f>
              <c:numCache>
                <c:formatCode>General</c:formatCode>
                <c:ptCount val="55"/>
                <c:pt idx="0">
                  <c:v>0</c:v>
                </c:pt>
                <c:pt idx="2">
                  <c:v>0</c:v>
                </c:pt>
                <c:pt idx="3">
                  <c:v>5</c:v>
                </c:pt>
                <c:pt idx="12">
                  <c:v>5</c:v>
                </c:pt>
                <c:pt idx="16">
                  <c:v>0</c:v>
                </c:pt>
                <c:pt idx="20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3</c:v>
                </c:pt>
                <c:pt idx="32">
                  <c:v>17.25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1">
                  <c:v>1</c:v>
                </c:pt>
                <c:pt idx="42">
                  <c:v>6.5</c:v>
                </c:pt>
                <c:pt idx="43">
                  <c:v>0</c:v>
                </c:pt>
                <c:pt idx="44">
                  <c:v>0</c:v>
                </c:pt>
                <c:pt idx="46">
                  <c:v>0</c:v>
                </c:pt>
                <c:pt idx="48">
                  <c:v>0</c:v>
                </c:pt>
                <c:pt idx="50">
                  <c:v>0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56E-49F5-BBCD-991A07A1066A}"/>
            </c:ext>
          </c:extLst>
        </c:ser>
        <c:ser>
          <c:idx val="4"/>
          <c:order val="4"/>
          <c:tx>
            <c:strRef>
              <c:f>Rapport!$F$58:$F$59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Rapport!$F$60:$F$112</c:f>
              <c:numCache>
                <c:formatCode>General</c:formatCode>
                <c:ptCount val="53"/>
                <c:pt idx="0">
                  <c:v>0</c:v>
                </c:pt>
                <c:pt idx="2">
                  <c:v>2</c:v>
                </c:pt>
                <c:pt idx="3">
                  <c:v>7</c:v>
                </c:pt>
                <c:pt idx="12">
                  <c:v>9</c:v>
                </c:pt>
                <c:pt idx="16">
                  <c:v>0</c:v>
                </c:pt>
                <c:pt idx="20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15.5</c:v>
                </c:pt>
                <c:pt idx="35">
                  <c:v>0</c:v>
                </c:pt>
                <c:pt idx="41">
                  <c:v>0</c:v>
                </c:pt>
                <c:pt idx="42">
                  <c:v>16</c:v>
                </c:pt>
                <c:pt idx="4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56E-49F5-BBCD-991A07A1066A}"/>
            </c:ext>
          </c:extLst>
        </c:ser>
        <c:ser>
          <c:idx val="5"/>
          <c:order val="5"/>
          <c:tx>
            <c:strRef>
              <c:f>Rapport!$G$58:$G$59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Rapport!$G$60:$G$112</c:f>
              <c:numCache>
                <c:formatCode>General</c:formatCode>
                <c:ptCount val="53"/>
                <c:pt idx="32">
                  <c:v>18</c:v>
                </c:pt>
                <c:pt idx="42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56E-49F5-BBCD-991A07A1066A}"/>
            </c:ext>
          </c:extLst>
        </c:ser>
        <c:ser>
          <c:idx val="6"/>
          <c:order val="6"/>
          <c:tx>
            <c:strRef>
              <c:f>Rapport!$H$58:$H$59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Rapport!$H$60:$H$112</c:f>
              <c:numCache>
                <c:formatCode>General</c:formatCode>
                <c:ptCount val="53"/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12">
                  <c:v>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 formatCode="0">
                  <c:v>9</c:v>
                </c:pt>
                <c:pt idx="31">
                  <c:v>0</c:v>
                </c:pt>
                <c:pt idx="32">
                  <c:v>15.5</c:v>
                </c:pt>
                <c:pt idx="41">
                  <c:v>0</c:v>
                </c:pt>
                <c:pt idx="42">
                  <c:v>19.5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56E-49F5-BBCD-991A07A1066A}"/>
            </c:ext>
          </c:extLst>
        </c:ser>
        <c:ser>
          <c:idx val="7"/>
          <c:order val="7"/>
          <c:tx>
            <c:strRef>
              <c:f>Rapport!$I$58:$I$59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Rapport!$I$60:$I$112</c:f>
              <c:numCache>
                <c:formatCode>General</c:formatCode>
                <c:ptCount val="5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16" formatCode="#\ ##0.00&quot; F&quot;;[Red]\-#\ ##0.00&quot; F&quot;">
                  <c:v>0</c:v>
                </c:pt>
                <c:pt idx="20" formatCode="#\ ##0.00&quot; F&quot;;[Red]\-#\ ##0.00&quot; F&quot;">
                  <c:v>0</c:v>
                </c:pt>
                <c:pt idx="25" formatCode="#\ ##0.00&quot; F&quot;;[Red]\-#\ ##0.00&quot; F&quot;">
                  <c:v>0</c:v>
                </c:pt>
                <c:pt idx="26">
                  <c:v>0</c:v>
                </c:pt>
                <c:pt idx="27">
                  <c:v>0</c:v>
                </c:pt>
                <c:pt idx="29">
                  <c:v>0</c:v>
                </c:pt>
                <c:pt idx="32">
                  <c:v>18.5</c:v>
                </c:pt>
                <c:pt idx="42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56E-49F5-BBCD-991A07A1066A}"/>
            </c:ext>
          </c:extLst>
        </c:ser>
        <c:ser>
          <c:idx val="8"/>
          <c:order val="8"/>
          <c:tx>
            <c:strRef>
              <c:f>Rapport!$J$58:$J$59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Rapport!$J$60:$J$112</c:f>
              <c:numCache>
                <c:formatCode>General</c:formatCode>
                <c:ptCount val="53"/>
                <c:pt idx="31">
                  <c:v>0</c:v>
                </c:pt>
                <c:pt idx="32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56E-49F5-BBCD-991A07A1066A}"/>
            </c:ext>
          </c:extLst>
        </c:ser>
        <c:ser>
          <c:idx val="9"/>
          <c:order val="9"/>
          <c:tx>
            <c:strRef>
              <c:f>Rapport!$K$58:$K$59</c:f>
              <c:strCache>
                <c:ptCount val="2"/>
                <c:pt idx="0">
                  <c:v>CLIENTS PRESENTS DANS L'HOTEL</c:v>
                </c:pt>
                <c:pt idx="1">
                  <c:v>169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Rapport!$K$60:$K$112</c:f>
              <c:numCache>
                <c:formatCode>General</c:formatCode>
                <c:ptCount val="53"/>
                <c:pt idx="32">
                  <c:v>22.75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56E-49F5-BBCD-991A07A1066A}"/>
            </c:ext>
          </c:extLst>
        </c:ser>
        <c:ser>
          <c:idx val="10"/>
          <c:order val="10"/>
          <c:tx>
            <c:strRef>
              <c:f>Rapport!$L$58:$L$59</c:f>
              <c:strCache>
                <c:ptCount val="2"/>
                <c:pt idx="0">
                  <c:v>CLIENTS PRESENTS DANS L'HOTEL</c:v>
                </c:pt>
                <c:pt idx="1">
                  <c:v>nbre de plats du jour :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Rapport!$L$60:$L$112</c:f>
              <c:numCache>
                <c:formatCode>General</c:formatCode>
                <c:ptCount val="5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26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18.5</c:v>
                </c:pt>
                <c:pt idx="47">
                  <c:v>0</c:v>
                </c:pt>
                <c:pt idx="48">
                  <c:v>15.5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56E-49F5-BBCD-991A07A1066A}"/>
            </c:ext>
          </c:extLst>
        </c:ser>
        <c:ser>
          <c:idx val="11"/>
          <c:order val="11"/>
          <c:tx>
            <c:strRef>
              <c:f>Rapport!$M$58:$M$59</c:f>
              <c:strCache>
                <c:ptCount val="2"/>
                <c:pt idx="0">
                  <c:v>CLIENTS PRESENTS DANS L'HOTEL</c:v>
                </c:pt>
                <c:pt idx="1">
                  <c:v>nbre de plats du jour :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Rapport!$M$60:$M$112</c:f>
              <c:numCache>
                <c:formatCode>General</c:formatCode>
                <c:ptCount val="53"/>
                <c:pt idx="32">
                  <c:v>22.75</c:v>
                </c:pt>
                <c:pt idx="48">
                  <c:v>17.5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56E-49F5-BBCD-991A07A1066A}"/>
            </c:ext>
          </c:extLst>
        </c:ser>
        <c:ser>
          <c:idx val="12"/>
          <c:order val="12"/>
          <c:tx>
            <c:strRef>
              <c:f>Rapport!$N$58:$N$59</c:f>
              <c:strCache>
                <c:ptCount val="2"/>
                <c:pt idx="0">
                  <c:v>CLIENTS PRESENTS DANS L'HOTEL</c:v>
                </c:pt>
                <c:pt idx="1">
                  <c:v>nbre de plats du jour :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Rapport!$N$60:$N$112</c:f>
              <c:numCache>
                <c:formatCode>General</c:formatCode>
                <c:ptCount val="53"/>
                <c:pt idx="29" formatCode="#\ ##0.00&quot; €&quot;">
                  <c:v>356</c:v>
                </c:pt>
                <c:pt idx="31">
                  <c:v>0</c:v>
                </c:pt>
                <c:pt idx="32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56E-49F5-BBCD-991A07A1066A}"/>
            </c:ext>
          </c:extLst>
        </c:ser>
        <c:ser>
          <c:idx val="13"/>
          <c:order val="13"/>
          <c:tx>
            <c:strRef>
              <c:f>Rapport!$O$58:$O$59</c:f>
              <c:strCache>
                <c:ptCount val="2"/>
                <c:pt idx="0">
                  <c:v>CLIENTS PRESENTS DANS L'HOTEL</c:v>
                </c:pt>
                <c:pt idx="1">
                  <c:v>2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Rapport!$O$60:$O$112</c:f>
              <c:numCache>
                <c:formatCode>General</c:formatCode>
                <c:ptCount val="53"/>
                <c:pt idx="32">
                  <c:v>22.75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E56E-49F5-BBCD-991A07A1066A}"/>
            </c:ext>
          </c:extLst>
        </c:ser>
        <c:ser>
          <c:idx val="14"/>
          <c:order val="14"/>
          <c:tx>
            <c:strRef>
              <c:f>Rapport!$P$58:$P$59</c:f>
              <c:strCache>
                <c:ptCount val="2"/>
                <c:pt idx="0">
                  <c:v>CLIENTS PRESENTS DANS L'HOTEL</c:v>
                </c:pt>
                <c:pt idx="1">
                  <c:v>2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Rapport!$P$60:$P$112</c:f>
              <c:numCache>
                <c:formatCode>General</c:formatCode>
                <c:ptCount val="53"/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E56E-49F5-BBCD-991A07A1066A}"/>
            </c:ext>
          </c:extLst>
        </c:ser>
        <c:ser>
          <c:idx val="15"/>
          <c:order val="15"/>
          <c:tx>
            <c:strRef>
              <c:f>Rapport!$Q$58:$Q$59</c:f>
              <c:strCache>
                <c:ptCount val="2"/>
                <c:pt idx="0">
                  <c:v>CLIENTS PRESENTS DANS L'HOTEL</c:v>
                </c:pt>
                <c:pt idx="1">
                  <c:v>0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Rapport!$Q$60:$Q$112</c:f>
              <c:numCache>
                <c:formatCode>General</c:formatCode>
                <c:ptCount val="53"/>
                <c:pt idx="26" formatCode="0.00">
                  <c:v>0</c:v>
                </c:pt>
                <c:pt idx="29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E56E-49F5-BBCD-991A07A1066A}"/>
            </c:ext>
          </c:extLst>
        </c:ser>
        <c:ser>
          <c:idx val="16"/>
          <c:order val="16"/>
          <c:tx>
            <c:strRef>
              <c:f>Rapport!$R$58:$R$59</c:f>
              <c:strCache>
                <c:ptCount val="2"/>
                <c:pt idx="0">
                  <c:v>CLIENTS PRESENTS DANS L'HOTEL</c:v>
                </c:pt>
                <c:pt idx="1">
                  <c:v>0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Rapport!$R$60:$R$114</c:f>
              <c:numCache>
                <c:formatCode>General</c:formatCode>
                <c:ptCount val="55"/>
                <c:pt idx="4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E56E-49F5-BBCD-991A07A1066A}"/>
            </c:ext>
          </c:extLst>
        </c:ser>
        <c:ser>
          <c:idx val="17"/>
          <c:order val="17"/>
          <c:tx>
            <c:strRef>
              <c:f>Rapport!$S$58:$S$59</c:f>
              <c:strCache>
                <c:ptCount val="2"/>
                <c:pt idx="0">
                  <c:v>CLIENTS PRESENTS DANS L'HOTEL</c:v>
                </c:pt>
                <c:pt idx="1">
                  <c:v>0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Rapport!$S$60:$S$114</c:f>
              <c:numCache>
                <c:formatCode>General</c:formatCode>
                <c:ptCount val="55"/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E56E-49F5-BBCD-991A07A1066A}"/>
            </c:ext>
          </c:extLst>
        </c:ser>
        <c:ser>
          <c:idx val="18"/>
          <c:order val="18"/>
          <c:tx>
            <c:strRef>
              <c:f>Rapport!$T$58:$T$59</c:f>
              <c:strCache>
                <c:ptCount val="2"/>
                <c:pt idx="0">
                  <c:v>CLIENTS PRESENTS DANS L'HOTEL</c:v>
                </c:pt>
                <c:pt idx="1">
                  <c:v>0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Rapport!$T$60:$T$114</c:f>
              <c:numCache>
                <c:formatCode>General</c:formatCode>
                <c:ptCount val="55"/>
              </c:numCache>
            </c:numRef>
          </c:val>
          <c:extLst>
            <c:ext xmlns:c16="http://schemas.microsoft.com/office/drawing/2014/chart" uri="{C3380CC4-5D6E-409C-BE32-E72D297353CC}">
              <c16:uniqueId val="{00000012-E56E-49F5-BBCD-991A07A1066A}"/>
            </c:ext>
          </c:extLst>
        </c:ser>
        <c:ser>
          <c:idx val="19"/>
          <c:order val="19"/>
          <c:tx>
            <c:strRef>
              <c:f>Rapport!$U$58:$U$59</c:f>
              <c:strCache>
                <c:ptCount val="2"/>
                <c:pt idx="0">
                  <c:v>SOIR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Rapport!$U$60:$U$114</c:f>
              <c:numCache>
                <c:formatCode>General</c:formatCode>
                <c:ptCount val="55"/>
              </c:numCache>
            </c:numRef>
          </c:val>
          <c:extLst>
            <c:ext xmlns:c16="http://schemas.microsoft.com/office/drawing/2014/chart" uri="{C3380CC4-5D6E-409C-BE32-E72D297353CC}">
              <c16:uniqueId val="{00000013-E56E-49F5-BBCD-991A07A1066A}"/>
            </c:ext>
          </c:extLst>
        </c:ser>
        <c:ser>
          <c:idx val="20"/>
          <c:order val="20"/>
          <c:tx>
            <c:strRef>
              <c:f>Rapport!$V$58:$V$59</c:f>
              <c:strCache>
                <c:ptCount val="2"/>
                <c:pt idx="0">
                  <c:v>SOIR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Rapport!$V$60:$V$114</c:f>
              <c:numCache>
                <c:formatCode>#\ ##0.00\ _€</c:formatCode>
                <c:ptCount val="55"/>
                <c:pt idx="0" formatCode="General">
                  <c:v>0</c:v>
                </c:pt>
                <c:pt idx="2">
                  <c:v>39</c:v>
                </c:pt>
                <c:pt idx="3">
                  <c:v>233.5</c:v>
                </c:pt>
                <c:pt idx="26" formatCode="#\ ##0.00&quot; €&quot;">
                  <c:v>30.277777777777779</c:v>
                </c:pt>
                <c:pt idx="29">
                  <c:v>272.5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E56E-49F5-BBCD-991A07A1066A}"/>
            </c:ext>
          </c:extLst>
        </c:ser>
        <c:ser>
          <c:idx val="21"/>
          <c:order val="21"/>
          <c:tx>
            <c:strRef>
              <c:f>Rapport!$W$58:$W$59</c:f>
              <c:strCache>
                <c:ptCount val="2"/>
                <c:pt idx="0">
                  <c:v>SOIR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Rapport!$W$60:$W$114</c:f>
              <c:numCache>
                <c:formatCode>#\ ##0.00\ _€</c:formatCode>
                <c:ptCount val="55"/>
                <c:pt idx="0" formatCode="General">
                  <c:v>0</c:v>
                </c:pt>
                <c:pt idx="1">
                  <c:v>0</c:v>
                </c:pt>
                <c:pt idx="2">
                  <c:v>19.5</c:v>
                </c:pt>
                <c:pt idx="3">
                  <c:v>33.357142857142854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 formatCode="General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E56E-49F5-BBCD-991A07A1066A}"/>
            </c:ext>
          </c:extLst>
        </c:ser>
        <c:ser>
          <c:idx val="22"/>
          <c:order val="22"/>
          <c:tx>
            <c:strRef>
              <c:f>Rapport!$X$58:$X$59</c:f>
              <c:strCache>
                <c:ptCount val="2"/>
                <c:pt idx="0">
                  <c:v>SOIR</c:v>
                </c:pt>
              </c:strCache>
            </c:strRef>
          </c:tx>
          <c:invertIfNegative val="0"/>
          <c:cat>
            <c:strRef>
              <c:f>Rapport!$A$60:$A$114</c:f>
              <c:strCache>
                <c:ptCount val="55"/>
                <c:pt idx="0">
                  <c:v>Type</c:v>
                </c:pt>
                <c:pt idx="2">
                  <c:v>carte </c:v>
                </c:pt>
                <c:pt idx="3">
                  <c:v>CARTE</c:v>
                </c:pt>
                <c:pt idx="12">
                  <c:v>Menus de Gala et Prestige</c:v>
                </c:pt>
                <c:pt idx="16">
                  <c:v>Dinatoires </c:v>
                </c:pt>
                <c:pt idx="20">
                  <c:v>Apéritifs cocktails (Hors Gala/Prest)</c:v>
                </c:pt>
                <c:pt idx="26">
                  <c:v>HORAIRES</c:v>
                </c:pt>
                <c:pt idx="27">
                  <c:v>SERVICE RESTAURANT AILLEURS</c:v>
                </c:pt>
                <c:pt idx="28">
                  <c:v>OPEN</c:v>
                </c:pt>
                <c:pt idx="29">
                  <c:v>SERVICE BAR EQUATEUR</c:v>
                </c:pt>
                <c:pt idx="30">
                  <c:v>RESTAURATION  ET BAR</c:v>
                </c:pt>
                <c:pt idx="35">
                  <c:v>CUISINE</c:v>
                </c:pt>
                <c:pt idx="40">
                  <c:v>PLONGE</c:v>
                </c:pt>
                <c:pt idx="44">
                  <c:v>Coût  total/ client</c:v>
                </c:pt>
                <c:pt idx="45">
                  <c:v>71,25 €</c:v>
                </c:pt>
                <c:pt idx="46">
                  <c:v>TOTAL  MIDI+SOIR</c:v>
                </c:pt>
                <c:pt idx="47">
                  <c:v>49,18 €</c:v>
                </c:pt>
                <c:pt idx="48">
                  <c:v>2</c:v>
                </c:pt>
                <c:pt idx="49">
                  <c:v>HEURES  HS</c:v>
                </c:pt>
                <c:pt idx="50">
                  <c:v>0</c:v>
                </c:pt>
                <c:pt idx="51">
                  <c:v>  OBSERVATIONS ACTIVITE "SALLE"                                               (Si  LITIGES CLIENTS, joindre impérativement les fiches réclamations clients)</c:v>
                </c:pt>
                <c:pt idx="52">
                  <c:v> OBSERVATIONS Activité "CUISINE" &amp; "PLONGE"</c:v>
                </c:pt>
                <c:pt idx="54">
                  <c:v>Le responsable certifie avoir vérifié qu'il n'y a pas d'erreur de caisse , et que l'ensemble des tâches à effectuer ont été réalisées selon les méthodes préconisées par l'entreprise (voir notes de service). </c:v>
                </c:pt>
              </c:strCache>
            </c:strRef>
          </c:cat>
          <c:val>
            <c:numRef>
              <c:f>Rapport!$X$60:$X$114</c:f>
              <c:numCache>
                <c:formatCode>General</c:formatCode>
                <c:ptCount val="55"/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E56E-49F5-BBCD-991A07A106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8234032"/>
        <c:axId val="368227368"/>
      </c:barChart>
      <c:catAx>
        <c:axId val="368234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68227368"/>
        <c:crosses val="autoZero"/>
        <c:auto val="1"/>
        <c:lblAlgn val="ctr"/>
        <c:lblOffset val="100"/>
        <c:noMultiLvlLbl val="0"/>
      </c:catAx>
      <c:valAx>
        <c:axId val="3682273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68234032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300-000000000000}">
  <sheetPr/>
  <sheetViews>
    <sheetView zoomScale="129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1</xdr:row>
      <xdr:rowOff>9525</xdr:rowOff>
    </xdr:from>
    <xdr:to>
      <xdr:col>10</xdr:col>
      <xdr:colOff>457200</xdr:colOff>
      <xdr:row>31</xdr:row>
      <xdr:rowOff>66675</xdr:rowOff>
    </xdr:to>
    <xdr:graphicFrame macro="">
      <xdr:nvGraphicFramePr>
        <xdr:cNvPr id="42554412" name="Graphique 1">
          <a:extLst>
            <a:ext uri="{FF2B5EF4-FFF2-40B4-BE49-F238E27FC236}">
              <a16:creationId xmlns:a16="http://schemas.microsoft.com/office/drawing/2014/main" id="{00000000-0008-0000-0000-00002C5489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1</xdr:row>
      <xdr:rowOff>28575</xdr:rowOff>
    </xdr:from>
    <xdr:to>
      <xdr:col>10</xdr:col>
      <xdr:colOff>495300</xdr:colOff>
      <xdr:row>31</xdr:row>
      <xdr:rowOff>85725</xdr:rowOff>
    </xdr:to>
    <xdr:graphicFrame macro="">
      <xdr:nvGraphicFramePr>
        <xdr:cNvPr id="42562604" name="Graphique 1">
          <a:extLst>
            <a:ext uri="{FF2B5EF4-FFF2-40B4-BE49-F238E27FC236}">
              <a16:creationId xmlns:a16="http://schemas.microsoft.com/office/drawing/2014/main" id="{00000000-0008-0000-0100-00002C7489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1</xdr:row>
      <xdr:rowOff>9525</xdr:rowOff>
    </xdr:from>
    <xdr:to>
      <xdr:col>10</xdr:col>
      <xdr:colOff>457200</xdr:colOff>
      <xdr:row>31</xdr:row>
      <xdr:rowOff>66675</xdr:rowOff>
    </xdr:to>
    <xdr:graphicFrame macro="">
      <xdr:nvGraphicFramePr>
        <xdr:cNvPr id="42560556" name="Graphique 1">
          <a:extLst>
            <a:ext uri="{FF2B5EF4-FFF2-40B4-BE49-F238E27FC236}">
              <a16:creationId xmlns:a16="http://schemas.microsoft.com/office/drawing/2014/main" id="{00000000-0008-0000-0200-00002C6C89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6105" cy="6054651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1276350</xdr:colOff>
      <xdr:row>79</xdr:row>
      <xdr:rowOff>38100</xdr:rowOff>
    </xdr:from>
    <xdr:to>
      <xdr:col>2</xdr:col>
      <xdr:colOff>285750</xdr:colOff>
      <xdr:row>80</xdr:row>
      <xdr:rowOff>95250</xdr:rowOff>
    </xdr:to>
    <xdr:sp macro="" textlink="">
      <xdr:nvSpPr>
        <xdr:cNvPr id="42567479" name="Forme automatique 24">
          <a:extLst>
            <a:ext uri="{FF2B5EF4-FFF2-40B4-BE49-F238E27FC236}">
              <a16:creationId xmlns:a16="http://schemas.microsoft.com/office/drawing/2014/main" id="{00000000-0008-0000-0400-000037878902}"/>
            </a:ext>
          </a:extLst>
        </xdr:cNvPr>
        <xdr:cNvSpPr>
          <a:spLocks noChangeArrowheads="1"/>
        </xdr:cNvSpPr>
      </xdr:nvSpPr>
      <xdr:spPr bwMode="auto">
        <a:xfrm rot="2520000">
          <a:off x="2324100" y="16430625"/>
          <a:ext cx="295275" cy="238125"/>
        </a:xfrm>
        <a:prstGeom prst="rightArrow">
          <a:avLst>
            <a:gd name="adj1" fmla="val 47630"/>
            <a:gd name="adj2" fmla="val 67310"/>
          </a:avLst>
        </a:prstGeom>
        <a:solidFill>
          <a:srgbClr val="000000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1257299</xdr:colOff>
      <xdr:row>13</xdr:row>
      <xdr:rowOff>19051</xdr:rowOff>
    </xdr:from>
    <xdr:to>
      <xdr:col>2</xdr:col>
      <xdr:colOff>266699</xdr:colOff>
      <xdr:row>14</xdr:row>
      <xdr:rowOff>38101</xdr:rowOff>
    </xdr:to>
    <xdr:sp macro="" textlink="">
      <xdr:nvSpPr>
        <xdr:cNvPr id="42567483" name="Forme automatique 8">
          <a:extLst>
            <a:ext uri="{FF2B5EF4-FFF2-40B4-BE49-F238E27FC236}">
              <a16:creationId xmlns:a16="http://schemas.microsoft.com/office/drawing/2014/main" id="{00000000-0008-0000-0400-00003B878902}"/>
            </a:ext>
          </a:extLst>
        </xdr:cNvPr>
        <xdr:cNvSpPr>
          <a:spLocks noChangeArrowheads="1"/>
        </xdr:cNvSpPr>
      </xdr:nvSpPr>
      <xdr:spPr bwMode="auto">
        <a:xfrm rot="2520000">
          <a:off x="2305049" y="2695576"/>
          <a:ext cx="295275" cy="209550"/>
        </a:xfrm>
        <a:prstGeom prst="rightArrow">
          <a:avLst>
            <a:gd name="adj1" fmla="val 28546"/>
            <a:gd name="adj2" fmla="val 77591"/>
          </a:avLst>
        </a:prstGeom>
        <a:solidFill>
          <a:srgbClr val="000000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1257299</xdr:colOff>
      <xdr:row>16</xdr:row>
      <xdr:rowOff>19051</xdr:rowOff>
    </xdr:from>
    <xdr:to>
      <xdr:col>2</xdr:col>
      <xdr:colOff>266699</xdr:colOff>
      <xdr:row>17</xdr:row>
      <xdr:rowOff>95251</xdr:rowOff>
    </xdr:to>
    <xdr:sp macro="" textlink="">
      <xdr:nvSpPr>
        <xdr:cNvPr id="42567484" name="Forme automatique 9">
          <a:extLst>
            <a:ext uri="{FF2B5EF4-FFF2-40B4-BE49-F238E27FC236}">
              <a16:creationId xmlns:a16="http://schemas.microsoft.com/office/drawing/2014/main" id="{00000000-0008-0000-0400-00003C878902}"/>
            </a:ext>
          </a:extLst>
        </xdr:cNvPr>
        <xdr:cNvSpPr>
          <a:spLocks noChangeArrowheads="1"/>
        </xdr:cNvSpPr>
      </xdr:nvSpPr>
      <xdr:spPr bwMode="auto">
        <a:xfrm rot="2520000">
          <a:off x="2305049" y="3267076"/>
          <a:ext cx="295275" cy="238125"/>
        </a:xfrm>
        <a:prstGeom prst="rightArrow">
          <a:avLst>
            <a:gd name="adj1" fmla="val 28546"/>
            <a:gd name="adj2" fmla="val 66822"/>
          </a:avLst>
        </a:prstGeom>
        <a:solidFill>
          <a:srgbClr val="000000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1257300</xdr:colOff>
      <xdr:row>20</xdr:row>
      <xdr:rowOff>9525</xdr:rowOff>
    </xdr:from>
    <xdr:to>
      <xdr:col>2</xdr:col>
      <xdr:colOff>266700</xdr:colOff>
      <xdr:row>21</xdr:row>
      <xdr:rowOff>85725</xdr:rowOff>
    </xdr:to>
    <xdr:sp macro="" textlink="">
      <xdr:nvSpPr>
        <xdr:cNvPr id="42567485" name="Forme automatique 10">
          <a:extLst>
            <a:ext uri="{FF2B5EF4-FFF2-40B4-BE49-F238E27FC236}">
              <a16:creationId xmlns:a16="http://schemas.microsoft.com/office/drawing/2014/main" id="{00000000-0008-0000-0400-00003D878902}"/>
            </a:ext>
          </a:extLst>
        </xdr:cNvPr>
        <xdr:cNvSpPr>
          <a:spLocks noChangeArrowheads="1"/>
        </xdr:cNvSpPr>
      </xdr:nvSpPr>
      <xdr:spPr bwMode="auto">
        <a:xfrm rot="2520000">
          <a:off x="2305050" y="3990975"/>
          <a:ext cx="295275" cy="238125"/>
        </a:xfrm>
        <a:prstGeom prst="rightArrow">
          <a:avLst>
            <a:gd name="adj1" fmla="val 28546"/>
            <a:gd name="adj2" fmla="val 68447"/>
          </a:avLst>
        </a:prstGeom>
        <a:solidFill>
          <a:srgbClr val="000000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971550</xdr:colOff>
      <xdr:row>16</xdr:row>
      <xdr:rowOff>0</xdr:rowOff>
    </xdr:from>
    <xdr:to>
      <xdr:col>3</xdr:col>
      <xdr:colOff>0</xdr:colOff>
      <xdr:row>17</xdr:row>
      <xdr:rowOff>0</xdr:rowOff>
    </xdr:to>
    <xdr:sp macro="" textlink="">
      <xdr:nvSpPr>
        <xdr:cNvPr id="42567486" name="Forme automatique 12">
          <a:extLst>
            <a:ext uri="{FF2B5EF4-FFF2-40B4-BE49-F238E27FC236}">
              <a16:creationId xmlns:a16="http://schemas.microsoft.com/office/drawing/2014/main" id="{00000000-0008-0000-0400-00003E878902}"/>
            </a:ext>
          </a:extLst>
        </xdr:cNvPr>
        <xdr:cNvSpPr>
          <a:spLocks noChangeArrowheads="1"/>
        </xdr:cNvSpPr>
      </xdr:nvSpPr>
      <xdr:spPr bwMode="auto">
        <a:xfrm rot="10800000">
          <a:off x="3305175" y="3248025"/>
          <a:ext cx="257175" cy="161925"/>
        </a:xfrm>
        <a:prstGeom prst="rtTriangle">
          <a:avLst/>
        </a:prstGeom>
        <a:solidFill>
          <a:srgbClr val="969696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962025</xdr:colOff>
      <xdr:row>20</xdr:row>
      <xdr:rowOff>0</xdr:rowOff>
    </xdr:from>
    <xdr:to>
      <xdr:col>3</xdr:col>
      <xdr:colOff>0</xdr:colOff>
      <xdr:row>20</xdr:row>
      <xdr:rowOff>161925</xdr:rowOff>
    </xdr:to>
    <xdr:sp macro="" textlink="">
      <xdr:nvSpPr>
        <xdr:cNvPr id="42567487" name="Forme automatique 13">
          <a:extLst>
            <a:ext uri="{FF2B5EF4-FFF2-40B4-BE49-F238E27FC236}">
              <a16:creationId xmlns:a16="http://schemas.microsoft.com/office/drawing/2014/main" id="{00000000-0008-0000-0400-00003F878902}"/>
            </a:ext>
          </a:extLst>
        </xdr:cNvPr>
        <xdr:cNvSpPr>
          <a:spLocks noChangeArrowheads="1"/>
        </xdr:cNvSpPr>
      </xdr:nvSpPr>
      <xdr:spPr bwMode="auto">
        <a:xfrm rot="10800000">
          <a:off x="3295650" y="3981450"/>
          <a:ext cx="266700" cy="161925"/>
        </a:xfrm>
        <a:prstGeom prst="rtTriangle">
          <a:avLst/>
        </a:prstGeom>
        <a:solidFill>
          <a:srgbClr val="969696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21</xdr:col>
      <xdr:colOff>142875</xdr:colOff>
      <xdr:row>57</xdr:row>
      <xdr:rowOff>9525</xdr:rowOff>
    </xdr:from>
    <xdr:to>
      <xdr:col>21</xdr:col>
      <xdr:colOff>257175</xdr:colOff>
      <xdr:row>57</xdr:row>
      <xdr:rowOff>180975</xdr:rowOff>
    </xdr:to>
    <xdr:sp macro="" textlink="">
      <xdr:nvSpPr>
        <xdr:cNvPr id="42567488" name="Forme automatique 19">
          <a:extLst>
            <a:ext uri="{FF2B5EF4-FFF2-40B4-BE49-F238E27FC236}">
              <a16:creationId xmlns:a16="http://schemas.microsoft.com/office/drawing/2014/main" id="{00000000-0008-0000-0400-000040878902}"/>
            </a:ext>
          </a:extLst>
        </xdr:cNvPr>
        <xdr:cNvSpPr>
          <a:spLocks noChangeArrowheads="1"/>
        </xdr:cNvSpPr>
      </xdr:nvSpPr>
      <xdr:spPr bwMode="auto">
        <a:xfrm rot="-10500000">
          <a:off x="15497175" y="12372975"/>
          <a:ext cx="114300" cy="171450"/>
        </a:xfrm>
        <a:prstGeom prst="moon">
          <a:avLst>
            <a:gd name="adj" fmla="val 50000"/>
          </a:avLst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21</xdr:col>
      <xdr:colOff>123825</xdr:colOff>
      <xdr:row>0</xdr:row>
      <xdr:rowOff>9525</xdr:rowOff>
    </xdr:from>
    <xdr:to>
      <xdr:col>21</xdr:col>
      <xdr:colOff>304800</xdr:colOff>
      <xdr:row>0</xdr:row>
      <xdr:rowOff>171450</xdr:rowOff>
    </xdr:to>
    <xdr:sp macro="" textlink="">
      <xdr:nvSpPr>
        <xdr:cNvPr id="42567489" name="Forme automatique 20">
          <a:extLst>
            <a:ext uri="{FF2B5EF4-FFF2-40B4-BE49-F238E27FC236}">
              <a16:creationId xmlns:a16="http://schemas.microsoft.com/office/drawing/2014/main" id="{00000000-0008-0000-0400-000041878902}"/>
            </a:ext>
          </a:extLst>
        </xdr:cNvPr>
        <xdr:cNvSpPr>
          <a:spLocks noChangeArrowheads="1"/>
        </xdr:cNvSpPr>
      </xdr:nvSpPr>
      <xdr:spPr bwMode="auto">
        <a:xfrm>
          <a:off x="15478125" y="9525"/>
          <a:ext cx="180975" cy="161925"/>
        </a:xfrm>
        <a:prstGeom prst="sun">
          <a:avLst>
            <a:gd name="adj" fmla="val 25000"/>
          </a:avLst>
        </a:prstGeom>
        <a:solidFill>
          <a:srgbClr val="FFCC00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75</xdr:row>
      <xdr:rowOff>19050</xdr:rowOff>
    </xdr:from>
    <xdr:to>
      <xdr:col>2</xdr:col>
      <xdr:colOff>323850</xdr:colOff>
      <xdr:row>76</xdr:row>
      <xdr:rowOff>114300</xdr:rowOff>
    </xdr:to>
    <xdr:sp macro="" textlink="">
      <xdr:nvSpPr>
        <xdr:cNvPr id="42567491" name="Forme automatique 23">
          <a:extLst>
            <a:ext uri="{FF2B5EF4-FFF2-40B4-BE49-F238E27FC236}">
              <a16:creationId xmlns:a16="http://schemas.microsoft.com/office/drawing/2014/main" id="{00000000-0008-0000-0400-000043878902}"/>
            </a:ext>
          </a:extLst>
        </xdr:cNvPr>
        <xdr:cNvSpPr>
          <a:spLocks noChangeArrowheads="1"/>
        </xdr:cNvSpPr>
      </xdr:nvSpPr>
      <xdr:spPr bwMode="auto">
        <a:xfrm rot="2520000">
          <a:off x="2333625" y="15687675"/>
          <a:ext cx="323850" cy="276225"/>
        </a:xfrm>
        <a:prstGeom prst="rightArrow">
          <a:avLst>
            <a:gd name="adj1" fmla="val 47630"/>
            <a:gd name="adj2" fmla="val 64282"/>
          </a:avLst>
        </a:prstGeom>
        <a:solidFill>
          <a:srgbClr val="000000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71</xdr:row>
      <xdr:rowOff>28575</xdr:rowOff>
    </xdr:from>
    <xdr:to>
      <xdr:col>2</xdr:col>
      <xdr:colOff>323850</xdr:colOff>
      <xdr:row>72</xdr:row>
      <xdr:rowOff>123825</xdr:rowOff>
    </xdr:to>
    <xdr:sp macro="" textlink="">
      <xdr:nvSpPr>
        <xdr:cNvPr id="42567492" name="Forme automatique 41">
          <a:extLst>
            <a:ext uri="{FF2B5EF4-FFF2-40B4-BE49-F238E27FC236}">
              <a16:creationId xmlns:a16="http://schemas.microsoft.com/office/drawing/2014/main" id="{00000000-0008-0000-0400-000044878902}"/>
            </a:ext>
          </a:extLst>
        </xdr:cNvPr>
        <xdr:cNvSpPr>
          <a:spLocks noChangeArrowheads="1"/>
        </xdr:cNvSpPr>
      </xdr:nvSpPr>
      <xdr:spPr bwMode="auto">
        <a:xfrm rot="2520000">
          <a:off x="2333625" y="14973300"/>
          <a:ext cx="323850" cy="276225"/>
        </a:xfrm>
        <a:prstGeom prst="rightArrow">
          <a:avLst>
            <a:gd name="adj1" fmla="val 47630"/>
            <a:gd name="adj2" fmla="val 64282"/>
          </a:avLst>
        </a:prstGeom>
        <a:solidFill>
          <a:srgbClr val="000000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809625</xdr:colOff>
      <xdr:row>107</xdr:row>
      <xdr:rowOff>104775</xdr:rowOff>
    </xdr:from>
    <xdr:to>
      <xdr:col>0</xdr:col>
      <xdr:colOff>990600</xdr:colOff>
      <xdr:row>109</xdr:row>
      <xdr:rowOff>123825</xdr:rowOff>
    </xdr:to>
    <xdr:sp macro="" textlink="">
      <xdr:nvSpPr>
        <xdr:cNvPr id="42567493" name="Double flèche verticale 1">
          <a:extLst>
            <a:ext uri="{FF2B5EF4-FFF2-40B4-BE49-F238E27FC236}">
              <a16:creationId xmlns:a16="http://schemas.microsoft.com/office/drawing/2014/main" id="{00000000-0008-0000-0400-000045878902}"/>
            </a:ext>
          </a:extLst>
        </xdr:cNvPr>
        <xdr:cNvSpPr>
          <a:spLocks noChangeArrowheads="1"/>
        </xdr:cNvSpPr>
      </xdr:nvSpPr>
      <xdr:spPr bwMode="auto">
        <a:xfrm>
          <a:off x="809625" y="21945600"/>
          <a:ext cx="180975" cy="361950"/>
        </a:xfrm>
        <a:prstGeom prst="upDownArrow">
          <a:avLst>
            <a:gd name="adj1" fmla="val 27778"/>
            <a:gd name="adj2" fmla="val 48685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971550</xdr:colOff>
      <xdr:row>20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42567495" name="Forme automatique 12">
          <a:extLst>
            <a:ext uri="{FF2B5EF4-FFF2-40B4-BE49-F238E27FC236}">
              <a16:creationId xmlns:a16="http://schemas.microsoft.com/office/drawing/2014/main" id="{00000000-0008-0000-0400-000047878902}"/>
            </a:ext>
          </a:extLst>
        </xdr:cNvPr>
        <xdr:cNvSpPr>
          <a:spLocks noChangeArrowheads="1"/>
        </xdr:cNvSpPr>
      </xdr:nvSpPr>
      <xdr:spPr bwMode="auto">
        <a:xfrm rot="10800000">
          <a:off x="3305175" y="3981450"/>
          <a:ext cx="257175" cy="161925"/>
        </a:xfrm>
        <a:prstGeom prst="rtTriangle">
          <a:avLst/>
        </a:prstGeom>
        <a:solidFill>
          <a:srgbClr val="969696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582527</xdr:colOff>
      <xdr:row>2</xdr:row>
      <xdr:rowOff>77741</xdr:rowOff>
    </xdr:to>
    <xdr:pic>
      <xdr:nvPicPr>
        <xdr:cNvPr id="19" name="Image 18" descr="AGRAFE Wolfcraft Agrafes type 053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82527" cy="482554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twoCellAnchor>
    <xdr:from>
      <xdr:col>0</xdr:col>
      <xdr:colOff>104775</xdr:colOff>
      <xdr:row>57</xdr:row>
      <xdr:rowOff>9525</xdr:rowOff>
    </xdr:from>
    <xdr:to>
      <xdr:col>0</xdr:col>
      <xdr:colOff>701675</xdr:colOff>
      <xdr:row>59</xdr:row>
      <xdr:rowOff>76761</xdr:rowOff>
    </xdr:to>
    <xdr:pic>
      <xdr:nvPicPr>
        <xdr:cNvPr id="20" name="Image 19" descr="AGRAFE Wolfcraft Agrafes type 053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72975"/>
          <a:ext cx="596900" cy="495861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twoCellAnchor>
    <xdr:from>
      <xdr:col>2</xdr:col>
      <xdr:colOff>952500</xdr:colOff>
      <xdr:row>13</xdr:row>
      <xdr:rowOff>0</xdr:rowOff>
    </xdr:from>
    <xdr:to>
      <xdr:col>2</xdr:col>
      <xdr:colOff>1219200</xdr:colOff>
      <xdr:row>13</xdr:row>
      <xdr:rowOff>161925</xdr:rowOff>
    </xdr:to>
    <xdr:sp macro="" textlink="">
      <xdr:nvSpPr>
        <xdr:cNvPr id="5" name="Forme automatique 13">
          <a:extLst>
            <a:ext uri="{FF2B5EF4-FFF2-40B4-BE49-F238E27FC236}">
              <a16:creationId xmlns:a16="http://schemas.microsoft.com/office/drawing/2014/main" id="{7EE504EB-B2D1-4B73-B0B0-BFE73F22A4F6}"/>
            </a:ext>
          </a:extLst>
        </xdr:cNvPr>
        <xdr:cNvSpPr>
          <a:spLocks noChangeArrowheads="1"/>
        </xdr:cNvSpPr>
      </xdr:nvSpPr>
      <xdr:spPr bwMode="auto">
        <a:xfrm rot="10800000">
          <a:off x="3286125" y="2676525"/>
          <a:ext cx="266700" cy="161925"/>
        </a:xfrm>
        <a:prstGeom prst="rtTriangle">
          <a:avLst/>
        </a:prstGeom>
        <a:solidFill>
          <a:srgbClr val="969696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E36" sqref="E36"/>
    </sheetView>
  </sheetViews>
  <sheetFormatPr baseColWidth="10" defaultColWidth="11.5703125" defaultRowHeight="12.75"/>
  <sheetData/>
  <sheetProtection selectLockedCells="1" selectUnlockedCells="1"/>
  <phoneticPr fontId="2" type="noConversion"/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8"/>
  <sheetViews>
    <sheetView workbookViewId="0">
      <selection activeCell="I35" sqref="I35"/>
    </sheetView>
  </sheetViews>
  <sheetFormatPr baseColWidth="10" defaultColWidth="11.5703125" defaultRowHeight="12.75"/>
  <sheetData>
    <row r="38" ht="10.5" customHeight="1"/>
  </sheetData>
  <sheetProtection selectLockedCells="1" selectUnlockedCells="1"/>
  <phoneticPr fontId="2" type="noConversion"/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C39" sqref="C39"/>
    </sheetView>
  </sheetViews>
  <sheetFormatPr baseColWidth="10" defaultColWidth="11.5703125" defaultRowHeight="12.75"/>
  <sheetData/>
  <sheetProtection selectLockedCells="1" selectUnlockedCells="1"/>
  <phoneticPr fontId="2" type="noConversion"/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E118"/>
  <sheetViews>
    <sheetView tabSelected="1" topLeftCell="A52" zoomScaleNormal="100" zoomScaleSheetLayoutView="70" zoomScalePageLayoutView="73" workbookViewId="0">
      <selection activeCell="E61" sqref="E61"/>
    </sheetView>
  </sheetViews>
  <sheetFormatPr baseColWidth="10" defaultRowHeight="12.75"/>
  <cols>
    <col min="1" max="1" width="15.7109375" customWidth="1"/>
    <col min="2" max="2" width="19.28515625" style="1" customWidth="1"/>
    <col min="3" max="3" width="18.42578125" style="1" customWidth="1"/>
    <col min="4" max="4" width="21" customWidth="1"/>
    <col min="5" max="5" width="14.140625" customWidth="1"/>
    <col min="6" max="9" width="8.85546875" customWidth="1"/>
    <col min="10" max="10" width="8.85546875" style="2" customWidth="1"/>
    <col min="11" max="12" width="8.85546875" style="3" customWidth="1"/>
    <col min="13" max="15" width="8.85546875" style="2" customWidth="1"/>
    <col min="16" max="21" width="8.85546875" customWidth="1"/>
    <col min="22" max="22" width="11.7109375" customWidth="1"/>
    <col min="23" max="23" width="9.7109375" customWidth="1"/>
  </cols>
  <sheetData>
    <row r="1" spans="1:24" s="1" customFormat="1" ht="15.75">
      <c r="B1" s="4" t="s">
        <v>0</v>
      </c>
      <c r="C1" s="5"/>
      <c r="D1" s="6"/>
      <c r="E1" s="265" t="s">
        <v>1</v>
      </c>
      <c r="F1" s="265"/>
      <c r="G1" s="265"/>
      <c r="H1" s="265"/>
      <c r="I1" s="265"/>
      <c r="J1" s="265"/>
      <c r="K1" s="265"/>
      <c r="L1" s="2"/>
      <c r="M1" s="2"/>
      <c r="N1" s="2"/>
      <c r="O1" s="2"/>
      <c r="P1" s="2"/>
      <c r="Q1" s="8"/>
      <c r="R1" s="2"/>
      <c r="S1" s="2"/>
      <c r="T1" s="2"/>
      <c r="U1" s="9" t="s">
        <v>2</v>
      </c>
      <c r="V1" s="2"/>
      <c r="W1" s="2"/>
    </row>
    <row r="2" spans="1:24" ht="15.75" customHeight="1">
      <c r="B2" s="10"/>
      <c r="C2" s="402">
        <v>45862</v>
      </c>
      <c r="D2" s="403"/>
      <c r="E2" s="252">
        <v>143</v>
      </c>
      <c r="F2" s="252"/>
      <c r="G2" s="252"/>
      <c r="H2" s="252"/>
      <c r="I2" s="252"/>
      <c r="J2" s="252"/>
      <c r="K2" s="252"/>
      <c r="L2" s="400" t="s">
        <v>3</v>
      </c>
      <c r="M2" s="400"/>
      <c r="N2" s="400"/>
      <c r="O2" s="399"/>
      <c r="P2" s="399"/>
      <c r="Q2" s="404">
        <v>1</v>
      </c>
      <c r="R2" s="404"/>
      <c r="S2" s="405" t="s">
        <v>4</v>
      </c>
      <c r="T2" s="405"/>
      <c r="U2" s="405"/>
      <c r="V2" s="405"/>
      <c r="W2" s="405"/>
    </row>
    <row r="3" spans="1:24" s="1" customFormat="1" ht="15.75" customHeight="1">
      <c r="A3" s="397" t="s">
        <v>5</v>
      </c>
      <c r="B3" s="397"/>
      <c r="C3" s="11" t="s">
        <v>6</v>
      </c>
      <c r="D3" s="12" t="s">
        <v>7</v>
      </c>
      <c r="E3" s="7" t="s">
        <v>8</v>
      </c>
      <c r="F3" s="265" t="s">
        <v>9</v>
      </c>
      <c r="G3" s="265"/>
      <c r="H3" s="7"/>
      <c r="I3" s="398"/>
      <c r="J3" s="398"/>
      <c r="K3" s="398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13" t="s">
        <v>11</v>
      </c>
      <c r="W3" s="13" t="s">
        <v>12</v>
      </c>
    </row>
    <row r="4" spans="1:24" ht="15.75" customHeight="1">
      <c r="A4" s="250"/>
      <c r="B4" s="251"/>
      <c r="C4" s="168"/>
      <c r="D4" s="20"/>
      <c r="E4" s="28"/>
      <c r="F4" s="278"/>
      <c r="G4" s="279"/>
      <c r="H4" s="16"/>
      <c r="I4" s="244"/>
      <c r="J4" s="245"/>
      <c r="K4" s="246"/>
      <c r="L4" s="238"/>
      <c r="M4" s="239"/>
      <c r="N4" s="239"/>
      <c r="O4" s="239"/>
      <c r="P4" s="237"/>
      <c r="Q4" s="237"/>
      <c r="R4" s="237"/>
      <c r="S4" s="237"/>
      <c r="T4" s="237"/>
      <c r="U4" s="237"/>
      <c r="V4" s="17"/>
      <c r="W4" s="18" t="e">
        <f t="shared" ref="W4:W13" si="0">V4/F4</f>
        <v>#DIV/0!</v>
      </c>
    </row>
    <row r="5" spans="1:24" ht="15.75" customHeight="1">
      <c r="A5" s="250" t="s">
        <v>95</v>
      </c>
      <c r="B5" s="251"/>
      <c r="C5" s="168" t="s">
        <v>98</v>
      </c>
      <c r="D5" s="168" t="s">
        <v>96</v>
      </c>
      <c r="E5" s="28">
        <v>2</v>
      </c>
      <c r="F5" s="278">
        <v>2</v>
      </c>
      <c r="G5" s="279"/>
      <c r="H5" s="16"/>
      <c r="I5" s="244" t="s">
        <v>94</v>
      </c>
      <c r="J5" s="245"/>
      <c r="K5" s="246"/>
      <c r="L5" s="401" t="s">
        <v>105</v>
      </c>
      <c r="M5" s="306"/>
      <c r="N5" s="306"/>
      <c r="O5" s="306"/>
      <c r="P5" s="306"/>
      <c r="Q5" s="306"/>
      <c r="R5" s="306"/>
      <c r="S5" s="306"/>
      <c r="T5" s="306"/>
      <c r="U5" s="307"/>
      <c r="V5" s="17">
        <v>109.3</v>
      </c>
      <c r="W5" s="18">
        <f t="shared" si="0"/>
        <v>54.65</v>
      </c>
    </row>
    <row r="6" spans="1:24" ht="15" customHeight="1">
      <c r="A6" s="250" t="s">
        <v>95</v>
      </c>
      <c r="B6" s="251"/>
      <c r="C6" s="168" t="s">
        <v>98</v>
      </c>
      <c r="D6" s="168" t="s">
        <v>104</v>
      </c>
      <c r="E6" s="28">
        <v>4</v>
      </c>
      <c r="F6" s="278">
        <v>10</v>
      </c>
      <c r="G6" s="279"/>
      <c r="H6" s="16"/>
      <c r="I6" s="244"/>
      <c r="J6" s="245"/>
      <c r="K6" s="246"/>
      <c r="L6" s="305"/>
      <c r="M6" s="306"/>
      <c r="N6" s="306"/>
      <c r="O6" s="306"/>
      <c r="P6" s="306"/>
      <c r="Q6" s="306"/>
      <c r="R6" s="306"/>
      <c r="S6" s="306"/>
      <c r="T6" s="306"/>
      <c r="U6" s="307"/>
      <c r="V6" s="17">
        <f>183.8+34.5+90</f>
        <v>308.3</v>
      </c>
      <c r="W6" s="18">
        <f t="shared" ref="W6:W11" si="1">V6/F6</f>
        <v>30.830000000000002</v>
      </c>
    </row>
    <row r="7" spans="1:24" ht="15.75" customHeight="1">
      <c r="A7" s="393"/>
      <c r="B7" s="251"/>
      <c r="C7" s="168"/>
      <c r="D7" s="168"/>
      <c r="E7" s="28"/>
      <c r="F7" s="278"/>
      <c r="G7" s="279"/>
      <c r="H7" s="16"/>
      <c r="I7" s="244"/>
      <c r="J7" s="245"/>
      <c r="K7" s="246"/>
      <c r="L7" s="401"/>
      <c r="M7" s="306"/>
      <c r="N7" s="306"/>
      <c r="O7" s="306"/>
      <c r="P7" s="306"/>
      <c r="Q7" s="306"/>
      <c r="R7" s="306"/>
      <c r="S7" s="306"/>
      <c r="T7" s="306"/>
      <c r="U7" s="307"/>
      <c r="V7" s="17"/>
      <c r="W7" s="18" t="e">
        <f t="shared" si="1"/>
        <v>#DIV/0!</v>
      </c>
    </row>
    <row r="8" spans="1:24" ht="19.5" customHeight="1">
      <c r="A8" s="250"/>
      <c r="B8" s="251"/>
      <c r="C8" s="168"/>
      <c r="D8" s="168"/>
      <c r="E8" s="28"/>
      <c r="F8" s="278"/>
      <c r="G8" s="279"/>
      <c r="H8" s="16"/>
      <c r="I8" s="244"/>
      <c r="J8" s="245"/>
      <c r="K8" s="246"/>
      <c r="L8" s="305"/>
      <c r="M8" s="306"/>
      <c r="N8" s="306"/>
      <c r="O8" s="306"/>
      <c r="P8" s="306"/>
      <c r="Q8" s="306"/>
      <c r="R8" s="306"/>
      <c r="S8" s="306"/>
      <c r="T8" s="306"/>
      <c r="U8" s="307"/>
      <c r="V8" s="17"/>
      <c r="W8" s="18" t="e">
        <f t="shared" si="1"/>
        <v>#DIV/0!</v>
      </c>
    </row>
    <row r="9" spans="1:24" ht="15.75" customHeight="1">
      <c r="A9" s="250"/>
      <c r="B9" s="251"/>
      <c r="C9" s="168"/>
      <c r="D9" s="168"/>
      <c r="E9" s="28"/>
      <c r="F9" s="278"/>
      <c r="G9" s="279"/>
      <c r="H9" s="16"/>
      <c r="I9" s="244"/>
      <c r="J9" s="245"/>
      <c r="K9" s="246"/>
      <c r="L9" s="305"/>
      <c r="M9" s="306"/>
      <c r="N9" s="306"/>
      <c r="O9" s="306"/>
      <c r="P9" s="306"/>
      <c r="Q9" s="306"/>
      <c r="R9" s="306"/>
      <c r="S9" s="306"/>
      <c r="T9" s="306"/>
      <c r="U9" s="307"/>
      <c r="V9" s="17"/>
      <c r="W9" s="18" t="e">
        <f t="shared" si="1"/>
        <v>#DIV/0!</v>
      </c>
    </row>
    <row r="10" spans="1:24" ht="18.75" customHeight="1">
      <c r="A10" s="250"/>
      <c r="B10" s="251"/>
      <c r="C10" s="168"/>
      <c r="D10" s="168"/>
      <c r="E10" s="28"/>
      <c r="F10" s="278"/>
      <c r="G10" s="279"/>
      <c r="H10" s="16"/>
      <c r="I10" s="244"/>
      <c r="J10" s="245"/>
      <c r="K10" s="246"/>
      <c r="L10" s="305"/>
      <c r="M10" s="306"/>
      <c r="N10" s="306"/>
      <c r="O10" s="306"/>
      <c r="P10" s="306"/>
      <c r="Q10" s="306"/>
      <c r="R10" s="306"/>
      <c r="S10" s="306"/>
      <c r="T10" s="306"/>
      <c r="U10" s="307"/>
      <c r="V10" s="17"/>
      <c r="W10" s="18" t="e">
        <f t="shared" si="1"/>
        <v>#DIV/0!</v>
      </c>
    </row>
    <row r="11" spans="1:24" ht="15.75" customHeight="1">
      <c r="A11" s="283"/>
      <c r="B11" s="284"/>
      <c r="C11" s="168"/>
      <c r="D11" s="168"/>
      <c r="E11" s="19"/>
      <c r="F11" s="242"/>
      <c r="G11" s="243"/>
      <c r="H11" s="16"/>
      <c r="I11" s="244"/>
      <c r="J11" s="245"/>
      <c r="K11" s="246"/>
      <c r="L11" s="305"/>
      <c r="M11" s="306"/>
      <c r="N11" s="306"/>
      <c r="O11" s="306"/>
      <c r="P11" s="306"/>
      <c r="Q11" s="306"/>
      <c r="R11" s="306"/>
      <c r="S11" s="306"/>
      <c r="T11" s="306"/>
      <c r="U11" s="307"/>
      <c r="V11" s="17"/>
      <c r="W11" s="18" t="e">
        <f t="shared" si="1"/>
        <v>#DIV/0!</v>
      </c>
    </row>
    <row r="12" spans="1:24" ht="15.75" customHeight="1">
      <c r="A12" s="283"/>
      <c r="B12" s="284"/>
      <c r="C12" s="168"/>
      <c r="D12" s="168"/>
      <c r="E12" s="19"/>
      <c r="F12" s="242"/>
      <c r="G12" s="243"/>
      <c r="H12" s="16"/>
      <c r="I12" s="237"/>
      <c r="J12" s="237"/>
      <c r="K12" s="238"/>
      <c r="L12" s="305"/>
      <c r="M12" s="306"/>
      <c r="N12" s="306"/>
      <c r="O12" s="306"/>
      <c r="P12" s="306"/>
      <c r="Q12" s="306"/>
      <c r="R12" s="306"/>
      <c r="S12" s="306"/>
      <c r="T12" s="306"/>
      <c r="U12" s="307"/>
      <c r="V12" s="17"/>
      <c r="W12" s="18" t="e">
        <f t="shared" si="0"/>
        <v>#DIV/0!</v>
      </c>
    </row>
    <row r="13" spans="1:24" ht="15.75" customHeight="1">
      <c r="A13" s="283"/>
      <c r="B13" s="284"/>
      <c r="C13" s="168"/>
      <c r="D13" s="168"/>
      <c r="E13" s="15"/>
      <c r="F13" s="282"/>
      <c r="G13" s="282"/>
      <c r="H13" s="16"/>
      <c r="I13" s="244"/>
      <c r="J13" s="245"/>
      <c r="K13" s="246"/>
      <c r="L13" s="305"/>
      <c r="M13" s="306"/>
      <c r="N13" s="306"/>
      <c r="O13" s="306"/>
      <c r="P13" s="306"/>
      <c r="Q13" s="306"/>
      <c r="R13" s="306"/>
      <c r="S13" s="306"/>
      <c r="T13" s="306"/>
      <c r="U13" s="307"/>
      <c r="V13" s="17"/>
      <c r="W13" s="18" t="e">
        <f t="shared" si="0"/>
        <v>#DIV/0!</v>
      </c>
    </row>
    <row r="14" spans="1:24" ht="15" customHeight="1">
      <c r="A14" s="249" t="s">
        <v>13</v>
      </c>
      <c r="B14" s="249"/>
      <c r="C14" s="22"/>
      <c r="D14" s="23" t="s">
        <v>73</v>
      </c>
      <c r="E14" s="24">
        <f>SUM(E4:E13)</f>
        <v>6</v>
      </c>
      <c r="F14" s="281">
        <f>SUM(F4:G13)</f>
        <v>12</v>
      </c>
      <c r="G14" s="281"/>
      <c r="H14" s="25">
        <f>SUM(H4:H13)</f>
        <v>0</v>
      </c>
      <c r="I14" s="381" t="s">
        <v>14</v>
      </c>
      <c r="J14" s="381"/>
      <c r="K14" s="381"/>
      <c r="L14" s="394"/>
      <c r="M14" s="394"/>
      <c r="N14" s="394"/>
      <c r="O14" s="394"/>
      <c r="P14" s="394"/>
      <c r="Q14" s="394"/>
      <c r="R14" s="394"/>
      <c r="S14" s="394"/>
      <c r="T14" s="394"/>
      <c r="U14" s="394"/>
      <c r="V14" s="26"/>
      <c r="W14" s="27"/>
    </row>
    <row r="15" spans="1:24" ht="15" customHeight="1">
      <c r="A15" s="283"/>
      <c r="B15" s="284"/>
      <c r="C15" s="14"/>
      <c r="D15" s="20"/>
      <c r="E15" s="19"/>
      <c r="F15" s="242"/>
      <c r="G15" s="243"/>
      <c r="H15" s="16">
        <f>+F15-E15</f>
        <v>0</v>
      </c>
      <c r="I15" s="244"/>
      <c r="J15" s="245"/>
      <c r="K15" s="246"/>
      <c r="L15" s="305"/>
      <c r="M15" s="306"/>
      <c r="N15" s="306"/>
      <c r="O15" s="306"/>
      <c r="P15" s="306"/>
      <c r="Q15" s="306"/>
      <c r="R15" s="306"/>
      <c r="S15" s="306"/>
      <c r="T15" s="306"/>
      <c r="U15" s="307"/>
      <c r="V15" s="17"/>
      <c r="W15" s="18" t="e">
        <f>V15/F15</f>
        <v>#DIV/0!</v>
      </c>
    </row>
    <row r="16" spans="1:24" ht="15" customHeight="1">
      <c r="A16" s="283"/>
      <c r="B16" s="284"/>
      <c r="C16" s="21"/>
      <c r="D16" s="20"/>
      <c r="E16" s="28"/>
      <c r="F16" s="248"/>
      <c r="G16" s="248"/>
      <c r="H16" s="16">
        <f>+F16-E16</f>
        <v>0</v>
      </c>
      <c r="I16" s="396"/>
      <c r="J16" s="396"/>
      <c r="K16" s="396"/>
      <c r="L16" s="305"/>
      <c r="M16" s="306"/>
      <c r="N16" s="306"/>
      <c r="O16" s="306"/>
      <c r="P16" s="306"/>
      <c r="Q16" s="306"/>
      <c r="R16" s="306"/>
      <c r="S16" s="306"/>
      <c r="T16" s="306"/>
      <c r="U16" s="307"/>
      <c r="V16" s="17"/>
      <c r="W16" s="18" t="e">
        <f>V16/F16</f>
        <v>#DIV/0!</v>
      </c>
      <c r="X16" s="29"/>
    </row>
    <row r="17" spans="1:57" ht="12.75" customHeight="1">
      <c r="A17" s="392" t="s">
        <v>81</v>
      </c>
      <c r="B17" s="375"/>
      <c r="C17" s="22"/>
      <c r="D17" s="23"/>
      <c r="E17" s="30">
        <f>SUM(E15:E16)</f>
        <v>0</v>
      </c>
      <c r="F17" s="281">
        <f>SUM(F15:G16)</f>
        <v>0</v>
      </c>
      <c r="G17" s="281"/>
      <c r="H17" s="25">
        <f>SUM(H15:H16)</f>
        <v>0</v>
      </c>
      <c r="I17" s="381"/>
      <c r="J17" s="381"/>
      <c r="K17" s="381"/>
      <c r="L17" s="395"/>
      <c r="M17" s="395"/>
      <c r="N17" s="395"/>
      <c r="O17" s="395"/>
      <c r="P17" s="395"/>
      <c r="Q17" s="395"/>
      <c r="R17" s="395"/>
      <c r="S17" s="395"/>
      <c r="T17" s="395"/>
      <c r="U17" s="395"/>
      <c r="V17" s="395"/>
      <c r="W17" s="395"/>
      <c r="X17" s="29"/>
    </row>
    <row r="18" spans="1:57" ht="15" customHeight="1">
      <c r="A18" s="283"/>
      <c r="B18" s="284"/>
      <c r="C18" s="168"/>
      <c r="D18" s="168"/>
      <c r="E18" s="15"/>
      <c r="F18" s="282"/>
      <c r="G18" s="282"/>
      <c r="H18" s="16">
        <f>SUM(H15:H17)</f>
        <v>0</v>
      </c>
      <c r="I18" s="244"/>
      <c r="J18" s="245"/>
      <c r="K18" s="246"/>
      <c r="L18" s="305"/>
      <c r="M18" s="306"/>
      <c r="N18" s="306"/>
      <c r="O18" s="306"/>
      <c r="P18" s="306"/>
      <c r="Q18" s="306"/>
      <c r="R18" s="306"/>
      <c r="S18" s="306"/>
      <c r="T18" s="306"/>
      <c r="U18" s="307"/>
      <c r="V18" s="17"/>
      <c r="W18" s="18" t="e">
        <f>V18/F18</f>
        <v>#DIV/0!</v>
      </c>
      <c r="X18" s="29"/>
    </row>
    <row r="19" spans="1:57" ht="15" customHeight="1">
      <c r="A19" s="283"/>
      <c r="B19" s="284"/>
      <c r="C19" s="168"/>
      <c r="D19" s="168"/>
      <c r="E19" s="15"/>
      <c r="F19" s="282"/>
      <c r="G19" s="282"/>
      <c r="H19" s="16">
        <f>SUM(H16:H18)</f>
        <v>0</v>
      </c>
      <c r="I19" s="244"/>
      <c r="J19" s="245"/>
      <c r="K19" s="246"/>
      <c r="L19" s="305"/>
      <c r="M19" s="306"/>
      <c r="N19" s="306"/>
      <c r="O19" s="306"/>
      <c r="P19" s="306"/>
      <c r="Q19" s="306"/>
      <c r="R19" s="306"/>
      <c r="S19" s="306"/>
      <c r="T19" s="306"/>
      <c r="U19" s="307"/>
      <c r="V19" s="17"/>
      <c r="W19" s="18" t="e">
        <f>V19/F19</f>
        <v>#DIV/0!</v>
      </c>
      <c r="X19" s="29"/>
    </row>
    <row r="20" spans="1:57" ht="15" customHeight="1">
      <c r="A20" s="283"/>
      <c r="B20" s="284"/>
      <c r="C20" s="168"/>
      <c r="D20" s="168"/>
      <c r="E20" s="15"/>
      <c r="F20" s="242"/>
      <c r="G20" s="243"/>
      <c r="H20" s="16">
        <f>SUM(H17:H19)</f>
        <v>0</v>
      </c>
      <c r="I20" s="244"/>
      <c r="J20" s="245"/>
      <c r="K20" s="246"/>
      <c r="L20" s="305"/>
      <c r="M20" s="306"/>
      <c r="N20" s="306"/>
      <c r="O20" s="306"/>
      <c r="P20" s="306"/>
      <c r="Q20" s="306"/>
      <c r="R20" s="306"/>
      <c r="S20" s="306"/>
      <c r="T20" s="306"/>
      <c r="U20" s="307"/>
      <c r="V20" s="17"/>
      <c r="W20" s="18" t="e">
        <f>V20/F20</f>
        <v>#DIV/0!</v>
      </c>
      <c r="X20" s="29"/>
    </row>
    <row r="21" spans="1:57" s="36" customFormat="1" ht="12.75" customHeight="1">
      <c r="A21" s="249" t="s">
        <v>83</v>
      </c>
      <c r="B21" s="249"/>
      <c r="C21" s="32"/>
      <c r="D21" s="33"/>
      <c r="E21" s="34">
        <f>SUM(E18:E20)</f>
        <v>0</v>
      </c>
      <c r="F21" s="280">
        <f>SUM(F18:G20)</f>
        <v>0</v>
      </c>
      <c r="G21" s="280"/>
      <c r="H21" s="35">
        <f>SUM(H18:H20)</f>
        <v>0</v>
      </c>
      <c r="I21" s="381"/>
      <c r="J21" s="381"/>
      <c r="K21" s="381"/>
      <c r="L21" s="460"/>
      <c r="M21" s="460"/>
      <c r="N21" s="460"/>
      <c r="O21" s="460"/>
      <c r="P21" s="460"/>
      <c r="Q21" s="460"/>
      <c r="R21" s="460"/>
      <c r="S21" s="460"/>
      <c r="T21" s="460"/>
      <c r="U21" s="460"/>
      <c r="V21" s="460"/>
      <c r="W21" s="460"/>
      <c r="BE21" s="36" t="s">
        <v>18</v>
      </c>
    </row>
    <row r="22" spans="1:57" ht="15" customHeight="1">
      <c r="A22" s="283"/>
      <c r="B22" s="284"/>
      <c r="C22" s="168"/>
      <c r="D22" s="168"/>
      <c r="E22" s="15"/>
      <c r="F22" s="242"/>
      <c r="G22" s="243"/>
      <c r="H22" s="37">
        <f>F22-E22</f>
        <v>0</v>
      </c>
      <c r="I22" s="396"/>
      <c r="J22" s="396"/>
      <c r="K22" s="396"/>
      <c r="L22" s="305"/>
      <c r="M22" s="305"/>
      <c r="N22" s="305"/>
      <c r="O22" s="305"/>
      <c r="P22" s="305"/>
      <c r="Q22" s="305"/>
      <c r="R22" s="305"/>
      <c r="S22" s="305"/>
      <c r="T22" s="305"/>
      <c r="U22" s="305"/>
      <c r="V22" s="17"/>
      <c r="W22" s="18" t="e">
        <f>V22/F22</f>
        <v>#DIV/0!</v>
      </c>
    </row>
    <row r="23" spans="1:57" s="1" customFormat="1" ht="15" customHeight="1">
      <c r="A23" s="240"/>
      <c r="B23" s="240"/>
      <c r="C23" s="14"/>
      <c r="D23" s="168"/>
      <c r="E23" s="19"/>
      <c r="F23" s="242"/>
      <c r="G23" s="243"/>
      <c r="H23" s="37">
        <f>F23-E23</f>
        <v>0</v>
      </c>
      <c r="I23" s="396"/>
      <c r="J23" s="396"/>
      <c r="K23" s="396"/>
      <c r="L23" s="305"/>
      <c r="M23" s="305"/>
      <c r="N23" s="305"/>
      <c r="O23" s="305"/>
      <c r="P23" s="305"/>
      <c r="Q23" s="305"/>
      <c r="R23" s="305"/>
      <c r="S23" s="305"/>
      <c r="T23" s="305"/>
      <c r="U23" s="305"/>
      <c r="V23" s="17"/>
      <c r="W23" s="18" t="e">
        <f>V23/F23</f>
        <v>#DIV/0!</v>
      </c>
    </row>
    <row r="24" spans="1:57" s="1" customFormat="1" ht="15" customHeight="1">
      <c r="A24" s="240"/>
      <c r="B24" s="240"/>
      <c r="C24" s="14"/>
      <c r="D24" s="168"/>
      <c r="E24" s="19"/>
      <c r="F24" s="242"/>
      <c r="G24" s="243"/>
      <c r="H24" s="37"/>
      <c r="I24" s="396"/>
      <c r="J24" s="396"/>
      <c r="K24" s="396"/>
      <c r="L24" s="305"/>
      <c r="M24" s="306"/>
      <c r="N24" s="306"/>
      <c r="O24" s="306"/>
      <c r="P24" s="306"/>
      <c r="Q24" s="306"/>
      <c r="R24" s="306"/>
      <c r="S24" s="306"/>
      <c r="T24" s="306"/>
      <c r="U24" s="307"/>
      <c r="V24" s="17"/>
      <c r="W24" s="18" t="e">
        <f>V24/F24</f>
        <v>#DIV/0!</v>
      </c>
    </row>
    <row r="25" spans="1:57" ht="12.75" customHeight="1">
      <c r="A25" s="380"/>
      <c r="B25" s="380"/>
      <c r="C25" s="34"/>
      <c r="D25" s="38" t="s">
        <v>19</v>
      </c>
      <c r="E25" s="39">
        <f>SUM(E22:E24)</f>
        <v>0</v>
      </c>
      <c r="F25" s="285">
        <f>SUM(F22:F24)</f>
        <v>0</v>
      </c>
      <c r="G25" s="285"/>
      <c r="H25" s="35">
        <f>SUM(H22:H24)</f>
        <v>0</v>
      </c>
      <c r="I25" s="381" t="s">
        <v>20</v>
      </c>
      <c r="J25" s="381"/>
      <c r="K25" s="381"/>
      <c r="L25" s="390"/>
      <c r="M25" s="390"/>
      <c r="N25" s="390"/>
      <c r="O25" s="390"/>
      <c r="P25" s="390"/>
      <c r="Q25" s="390"/>
      <c r="R25" s="390"/>
      <c r="S25" s="390"/>
      <c r="T25" s="390"/>
      <c r="U25" s="390"/>
      <c r="V25" s="390"/>
      <c r="W25" s="390"/>
    </row>
    <row r="26" spans="1:57" ht="14.25" customHeight="1">
      <c r="A26" s="379" t="s">
        <v>21</v>
      </c>
      <c r="B26" s="379"/>
      <c r="C26" s="379"/>
      <c r="D26" s="379"/>
      <c r="E26" s="40" t="s">
        <v>22</v>
      </c>
      <c r="F26" s="287" t="s">
        <v>23</v>
      </c>
      <c r="G26" s="287"/>
      <c r="H26" s="41">
        <f>((F14*1)+(F17*1.5)+(F21*1)+(F25*0.4))</f>
        <v>12</v>
      </c>
      <c r="I26" s="384" t="s">
        <v>24</v>
      </c>
      <c r="J26" s="384"/>
      <c r="K26" s="384"/>
      <c r="L26" s="372" t="s">
        <v>10</v>
      </c>
      <c r="M26" s="372"/>
      <c r="N26" s="372"/>
      <c r="O26" s="372"/>
      <c r="P26" s="372"/>
      <c r="Q26" s="365" t="s">
        <v>25</v>
      </c>
      <c r="R26" s="365"/>
      <c r="S26" s="365"/>
      <c r="T26" s="365"/>
      <c r="U26" s="365"/>
      <c r="V26" s="350">
        <f>V28/H26</f>
        <v>34.800000000000004</v>
      </c>
      <c r="W26" s="350"/>
    </row>
    <row r="27" spans="1:57" ht="14.25" customHeight="1">
      <c r="A27" s="289" t="s">
        <v>26</v>
      </c>
      <c r="B27" s="289"/>
      <c r="C27" s="289"/>
      <c r="D27" s="289"/>
      <c r="E27" s="42" t="s">
        <v>87</v>
      </c>
      <c r="F27" s="286" t="s">
        <v>91</v>
      </c>
      <c r="G27" s="286"/>
      <c r="H27" s="43"/>
      <c r="I27" s="244" t="s">
        <v>94</v>
      </c>
      <c r="J27" s="245"/>
      <c r="K27" s="246"/>
      <c r="L27" s="457"/>
      <c r="M27" s="458"/>
      <c r="N27" s="458"/>
      <c r="O27" s="458"/>
      <c r="P27" s="458"/>
      <c r="Q27" s="458"/>
      <c r="R27" s="458"/>
      <c r="S27" s="458"/>
      <c r="T27" s="458"/>
      <c r="U27" s="458"/>
      <c r="V27" s="458"/>
      <c r="W27" s="459"/>
    </row>
    <row r="28" spans="1:57" s="46" customFormat="1" ht="14.25" customHeight="1" thickBot="1">
      <c r="A28" s="289" t="s">
        <v>27</v>
      </c>
      <c r="B28" s="289"/>
      <c r="C28" s="289"/>
      <c r="D28" s="289"/>
      <c r="E28" s="42" t="s">
        <v>90</v>
      </c>
      <c r="F28" s="286" t="s">
        <v>86</v>
      </c>
      <c r="G28" s="286"/>
      <c r="H28" s="44"/>
      <c r="I28" s="244" t="s">
        <v>106</v>
      </c>
      <c r="J28" s="245"/>
      <c r="K28" s="246"/>
      <c r="L28" s="410" t="s">
        <v>28</v>
      </c>
      <c r="M28" s="410"/>
      <c r="N28" s="455">
        <v>9.9</v>
      </c>
      <c r="O28" s="455"/>
      <c r="P28" s="45" t="s">
        <v>29</v>
      </c>
      <c r="Q28" s="456" t="s">
        <v>30</v>
      </c>
      <c r="R28" s="456"/>
      <c r="S28" s="456"/>
      <c r="T28" s="456"/>
      <c r="U28" s="456"/>
      <c r="V28" s="408">
        <f>SUM(V4:V13)+SUM(V15:V16)+SUM(V18:V20)+SUM(V22:V24)</f>
        <v>417.6</v>
      </c>
      <c r="W28" s="409"/>
    </row>
    <row r="29" spans="1:57" ht="14.25" customHeight="1">
      <c r="A29" s="47">
        <f>E2</f>
        <v>143</v>
      </c>
      <c r="B29" s="291" t="s">
        <v>31</v>
      </c>
      <c r="C29" s="291"/>
      <c r="D29" s="48">
        <f>(E31*24.5)/5</f>
        <v>107.8</v>
      </c>
      <c r="E29" s="49"/>
      <c r="F29" s="385" t="s">
        <v>76</v>
      </c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6"/>
      <c r="T29" s="386"/>
      <c r="U29" s="386"/>
      <c r="V29" s="386"/>
      <c r="W29" s="387"/>
    </row>
    <row r="30" spans="1:57" ht="14.25" customHeight="1">
      <c r="A30" s="50" t="s">
        <v>32</v>
      </c>
      <c r="B30" s="51" t="s">
        <v>33</v>
      </c>
      <c r="C30" s="52">
        <f>(E31*24.5)</f>
        <v>539</v>
      </c>
      <c r="D30" s="50" t="s">
        <v>34</v>
      </c>
      <c r="E30" s="53">
        <v>4</v>
      </c>
      <c r="F30" s="292" t="s">
        <v>99</v>
      </c>
      <c r="G30" s="264"/>
      <c r="H30" s="263" t="s">
        <v>100</v>
      </c>
      <c r="I30" s="264"/>
      <c r="J30" s="263" t="s">
        <v>107</v>
      </c>
      <c r="K30" s="264"/>
      <c r="L30" s="263" t="s">
        <v>101</v>
      </c>
      <c r="M30" s="264"/>
      <c r="N30" s="263"/>
      <c r="O30" s="264"/>
      <c r="P30" s="263"/>
      <c r="Q30" s="264"/>
      <c r="R30" s="263"/>
      <c r="S30" s="264"/>
      <c r="T30" s="263"/>
      <c r="U30" s="264"/>
      <c r="V30" s="388"/>
      <c r="W30" s="389"/>
    </row>
    <row r="31" spans="1:57" ht="15" customHeight="1" thickBot="1">
      <c r="A31" s="54">
        <f>C31</f>
        <v>3.7692307692307692</v>
      </c>
      <c r="B31" s="55" t="s">
        <v>35</v>
      </c>
      <c r="C31" s="56">
        <f>C30/E2</f>
        <v>3.7692307692307692</v>
      </c>
      <c r="D31" s="55" t="s">
        <v>36</v>
      </c>
      <c r="E31" s="57">
        <f>(G31-F31)+(I31-H31)+(K31-J31)+(M31-L31)+(O31-N31)+(Q31-P31)+(S31-R31)+(U31-T31)+(W31-V31)</f>
        <v>22</v>
      </c>
      <c r="F31" s="179">
        <v>4.5</v>
      </c>
      <c r="G31" s="174">
        <v>11.5</v>
      </c>
      <c r="H31" s="174">
        <v>7</v>
      </c>
      <c r="I31" s="174">
        <v>13</v>
      </c>
      <c r="J31" s="174">
        <v>7</v>
      </c>
      <c r="K31" s="174">
        <v>12</v>
      </c>
      <c r="L31" s="174">
        <v>8</v>
      </c>
      <c r="M31" s="174">
        <v>12</v>
      </c>
      <c r="N31" s="174"/>
      <c r="O31" s="174"/>
      <c r="P31" s="174"/>
      <c r="Q31" s="174"/>
      <c r="R31" s="174"/>
      <c r="S31" s="174"/>
      <c r="T31" s="174"/>
      <c r="U31" s="174"/>
      <c r="V31" s="174"/>
      <c r="W31" s="180"/>
    </row>
    <row r="32" spans="1:57" s="46" customFormat="1" ht="14.25" customHeight="1">
      <c r="A32" s="432" t="s">
        <v>37</v>
      </c>
      <c r="B32" s="432"/>
      <c r="C32" s="432"/>
      <c r="D32" s="58">
        <f>((F14*1)+(F17*1.5)+(F21*1)+(F25*0.4))/((E34+E36)/5)</f>
        <v>5.7142857142857144</v>
      </c>
      <c r="E32" s="170" t="s">
        <v>38</v>
      </c>
      <c r="F32" s="299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0"/>
      <c r="T32" s="300"/>
      <c r="U32" s="301"/>
      <c r="V32" s="407"/>
      <c r="W32" s="275"/>
    </row>
    <row r="33" spans="1:83" s="46" customFormat="1" ht="14.25" customHeight="1">
      <c r="A33" s="50"/>
      <c r="B33" s="59" t="s">
        <v>39</v>
      </c>
      <c r="C33" s="293">
        <f>(E34*27+E36*22.5)</f>
        <v>283.5</v>
      </c>
      <c r="D33" s="50" t="s">
        <v>34</v>
      </c>
      <c r="E33" s="60">
        <v>2</v>
      </c>
      <c r="F33" s="288" t="s">
        <v>94</v>
      </c>
      <c r="G33" s="262"/>
      <c r="H33" s="288" t="s">
        <v>105</v>
      </c>
      <c r="I33" s="262"/>
      <c r="J33" s="351"/>
      <c r="K33" s="339"/>
      <c r="L33" s="351"/>
      <c r="M33" s="339"/>
      <c r="N33" s="351"/>
      <c r="O33" s="339"/>
      <c r="P33" s="351"/>
      <c r="Q33" s="262"/>
      <c r="R33" s="351"/>
      <c r="S33" s="262"/>
      <c r="T33" s="351"/>
      <c r="U33" s="262"/>
      <c r="V33" s="407"/>
      <c r="W33" s="275"/>
    </row>
    <row r="34" spans="1:83" ht="14.25" customHeight="1">
      <c r="A34" s="61"/>
      <c r="B34" s="62" t="s">
        <v>40</v>
      </c>
      <c r="C34" s="293"/>
      <c r="D34" s="55" t="s">
        <v>36</v>
      </c>
      <c r="E34" s="63">
        <f>(G34-F34)+(I34-H34)+(K34-J34)+(M34-L34)+(O34-N34)+(Q34-P34)+(S34-R34)+(U34-T34)</f>
        <v>10.5</v>
      </c>
      <c r="F34" s="172">
        <v>9</v>
      </c>
      <c r="G34" s="64">
        <v>15</v>
      </c>
      <c r="H34" s="172">
        <v>11</v>
      </c>
      <c r="I34" s="64">
        <v>15.5</v>
      </c>
      <c r="J34" s="64"/>
      <c r="K34" s="64"/>
      <c r="L34" s="64"/>
      <c r="M34" s="64"/>
      <c r="N34" s="64"/>
      <c r="O34" s="171"/>
      <c r="P34" s="64"/>
      <c r="Q34" s="171"/>
      <c r="R34" s="64"/>
      <c r="S34" s="171"/>
      <c r="T34" s="64"/>
      <c r="U34" s="171"/>
      <c r="V34" s="184"/>
      <c r="W34" s="185"/>
    </row>
    <row r="35" spans="1:83" ht="14.25" customHeight="1">
      <c r="A35" s="61"/>
      <c r="B35" s="290" t="s">
        <v>35</v>
      </c>
      <c r="C35" s="356">
        <f>C33/((F14*1)+(F17*1.5)+(F21*1)+(F25*0.4))</f>
        <v>23.625</v>
      </c>
      <c r="D35" s="55" t="s">
        <v>41</v>
      </c>
      <c r="E35" s="132">
        <v>0</v>
      </c>
      <c r="F35" s="263"/>
      <c r="G35" s="264"/>
      <c r="H35" s="263"/>
      <c r="I35" s="264"/>
      <c r="J35" s="263"/>
      <c r="K35" s="264"/>
      <c r="L35" s="263"/>
      <c r="M35" s="264"/>
      <c r="N35" s="263"/>
      <c r="O35" s="264"/>
      <c r="P35" s="263"/>
      <c r="Q35" s="264"/>
      <c r="R35" s="388"/>
      <c r="S35" s="389"/>
      <c r="T35" s="298"/>
      <c r="U35" s="298"/>
      <c r="V35" s="298"/>
      <c r="W35" s="298"/>
    </row>
    <row r="36" spans="1:83" ht="14.25" customHeight="1" thickBot="1">
      <c r="A36" s="65"/>
      <c r="B36" s="290"/>
      <c r="C36" s="356"/>
      <c r="D36" s="55" t="s">
        <v>42</v>
      </c>
      <c r="E36" s="57">
        <f>(G36-F36)+(I36-H36)+(K36-J36)+(M36-L36)+(Q36-P36)+(S36-R36)+(W34-V34)+(U36-T36)+(W36-V36)+(O36-N36)+(W39-V39)+(S41-R41)+(U41-T41)+(W41-V41)</f>
        <v>0</v>
      </c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80"/>
      <c r="T36" s="198"/>
      <c r="U36" s="236"/>
      <c r="V36" s="198"/>
      <c r="W36" s="199"/>
    </row>
    <row r="37" spans="1:83" s="46" customFormat="1" ht="14.25" customHeight="1">
      <c r="A37" s="354" t="s">
        <v>43</v>
      </c>
      <c r="B37" s="354"/>
      <c r="C37" s="354"/>
      <c r="D37" s="66" t="e">
        <f>((F14*1)+(F17*1.5)+(F21*1)+(F25*0.4))/((E39+E41)/5)</f>
        <v>#DIV/0!</v>
      </c>
      <c r="E37" s="67" t="s">
        <v>38</v>
      </c>
      <c r="F37" s="299" t="s">
        <v>75</v>
      </c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0"/>
      <c r="T37" s="300"/>
      <c r="U37" s="301"/>
      <c r="V37" s="411"/>
      <c r="W37" s="412"/>
    </row>
    <row r="38" spans="1:83" s="46" customFormat="1" ht="14.25" customHeight="1">
      <c r="A38" s="50"/>
      <c r="B38" s="59" t="s">
        <v>39</v>
      </c>
      <c r="C38" s="293">
        <f>(E39*27+E41*22.5)</f>
        <v>0</v>
      </c>
      <c r="D38" s="68" t="s">
        <v>34</v>
      </c>
      <c r="E38" s="69"/>
      <c r="F38" s="261"/>
      <c r="G38" s="262"/>
      <c r="H38" s="261"/>
      <c r="I38" s="406"/>
      <c r="J38" s="288"/>
      <c r="K38" s="339"/>
      <c r="L38" s="296"/>
      <c r="M38" s="296"/>
      <c r="N38" s="351"/>
      <c r="O38" s="262"/>
      <c r="P38" s="351"/>
      <c r="Q38" s="262"/>
      <c r="R38" s="351"/>
      <c r="S38" s="262"/>
      <c r="T38" s="296"/>
      <c r="U38" s="351"/>
      <c r="V38" s="407"/>
      <c r="W38" s="275"/>
    </row>
    <row r="39" spans="1:83" s="46" customFormat="1" ht="14.25" customHeight="1" thickBot="1">
      <c r="A39" s="55"/>
      <c r="B39" s="62" t="s">
        <v>40</v>
      </c>
      <c r="C39" s="293"/>
      <c r="D39" s="70" t="s">
        <v>36</v>
      </c>
      <c r="E39" s="63">
        <f>(G39-F39)+(I39-H39)+(K39-J39)+(M39-L39)+(O39-N39)+(Q39-P39)+(S39-R39)+(U39-T39)</f>
        <v>0</v>
      </c>
      <c r="F39" s="190"/>
      <c r="G39" s="191"/>
      <c r="H39" s="191"/>
      <c r="I39" s="191"/>
      <c r="J39" s="191"/>
      <c r="K39" s="191"/>
      <c r="L39" s="191"/>
      <c r="M39" s="191"/>
      <c r="N39" s="64"/>
      <c r="O39" s="64"/>
      <c r="P39" s="192"/>
      <c r="Q39" s="192"/>
      <c r="R39" s="181"/>
      <c r="S39" s="181"/>
      <c r="T39" s="181"/>
      <c r="U39" s="183"/>
      <c r="V39" s="186"/>
      <c r="W39" s="187"/>
    </row>
    <row r="40" spans="1:83" s="46" customFormat="1" ht="14.25" customHeight="1">
      <c r="A40" s="55"/>
      <c r="B40" s="290" t="s">
        <v>35</v>
      </c>
      <c r="C40" s="356">
        <f>C38/((F14*1)+(F17*1.5)+(F21*1)+(F25*0.4))</f>
        <v>0</v>
      </c>
      <c r="D40" s="70" t="s">
        <v>41</v>
      </c>
      <c r="E40" s="222">
        <v>0</v>
      </c>
      <c r="F40" s="421"/>
      <c r="G40" s="413"/>
      <c r="H40" s="413"/>
      <c r="I40" s="413"/>
      <c r="J40" s="413"/>
      <c r="K40" s="413"/>
      <c r="L40" s="413"/>
      <c r="M40" s="413"/>
      <c r="N40" s="413"/>
      <c r="O40" s="413"/>
      <c r="P40" s="413"/>
      <c r="Q40" s="414"/>
      <c r="R40" s="268"/>
      <c r="S40" s="268"/>
      <c r="T40" s="266"/>
      <c r="U40" s="267"/>
      <c r="V40" s="274"/>
      <c r="W40" s="275"/>
    </row>
    <row r="41" spans="1:83" ht="14.25" customHeight="1" thickBot="1">
      <c r="A41" s="65"/>
      <c r="B41" s="290"/>
      <c r="C41" s="356"/>
      <c r="D41" s="74" t="s">
        <v>42</v>
      </c>
      <c r="E41" s="142">
        <f>(G41-F41)+(I41-H41)+(K41-J41)+(M41-L41)+(O41-N41)+(Q41-P41)+(S44-R44)+(U44-T44)+(W44-V44)+(S46-R46)+(U46-T46)+(W46-V46)</f>
        <v>0</v>
      </c>
      <c r="F41" s="223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5"/>
      <c r="R41" s="177"/>
      <c r="S41" s="178"/>
      <c r="T41" s="178"/>
      <c r="U41" s="182"/>
      <c r="V41" s="189"/>
      <c r="W41" s="188"/>
    </row>
    <row r="42" spans="1:83" s="46" customFormat="1" ht="14.25" customHeight="1">
      <c r="A42" s="354" t="s">
        <v>44</v>
      </c>
      <c r="B42" s="354"/>
      <c r="C42" s="354"/>
      <c r="D42" s="75">
        <f>((F14*1)+(F17*1.5)+(F21*1)+(F25*0.4))/((E44+E46)/5)</f>
        <v>15</v>
      </c>
      <c r="E42" s="170" t="s">
        <v>38</v>
      </c>
      <c r="F42" s="357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01"/>
      <c r="R42" s="271" t="s">
        <v>80</v>
      </c>
      <c r="S42" s="272"/>
      <c r="T42" s="272"/>
      <c r="U42" s="272"/>
      <c r="V42" s="272"/>
      <c r="W42" s="273"/>
    </row>
    <row r="43" spans="1:83" s="46" customFormat="1" ht="14.25" customHeight="1">
      <c r="A43" s="50"/>
      <c r="B43" s="59" t="s">
        <v>39</v>
      </c>
      <c r="C43" s="293">
        <f>(E44*27+E46*20)</f>
        <v>108</v>
      </c>
      <c r="D43" s="68" t="s">
        <v>34</v>
      </c>
      <c r="E43" s="69">
        <v>1</v>
      </c>
      <c r="F43" s="261" t="s">
        <v>101</v>
      </c>
      <c r="G43" s="262"/>
      <c r="H43" s="296"/>
      <c r="I43" s="296"/>
      <c r="J43" s="296"/>
      <c r="K43" s="296"/>
      <c r="L43" s="296"/>
      <c r="M43" s="296"/>
      <c r="N43" s="276"/>
      <c r="O43" s="276"/>
      <c r="P43" s="276"/>
      <c r="Q43" s="277"/>
      <c r="R43" s="377"/>
      <c r="S43" s="378"/>
      <c r="T43" s="391"/>
      <c r="U43" s="378"/>
      <c r="V43" s="258"/>
      <c r="W43" s="259"/>
    </row>
    <row r="44" spans="1:83" s="46" customFormat="1" ht="14.25" customHeight="1">
      <c r="A44" s="55"/>
      <c r="B44" s="62" t="s">
        <v>40</v>
      </c>
      <c r="C44" s="293"/>
      <c r="D44" s="70" t="s">
        <v>36</v>
      </c>
      <c r="E44" s="57">
        <f>(G44-F44)+(I44-H44)+(K44-J44)+(M44-L44)+(O44-N44)+(Q44-P44)</f>
        <v>4</v>
      </c>
      <c r="F44" s="172">
        <v>12.5</v>
      </c>
      <c r="G44" s="64">
        <v>16.5</v>
      </c>
      <c r="H44" s="64"/>
      <c r="I44" s="64"/>
      <c r="J44" s="64"/>
      <c r="K44" s="64"/>
      <c r="L44" s="64"/>
      <c r="M44" s="64"/>
      <c r="N44" s="64"/>
      <c r="O44" s="64"/>
      <c r="P44" s="64"/>
      <c r="Q44" s="171"/>
      <c r="R44" s="214"/>
      <c r="S44" s="215"/>
      <c r="T44" s="215"/>
      <c r="U44" s="215"/>
      <c r="V44" s="215"/>
      <c r="W44" s="216"/>
    </row>
    <row r="45" spans="1:83" s="46" customFormat="1" ht="14.25" customHeight="1">
      <c r="A45" s="76"/>
      <c r="B45" s="418" t="s">
        <v>35</v>
      </c>
      <c r="C45" s="423">
        <f>C43/((F14*1)+(F17*1.5)+(F21*1)+(F25*0.4))</f>
        <v>9</v>
      </c>
      <c r="D45" s="70" t="s">
        <v>41</v>
      </c>
      <c r="E45" s="77">
        <v>0</v>
      </c>
      <c r="F45" s="263"/>
      <c r="G45" s="264"/>
      <c r="H45" s="254"/>
      <c r="I45" s="255"/>
      <c r="J45" s="254"/>
      <c r="K45" s="255"/>
      <c r="L45" s="427"/>
      <c r="M45" s="427"/>
      <c r="N45" s="427"/>
      <c r="O45" s="427"/>
      <c r="P45" s="427"/>
      <c r="Q45" s="443"/>
      <c r="R45" s="377"/>
      <c r="S45" s="378"/>
      <c r="T45" s="391"/>
      <c r="U45" s="378"/>
      <c r="V45" s="258"/>
      <c r="W45" s="259"/>
    </row>
    <row r="46" spans="1:83" s="79" customFormat="1" ht="14.25" customHeight="1" thickBot="1">
      <c r="A46" s="78" t="s">
        <v>32</v>
      </c>
      <c r="B46" s="418"/>
      <c r="C46" s="423"/>
      <c r="D46" s="70" t="s">
        <v>42</v>
      </c>
      <c r="E46" s="142">
        <f>(G46-F46)+(I46-H46)+(K46-J46)+(M46-L46)+(O46-N46)+(Q46-P46)</f>
        <v>0</v>
      </c>
      <c r="F46" s="179"/>
      <c r="G46" s="194"/>
      <c r="H46" s="175"/>
      <c r="I46" s="174"/>
      <c r="J46" s="174"/>
      <c r="K46" s="174"/>
      <c r="L46" s="175"/>
      <c r="M46" s="175"/>
      <c r="N46" s="175"/>
      <c r="O46" s="175"/>
      <c r="P46" s="175"/>
      <c r="Q46" s="176"/>
      <c r="R46" s="226"/>
      <c r="S46" s="219"/>
      <c r="T46" s="219"/>
      <c r="U46" s="219"/>
      <c r="V46" s="219"/>
      <c r="W46" s="221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</row>
    <row r="47" spans="1:83" ht="22.5" customHeight="1">
      <c r="A47" s="80">
        <f>((C33+C38+C43)/H26)</f>
        <v>32.625</v>
      </c>
      <c r="B47" s="81" t="s">
        <v>45</v>
      </c>
      <c r="C47" s="82">
        <f>C33+C38+C43</f>
        <v>391.5</v>
      </c>
      <c r="D47" s="83"/>
      <c r="E47" s="144"/>
      <c r="F47" s="428"/>
      <c r="G47" s="429"/>
      <c r="H47" s="429"/>
      <c r="I47" s="429"/>
      <c r="J47" s="429"/>
      <c r="K47" s="429"/>
      <c r="L47" s="429"/>
      <c r="M47" s="429"/>
      <c r="N47" s="429"/>
      <c r="O47" s="429"/>
      <c r="P47" s="429"/>
      <c r="Q47" s="429"/>
      <c r="R47" s="429"/>
      <c r="S47" s="429"/>
      <c r="T47" s="429"/>
      <c r="U47" s="429"/>
      <c r="V47" s="429"/>
      <c r="W47" s="430"/>
    </row>
    <row r="48" spans="1:83" ht="14.25" customHeight="1" thickBot="1">
      <c r="A48" s="417" t="s">
        <v>46</v>
      </c>
      <c r="B48" s="417"/>
      <c r="C48" s="417"/>
      <c r="D48" s="84"/>
      <c r="E48" s="143" t="s">
        <v>38</v>
      </c>
      <c r="F48" s="422" t="s">
        <v>79</v>
      </c>
      <c r="G48" s="422"/>
      <c r="H48" s="422"/>
      <c r="I48" s="422"/>
      <c r="J48" s="422"/>
      <c r="K48" s="422"/>
      <c r="L48" s="422"/>
      <c r="M48" s="422"/>
      <c r="N48" s="422"/>
      <c r="O48" s="422"/>
      <c r="P48" s="422"/>
      <c r="Q48" s="422"/>
      <c r="R48" s="422"/>
      <c r="S48" s="422"/>
      <c r="T48" s="422"/>
      <c r="U48" s="422"/>
      <c r="V48" s="422"/>
      <c r="W48" s="422"/>
    </row>
    <row r="49" spans="1:24" s="1" customFormat="1" ht="14.25" customHeight="1">
      <c r="A49" s="155" t="s">
        <v>67</v>
      </c>
      <c r="B49" s="159" t="s">
        <v>69</v>
      </c>
      <c r="C49" s="85"/>
      <c r="D49" s="68" t="s">
        <v>34</v>
      </c>
      <c r="E49" s="60">
        <v>1</v>
      </c>
      <c r="F49" s="321" t="s">
        <v>107</v>
      </c>
      <c r="G49" s="322"/>
      <c r="H49" s="323"/>
      <c r="I49" s="322"/>
      <c r="J49" s="323"/>
      <c r="K49" s="344"/>
      <c r="L49" s="256"/>
      <c r="M49" s="257"/>
      <c r="N49" s="335"/>
      <c r="O49" s="257"/>
      <c r="P49" s="335"/>
      <c r="Q49" s="257"/>
      <c r="R49" s="335"/>
      <c r="S49" s="257"/>
      <c r="T49" s="335"/>
      <c r="U49" s="257"/>
      <c r="V49" s="335"/>
      <c r="W49" s="257"/>
    </row>
    <row r="50" spans="1:24" ht="14.25" customHeight="1">
      <c r="A50" s="156">
        <f>(M50-L50)+(O50-N50)+(Q50-P50)+(S50-R50)+(U50-T50)+(W50-V50)</f>
        <v>0</v>
      </c>
      <c r="B50" s="419">
        <f>((C33+C38+C43+((A50*27)+(A52*22.5)))/H26)</f>
        <v>32.625</v>
      </c>
      <c r="C50" s="86"/>
      <c r="D50" s="70" t="s">
        <v>36</v>
      </c>
      <c r="E50" s="134">
        <f>(G50-F50)+(I50-H50)+(K50-J50)</f>
        <v>3</v>
      </c>
      <c r="F50" s="172">
        <v>12.5</v>
      </c>
      <c r="G50" s="87">
        <v>15.5</v>
      </c>
      <c r="H50" s="71"/>
      <c r="I50" s="71"/>
      <c r="J50" s="71"/>
      <c r="K50" s="193"/>
      <c r="L50" s="169"/>
      <c r="M50" s="151"/>
      <c r="N50" s="149"/>
      <c r="O50" s="149"/>
      <c r="P50" s="149"/>
      <c r="Q50" s="149"/>
      <c r="R50" s="149"/>
      <c r="S50" s="149"/>
      <c r="T50" s="149"/>
      <c r="U50" s="149"/>
      <c r="V50" s="152"/>
      <c r="W50" s="150"/>
    </row>
    <row r="51" spans="1:24" ht="14.25" customHeight="1" thickBot="1">
      <c r="A51" s="157" t="s">
        <v>68</v>
      </c>
      <c r="B51" s="420"/>
      <c r="C51" s="355">
        <f>(E52*22.5)+(E50*27)</f>
        <v>81</v>
      </c>
      <c r="D51" s="70" t="s">
        <v>41</v>
      </c>
      <c r="E51" s="132">
        <v>0</v>
      </c>
      <c r="F51" s="260"/>
      <c r="G51" s="255"/>
      <c r="H51" s="254"/>
      <c r="I51" s="255"/>
      <c r="J51" s="254"/>
      <c r="K51" s="324"/>
      <c r="L51" s="269"/>
      <c r="M51" s="270"/>
      <c r="N51" s="319"/>
      <c r="O51" s="270"/>
      <c r="P51" s="319"/>
      <c r="Q51" s="270"/>
      <c r="R51" s="319"/>
      <c r="S51" s="270"/>
      <c r="T51" s="319"/>
      <c r="U51" s="270"/>
      <c r="V51" s="415"/>
      <c r="W51" s="416"/>
    </row>
    <row r="52" spans="1:24" ht="14.25" customHeight="1" thickBot="1">
      <c r="A52" s="154">
        <f>(M52-L52)+(O52-N52)+(Q52-P52)+(S52-R52)+(U52-T52)+(W52-V52)</f>
        <v>0</v>
      </c>
      <c r="B52" s="158"/>
      <c r="C52" s="355"/>
      <c r="D52" s="70" t="s">
        <v>42</v>
      </c>
      <c r="E52" s="134">
        <f>(G52-F52)+(I52-H52)+(K52-J52)</f>
        <v>0</v>
      </c>
      <c r="F52" s="179"/>
      <c r="G52" s="194"/>
      <c r="H52" s="174"/>
      <c r="I52" s="174"/>
      <c r="J52" s="174"/>
      <c r="K52" s="180"/>
      <c r="L52" s="153"/>
      <c r="M52" s="147"/>
      <c r="N52" s="146"/>
      <c r="O52" s="146"/>
      <c r="P52" s="147"/>
      <c r="Q52" s="147"/>
      <c r="R52" s="146"/>
      <c r="S52" s="146"/>
      <c r="T52" s="146"/>
      <c r="U52" s="146"/>
      <c r="V52" s="146"/>
      <c r="W52" s="148"/>
    </row>
    <row r="53" spans="1:24" ht="85.5" customHeight="1">
      <c r="A53" s="442" t="s">
        <v>47</v>
      </c>
      <c r="B53" s="442"/>
      <c r="C53" s="442"/>
      <c r="D53" s="424" t="s">
        <v>93</v>
      </c>
      <c r="E53" s="425"/>
      <c r="F53" s="425"/>
      <c r="G53" s="425"/>
      <c r="H53" s="425"/>
      <c r="I53" s="425"/>
      <c r="J53" s="425"/>
      <c r="K53" s="425"/>
      <c r="L53" s="425"/>
      <c r="M53" s="425"/>
      <c r="N53" s="425"/>
      <c r="O53" s="425"/>
      <c r="P53" s="425"/>
      <c r="Q53" s="425"/>
      <c r="R53" s="425"/>
      <c r="S53" s="425"/>
      <c r="T53" s="425"/>
      <c r="U53" s="425"/>
      <c r="V53" s="425"/>
      <c r="W53" s="426"/>
      <c r="X53" t="s">
        <v>48</v>
      </c>
    </row>
    <row r="54" spans="1:24" ht="68.25" customHeight="1">
      <c r="A54" s="439" t="s">
        <v>49</v>
      </c>
      <c r="B54" s="439"/>
      <c r="C54" s="439"/>
      <c r="D54" s="253" t="s">
        <v>88</v>
      </c>
      <c r="E54" s="253"/>
      <c r="F54" s="253"/>
      <c r="G54" s="253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</row>
    <row r="55" spans="1:24" ht="16.5">
      <c r="B55" s="88"/>
      <c r="C55" s="89"/>
      <c r="D55" s="90" t="s">
        <v>50</v>
      </c>
      <c r="E55" s="431" t="s">
        <v>94</v>
      </c>
      <c r="F55" s="431"/>
      <c r="G55" s="431"/>
      <c r="H55" s="91"/>
      <c r="I55" s="92"/>
      <c r="J55" s="383"/>
      <c r="K55" s="383"/>
      <c r="L55" s="383"/>
      <c r="M55" s="383"/>
      <c r="N55" s="88"/>
      <c r="O55" s="88"/>
      <c r="P55" s="88"/>
      <c r="Q55" s="1"/>
      <c r="R55" s="1"/>
      <c r="S55" s="1" t="s">
        <v>51</v>
      </c>
      <c r="T55" s="1"/>
      <c r="U55" s="1"/>
      <c r="V55" s="1"/>
      <c r="W55" s="1"/>
    </row>
    <row r="56" spans="1:24">
      <c r="A56" s="93" t="s">
        <v>52</v>
      </c>
      <c r="B56" s="94"/>
      <c r="C56" s="95"/>
      <c r="D56" s="95"/>
      <c r="E56" s="95"/>
      <c r="F56" s="95"/>
      <c r="G56" s="95"/>
      <c r="H56" s="95"/>
      <c r="I56" s="95"/>
      <c r="J56" s="96"/>
      <c r="K56" s="97"/>
      <c r="L56" s="97"/>
      <c r="M56" s="96"/>
      <c r="N56" s="96"/>
      <c r="O56" s="96"/>
      <c r="P56" s="95"/>
      <c r="Q56" s="95"/>
      <c r="R56" s="95"/>
      <c r="S56" s="95"/>
      <c r="T56" s="95"/>
      <c r="U56" s="95"/>
      <c r="V56" s="95"/>
      <c r="W56" s="95"/>
    </row>
    <row r="58" spans="1:24" ht="15.75">
      <c r="A58" s="98"/>
      <c r="B58" s="436" t="s">
        <v>53</v>
      </c>
      <c r="C58" s="436"/>
      <c r="D58" s="436"/>
      <c r="E58" s="265" t="s">
        <v>1</v>
      </c>
      <c r="F58" s="265"/>
      <c r="G58" s="265"/>
      <c r="H58" s="265"/>
      <c r="I58" s="265"/>
      <c r="J58" s="265"/>
      <c r="K58" s="265"/>
      <c r="L58" s="2"/>
      <c r="P58" s="2"/>
      <c r="Q58" s="8"/>
      <c r="R58" s="2"/>
      <c r="S58" s="2"/>
      <c r="T58" s="2"/>
      <c r="U58" s="9" t="s">
        <v>54</v>
      </c>
      <c r="V58" s="99"/>
      <c r="W58" s="2"/>
    </row>
    <row r="59" spans="1:24" ht="18">
      <c r="A59" s="100"/>
      <c r="B59" s="101"/>
      <c r="C59" s="402">
        <f>C2</f>
        <v>45862</v>
      </c>
      <c r="D59" s="403"/>
      <c r="E59" s="252">
        <v>169</v>
      </c>
      <c r="F59" s="252"/>
      <c r="G59" s="252"/>
      <c r="H59" s="252"/>
      <c r="I59" s="252"/>
      <c r="J59" s="252"/>
      <c r="K59" s="252"/>
      <c r="L59" s="434" t="s">
        <v>3</v>
      </c>
      <c r="M59" s="434"/>
      <c r="N59" s="434"/>
      <c r="O59" s="399">
        <v>2</v>
      </c>
      <c r="P59" s="399"/>
      <c r="Q59" s="438">
        <v>0</v>
      </c>
      <c r="R59" s="438"/>
      <c r="S59" s="437"/>
      <c r="T59" s="437"/>
      <c r="U59" s="437"/>
      <c r="V59" s="437"/>
      <c r="W59" s="437"/>
    </row>
    <row r="60" spans="1:24">
      <c r="A60" s="287" t="s">
        <v>5</v>
      </c>
      <c r="B60" s="287"/>
      <c r="C60" s="102" t="s">
        <v>6</v>
      </c>
      <c r="D60" s="103" t="s">
        <v>7</v>
      </c>
      <c r="E60" s="7" t="s">
        <v>8</v>
      </c>
      <c r="F60" s="265" t="s">
        <v>55</v>
      </c>
      <c r="G60" s="265"/>
      <c r="H60" s="7"/>
      <c r="I60" s="435" t="s">
        <v>24</v>
      </c>
      <c r="J60" s="435"/>
      <c r="K60" s="435"/>
      <c r="L60" s="265" t="s">
        <v>10</v>
      </c>
      <c r="M60" s="265"/>
      <c r="N60" s="265"/>
      <c r="O60" s="265"/>
      <c r="P60" s="265"/>
      <c r="Q60" s="265"/>
      <c r="R60" s="265"/>
      <c r="S60" s="265"/>
      <c r="T60" s="265"/>
      <c r="U60" s="265"/>
      <c r="V60" s="13" t="s">
        <v>11</v>
      </c>
      <c r="W60" s="13" t="s">
        <v>12</v>
      </c>
    </row>
    <row r="61" spans="1:24" ht="14.25" customHeight="1">
      <c r="A61" s="250"/>
      <c r="B61" s="251"/>
      <c r="C61" s="168"/>
      <c r="D61" s="20"/>
      <c r="E61" s="28"/>
      <c r="F61" s="278"/>
      <c r="G61" s="279"/>
      <c r="H61" s="104">
        <f>+F61-E61</f>
        <v>0</v>
      </c>
      <c r="I61" s="237"/>
      <c r="J61" s="239"/>
      <c r="K61" s="238"/>
      <c r="L61" s="238"/>
      <c r="M61" s="239"/>
      <c r="N61" s="239"/>
      <c r="O61" s="239"/>
      <c r="P61" s="237"/>
      <c r="Q61" s="237"/>
      <c r="R61" s="237"/>
      <c r="S61" s="237"/>
      <c r="T61" s="237"/>
      <c r="U61" s="237"/>
      <c r="V61" s="17"/>
      <c r="W61" s="18" t="e">
        <f t="shared" ref="W61:W69" si="2">V61/F61</f>
        <v>#DIV/0!</v>
      </c>
    </row>
    <row r="62" spans="1:24" ht="14.25" customHeight="1">
      <c r="A62" s="250" t="s">
        <v>111</v>
      </c>
      <c r="B62" s="251"/>
      <c r="C62" s="168" t="s">
        <v>112</v>
      </c>
      <c r="D62" s="168" t="s">
        <v>113</v>
      </c>
      <c r="E62" s="28">
        <v>0</v>
      </c>
      <c r="F62" s="278">
        <v>2</v>
      </c>
      <c r="G62" s="279"/>
      <c r="H62" s="104">
        <f t="shared" ref="H62:H65" si="3">+F62-E62</f>
        <v>2</v>
      </c>
      <c r="I62" s="244" t="s">
        <v>103</v>
      </c>
      <c r="J62" s="245"/>
      <c r="K62" s="246"/>
      <c r="L62" s="305" t="s">
        <v>110</v>
      </c>
      <c r="M62" s="306"/>
      <c r="N62" s="306"/>
      <c r="O62" s="306"/>
      <c r="P62" s="306"/>
      <c r="Q62" s="306"/>
      <c r="R62" s="306"/>
      <c r="S62" s="306"/>
      <c r="T62" s="306"/>
      <c r="U62" s="307"/>
      <c r="V62" s="17">
        <v>39</v>
      </c>
      <c r="W62" s="18">
        <f t="shared" si="2"/>
        <v>19.5</v>
      </c>
    </row>
    <row r="63" spans="1:24" ht="14.25" customHeight="1">
      <c r="A63" s="250" t="s">
        <v>95</v>
      </c>
      <c r="B63" s="251"/>
      <c r="C63" s="168" t="s">
        <v>108</v>
      </c>
      <c r="D63" s="237" t="s">
        <v>109</v>
      </c>
      <c r="E63" s="28">
        <v>5</v>
      </c>
      <c r="F63" s="278">
        <v>7</v>
      </c>
      <c r="G63" s="279"/>
      <c r="H63" s="104">
        <f>+F63-E63</f>
        <v>2</v>
      </c>
      <c r="I63" s="244" t="s">
        <v>103</v>
      </c>
      <c r="J63" s="245"/>
      <c r="K63" s="246"/>
      <c r="L63" s="305" t="s">
        <v>110</v>
      </c>
      <c r="M63" s="306"/>
      <c r="N63" s="306"/>
      <c r="O63" s="306"/>
      <c r="P63" s="306"/>
      <c r="Q63" s="306"/>
      <c r="R63" s="306"/>
      <c r="S63" s="306"/>
      <c r="T63" s="306"/>
      <c r="U63" s="307"/>
      <c r="V63" s="17">
        <f>77+75+81.5</f>
        <v>233.5</v>
      </c>
      <c r="W63" s="18">
        <f t="shared" si="2"/>
        <v>33.357142857142854</v>
      </c>
    </row>
    <row r="64" spans="1:24" ht="14.25" customHeight="1">
      <c r="A64" s="250"/>
      <c r="B64" s="251"/>
      <c r="C64" s="168"/>
      <c r="D64" s="168"/>
      <c r="E64" s="28"/>
      <c r="F64" s="278"/>
      <c r="G64" s="279"/>
      <c r="H64" s="104">
        <f>+F64-E64</f>
        <v>0</v>
      </c>
      <c r="I64" s="244"/>
      <c r="J64" s="245"/>
      <c r="K64" s="246"/>
      <c r="L64" s="305"/>
      <c r="M64" s="306"/>
      <c r="N64" s="306"/>
      <c r="O64" s="306"/>
      <c r="P64" s="306"/>
      <c r="Q64" s="306"/>
      <c r="R64" s="306"/>
      <c r="S64" s="306"/>
      <c r="T64" s="306"/>
      <c r="U64" s="307"/>
      <c r="V64" s="17"/>
      <c r="W64" s="18" t="e">
        <f t="shared" si="2"/>
        <v>#DIV/0!</v>
      </c>
    </row>
    <row r="65" spans="1:23" ht="14.25" customHeight="1">
      <c r="A65" s="250"/>
      <c r="B65" s="251"/>
      <c r="C65" s="168"/>
      <c r="D65" s="168"/>
      <c r="E65" s="28"/>
      <c r="F65" s="278"/>
      <c r="G65" s="279"/>
      <c r="H65" s="104">
        <f t="shared" si="3"/>
        <v>0</v>
      </c>
      <c r="I65" s="244"/>
      <c r="J65" s="245"/>
      <c r="K65" s="246"/>
      <c r="L65" s="305"/>
      <c r="M65" s="306"/>
      <c r="N65" s="306"/>
      <c r="O65" s="306"/>
      <c r="P65" s="306"/>
      <c r="Q65" s="306"/>
      <c r="R65" s="306"/>
      <c r="S65" s="306"/>
      <c r="T65" s="306"/>
      <c r="U65" s="307"/>
      <c r="V65" s="17"/>
      <c r="W65" s="18" t="e">
        <f t="shared" si="2"/>
        <v>#DIV/0!</v>
      </c>
    </row>
    <row r="66" spans="1:23" ht="14.25" customHeight="1">
      <c r="A66" s="250"/>
      <c r="B66" s="251"/>
      <c r="C66" s="168"/>
      <c r="D66" s="168"/>
      <c r="E66" s="28"/>
      <c r="F66" s="278"/>
      <c r="G66" s="279"/>
      <c r="H66" s="104">
        <f>+F66-E66</f>
        <v>0</v>
      </c>
      <c r="I66" s="244"/>
      <c r="J66" s="245"/>
      <c r="K66" s="246"/>
      <c r="L66" s="309"/>
      <c r="M66" s="306"/>
      <c r="N66" s="306"/>
      <c r="O66" s="306"/>
      <c r="P66" s="306"/>
      <c r="Q66" s="306"/>
      <c r="R66" s="306"/>
      <c r="S66" s="306"/>
      <c r="T66" s="306"/>
      <c r="U66" s="307"/>
      <c r="V66" s="17"/>
      <c r="W66" s="18" t="e">
        <f t="shared" si="2"/>
        <v>#DIV/0!</v>
      </c>
    </row>
    <row r="67" spans="1:23" ht="14.25" customHeight="1">
      <c r="A67" s="250"/>
      <c r="B67" s="251"/>
      <c r="C67" s="168"/>
      <c r="D67" s="168"/>
      <c r="E67" s="28"/>
      <c r="F67" s="278"/>
      <c r="G67" s="279"/>
      <c r="H67" s="104"/>
      <c r="I67" s="244"/>
      <c r="J67" s="245"/>
      <c r="K67" s="246"/>
      <c r="L67" s="305"/>
      <c r="M67" s="306"/>
      <c r="N67" s="306"/>
      <c r="O67" s="306"/>
      <c r="P67" s="306"/>
      <c r="Q67" s="306"/>
      <c r="R67" s="306"/>
      <c r="S67" s="306"/>
      <c r="T67" s="306"/>
      <c r="U67" s="307"/>
      <c r="V67" s="17"/>
      <c r="W67" s="18" t="e">
        <f t="shared" si="2"/>
        <v>#DIV/0!</v>
      </c>
    </row>
    <row r="68" spans="1:23" ht="14.25" customHeight="1">
      <c r="A68" s="250"/>
      <c r="B68" s="251"/>
      <c r="C68" s="168"/>
      <c r="D68" s="168"/>
      <c r="E68" s="28"/>
      <c r="F68" s="278"/>
      <c r="G68" s="279"/>
      <c r="H68" s="104"/>
      <c r="I68" s="244"/>
      <c r="J68" s="245"/>
      <c r="K68" s="246"/>
      <c r="L68" s="305"/>
      <c r="M68" s="306"/>
      <c r="N68" s="306"/>
      <c r="O68" s="306"/>
      <c r="P68" s="306"/>
      <c r="Q68" s="306"/>
      <c r="R68" s="306"/>
      <c r="S68" s="306"/>
      <c r="T68" s="306"/>
      <c r="U68" s="307"/>
      <c r="V68" s="17"/>
      <c r="W68" s="18" t="e">
        <f t="shared" si="2"/>
        <v>#DIV/0!</v>
      </c>
    </row>
    <row r="69" spans="1:23" ht="14.25" customHeight="1">
      <c r="A69" s="283"/>
      <c r="B69" s="284"/>
      <c r="C69" s="168"/>
      <c r="D69" s="168"/>
      <c r="E69" s="28"/>
      <c r="F69" s="278"/>
      <c r="G69" s="279"/>
      <c r="H69" s="104"/>
      <c r="I69" s="244"/>
      <c r="J69" s="245"/>
      <c r="K69" s="246"/>
      <c r="L69" s="305"/>
      <c r="M69" s="306"/>
      <c r="N69" s="306"/>
      <c r="O69" s="306"/>
      <c r="P69" s="306"/>
      <c r="Q69" s="306"/>
      <c r="R69" s="306"/>
      <c r="S69" s="306"/>
      <c r="T69" s="306"/>
      <c r="U69" s="307"/>
      <c r="V69" s="17"/>
      <c r="W69" s="18" t="e">
        <f t="shared" si="2"/>
        <v>#DIV/0!</v>
      </c>
    </row>
    <row r="70" spans="1:23" ht="14.25" customHeight="1">
      <c r="A70" s="283"/>
      <c r="B70" s="284"/>
      <c r="C70" s="168"/>
      <c r="D70" s="168"/>
      <c r="E70" s="28"/>
      <c r="F70" s="278"/>
      <c r="G70" s="279"/>
      <c r="H70" s="104"/>
      <c r="I70" s="244"/>
      <c r="J70" s="245"/>
      <c r="K70" s="246"/>
      <c r="L70" s="305"/>
      <c r="M70" s="306"/>
      <c r="N70" s="306"/>
      <c r="O70" s="306"/>
      <c r="P70" s="306"/>
      <c r="Q70" s="306"/>
      <c r="R70" s="306"/>
      <c r="S70" s="306"/>
      <c r="T70" s="306"/>
      <c r="U70" s="307"/>
      <c r="V70" s="17"/>
      <c r="W70" s="18" t="e">
        <f t="shared" ref="W70:W71" si="4">V70/F70</f>
        <v>#DIV/0!</v>
      </c>
    </row>
    <row r="71" spans="1:23" ht="14.25" customHeight="1">
      <c r="A71" s="283"/>
      <c r="B71" s="284"/>
      <c r="C71" s="168"/>
      <c r="D71" s="168"/>
      <c r="E71" s="28"/>
      <c r="F71" s="242"/>
      <c r="G71" s="243"/>
      <c r="H71" s="104"/>
      <c r="I71" s="244"/>
      <c r="J71" s="245"/>
      <c r="K71" s="246"/>
      <c r="L71" s="305"/>
      <c r="M71" s="306"/>
      <c r="N71" s="306"/>
      <c r="O71" s="306"/>
      <c r="P71" s="306"/>
      <c r="Q71" s="306"/>
      <c r="R71" s="306"/>
      <c r="S71" s="306"/>
      <c r="T71" s="306"/>
      <c r="U71" s="307"/>
      <c r="V71" s="17"/>
      <c r="W71" s="18" t="e">
        <f t="shared" si="4"/>
        <v>#DIV/0!</v>
      </c>
    </row>
    <row r="72" spans="1:23" ht="14.25" customHeight="1">
      <c r="A72" s="249" t="s">
        <v>13</v>
      </c>
      <c r="B72" s="249"/>
      <c r="C72" s="22"/>
      <c r="D72" s="23" t="s">
        <v>56</v>
      </c>
      <c r="E72" s="105">
        <f>SUM(E61:E71)</f>
        <v>5</v>
      </c>
      <c r="F72" s="374">
        <f>SUM(F61:G71)</f>
        <v>9</v>
      </c>
      <c r="G72" s="375"/>
      <c r="H72" s="25">
        <f>SUM(H61:H71)</f>
        <v>4</v>
      </c>
      <c r="I72" s="376"/>
      <c r="J72" s="376"/>
      <c r="K72" s="376"/>
      <c r="L72" s="308"/>
      <c r="M72" s="308"/>
      <c r="N72" s="308"/>
      <c r="O72" s="308"/>
      <c r="P72" s="308"/>
      <c r="Q72" s="308"/>
      <c r="R72" s="308"/>
      <c r="S72" s="308"/>
      <c r="T72" s="308"/>
      <c r="U72" s="308"/>
      <c r="V72" s="308"/>
      <c r="W72" s="308"/>
    </row>
    <row r="73" spans="1:23" ht="14.25" customHeight="1">
      <c r="A73" s="240"/>
      <c r="B73" s="240"/>
      <c r="C73" s="168"/>
      <c r="D73" s="168"/>
      <c r="E73" s="19"/>
      <c r="F73" s="242"/>
      <c r="G73" s="243"/>
      <c r="H73" s="106">
        <f>+F73-E73</f>
        <v>0</v>
      </c>
      <c r="I73" s="244"/>
      <c r="J73" s="245"/>
      <c r="K73" s="246"/>
      <c r="L73" s="305"/>
      <c r="M73" s="306"/>
      <c r="N73" s="306"/>
      <c r="O73" s="306"/>
      <c r="P73" s="306"/>
      <c r="Q73" s="306"/>
      <c r="R73" s="306"/>
      <c r="S73" s="306"/>
      <c r="T73" s="306"/>
      <c r="U73" s="307"/>
      <c r="V73" s="17"/>
      <c r="W73" s="18" t="e">
        <f t="shared" ref="W73:W84" si="5">V73/F73</f>
        <v>#DIV/0!</v>
      </c>
    </row>
    <row r="74" spans="1:23" ht="14.25" customHeight="1">
      <c r="A74" s="240"/>
      <c r="B74" s="240"/>
      <c r="C74" s="168"/>
      <c r="D74" s="168"/>
      <c r="E74" s="19"/>
      <c r="F74" s="242"/>
      <c r="G74" s="243"/>
      <c r="H74" s="106">
        <f>+F74-E74</f>
        <v>0</v>
      </c>
      <c r="I74" s="244"/>
      <c r="J74" s="245"/>
      <c r="K74" s="246"/>
      <c r="L74" s="305"/>
      <c r="M74" s="306"/>
      <c r="N74" s="306"/>
      <c r="O74" s="306"/>
      <c r="P74" s="306"/>
      <c r="Q74" s="306"/>
      <c r="R74" s="306"/>
      <c r="S74" s="306"/>
      <c r="T74" s="306"/>
      <c r="U74" s="307"/>
      <c r="V74" s="17"/>
      <c r="W74" s="18" t="e">
        <f t="shared" si="5"/>
        <v>#DIV/0!</v>
      </c>
    </row>
    <row r="75" spans="1:23" ht="14.25" customHeight="1">
      <c r="A75" s="240"/>
      <c r="B75" s="240"/>
      <c r="C75" s="21"/>
      <c r="D75" s="107"/>
      <c r="E75" s="28"/>
      <c r="F75" s="248"/>
      <c r="G75" s="248"/>
      <c r="H75" s="106">
        <f>+F75-E75</f>
        <v>0</v>
      </c>
      <c r="I75" s="244"/>
      <c r="J75" s="245"/>
      <c r="K75" s="246"/>
      <c r="L75" s="305"/>
      <c r="M75" s="306"/>
      <c r="N75" s="306"/>
      <c r="O75" s="306"/>
      <c r="P75" s="306"/>
      <c r="Q75" s="306"/>
      <c r="R75" s="306"/>
      <c r="S75" s="306"/>
      <c r="T75" s="306"/>
      <c r="U75" s="307"/>
      <c r="V75" s="17"/>
      <c r="W75" s="18" t="e">
        <f t="shared" si="5"/>
        <v>#DIV/0!</v>
      </c>
    </row>
    <row r="76" spans="1:23" ht="14.25" customHeight="1">
      <c r="A76" s="249" t="s">
        <v>57</v>
      </c>
      <c r="B76" s="249"/>
      <c r="C76" s="22"/>
      <c r="D76" s="23" t="s">
        <v>15</v>
      </c>
      <c r="E76" s="30">
        <f>SUM(E73:E75)</f>
        <v>0</v>
      </c>
      <c r="F76" s="281">
        <f>SUM(F73:F75)</f>
        <v>0</v>
      </c>
      <c r="G76" s="281"/>
      <c r="H76" s="25">
        <f>H73+H74+H75</f>
        <v>0</v>
      </c>
      <c r="I76" s="241" t="s">
        <v>16</v>
      </c>
      <c r="J76" s="241"/>
      <c r="K76" s="241"/>
      <c r="L76" s="308"/>
      <c r="M76" s="308"/>
      <c r="N76" s="308"/>
      <c r="O76" s="308"/>
      <c r="P76" s="308"/>
      <c r="Q76" s="308"/>
      <c r="R76" s="308"/>
      <c r="S76" s="308"/>
      <c r="T76" s="308"/>
      <c r="U76" s="308"/>
      <c r="V76" s="308"/>
      <c r="W76" s="308"/>
    </row>
    <row r="77" spans="1:23" ht="14.25" customHeight="1">
      <c r="A77" s="240"/>
      <c r="B77" s="240"/>
      <c r="C77" s="168"/>
      <c r="D77" s="168"/>
      <c r="E77" s="19"/>
      <c r="F77" s="248"/>
      <c r="G77" s="248"/>
      <c r="H77" s="106"/>
      <c r="I77" s="244"/>
      <c r="J77" s="245"/>
      <c r="K77" s="246"/>
      <c r="L77" s="305"/>
      <c r="M77" s="306"/>
      <c r="N77" s="306"/>
      <c r="O77" s="306"/>
      <c r="P77" s="306"/>
      <c r="Q77" s="306"/>
      <c r="R77" s="306"/>
      <c r="S77" s="306"/>
      <c r="T77" s="306"/>
      <c r="U77" s="307"/>
      <c r="V77" s="17"/>
      <c r="W77" s="18" t="e">
        <f t="shared" si="5"/>
        <v>#DIV/0!</v>
      </c>
    </row>
    <row r="78" spans="1:23" ht="14.25" customHeight="1">
      <c r="A78" s="240"/>
      <c r="B78" s="240"/>
      <c r="C78" s="14"/>
      <c r="D78" s="168"/>
      <c r="E78" s="28"/>
      <c r="F78" s="248"/>
      <c r="G78" s="248"/>
      <c r="H78" s="106">
        <f>+F78-E78</f>
        <v>0</v>
      </c>
      <c r="I78" s="244"/>
      <c r="J78" s="245"/>
      <c r="K78" s="246"/>
      <c r="L78" s="305"/>
      <c r="M78" s="306"/>
      <c r="N78" s="306"/>
      <c r="O78" s="306"/>
      <c r="P78" s="306"/>
      <c r="Q78" s="306"/>
      <c r="R78" s="306"/>
      <c r="S78" s="306"/>
      <c r="T78" s="306"/>
      <c r="U78" s="307"/>
      <c r="V78" s="17"/>
      <c r="W78" s="18" t="e">
        <f t="shared" si="5"/>
        <v>#DIV/0!</v>
      </c>
    </row>
    <row r="79" spans="1:23" ht="14.25" customHeight="1">
      <c r="A79" s="240"/>
      <c r="B79" s="240"/>
      <c r="C79" s="14"/>
      <c r="D79" s="20"/>
      <c r="E79" s="28"/>
      <c r="F79" s="248"/>
      <c r="G79" s="248"/>
      <c r="H79" s="106">
        <f>+F79-E79</f>
        <v>0</v>
      </c>
      <c r="I79" s="244"/>
      <c r="J79" s="245"/>
      <c r="K79" s="246"/>
      <c r="L79" s="373"/>
      <c r="M79" s="373"/>
      <c r="N79" s="373"/>
      <c r="O79" s="373"/>
      <c r="P79" s="373"/>
      <c r="Q79" s="373"/>
      <c r="R79" s="373"/>
      <c r="S79" s="373"/>
      <c r="T79" s="373"/>
      <c r="U79" s="373"/>
      <c r="V79" s="17"/>
      <c r="W79" s="18" t="e">
        <f t="shared" si="5"/>
        <v>#DIV/0!</v>
      </c>
    </row>
    <row r="80" spans="1:23" ht="14.25" customHeight="1">
      <c r="A80" s="247" t="s">
        <v>58</v>
      </c>
      <c r="B80" s="247"/>
      <c r="C80" s="108"/>
      <c r="D80" s="23" t="s">
        <v>59</v>
      </c>
      <c r="E80" s="34">
        <f>SUM(E77:E79)</f>
        <v>0</v>
      </c>
      <c r="F80" s="280">
        <f>SUM(F77:F79)</f>
        <v>0</v>
      </c>
      <c r="G80" s="280"/>
      <c r="H80" s="35">
        <f>SUM(H77:H79)</f>
        <v>0</v>
      </c>
      <c r="I80" s="241" t="s">
        <v>17</v>
      </c>
      <c r="J80" s="241"/>
      <c r="K80" s="241"/>
      <c r="L80" s="441"/>
      <c r="M80" s="441"/>
      <c r="N80" s="441"/>
      <c r="O80" s="441"/>
      <c r="P80" s="441"/>
      <c r="Q80" s="441"/>
      <c r="R80" s="441"/>
      <c r="S80" s="441"/>
      <c r="T80" s="441"/>
      <c r="U80" s="441"/>
      <c r="V80" s="441"/>
      <c r="W80" s="441" t="e">
        <f t="shared" si="5"/>
        <v>#DIV/0!</v>
      </c>
    </row>
    <row r="81" spans="1:25" ht="14.25" customHeight="1">
      <c r="A81" s="240"/>
      <c r="B81" s="240"/>
      <c r="C81" s="168"/>
      <c r="D81" s="168"/>
      <c r="E81" s="19"/>
      <c r="F81" s="242"/>
      <c r="G81" s="243"/>
      <c r="H81" s="37">
        <f>F81-E81</f>
        <v>0</v>
      </c>
      <c r="I81" s="244"/>
      <c r="J81" s="245"/>
      <c r="K81" s="246"/>
      <c r="L81" s="305"/>
      <c r="M81" s="306"/>
      <c r="N81" s="306"/>
      <c r="O81" s="306"/>
      <c r="P81" s="306"/>
      <c r="Q81" s="306"/>
      <c r="R81" s="306"/>
      <c r="S81" s="306"/>
      <c r="T81" s="306"/>
      <c r="U81" s="307"/>
      <c r="V81" s="17"/>
      <c r="W81" s="18" t="e">
        <f t="shared" si="5"/>
        <v>#DIV/0!</v>
      </c>
    </row>
    <row r="82" spans="1:25" ht="14.25" customHeight="1">
      <c r="A82" s="240"/>
      <c r="B82" s="240"/>
      <c r="C82" s="14"/>
      <c r="D82" s="168"/>
      <c r="E82" s="19"/>
      <c r="F82" s="242"/>
      <c r="G82" s="243"/>
      <c r="H82" s="37">
        <f>F82-E82</f>
        <v>0</v>
      </c>
      <c r="I82" s="244"/>
      <c r="J82" s="245"/>
      <c r="K82" s="246"/>
      <c r="L82" s="305"/>
      <c r="M82" s="306"/>
      <c r="N82" s="306"/>
      <c r="O82" s="306"/>
      <c r="P82" s="306"/>
      <c r="Q82" s="306"/>
      <c r="R82" s="306"/>
      <c r="S82" s="306"/>
      <c r="T82" s="306"/>
      <c r="U82" s="307"/>
      <c r="V82" s="17"/>
      <c r="W82" s="18" t="e">
        <f>V82/F82</f>
        <v>#DIV/0!</v>
      </c>
    </row>
    <row r="83" spans="1:25" ht="14.25" customHeight="1">
      <c r="A83" s="240"/>
      <c r="B83" s="240"/>
      <c r="C83" s="14"/>
      <c r="D83" s="168"/>
      <c r="E83" s="28"/>
      <c r="F83" s="248"/>
      <c r="G83" s="248"/>
      <c r="H83" s="37">
        <f>F83-E83</f>
        <v>0</v>
      </c>
      <c r="I83" s="244"/>
      <c r="J83" s="245"/>
      <c r="K83" s="246"/>
      <c r="L83" s="305"/>
      <c r="M83" s="306"/>
      <c r="N83" s="306"/>
      <c r="O83" s="306"/>
      <c r="P83" s="306"/>
      <c r="Q83" s="306"/>
      <c r="R83" s="306"/>
      <c r="S83" s="306"/>
      <c r="T83" s="306"/>
      <c r="U83" s="307"/>
      <c r="V83" s="17"/>
      <c r="W83" s="18" t="e">
        <f t="shared" si="5"/>
        <v>#DIV/0!</v>
      </c>
    </row>
    <row r="84" spans="1:25" ht="14.25" customHeight="1">
      <c r="A84" s="283"/>
      <c r="B84" s="284"/>
      <c r="C84" s="14"/>
      <c r="D84" s="20"/>
      <c r="E84" s="31"/>
      <c r="F84" s="382"/>
      <c r="G84" s="382"/>
      <c r="H84" s="37">
        <f>F84-E84</f>
        <v>0</v>
      </c>
      <c r="I84" s="440"/>
      <c r="J84" s="440"/>
      <c r="K84" s="440"/>
      <c r="L84" s="305"/>
      <c r="M84" s="306"/>
      <c r="N84" s="306"/>
      <c r="O84" s="306"/>
      <c r="P84" s="306"/>
      <c r="Q84" s="306"/>
      <c r="R84" s="306"/>
      <c r="S84" s="306"/>
      <c r="T84" s="306"/>
      <c r="U84" s="307"/>
      <c r="V84" s="17"/>
      <c r="W84" s="18" t="e">
        <f t="shared" si="5"/>
        <v>#DIV/0!</v>
      </c>
    </row>
    <row r="85" spans="1:25" ht="14.25" customHeight="1">
      <c r="A85" s="380"/>
      <c r="B85" s="380"/>
      <c r="C85" s="34"/>
      <c r="D85" s="38" t="s">
        <v>60</v>
      </c>
      <c r="E85" s="39"/>
      <c r="F85" s="285">
        <f>SUM(F81:F84)</f>
        <v>0</v>
      </c>
      <c r="G85" s="285"/>
      <c r="H85" s="35">
        <f>SUM(H81:H84)</f>
        <v>0</v>
      </c>
      <c r="I85" s="381" t="s">
        <v>20</v>
      </c>
      <c r="J85" s="381"/>
      <c r="K85" s="381"/>
      <c r="L85" s="370"/>
      <c r="M85" s="370"/>
      <c r="N85" s="370"/>
      <c r="O85" s="370"/>
      <c r="P85" s="370"/>
      <c r="Q85" s="370"/>
      <c r="R85" s="370"/>
      <c r="S85" s="370"/>
      <c r="T85" s="370"/>
      <c r="U85" s="370"/>
      <c r="V85" s="370"/>
      <c r="W85" s="370"/>
    </row>
    <row r="86" spans="1:25" ht="18">
      <c r="A86" s="379" t="s">
        <v>21</v>
      </c>
      <c r="B86" s="379"/>
      <c r="C86" s="379"/>
      <c r="D86" s="379"/>
      <c r="E86" s="109" t="s">
        <v>22</v>
      </c>
      <c r="F86" s="371" t="s">
        <v>23</v>
      </c>
      <c r="G86" s="371"/>
      <c r="H86" s="110">
        <f>(F72*1)+(F76*1.5)+(F80*1)+(F85*0.4)</f>
        <v>9</v>
      </c>
      <c r="I86" s="364" t="s">
        <v>24</v>
      </c>
      <c r="J86" s="364"/>
      <c r="K86" s="364"/>
      <c r="L86" s="372" t="s">
        <v>10</v>
      </c>
      <c r="M86" s="372"/>
      <c r="N86" s="372"/>
      <c r="O86" s="372"/>
      <c r="P86" s="372"/>
      <c r="Q86" s="365" t="s">
        <v>85</v>
      </c>
      <c r="R86" s="365"/>
      <c r="S86" s="365"/>
      <c r="T86" s="365"/>
      <c r="U86" s="365"/>
      <c r="V86" s="350">
        <f>(V89/H86)</f>
        <v>30.277777777777779</v>
      </c>
      <c r="W86" s="350"/>
    </row>
    <row r="87" spans="1:25" ht="14.25" customHeight="1">
      <c r="A87" s="289" t="s">
        <v>26</v>
      </c>
      <c r="B87" s="289"/>
      <c r="C87" s="289"/>
      <c r="D87" s="289"/>
      <c r="E87" s="111" t="s">
        <v>61</v>
      </c>
      <c r="F87" s="337" t="s">
        <v>92</v>
      </c>
      <c r="G87" s="338"/>
      <c r="H87" s="112"/>
      <c r="I87" s="244" t="s">
        <v>103</v>
      </c>
      <c r="J87" s="245"/>
      <c r="K87" s="246"/>
      <c r="L87" s="447"/>
      <c r="M87" s="447"/>
      <c r="N87" s="447"/>
      <c r="O87" s="447"/>
      <c r="P87" s="447"/>
      <c r="Q87" s="447"/>
      <c r="R87" s="447"/>
      <c r="S87" s="447"/>
      <c r="T87" s="447"/>
      <c r="U87" s="447"/>
      <c r="V87" s="447"/>
      <c r="W87" s="447"/>
    </row>
    <row r="88" spans="1:25" ht="14.25" customHeight="1">
      <c r="A88" s="444" t="s">
        <v>62</v>
      </c>
      <c r="B88" s="444"/>
      <c r="C88" s="444"/>
      <c r="D88" s="444"/>
      <c r="E88" s="113" t="s">
        <v>65</v>
      </c>
      <c r="F88" s="337"/>
      <c r="G88" s="338"/>
      <c r="H88" s="114"/>
      <c r="I88" s="244"/>
      <c r="J88" s="245"/>
      <c r="K88" s="246"/>
      <c r="L88" s="447"/>
      <c r="M88" s="447"/>
      <c r="N88" s="447"/>
      <c r="O88" s="447"/>
      <c r="P88" s="447"/>
      <c r="Q88" s="447"/>
      <c r="R88" s="447"/>
      <c r="S88" s="447"/>
      <c r="T88" s="447"/>
      <c r="U88" s="447"/>
      <c r="V88" s="447"/>
      <c r="W88" s="447"/>
    </row>
    <row r="89" spans="1:25" ht="16.5" customHeight="1" thickBot="1">
      <c r="A89" s="289" t="s">
        <v>27</v>
      </c>
      <c r="B89" s="289"/>
      <c r="C89" s="289"/>
      <c r="D89" s="289"/>
      <c r="E89" s="42" t="s">
        <v>66</v>
      </c>
      <c r="F89" s="337" t="s">
        <v>92</v>
      </c>
      <c r="G89" s="338"/>
      <c r="H89" s="115"/>
      <c r="I89" s="244" t="s">
        <v>105</v>
      </c>
      <c r="J89" s="245"/>
      <c r="K89" s="246"/>
      <c r="L89" s="446" t="s">
        <v>72</v>
      </c>
      <c r="M89" s="446"/>
      <c r="N89" s="368">
        <v>356</v>
      </c>
      <c r="O89" s="368"/>
      <c r="P89" s="116" t="s">
        <v>29</v>
      </c>
      <c r="Q89" s="454" t="s">
        <v>74</v>
      </c>
      <c r="R89" s="454"/>
      <c r="S89" s="454"/>
      <c r="T89" s="454"/>
      <c r="U89" s="454"/>
      <c r="V89" s="310">
        <f>SUM(V61:V71)+SUM(V73:V75)+SUM(V77:V79)+SUM(V81:V84)</f>
        <v>272.5</v>
      </c>
      <c r="W89" s="311"/>
    </row>
    <row r="90" spans="1:25" ht="15">
      <c r="A90" s="432" t="s">
        <v>37</v>
      </c>
      <c r="B90" s="432"/>
      <c r="C90" s="432"/>
      <c r="D90" s="117">
        <f>((F72*1)+(F76*1.5)+(F80*1)+(F85*0.4))/((E92+E94)/5)</f>
        <v>2.6086956521739131</v>
      </c>
      <c r="E90" s="118" t="s">
        <v>38</v>
      </c>
      <c r="F90" s="299" t="s">
        <v>77</v>
      </c>
      <c r="G90" s="300"/>
      <c r="H90" s="300"/>
      <c r="I90" s="300"/>
      <c r="J90" s="300"/>
      <c r="K90" s="300"/>
      <c r="L90" s="300"/>
      <c r="M90" s="300"/>
      <c r="N90" s="300"/>
      <c r="O90" s="300"/>
      <c r="P90" s="300"/>
      <c r="Q90" s="300"/>
      <c r="R90" s="300"/>
      <c r="S90" s="300"/>
      <c r="T90" s="300"/>
      <c r="U90" s="301"/>
      <c r="V90" s="448"/>
      <c r="W90" s="449"/>
      <c r="X90" s="119"/>
      <c r="Y90" s="119"/>
    </row>
    <row r="91" spans="1:25" ht="15.75">
      <c r="A91" s="50"/>
      <c r="B91" s="59" t="s">
        <v>39</v>
      </c>
      <c r="C91" s="293">
        <f>(E92*27+E94*22.5)</f>
        <v>465.75</v>
      </c>
      <c r="D91" s="120" t="s">
        <v>34</v>
      </c>
      <c r="E91" s="141">
        <v>3</v>
      </c>
      <c r="F91" s="351" t="s">
        <v>103</v>
      </c>
      <c r="G91" s="262"/>
      <c r="H91" s="351" t="s">
        <v>102</v>
      </c>
      <c r="I91" s="262"/>
      <c r="J91" s="351" t="s">
        <v>105</v>
      </c>
      <c r="K91" s="262"/>
      <c r="L91" s="351" t="s">
        <v>103</v>
      </c>
      <c r="M91" s="262"/>
      <c r="N91" s="351" t="s">
        <v>102</v>
      </c>
      <c r="O91" s="262"/>
      <c r="P91" s="351"/>
      <c r="Q91" s="262"/>
      <c r="R91" s="351"/>
      <c r="S91" s="262"/>
      <c r="T91" s="351"/>
      <c r="U91" s="445"/>
      <c r="V91" s="342"/>
      <c r="W91" s="343"/>
    </row>
    <row r="92" spans="1:25" ht="15.75">
      <c r="A92" s="61"/>
      <c r="B92" s="62" t="s">
        <v>40</v>
      </c>
      <c r="C92" s="293"/>
      <c r="D92" s="120" t="s">
        <v>36</v>
      </c>
      <c r="E92" s="121">
        <f>(G92-F92)+(I92-H92)+(K92-J92)+(M92-L92)+(O92-N92)+(Q92-P92)+(S92-R92)+(U92-T92)</f>
        <v>17.25</v>
      </c>
      <c r="F92" s="64">
        <v>15.5</v>
      </c>
      <c r="G92" s="64">
        <v>18</v>
      </c>
      <c r="H92" s="64">
        <v>15.5</v>
      </c>
      <c r="I92" s="64">
        <v>18.5</v>
      </c>
      <c r="J92" s="64">
        <v>19</v>
      </c>
      <c r="K92" s="64">
        <v>22.75</v>
      </c>
      <c r="L92" s="64">
        <v>18.5</v>
      </c>
      <c r="M92" s="64">
        <v>22.75</v>
      </c>
      <c r="N92" s="64">
        <v>19</v>
      </c>
      <c r="O92" s="64">
        <v>22.75</v>
      </c>
      <c r="P92" s="64"/>
      <c r="Q92" s="64"/>
      <c r="R92" s="64"/>
      <c r="S92" s="64"/>
      <c r="T92" s="64"/>
      <c r="U92" s="171"/>
      <c r="V92" s="184"/>
      <c r="W92" s="200"/>
    </row>
    <row r="93" spans="1:25" ht="15.75">
      <c r="A93" s="61"/>
      <c r="B93" s="302" t="s">
        <v>63</v>
      </c>
      <c r="C93" s="356">
        <f>C91/((F72*1.2)+(F76*1.5)+(F80*1)+(F85*0.4))</f>
        <v>43.125000000000007</v>
      </c>
      <c r="D93" s="120" t="s">
        <v>41</v>
      </c>
      <c r="E93" s="122">
        <v>0</v>
      </c>
      <c r="F93" s="297"/>
      <c r="G93" s="298"/>
      <c r="H93" s="297"/>
      <c r="I93" s="298"/>
      <c r="J93" s="297"/>
      <c r="K93" s="298"/>
      <c r="L93" s="297"/>
      <c r="M93" s="298"/>
      <c r="N93" s="297"/>
      <c r="O93" s="298"/>
      <c r="P93" s="342"/>
      <c r="Q93" s="343"/>
      <c r="R93" s="369"/>
      <c r="S93" s="343"/>
      <c r="T93" s="342"/>
      <c r="U93" s="343"/>
      <c r="V93" s="353"/>
      <c r="W93" s="275"/>
    </row>
    <row r="94" spans="1:25" ht="16.5" thickBot="1">
      <c r="A94" s="65"/>
      <c r="B94" s="302"/>
      <c r="C94" s="356"/>
      <c r="D94" s="123" t="s">
        <v>42</v>
      </c>
      <c r="E94" s="124">
        <f>(G94-F94)+(I94-H94)+(K94-J94)+(M94-L94)+(O94-N94)+(Q94-P94)+(S94-R94)+(U94-T94)+(W94-V94)+(W92-V92)+(S99-R99)+(U99-T99)+(W97-V97)+(W99-V99)</f>
        <v>0</v>
      </c>
      <c r="F94" s="198"/>
      <c r="G94" s="199"/>
      <c r="H94" s="196"/>
      <c r="I94" s="196"/>
      <c r="J94" s="198"/>
      <c r="K94" s="199"/>
      <c r="L94" s="196"/>
      <c r="M94" s="196"/>
      <c r="N94" s="196"/>
      <c r="O94" s="196"/>
      <c r="P94" s="184"/>
      <c r="Q94" s="200"/>
      <c r="R94" s="198"/>
      <c r="S94" s="199"/>
      <c r="T94" s="197"/>
      <c r="U94" s="202"/>
      <c r="V94" s="184"/>
      <c r="W94" s="200"/>
    </row>
    <row r="95" spans="1:25" ht="15">
      <c r="A95" s="354" t="s">
        <v>43</v>
      </c>
      <c r="B95" s="354"/>
      <c r="C95" s="354"/>
      <c r="D95" s="125" t="e">
        <f>((F72*1)+(F76*1.5)+(F80*1)+(F85*0.4))/((E97+E99)/5)</f>
        <v>#DIV/0!</v>
      </c>
      <c r="E95" s="205" t="s">
        <v>38</v>
      </c>
      <c r="F95" s="299" t="s">
        <v>75</v>
      </c>
      <c r="G95" s="300"/>
      <c r="H95" s="300"/>
      <c r="I95" s="300"/>
      <c r="J95" s="300"/>
      <c r="K95" s="300"/>
      <c r="L95" s="300"/>
      <c r="M95" s="300"/>
      <c r="N95" s="300"/>
      <c r="O95" s="300"/>
      <c r="P95" s="300"/>
      <c r="Q95" s="300"/>
      <c r="R95" s="300"/>
      <c r="S95" s="300"/>
      <c r="T95" s="300"/>
      <c r="U95" s="301"/>
      <c r="V95" s="303"/>
      <c r="W95" s="304"/>
    </row>
    <row r="96" spans="1:25" ht="15.75">
      <c r="A96" s="50"/>
      <c r="B96" s="59" t="s">
        <v>39</v>
      </c>
      <c r="C96" s="293">
        <f>(E97*27+E99*22.5)</f>
        <v>0</v>
      </c>
      <c r="D96" s="126" t="s">
        <v>34</v>
      </c>
      <c r="E96" s="127"/>
      <c r="F96" s="261"/>
      <c r="G96" s="262"/>
      <c r="H96" s="351"/>
      <c r="I96" s="262"/>
      <c r="J96" s="288"/>
      <c r="K96" s="339"/>
      <c r="L96" s="294"/>
      <c r="M96" s="295"/>
      <c r="N96" s="296"/>
      <c r="O96" s="296"/>
      <c r="P96" s="296"/>
      <c r="Q96" s="296"/>
      <c r="R96" s="367"/>
      <c r="S96" s="367"/>
      <c r="T96" s="296"/>
      <c r="U96" s="366"/>
      <c r="V96" s="353"/>
      <c r="W96" s="275"/>
    </row>
    <row r="97" spans="1:24" ht="16.5" thickBot="1">
      <c r="A97" s="61"/>
      <c r="B97" s="62" t="s">
        <v>40</v>
      </c>
      <c r="C97" s="293"/>
      <c r="D97" s="120" t="s">
        <v>36</v>
      </c>
      <c r="E97" s="128">
        <f>(G97-F97)+(I97-H97)+(K97-J97)+(M97-L97)+(O97-N97)+(Q97-P97)+(S97-R97)+(U97-T97)</f>
        <v>0</v>
      </c>
      <c r="F97" s="190"/>
      <c r="G97" s="191"/>
      <c r="H97" s="212"/>
      <c r="I97" s="212"/>
      <c r="J97" s="212"/>
      <c r="K97" s="212"/>
      <c r="L97" s="212"/>
      <c r="M97" s="212"/>
      <c r="N97" s="212"/>
      <c r="O97" s="212"/>
      <c r="P97" s="212"/>
      <c r="Q97" s="212"/>
      <c r="R97" s="72"/>
      <c r="S97" s="73"/>
      <c r="T97" s="203"/>
      <c r="U97" s="204"/>
      <c r="V97" s="184"/>
      <c r="W97" s="200"/>
    </row>
    <row r="98" spans="1:24" ht="15.75">
      <c r="A98" s="55"/>
      <c r="B98" s="302" t="s">
        <v>63</v>
      </c>
      <c r="C98" s="356">
        <f>C96/((F72*1.2)+(F76*1.5)+(F80*1)+(F85*0.4))</f>
        <v>0</v>
      </c>
      <c r="D98" s="120" t="s">
        <v>41</v>
      </c>
      <c r="E98" s="213">
        <v>0</v>
      </c>
      <c r="F98" s="359"/>
      <c r="G98" s="360"/>
      <c r="H98" s="348"/>
      <c r="I98" s="349"/>
      <c r="J98" s="348"/>
      <c r="K98" s="349"/>
      <c r="L98" s="361"/>
      <c r="M98" s="362"/>
      <c r="N98" s="348"/>
      <c r="O98" s="349"/>
      <c r="P98" s="348"/>
      <c r="Q98" s="352"/>
      <c r="R98" s="303"/>
      <c r="S98" s="304"/>
      <c r="T98" s="304"/>
      <c r="U98" s="433"/>
      <c r="V98" s="298"/>
      <c r="W98" s="343"/>
    </row>
    <row r="99" spans="1:24" ht="16.5" thickBot="1">
      <c r="A99" s="65"/>
      <c r="B99" s="302"/>
      <c r="C99" s="356"/>
      <c r="D99" s="123" t="s">
        <v>42</v>
      </c>
      <c r="E99" s="142">
        <f>(G99-F99)+(I99-H99)+(K99-J99)+(M99-L99)+(O99-N99)+(Q99-P99)+(S102-R102)+(U102-T102)+(W102-V102)+(S104-R104)+(U104-T104)+(W104-V104)</f>
        <v>0</v>
      </c>
      <c r="F99" s="233"/>
      <c r="G99" s="234"/>
      <c r="H99" s="235"/>
      <c r="I99" s="235"/>
      <c r="J99" s="229"/>
      <c r="K99" s="230"/>
      <c r="L99" s="229"/>
      <c r="M99" s="229"/>
      <c r="N99" s="229"/>
      <c r="O99" s="229"/>
      <c r="P99" s="229"/>
      <c r="Q99" s="231"/>
      <c r="R99" s="201"/>
      <c r="S99" s="196"/>
      <c r="T99" s="197"/>
      <c r="U99" s="228"/>
      <c r="V99" s="211"/>
      <c r="W99" s="202"/>
    </row>
    <row r="100" spans="1:24" ht="15">
      <c r="A100" s="354" t="s">
        <v>44</v>
      </c>
      <c r="B100" s="354"/>
      <c r="C100" s="354"/>
      <c r="D100" s="125">
        <f>((F72*1)+(F76*1.5)+(F80*1)+(F85*0.4))/((E102+E104)/5)</f>
        <v>6.9230769230769225</v>
      </c>
      <c r="E100" s="205"/>
      <c r="F100" s="357"/>
      <c r="G100" s="358"/>
      <c r="H100" s="358"/>
      <c r="I100" s="358"/>
      <c r="J100" s="358"/>
      <c r="K100" s="358"/>
      <c r="L100" s="358"/>
      <c r="M100" s="358"/>
      <c r="N100" s="358"/>
      <c r="O100" s="358"/>
      <c r="P100" s="358"/>
      <c r="Q100" s="301"/>
      <c r="R100" s="271" t="s">
        <v>78</v>
      </c>
      <c r="S100" s="272"/>
      <c r="T100" s="272"/>
      <c r="U100" s="272"/>
      <c r="V100" s="272"/>
      <c r="W100" s="273"/>
    </row>
    <row r="101" spans="1:24" ht="15.75">
      <c r="A101" s="50"/>
      <c r="B101" s="59" t="s">
        <v>39</v>
      </c>
      <c r="C101" s="355">
        <f>(E102*27+E104*20)</f>
        <v>175.5</v>
      </c>
      <c r="D101" s="126" t="s">
        <v>34</v>
      </c>
      <c r="E101" s="129">
        <v>1</v>
      </c>
      <c r="F101" s="261" t="s">
        <v>97</v>
      </c>
      <c r="G101" s="262"/>
      <c r="H101" s="351" t="s">
        <v>97</v>
      </c>
      <c r="I101" s="262"/>
      <c r="J101" s="288"/>
      <c r="K101" s="339"/>
      <c r="L101" s="340"/>
      <c r="M101" s="341"/>
      <c r="N101" s="340"/>
      <c r="O101" s="341"/>
      <c r="P101" s="340"/>
      <c r="Q101" s="363"/>
      <c r="R101" s="346"/>
      <c r="S101" s="347"/>
      <c r="T101" s="258"/>
      <c r="U101" s="258"/>
      <c r="V101" s="258"/>
      <c r="W101" s="259"/>
    </row>
    <row r="102" spans="1:24" ht="15.75">
      <c r="A102" s="61"/>
      <c r="B102" s="130" t="s">
        <v>40</v>
      </c>
      <c r="C102" s="355"/>
      <c r="D102" s="120" t="s">
        <v>36</v>
      </c>
      <c r="E102" s="128">
        <f>(G102-F102)+(I102-H102)+(O102-N102)+(K102-J102)+(M102-L102)+(Q102-P102)</f>
        <v>6.5</v>
      </c>
      <c r="F102" s="172">
        <v>16</v>
      </c>
      <c r="G102" s="64">
        <v>19</v>
      </c>
      <c r="H102" s="64">
        <v>19.5</v>
      </c>
      <c r="I102" s="64">
        <v>23</v>
      </c>
      <c r="J102" s="64"/>
      <c r="K102" s="64"/>
      <c r="L102" s="64"/>
      <c r="M102" s="64"/>
      <c r="N102" s="64"/>
      <c r="O102" s="64"/>
      <c r="P102" s="64"/>
      <c r="Q102" s="171"/>
      <c r="R102" s="214"/>
      <c r="S102" s="215"/>
      <c r="T102" s="215"/>
      <c r="U102" s="215"/>
      <c r="V102" s="215"/>
      <c r="W102" s="216"/>
    </row>
    <row r="103" spans="1:24" ht="15.75">
      <c r="A103" s="131"/>
      <c r="B103" s="327" t="s">
        <v>63</v>
      </c>
      <c r="C103" s="328">
        <f>C101/((F72*1.2)+(F76*1.5)+(F80*1)+(F85*0.4))</f>
        <v>16.25</v>
      </c>
      <c r="D103" s="120" t="s">
        <v>41</v>
      </c>
      <c r="E103" s="132">
        <v>0</v>
      </c>
      <c r="F103" s="260"/>
      <c r="G103" s="255"/>
      <c r="H103" s="254"/>
      <c r="I103" s="255"/>
      <c r="J103" s="254"/>
      <c r="K103" s="255"/>
      <c r="L103" s="313"/>
      <c r="M103" s="336"/>
      <c r="N103" s="313"/>
      <c r="O103" s="336"/>
      <c r="P103" s="313"/>
      <c r="Q103" s="314"/>
      <c r="R103" s="315"/>
      <c r="S103" s="316"/>
      <c r="T103" s="325"/>
      <c r="U103" s="325"/>
      <c r="V103" s="325"/>
      <c r="W103" s="326"/>
    </row>
    <row r="104" spans="1:24" ht="16.5" thickBot="1">
      <c r="A104" s="133" t="s">
        <v>32</v>
      </c>
      <c r="B104" s="327"/>
      <c r="C104" s="328"/>
      <c r="D104" s="120" t="s">
        <v>42</v>
      </c>
      <c r="E104" s="134">
        <f>(G104-F104)+(I104-H104)+(K104-J104)+(M104-L104)+(O104-N104)+(Q104-P104)</f>
        <v>0</v>
      </c>
      <c r="F104" s="206"/>
      <c r="G104" s="207"/>
      <c r="H104" s="207"/>
      <c r="I104" s="207"/>
      <c r="J104" s="207"/>
      <c r="K104" s="207"/>
      <c r="L104" s="207"/>
      <c r="M104" s="207"/>
      <c r="N104" s="207"/>
      <c r="O104" s="207"/>
      <c r="P104" s="207"/>
      <c r="Q104" s="208"/>
      <c r="R104" s="217"/>
      <c r="S104" s="218"/>
      <c r="T104" s="219"/>
      <c r="U104" s="219"/>
      <c r="V104" s="220"/>
      <c r="W104" s="221"/>
    </row>
    <row r="105" spans="1:24" ht="16.5" thickBot="1">
      <c r="A105" s="80">
        <f>C105/H86</f>
        <v>71.25</v>
      </c>
      <c r="B105" s="135" t="s">
        <v>45</v>
      </c>
      <c r="C105" s="136">
        <f>C91+C96+C101</f>
        <v>641.25</v>
      </c>
      <c r="D105" s="137"/>
      <c r="E105" s="138"/>
      <c r="F105" s="332"/>
      <c r="G105" s="333"/>
      <c r="H105" s="333"/>
      <c r="I105" s="333"/>
      <c r="J105" s="333"/>
      <c r="K105" s="333"/>
      <c r="L105" s="333"/>
      <c r="M105" s="333"/>
      <c r="N105" s="333"/>
      <c r="O105" s="333"/>
      <c r="P105" s="333"/>
      <c r="Q105" s="333"/>
      <c r="R105" s="333"/>
      <c r="S105" s="333"/>
      <c r="T105" s="333"/>
      <c r="U105" s="333"/>
      <c r="V105" s="333"/>
      <c r="W105" s="334"/>
    </row>
    <row r="106" spans="1:24" ht="13.5" thickBot="1">
      <c r="A106" s="145" t="s">
        <v>64</v>
      </c>
      <c r="B106" s="312" t="s">
        <v>46</v>
      </c>
      <c r="C106" s="312"/>
      <c r="D106" s="139"/>
      <c r="E106" s="140" t="s">
        <v>38</v>
      </c>
      <c r="F106" s="210" t="s">
        <v>79</v>
      </c>
      <c r="G106" s="210"/>
      <c r="H106" s="210"/>
      <c r="I106" s="210"/>
      <c r="J106" s="210"/>
      <c r="K106" s="210"/>
      <c r="L106" s="210"/>
      <c r="M106" s="210"/>
      <c r="N106" s="210"/>
      <c r="O106" s="210"/>
      <c r="P106" s="210"/>
      <c r="Q106" s="210"/>
      <c r="R106" s="210"/>
      <c r="S106" s="210"/>
      <c r="T106" s="210"/>
      <c r="U106" s="210"/>
      <c r="V106" s="210"/>
      <c r="W106" s="210"/>
    </row>
    <row r="107" spans="1:24" ht="13.5" customHeight="1" thickBot="1">
      <c r="A107" s="160">
        <f>(C47+C105)/(H26+H86)</f>
        <v>49.178571428571431</v>
      </c>
      <c r="B107" s="163" t="s">
        <v>70</v>
      </c>
      <c r="C107" s="164">
        <f>(C105+(A108*27)+(A110*22.5))/H86</f>
        <v>77.25</v>
      </c>
      <c r="D107" s="126" t="s">
        <v>34</v>
      </c>
      <c r="E107" s="60"/>
      <c r="F107" s="321"/>
      <c r="G107" s="322"/>
      <c r="H107" s="323"/>
      <c r="I107" s="322"/>
      <c r="J107" s="323"/>
      <c r="K107" s="344"/>
      <c r="L107" s="256" t="s">
        <v>94</v>
      </c>
      <c r="M107" s="257"/>
      <c r="N107" s="335"/>
      <c r="O107" s="257"/>
      <c r="P107" s="335"/>
      <c r="Q107" s="257"/>
      <c r="R107" s="335"/>
      <c r="S107" s="257"/>
      <c r="T107" s="335"/>
      <c r="U107" s="257"/>
      <c r="V107" s="335"/>
      <c r="W107" s="345"/>
    </row>
    <row r="108" spans="1:24" ht="13.5" customHeight="1" thickBot="1">
      <c r="A108" s="161">
        <f>(M108-L108)+(O108-N108)+(Q108-P108)+(S108-R108)+(U108-T108)+(W108-V108)</f>
        <v>2</v>
      </c>
      <c r="B108" s="167" t="s">
        <v>71</v>
      </c>
      <c r="C108" s="166">
        <f>(C47+(A50*27+A52*22.5)+C105+(A108*27+A110*22.5))/(H26+H86)</f>
        <v>51.75</v>
      </c>
      <c r="D108" s="120" t="s">
        <v>36</v>
      </c>
      <c r="E108" s="134">
        <f>SUM(G108-F108)+SUM(I108-H108)+SUM(K108-J108)</f>
        <v>0</v>
      </c>
      <c r="F108" s="195"/>
      <c r="G108" s="87"/>
      <c r="H108" s="87"/>
      <c r="I108" s="87"/>
      <c r="J108" s="71"/>
      <c r="K108" s="193"/>
      <c r="L108" s="169">
        <v>15.5</v>
      </c>
      <c r="M108" s="151">
        <v>17.5</v>
      </c>
      <c r="N108" s="151"/>
      <c r="O108" s="151"/>
      <c r="P108" s="149"/>
      <c r="Q108" s="149"/>
      <c r="R108" s="149"/>
      <c r="S108" s="149"/>
      <c r="T108" s="149"/>
      <c r="U108" s="149"/>
      <c r="V108" s="152"/>
      <c r="W108" s="150"/>
    </row>
    <row r="109" spans="1:24" ht="13.5" customHeight="1">
      <c r="A109" s="162" t="s">
        <v>67</v>
      </c>
      <c r="B109" s="165"/>
      <c r="C109" s="317">
        <f>(E108*27)+(E110*22.5)</f>
        <v>0</v>
      </c>
      <c r="D109" s="120" t="s">
        <v>41</v>
      </c>
      <c r="E109" s="132"/>
      <c r="F109" s="260"/>
      <c r="G109" s="255"/>
      <c r="H109" s="254"/>
      <c r="I109" s="255"/>
      <c r="J109" s="254"/>
      <c r="K109" s="324"/>
      <c r="L109" s="269"/>
      <c r="M109" s="270"/>
      <c r="N109" s="319"/>
      <c r="O109" s="270"/>
      <c r="P109" s="319"/>
      <c r="Q109" s="270"/>
      <c r="R109" s="319"/>
      <c r="S109" s="270"/>
      <c r="T109" s="319"/>
      <c r="U109" s="270"/>
      <c r="V109" s="319"/>
      <c r="W109" s="320"/>
    </row>
    <row r="110" spans="1:24" ht="13.5" customHeight="1" thickBot="1">
      <c r="A110" s="154">
        <f>(M110-L110)+(O110-N110)+(Q110-P110)+(S110-R110)+(U110-T110)+(W110-V110)</f>
        <v>0</v>
      </c>
      <c r="B110" s="130" t="s">
        <v>40</v>
      </c>
      <c r="C110" s="318"/>
      <c r="D110" s="123" t="s">
        <v>42</v>
      </c>
      <c r="E110" s="227">
        <f>SUM(G110-F110)+SUM(I110-H110)+SUM(K110-J110)</f>
        <v>0</v>
      </c>
      <c r="F110" s="173"/>
      <c r="G110" s="175"/>
      <c r="H110" s="175"/>
      <c r="I110" s="175"/>
      <c r="J110" s="175"/>
      <c r="K110" s="176"/>
      <c r="L110" s="153"/>
      <c r="M110" s="147"/>
      <c r="N110" s="147"/>
      <c r="O110" s="147"/>
      <c r="P110" s="147"/>
      <c r="Q110" s="147"/>
      <c r="R110" s="146"/>
      <c r="S110" s="146"/>
      <c r="T110" s="146"/>
      <c r="U110" s="146"/>
      <c r="V110" s="146"/>
      <c r="W110" s="148"/>
    </row>
    <row r="111" spans="1:24" ht="100.5" customHeight="1">
      <c r="A111" s="442" t="s">
        <v>47</v>
      </c>
      <c r="B111" s="442"/>
      <c r="C111" s="451"/>
      <c r="D111" s="329"/>
      <c r="E111" s="330"/>
      <c r="F111" s="330"/>
      <c r="G111" s="330"/>
      <c r="H111" s="330"/>
      <c r="I111" s="330"/>
      <c r="J111" s="330"/>
      <c r="K111" s="330"/>
      <c r="L111" s="330"/>
      <c r="M111" s="330"/>
      <c r="N111" s="330"/>
      <c r="O111" s="330"/>
      <c r="P111" s="330"/>
      <c r="Q111" s="330"/>
      <c r="R111" s="330"/>
      <c r="S111" s="330"/>
      <c r="T111" s="330"/>
      <c r="U111" s="330"/>
      <c r="V111" s="330"/>
      <c r="W111" s="331"/>
      <c r="X111" t="s">
        <v>82</v>
      </c>
    </row>
    <row r="112" spans="1:24" ht="58.5" customHeight="1">
      <c r="A112" s="439" t="s">
        <v>49</v>
      </c>
      <c r="B112" s="439"/>
      <c r="C112" s="450"/>
      <c r="D112" s="253" t="s">
        <v>89</v>
      </c>
      <c r="E112" s="452"/>
      <c r="F112" s="452"/>
      <c r="G112" s="452"/>
      <c r="H112" s="452"/>
      <c r="I112" s="452"/>
      <c r="J112" s="452"/>
      <c r="K112" s="452"/>
      <c r="L112" s="452"/>
      <c r="M112" s="452"/>
      <c r="N112" s="452"/>
      <c r="O112" s="452"/>
      <c r="P112" s="452"/>
      <c r="Q112" s="452"/>
      <c r="R112" s="452"/>
      <c r="S112" s="452"/>
      <c r="T112" s="452"/>
      <c r="U112" s="452"/>
      <c r="V112" s="452"/>
      <c r="W112" s="453"/>
    </row>
    <row r="113" spans="1:23" ht="16.5">
      <c r="B113" s="88"/>
      <c r="C113" s="89"/>
      <c r="D113" s="90" t="s">
        <v>50</v>
      </c>
      <c r="E113" s="431" t="s">
        <v>103</v>
      </c>
      <c r="F113" s="431"/>
      <c r="G113" s="431"/>
      <c r="H113" s="91" t="s">
        <v>84</v>
      </c>
      <c r="I113" s="92"/>
      <c r="J113" s="383"/>
      <c r="K113" s="383"/>
      <c r="L113" s="383"/>
      <c r="M113" s="383"/>
      <c r="R113" s="1"/>
      <c r="S113" s="1" t="s">
        <v>51</v>
      </c>
      <c r="T113" s="1"/>
      <c r="U113" s="1"/>
      <c r="V113" s="1"/>
      <c r="W113" s="1"/>
    </row>
    <row r="114" spans="1:23">
      <c r="A114" s="93" t="s">
        <v>52</v>
      </c>
      <c r="B114" s="94"/>
      <c r="C114" s="95"/>
      <c r="D114" s="95"/>
      <c r="E114" s="95"/>
      <c r="F114" s="232"/>
      <c r="R114" s="95"/>
      <c r="S114" s="95"/>
      <c r="T114" s="95"/>
      <c r="U114" s="95"/>
      <c r="V114" s="95"/>
      <c r="W114" s="95"/>
    </row>
    <row r="118" spans="1:23">
      <c r="D118" s="209"/>
    </row>
  </sheetData>
  <sheetProtection algorithmName="SHA-512" hashValue="BaC2WHIg0rFOAJ6sH59fNF0jJVsjjQwUQsz2tOTrIQ0SVE7hTuDJL8+e4NvsgN+ahTp0xhilMR1nFC9f3yvoQA==" saltValue="k9ZbM9G04STg9JSIXmvFqA==" spinCount="100000" sheet="1" selectLockedCells="1" pivotTables="0"/>
  <mergeCells count="455">
    <mergeCell ref="L6:U6"/>
    <mergeCell ref="I20:K20"/>
    <mergeCell ref="I16:K16"/>
    <mergeCell ref="A32:C32"/>
    <mergeCell ref="F37:U37"/>
    <mergeCell ref="A37:C37"/>
    <mergeCell ref="N28:O28"/>
    <mergeCell ref="Q28:U28"/>
    <mergeCell ref="T33:U33"/>
    <mergeCell ref="L24:U24"/>
    <mergeCell ref="I18:K18"/>
    <mergeCell ref="A24:B24"/>
    <mergeCell ref="L27:W27"/>
    <mergeCell ref="N33:O33"/>
    <mergeCell ref="L21:W21"/>
    <mergeCell ref="L23:U23"/>
    <mergeCell ref="F23:G23"/>
    <mergeCell ref="A16:B16"/>
    <mergeCell ref="F17:G17"/>
    <mergeCell ref="J30:K30"/>
    <mergeCell ref="H30:I30"/>
    <mergeCell ref="I22:K22"/>
    <mergeCell ref="F22:G22"/>
    <mergeCell ref="F28:G28"/>
    <mergeCell ref="E113:G113"/>
    <mergeCell ref="J113:M113"/>
    <mergeCell ref="I88:K88"/>
    <mergeCell ref="F90:U90"/>
    <mergeCell ref="A87:D87"/>
    <mergeCell ref="A89:D89"/>
    <mergeCell ref="A88:D88"/>
    <mergeCell ref="L91:M91"/>
    <mergeCell ref="H91:I91"/>
    <mergeCell ref="I87:K87"/>
    <mergeCell ref="R91:S91"/>
    <mergeCell ref="T91:U91"/>
    <mergeCell ref="C91:C92"/>
    <mergeCell ref="F91:G91"/>
    <mergeCell ref="L89:M89"/>
    <mergeCell ref="L87:W88"/>
    <mergeCell ref="V101:W101"/>
    <mergeCell ref="V98:W98"/>
    <mergeCell ref="V91:W91"/>
    <mergeCell ref="V90:W90"/>
    <mergeCell ref="A112:C112"/>
    <mergeCell ref="A111:C111"/>
    <mergeCell ref="D112:W112"/>
    <mergeCell ref="Q89:U89"/>
    <mergeCell ref="A64:B64"/>
    <mergeCell ref="E55:G55"/>
    <mergeCell ref="A90:C90"/>
    <mergeCell ref="T98:U98"/>
    <mergeCell ref="L59:N59"/>
    <mergeCell ref="N45:O45"/>
    <mergeCell ref="A62:B62"/>
    <mergeCell ref="I60:K60"/>
    <mergeCell ref="A60:B60"/>
    <mergeCell ref="B58:D58"/>
    <mergeCell ref="C59:D59"/>
    <mergeCell ref="S59:W59"/>
    <mergeCell ref="Q59:R59"/>
    <mergeCell ref="A54:C54"/>
    <mergeCell ref="O59:P59"/>
    <mergeCell ref="A84:B84"/>
    <mergeCell ref="I84:K84"/>
    <mergeCell ref="F66:G66"/>
    <mergeCell ref="I67:K67"/>
    <mergeCell ref="I83:K83"/>
    <mergeCell ref="L80:W80"/>
    <mergeCell ref="F83:G83"/>
    <mergeCell ref="A53:C53"/>
    <mergeCell ref="P45:Q45"/>
    <mergeCell ref="F40:G40"/>
    <mergeCell ref="H51:I51"/>
    <mergeCell ref="F48:W48"/>
    <mergeCell ref="F49:G49"/>
    <mergeCell ref="N49:O49"/>
    <mergeCell ref="L43:M43"/>
    <mergeCell ref="J43:K43"/>
    <mergeCell ref="A63:B63"/>
    <mergeCell ref="I63:K63"/>
    <mergeCell ref="T45:U45"/>
    <mergeCell ref="J45:K45"/>
    <mergeCell ref="H49:I49"/>
    <mergeCell ref="R49:S49"/>
    <mergeCell ref="P49:Q49"/>
    <mergeCell ref="J51:K51"/>
    <mergeCell ref="C45:C46"/>
    <mergeCell ref="D53:W53"/>
    <mergeCell ref="C51:C52"/>
    <mergeCell ref="H40:I40"/>
    <mergeCell ref="L40:M40"/>
    <mergeCell ref="J40:K40"/>
    <mergeCell ref="L45:M45"/>
    <mergeCell ref="V43:W43"/>
    <mergeCell ref="F47:W47"/>
    <mergeCell ref="A28:D28"/>
    <mergeCell ref="C33:C34"/>
    <mergeCell ref="I28:K28"/>
    <mergeCell ref="C35:C36"/>
    <mergeCell ref="L35:M35"/>
    <mergeCell ref="F35:G35"/>
    <mergeCell ref="P33:Q33"/>
    <mergeCell ref="P40:Q40"/>
    <mergeCell ref="V51:W51"/>
    <mergeCell ref="R51:S51"/>
    <mergeCell ref="V49:W49"/>
    <mergeCell ref="P51:Q51"/>
    <mergeCell ref="T49:U49"/>
    <mergeCell ref="N51:O51"/>
    <mergeCell ref="A48:C48"/>
    <mergeCell ref="B45:B46"/>
    <mergeCell ref="B50:B51"/>
    <mergeCell ref="H43:I43"/>
    <mergeCell ref="A42:C42"/>
    <mergeCell ref="B40:B41"/>
    <mergeCell ref="C43:C44"/>
    <mergeCell ref="F42:Q42"/>
    <mergeCell ref="C40:C41"/>
    <mergeCell ref="N40:O40"/>
    <mergeCell ref="V35:W35"/>
    <mergeCell ref="V38:W38"/>
    <mergeCell ref="L33:M33"/>
    <mergeCell ref="N30:O30"/>
    <mergeCell ref="H35:I35"/>
    <mergeCell ref="V37:W37"/>
    <mergeCell ref="J33:K33"/>
    <mergeCell ref="L30:M30"/>
    <mergeCell ref="H33:I33"/>
    <mergeCell ref="F32:U32"/>
    <mergeCell ref="J35:K35"/>
    <mergeCell ref="N35:O35"/>
    <mergeCell ref="L7:U7"/>
    <mergeCell ref="I5:K5"/>
    <mergeCell ref="L5:U5"/>
    <mergeCell ref="C2:D2"/>
    <mergeCell ref="A5:B5"/>
    <mergeCell ref="Q2:R2"/>
    <mergeCell ref="L3:U3"/>
    <mergeCell ref="S2:W2"/>
    <mergeCell ref="H38:I38"/>
    <mergeCell ref="V33:W33"/>
    <mergeCell ref="V28:W28"/>
    <mergeCell ref="L28:M28"/>
    <mergeCell ref="P30:Q30"/>
    <mergeCell ref="R38:S38"/>
    <mergeCell ref="T35:U35"/>
    <mergeCell ref="T30:U30"/>
    <mergeCell ref="L38:M38"/>
    <mergeCell ref="T38:U38"/>
    <mergeCell ref="R35:S35"/>
    <mergeCell ref="P35:Q35"/>
    <mergeCell ref="R30:S30"/>
    <mergeCell ref="J38:K38"/>
    <mergeCell ref="P38:Q38"/>
    <mergeCell ref="V32:W32"/>
    <mergeCell ref="A3:B3"/>
    <mergeCell ref="A4:B4"/>
    <mergeCell ref="F4:G4"/>
    <mergeCell ref="I3:K3"/>
    <mergeCell ref="O2:P2"/>
    <mergeCell ref="E1:K1"/>
    <mergeCell ref="E2:K2"/>
    <mergeCell ref="F3:G3"/>
    <mergeCell ref="F5:G5"/>
    <mergeCell ref="L2:N2"/>
    <mergeCell ref="I4:K4"/>
    <mergeCell ref="L8:U8"/>
    <mergeCell ref="Q26:U26"/>
    <mergeCell ref="A9:B9"/>
    <mergeCell ref="A26:D26"/>
    <mergeCell ref="L14:U14"/>
    <mergeCell ref="A21:B21"/>
    <mergeCell ref="A22:B22"/>
    <mergeCell ref="A20:B20"/>
    <mergeCell ref="A25:B25"/>
    <mergeCell ref="A19:B19"/>
    <mergeCell ref="L19:U19"/>
    <mergeCell ref="L18:U18"/>
    <mergeCell ref="L12:U12"/>
    <mergeCell ref="L16:U16"/>
    <mergeCell ref="L15:U15"/>
    <mergeCell ref="L17:W17"/>
    <mergeCell ref="L9:U9"/>
    <mergeCell ref="L10:U10"/>
    <mergeCell ref="I24:K24"/>
    <mergeCell ref="I23:K23"/>
    <mergeCell ref="I21:K21"/>
    <mergeCell ref="F20:G20"/>
    <mergeCell ref="F24:G24"/>
    <mergeCell ref="I8:K8"/>
    <mergeCell ref="A6:B6"/>
    <mergeCell ref="A17:B17"/>
    <mergeCell ref="A12:B12"/>
    <mergeCell ref="I7:K7"/>
    <mergeCell ref="F8:G8"/>
    <mergeCell ref="F9:G9"/>
    <mergeCell ref="F13:G13"/>
    <mergeCell ref="A13:B13"/>
    <mergeCell ref="F16:G16"/>
    <mergeCell ref="I10:K10"/>
    <mergeCell ref="A8:B8"/>
    <mergeCell ref="I15:K15"/>
    <mergeCell ref="A15:B15"/>
    <mergeCell ref="A14:B14"/>
    <mergeCell ref="I11:K11"/>
    <mergeCell ref="F6:G6"/>
    <mergeCell ref="F7:G7"/>
    <mergeCell ref="A7:B7"/>
    <mergeCell ref="A11:B11"/>
    <mergeCell ref="I6:K6"/>
    <mergeCell ref="I17:K17"/>
    <mergeCell ref="I13:K13"/>
    <mergeCell ref="I14:K14"/>
    <mergeCell ref="I9:K9"/>
    <mergeCell ref="L11:U11"/>
    <mergeCell ref="L13:U13"/>
    <mergeCell ref="L63:U63"/>
    <mergeCell ref="J55:M55"/>
    <mergeCell ref="L60:U60"/>
    <mergeCell ref="T51:U51"/>
    <mergeCell ref="L62:U62"/>
    <mergeCell ref="I26:K26"/>
    <mergeCell ref="I27:K27"/>
    <mergeCell ref="F29:W29"/>
    <mergeCell ref="L26:P26"/>
    <mergeCell ref="R33:S33"/>
    <mergeCell ref="I19:K19"/>
    <mergeCell ref="F19:G19"/>
    <mergeCell ref="I25:K25"/>
    <mergeCell ref="L20:U20"/>
    <mergeCell ref="V30:W30"/>
    <mergeCell ref="L25:W25"/>
    <mergeCell ref="L22:U22"/>
    <mergeCell ref="V26:W26"/>
    <mergeCell ref="N38:O38"/>
    <mergeCell ref="T43:U43"/>
    <mergeCell ref="J49:K49"/>
    <mergeCell ref="R45:S45"/>
    <mergeCell ref="R43:S43"/>
    <mergeCell ref="N43:O43"/>
    <mergeCell ref="A86:D86"/>
    <mergeCell ref="A69:B69"/>
    <mergeCell ref="A66:B66"/>
    <mergeCell ref="F68:G68"/>
    <mergeCell ref="I68:K68"/>
    <mergeCell ref="L68:U68"/>
    <mergeCell ref="A71:B71"/>
    <mergeCell ref="L83:U83"/>
    <mergeCell ref="L84:U84"/>
    <mergeCell ref="L81:U81"/>
    <mergeCell ref="L82:U82"/>
    <mergeCell ref="A83:B83"/>
    <mergeCell ref="A85:B85"/>
    <mergeCell ref="F80:G80"/>
    <mergeCell ref="I85:K85"/>
    <mergeCell ref="F84:G84"/>
    <mergeCell ref="I62:K62"/>
    <mergeCell ref="F62:G62"/>
    <mergeCell ref="L65:U65"/>
    <mergeCell ref="F61:G61"/>
    <mergeCell ref="L70:U70"/>
    <mergeCell ref="I65:K65"/>
    <mergeCell ref="F64:G64"/>
    <mergeCell ref="F63:G63"/>
    <mergeCell ref="L64:U64"/>
    <mergeCell ref="F65:G65"/>
    <mergeCell ref="L85:W85"/>
    <mergeCell ref="F86:G86"/>
    <mergeCell ref="L86:P86"/>
    <mergeCell ref="F85:G85"/>
    <mergeCell ref="I70:K70"/>
    <mergeCell ref="I64:K64"/>
    <mergeCell ref="L71:U71"/>
    <mergeCell ref="L67:U67"/>
    <mergeCell ref="L79:U79"/>
    <mergeCell ref="L76:W76"/>
    <mergeCell ref="L77:U77"/>
    <mergeCell ref="L78:U78"/>
    <mergeCell ref="I74:K74"/>
    <mergeCell ref="F79:G79"/>
    <mergeCell ref="F75:G75"/>
    <mergeCell ref="I71:K71"/>
    <mergeCell ref="F76:G76"/>
    <mergeCell ref="F72:G72"/>
    <mergeCell ref="I72:K72"/>
    <mergeCell ref="F82:G82"/>
    <mergeCell ref="P91:Q91"/>
    <mergeCell ref="J91:K91"/>
    <mergeCell ref="N91:O91"/>
    <mergeCell ref="F88:G88"/>
    <mergeCell ref="I86:K86"/>
    <mergeCell ref="Q86:U86"/>
    <mergeCell ref="T96:U96"/>
    <mergeCell ref="R96:S96"/>
    <mergeCell ref="F89:G89"/>
    <mergeCell ref="N89:O89"/>
    <mergeCell ref="P93:Q93"/>
    <mergeCell ref="R93:S93"/>
    <mergeCell ref="L93:M93"/>
    <mergeCell ref="J93:K93"/>
    <mergeCell ref="N98:O98"/>
    <mergeCell ref="V86:W86"/>
    <mergeCell ref="H96:I96"/>
    <mergeCell ref="P98:Q98"/>
    <mergeCell ref="V93:W93"/>
    <mergeCell ref="A100:C100"/>
    <mergeCell ref="C101:C102"/>
    <mergeCell ref="B98:B99"/>
    <mergeCell ref="C98:C99"/>
    <mergeCell ref="J101:K101"/>
    <mergeCell ref="F100:Q100"/>
    <mergeCell ref="F98:G98"/>
    <mergeCell ref="H98:I98"/>
    <mergeCell ref="J98:K98"/>
    <mergeCell ref="L98:M98"/>
    <mergeCell ref="L101:M101"/>
    <mergeCell ref="P101:Q101"/>
    <mergeCell ref="H101:I101"/>
    <mergeCell ref="C93:C94"/>
    <mergeCell ref="H93:I93"/>
    <mergeCell ref="A95:C95"/>
    <mergeCell ref="F96:G96"/>
    <mergeCell ref="V96:W96"/>
    <mergeCell ref="F93:G93"/>
    <mergeCell ref="D111:W111"/>
    <mergeCell ref="F105:W105"/>
    <mergeCell ref="L107:M107"/>
    <mergeCell ref="N107:O107"/>
    <mergeCell ref="J103:K103"/>
    <mergeCell ref="H103:I103"/>
    <mergeCell ref="L103:M103"/>
    <mergeCell ref="N103:O103"/>
    <mergeCell ref="F87:G87"/>
    <mergeCell ref="T101:U101"/>
    <mergeCell ref="J96:K96"/>
    <mergeCell ref="N101:O101"/>
    <mergeCell ref="F101:G101"/>
    <mergeCell ref="T103:U103"/>
    <mergeCell ref="R100:W100"/>
    <mergeCell ref="R98:S98"/>
    <mergeCell ref="T93:U93"/>
    <mergeCell ref="J107:K107"/>
    <mergeCell ref="R107:S107"/>
    <mergeCell ref="T107:U107"/>
    <mergeCell ref="P107:Q107"/>
    <mergeCell ref="V107:W107"/>
    <mergeCell ref="R101:S101"/>
    <mergeCell ref="I89:K89"/>
    <mergeCell ref="B106:C106"/>
    <mergeCell ref="P103:Q103"/>
    <mergeCell ref="R103:S103"/>
    <mergeCell ref="F103:G103"/>
    <mergeCell ref="C109:C110"/>
    <mergeCell ref="R109:S109"/>
    <mergeCell ref="V109:W109"/>
    <mergeCell ref="T109:U109"/>
    <mergeCell ref="F107:G107"/>
    <mergeCell ref="H107:I107"/>
    <mergeCell ref="P109:Q109"/>
    <mergeCell ref="N109:O109"/>
    <mergeCell ref="L109:M109"/>
    <mergeCell ref="F109:G109"/>
    <mergeCell ref="H109:I109"/>
    <mergeCell ref="J109:K109"/>
    <mergeCell ref="V103:W103"/>
    <mergeCell ref="B103:B104"/>
    <mergeCell ref="C103:C104"/>
    <mergeCell ref="C96:C97"/>
    <mergeCell ref="L96:M96"/>
    <mergeCell ref="N96:O96"/>
    <mergeCell ref="N93:O93"/>
    <mergeCell ref="F95:U95"/>
    <mergeCell ref="P96:Q96"/>
    <mergeCell ref="B93:B94"/>
    <mergeCell ref="V95:W95"/>
    <mergeCell ref="A23:B23"/>
    <mergeCell ref="I66:K66"/>
    <mergeCell ref="L75:U75"/>
    <mergeCell ref="F74:G74"/>
    <mergeCell ref="I79:K79"/>
    <mergeCell ref="I78:K78"/>
    <mergeCell ref="I76:K76"/>
    <mergeCell ref="I75:K75"/>
    <mergeCell ref="L74:U74"/>
    <mergeCell ref="L72:W72"/>
    <mergeCell ref="L73:U73"/>
    <mergeCell ref="I73:K73"/>
    <mergeCell ref="L66:U66"/>
    <mergeCell ref="L69:U69"/>
    <mergeCell ref="I69:K69"/>
    <mergeCell ref="V89:W89"/>
    <mergeCell ref="A68:B68"/>
    <mergeCell ref="A72:B72"/>
    <mergeCell ref="A70:B70"/>
    <mergeCell ref="A74:B74"/>
    <mergeCell ref="A65:B65"/>
    <mergeCell ref="A67:B67"/>
    <mergeCell ref="F67:G67"/>
    <mergeCell ref="F25:G25"/>
    <mergeCell ref="F27:G27"/>
    <mergeCell ref="F26:G26"/>
    <mergeCell ref="F33:G33"/>
    <mergeCell ref="F38:G38"/>
    <mergeCell ref="A27:D27"/>
    <mergeCell ref="B35:B36"/>
    <mergeCell ref="B29:C29"/>
    <mergeCell ref="F30:G30"/>
    <mergeCell ref="F60:G60"/>
    <mergeCell ref="A61:B61"/>
    <mergeCell ref="C38:C39"/>
    <mergeCell ref="F71:G71"/>
    <mergeCell ref="F69:G69"/>
    <mergeCell ref="F70:G70"/>
    <mergeCell ref="A73:B73"/>
    <mergeCell ref="F73:G73"/>
    <mergeCell ref="A10:B10"/>
    <mergeCell ref="E59:K59"/>
    <mergeCell ref="D54:W54"/>
    <mergeCell ref="H45:I45"/>
    <mergeCell ref="L49:M49"/>
    <mergeCell ref="V45:W45"/>
    <mergeCell ref="F51:G51"/>
    <mergeCell ref="F43:G43"/>
    <mergeCell ref="F45:G45"/>
    <mergeCell ref="E58:K58"/>
    <mergeCell ref="T40:U40"/>
    <mergeCell ref="R40:S40"/>
    <mergeCell ref="L51:M51"/>
    <mergeCell ref="R42:W42"/>
    <mergeCell ref="V40:W40"/>
    <mergeCell ref="P43:Q43"/>
    <mergeCell ref="F10:G10"/>
    <mergeCell ref="F21:G21"/>
    <mergeCell ref="F15:G15"/>
    <mergeCell ref="F14:G14"/>
    <mergeCell ref="F11:G11"/>
    <mergeCell ref="F12:G12"/>
    <mergeCell ref="F18:G18"/>
    <mergeCell ref="A18:B18"/>
    <mergeCell ref="A82:B82"/>
    <mergeCell ref="A75:B75"/>
    <mergeCell ref="I80:K80"/>
    <mergeCell ref="A81:B81"/>
    <mergeCell ref="F81:G81"/>
    <mergeCell ref="I81:K81"/>
    <mergeCell ref="I82:K82"/>
    <mergeCell ref="A79:B79"/>
    <mergeCell ref="A80:B80"/>
    <mergeCell ref="A77:B77"/>
    <mergeCell ref="F77:G77"/>
    <mergeCell ref="A78:B78"/>
    <mergeCell ref="F78:G78"/>
    <mergeCell ref="I77:K77"/>
    <mergeCell ref="A76:B76"/>
  </mergeCells>
  <phoneticPr fontId="2" type="noConversion"/>
  <printOptions horizontalCentered="1" verticalCentered="1"/>
  <pageMargins left="0.55118110236220474" right="0.43307086614173229" top="0.35433070866141736" bottom="0.47244094488188981" header="0.51181102362204722" footer="0"/>
  <pageSetup paperSize="9" scale="53" firstPageNumber="0" orientation="landscape" horizontalDpi="1200" verticalDpi="1200" r:id="rId1"/>
  <headerFooter alignWithMargins="0">
    <oddFooter>&amp;R&amp;D  &amp;T</oddFooter>
  </headerFooter>
  <rowBreaks count="1" manualBreakCount="1">
    <brk id="57" max="16383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>
      <selection activeCell="C51" sqref="C51"/>
    </sheetView>
  </sheetViews>
  <sheetFormatPr baseColWidth="10" defaultRowHeight="12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>
      <selection activeCell="F45" sqref="F45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34451</TotalTime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7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Graph1</vt:lpstr>
      <vt:lpstr>Graph3</vt:lpstr>
      <vt:lpstr>Graph2</vt:lpstr>
      <vt:lpstr>Rapport</vt:lpstr>
      <vt:lpstr>Feuil1</vt:lpstr>
      <vt:lpstr>Feuil2</vt:lpstr>
      <vt:lpstr>Feuil3</vt:lpstr>
      <vt:lpstr>Graph4</vt:lpstr>
      <vt:lpstr>Rapport!Zone_d_impression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 Restauration 062009</dc:creator>
  <cp:lastModifiedBy>rest</cp:lastModifiedBy>
  <cp:revision>22</cp:revision>
  <cp:lastPrinted>2023-05-18T03:51:22Z</cp:lastPrinted>
  <dcterms:created xsi:type="dcterms:W3CDTF">2003-05-10T11:40:46Z</dcterms:created>
  <dcterms:modified xsi:type="dcterms:W3CDTF">2025-07-24T20:41:58Z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AVEAU N">
    <vt:lpwstr>Tableau chiffré</vt:lpwstr>
  </property>
</Properties>
</file>