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eomoenner-mad/Desktop/"/>
    </mc:Choice>
  </mc:AlternateContent>
  <xr:revisionPtr revIDLastSave="0" documentId="8_{3FF2789A-C51B-B042-BE18-7632BE731AFC}" xr6:coauthVersionLast="47" xr6:coauthVersionMax="47" xr10:uidLastSave="{00000000-0000-0000-0000-000000000000}"/>
  <bookViews>
    <workbookView xWindow="0" yWindow="0" windowWidth="28800" windowHeight="18000" xr2:uid="{51AC6E1E-8EE9-7746-9706-8A237D8BF7F0}"/>
  </bookViews>
  <sheets>
    <sheet name="PRO B" sheetId="1" r:id="rId1"/>
    <sheet name="Pré-saison" sheetId="2" r:id="rId2"/>
    <sheet name="POITIERS" sheetId="3" r:id="rId3"/>
  </sheets>
  <externalReferences>
    <externalReference r:id="rId4"/>
    <externalReference r:id="rId5"/>
  </externalReferences>
  <definedNames>
    <definedName name="defaites">OFFSET(#REF!,MATCH(#REF!,nomEquipe2,0),0)</definedName>
    <definedName name="l_Equipe">[2]!t_Equipe[Equipe]</definedName>
    <definedName name="l_Joueur">[2]!t_Joueur[Joueur]</definedName>
    <definedName name="l_Ville">[2]!t_Equipe[Ville]</definedName>
    <definedName name="nomEquipe">#REF!</definedName>
    <definedName name="nomEquipe2">#REF!</definedName>
    <definedName name="Photo">OFFSET(#REF!,MATCH(#REF!,nomEquipe,0),0)</definedName>
    <definedName name="Stats_Poitiers" localSheetId="2">POITIERS!$A$1:$W$41</definedName>
    <definedName name="Test_présaison_1" localSheetId="1">'Pré-saison'!$A$1:$AA$41</definedName>
    <definedName name="victoires">OFFSET(#REF!,MATCH(#REF!,nomEquipe2,0),0)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2" i="3" l="1"/>
  <c r="AD11" i="3"/>
  <c r="AD10" i="3"/>
  <c r="AD9" i="3"/>
  <c r="AD8" i="3"/>
  <c r="AD7" i="3"/>
  <c r="AD6" i="3"/>
  <c r="AD5" i="3"/>
  <c r="AD4" i="3"/>
  <c r="AD3" i="3"/>
  <c r="AD2" i="3"/>
  <c r="AB40" i="2"/>
  <c r="AB38" i="2"/>
  <c r="AB36" i="2"/>
  <c r="AB34" i="2"/>
  <c r="AB32" i="2"/>
  <c r="AB30" i="2"/>
  <c r="AB28" i="2"/>
  <c r="AB26" i="2"/>
  <c r="AB24" i="2"/>
  <c r="AB22" i="2"/>
  <c r="AB20" i="2"/>
  <c r="AB18" i="2"/>
  <c r="AB16" i="2"/>
  <c r="AB14" i="2"/>
  <c r="AB12" i="2"/>
  <c r="AB10" i="2"/>
  <c r="AB8" i="2"/>
  <c r="AB6" i="2"/>
  <c r="AB4" i="2"/>
  <c r="AB2" i="2"/>
  <c r="E18" i="1"/>
  <c r="C18" i="1"/>
  <c r="B18" i="1"/>
  <c r="D18" i="1" s="1"/>
  <c r="C13" i="1"/>
  <c r="B13" i="1" a="1"/>
  <c r="B13" i="1" s="1"/>
  <c r="D13" i="1" s="1"/>
  <c r="B12" i="1"/>
  <c r="L11" i="1"/>
  <c r="M11" i="1" s="1"/>
  <c r="K11" i="1"/>
  <c r="J11" i="1"/>
  <c r="I11" i="1"/>
  <c r="G11" i="1"/>
  <c r="F11" i="1"/>
  <c r="E11" i="1"/>
  <c r="D11" i="1"/>
  <c r="C11" i="1"/>
  <c r="H11" i="1" s="1"/>
  <c r="B11" i="1"/>
  <c r="N1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C73650-A545-054C-B4B7-43AD55B07686}" name="Connexion1" type="4" refreshedVersion="8" background="1" saveData="1">
    <webPr consecutive="1" url="https://www.lnb.fr/pro-b/stats-engine/?option=team&amp;season=2024&amp;competition=288&amp;type=average&amp;mode=offense" htmlTables="1" htmlFormat="all"/>
  </connection>
  <connection id="2" xr16:uid="{6DD0C02A-2138-0C4C-A16D-89D3B1569816}" name="Connexion2" type="4" refreshedVersion="8" background="1" saveData="1">
    <webPr consecutive="1" url="https://basketball.realgm.com/international/league/50/French-LNB-Pro-B/team/208/Poitiers-Basket-86/stats/2024/Averages/All/All/points/All/desc/1/Regular_Season" htmlTables="1" htmlFormat="all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<sst xmlns="http://schemas.openxmlformats.org/spreadsheetml/2006/main" count="274" uniqueCount="165">
  <si>
    <t>PTS marq</t>
  </si>
  <si>
    <t>Poss OFF</t>
  </si>
  <si>
    <t>Eff OFF</t>
  </si>
  <si>
    <t>% RO</t>
  </si>
  <si>
    <t>% RD</t>
  </si>
  <si>
    <t>FPR/poss</t>
  </si>
  <si>
    <t>BP/poss</t>
  </si>
  <si>
    <t>PD/poss</t>
  </si>
  <si>
    <t>%3pts</t>
  </si>
  <si>
    <t>PTS enc</t>
  </si>
  <si>
    <t>Poss DEF</t>
  </si>
  <si>
    <t>Eff DEF</t>
  </si>
  <si>
    <t>INT/poss</t>
  </si>
  <si>
    <t>Blois</t>
  </si>
  <si>
    <t>Aix</t>
  </si>
  <si>
    <t>ASA</t>
  </si>
  <si>
    <t>Evreux</t>
  </si>
  <si>
    <t>Antibes</t>
  </si>
  <si>
    <t>Boulazac</t>
  </si>
  <si>
    <t>Caen</t>
  </si>
  <si>
    <t>Châlons-Reims</t>
  </si>
  <si>
    <t>Roanne</t>
  </si>
  <si>
    <t>Denain</t>
  </si>
  <si>
    <t>Fos</t>
  </si>
  <si>
    <t>Nantes</t>
  </si>
  <si>
    <t>HTV</t>
  </si>
  <si>
    <t>Vichy</t>
  </si>
  <si>
    <t>Orléans</t>
  </si>
  <si>
    <t>Pau</t>
  </si>
  <si>
    <t>Poitiers</t>
  </si>
  <si>
    <t>Rouen</t>
  </si>
  <si>
    <t>SCABB</t>
  </si>
  <si>
    <t>Chartres</t>
  </si>
  <si>
    <t>équipe</t>
  </si>
  <si>
    <t>mj</t>
  </si>
  <si>
    <t>v</t>
  </si>
  <si>
    <t>d</t>
  </si>
  <si>
    <t>%V</t>
  </si>
  <si>
    <t>min</t>
  </si>
  <si>
    <t>pts</t>
  </si>
  <si>
    <t>2r</t>
  </si>
  <si>
    <t>2t</t>
  </si>
  <si>
    <t>%</t>
  </si>
  <si>
    <t>3r</t>
  </si>
  <si>
    <t>3t</t>
  </si>
  <si>
    <t>lr</t>
  </si>
  <si>
    <t>lt</t>
  </si>
  <si>
    <t>ro</t>
  </si>
  <si>
    <t>rd</t>
  </si>
  <si>
    <t>rt</t>
  </si>
  <si>
    <t>pd</t>
  </si>
  <si>
    <t>ct</t>
  </si>
  <si>
    <t>cs</t>
  </si>
  <si>
    <t>in</t>
  </si>
  <si>
    <t>bp</t>
  </si>
  <si>
    <t>fte</t>
  </si>
  <si>
    <t>fpr</t>
  </si>
  <si>
    <t>eval</t>
  </si>
  <si>
    <t>Aix-Maurienne</t>
  </si>
  <si>
    <t>Gries-Souffel</t>
  </si>
  <si>
    <t>Saint-Chamond-Andrezieux</t>
  </si>
  <si>
    <t>Pau-Lacq-Orthez</t>
  </si>
  <si>
    <t>Fos-sur-Mer</t>
  </si>
  <si>
    <t>Hyères-Toulon</t>
  </si>
  <si>
    <t>#</t>
  </si>
  <si>
    <t>Player</t>
  </si>
  <si>
    <t>Team</t>
  </si>
  <si>
    <t>GP</t>
  </si>
  <si>
    <t>MPG</t>
  </si>
  <si>
    <t>PPG</t>
  </si>
  <si>
    <t>FGM</t>
  </si>
  <si>
    <t>FGA</t>
  </si>
  <si>
    <t>FG%</t>
  </si>
  <si>
    <t>3PM</t>
  </si>
  <si>
    <t>3PA</t>
  </si>
  <si>
    <t>3P%</t>
  </si>
  <si>
    <t>FTM</t>
  </si>
  <si>
    <t>FTA</t>
  </si>
  <si>
    <t>FT%</t>
  </si>
  <si>
    <t>ORB</t>
  </si>
  <si>
    <t>DRB</t>
  </si>
  <si>
    <t>RPG</t>
  </si>
  <si>
    <t>APG</t>
  </si>
  <si>
    <t>SPG</t>
  </si>
  <si>
    <t>BPG</t>
  </si>
  <si>
    <t>TOV</t>
  </si>
  <si>
    <t>PF</t>
  </si>
  <si>
    <t>NOMS</t>
  </si>
  <si>
    <t>Taille</t>
  </si>
  <si>
    <t>Numéro</t>
  </si>
  <si>
    <t>Poste</t>
  </si>
  <si>
    <t>NAT</t>
  </si>
  <si>
    <t>Main</t>
  </si>
  <si>
    <t>Éval</t>
  </si>
  <si>
    <t>Andy Cleaves</t>
  </si>
  <si>
    <t>PB86</t>
  </si>
  <si>
    <t>Brena-Chemille</t>
  </si>
  <si>
    <t>1m91</t>
  </si>
  <si>
    <t>P1</t>
  </si>
  <si>
    <t>FRA</t>
  </si>
  <si>
    <t>Droitier</t>
  </si>
  <si>
    <t>Luka Rupnik</t>
  </si>
  <si>
    <t>Ojiako</t>
  </si>
  <si>
    <t>2m08</t>
  </si>
  <si>
    <t>P5</t>
  </si>
  <si>
    <t>NIG</t>
  </si>
  <si>
    <t>Droiter</t>
  </si>
  <si>
    <t>Ivan Ramljak</t>
  </si>
  <si>
    <t>Harley</t>
  </si>
  <si>
    <t>1m90</t>
  </si>
  <si>
    <t>Jonathan Jeanne</t>
  </si>
  <si>
    <t>Blair</t>
  </si>
  <si>
    <t>1m92</t>
  </si>
  <si>
    <t>CAN</t>
  </si>
  <si>
    <t>Gaucher</t>
  </si>
  <si>
    <t>Kentan Facey</t>
  </si>
  <si>
    <t>Ramljak</t>
  </si>
  <si>
    <t>2m03</t>
  </si>
  <si>
    <t>CROA</t>
  </si>
  <si>
    <t>Mohamed Diawara</t>
  </si>
  <si>
    <t>Fibleuil</t>
  </si>
  <si>
    <t>1m97</t>
  </si>
  <si>
    <t>Kevin Harley</t>
  </si>
  <si>
    <t>Jeanne</t>
  </si>
  <si>
    <t>2m18</t>
  </si>
  <si>
    <t>Guillaume Eyango</t>
  </si>
  <si>
    <t>Prot</t>
  </si>
  <si>
    <t>Imanol Prot</t>
  </si>
  <si>
    <t>Rupnik</t>
  </si>
  <si>
    <t>1m86</t>
  </si>
  <si>
    <t>SLO</t>
  </si>
  <si>
    <t>Charly Pontens</t>
  </si>
  <si>
    <t>Eyango</t>
  </si>
  <si>
    <t>2m02</t>
  </si>
  <si>
    <t>Jim Seymour</t>
  </si>
  <si>
    <t>Balfourier</t>
  </si>
  <si>
    <t>2m16</t>
  </si>
  <si>
    <t>Kevin Mendy</t>
  </si>
  <si>
    <t>Melvin Bowao</t>
  </si>
  <si>
    <t>Totals</t>
  </si>
  <si>
    <t>TRB</t>
  </si>
  <si>
    <t>Team Totals</t>
  </si>
  <si>
    <t>Team Starters</t>
  </si>
  <si>
    <t>Team Bench</t>
  </si>
  <si>
    <t>Opponent Totals</t>
  </si>
  <si>
    <t>Opponent Starters</t>
  </si>
  <si>
    <t>Opponent Bench</t>
  </si>
  <si>
    <t>v, Team</t>
  </si>
  <si>
    <t>v, Aix Maurienne Savoie Basket</t>
  </si>
  <si>
    <t>v, Alliance Sport Alsace</t>
  </si>
  <si>
    <t>v, ALM Evreux Basket</t>
  </si>
  <si>
    <t>v, Antibes</t>
  </si>
  <si>
    <t>v, Boulazac Basket Dordogne</t>
  </si>
  <si>
    <t>v, Chalons-Reims CB</t>
  </si>
  <si>
    <t>v, Denain ASC Voltaire</t>
  </si>
  <si>
    <t>v, Etoile Angers Basket</t>
  </si>
  <si>
    <t>v, Fos Sur Mer</t>
  </si>
  <si>
    <t>v, Hermine Nantes Atlantique</t>
  </si>
  <si>
    <t>v, JA Vichy</t>
  </si>
  <si>
    <t>v, Lille Metropole Basket Clubs</t>
  </si>
  <si>
    <t>v, Orleans Loiret Basket</t>
  </si>
  <si>
    <t>v, Pau-Orthez</t>
  </si>
  <si>
    <t>v, Rouen Metropole Basket</t>
  </si>
  <si>
    <t>v, Saint Chamond Basket</t>
  </si>
  <si>
    <t>v, Union La Rochelle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</si>
</sst>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1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212529"/>
      <name val="Var(--bs-font-sans-serif)"/>
    </font>
    <font>
      <sz val="12"/>
      <color rgb="FF212529"/>
      <name val="Var(--bs-font-sans-serif)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E0B1C"/>
        <bgColor indexed="64"/>
      </patternFill>
    </fill>
    <fill>
      <patternFill patternType="solid">
        <fgColor rgb="FF660C0A"/>
        <bgColor indexed="64"/>
      </patternFill>
    </fill>
    <fill>
      <patternFill patternType="solid">
        <fgColor rgb="FFA01A17"/>
        <bgColor indexed="64"/>
      </patternFill>
    </fill>
  </fills>
  <borders count="3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2" fillId="0" borderId="0" xfId="0" applyFont="1"/>
    <xf numFmtId="0" fontId="5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165" fontId="5" fillId="0" borderId="2" xfId="1" applyNumberFormat="1" applyFont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164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6" borderId="0" xfId="0" applyFont="1" applyFill="1" applyAlignment="1">
      <alignment horizontal="center" vertical="center" wrapText="1"/>
    </xf>
    <xf numFmtId="0" fontId="7" fillId="7" borderId="0" xfId="2" applyFill="1" applyAlignment="1">
      <alignment horizontal="center" vertical="center" wrapText="1"/>
    </xf>
    <xf numFmtId="0" fontId="9" fillId="7" borderId="0" xfId="0" applyFont="1" applyFill="1" applyAlignment="1">
      <alignment horizontal="center" vertical="center" wrapText="1"/>
    </xf>
    <xf numFmtId="0" fontId="7" fillId="8" borderId="0" xfId="2" applyFill="1" applyAlignment="1">
      <alignment horizontal="center" vertical="center" wrapText="1"/>
    </xf>
    <xf numFmtId="0" fontId="9" fillId="8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2" applyAlignment="1">
      <alignment horizontal="center" vertical="center" wrapText="1"/>
    </xf>
    <xf numFmtId="0" fontId="0" fillId="5" borderId="0" xfId="0" applyFill="1"/>
    <xf numFmtId="0" fontId="11" fillId="0" borderId="0" xfId="0" applyFont="1" applyAlignment="1">
      <alignment vertical="center" wrapText="1"/>
    </xf>
    <xf numFmtId="0" fontId="7" fillId="0" borderId="0" xfId="2" applyAlignment="1">
      <alignment vertical="center" wrapText="1"/>
    </xf>
    <xf numFmtId="0" fontId="0" fillId="0" borderId="0" xfId="0" applyFill="1" applyAlignment="1">
      <alignment vertic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eetMetadata" Target="metadata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S$2" lockText="1" noThreeD="1"/>
</file>

<file path=xl/ctrlProps/ctrlProp2.xml><?xml version="1.0" encoding="utf-8"?>
<formControlPr xmlns="http://schemas.microsoft.com/office/spreadsheetml/2009/9/main" objectType="CheckBox" fmlaLink="$S$3" lockText="1" noThreeD="1"/>
</file>

<file path=xl/ctrlProps/ctrlProp3.xml><?xml version="1.0" encoding="utf-8"?>
<formControlPr xmlns="http://schemas.microsoft.com/office/spreadsheetml/2009/9/main" objectType="CheckBox" fmlaLink="$S$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</xdr:row>
          <xdr:rowOff>12700</xdr:rowOff>
        </xdr:from>
        <xdr:to>
          <xdr:col>16</xdr:col>
          <xdr:colOff>444500</xdr:colOff>
          <xdr:row>2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8BF0EDC-C421-CE47-8C5E-53FE32F685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Pré-saison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88900</xdr:colOff>
          <xdr:row>2</xdr:row>
          <xdr:rowOff>12700</xdr:rowOff>
        </xdr:from>
        <xdr:to>
          <xdr:col>16</xdr:col>
          <xdr:colOff>457200</xdr:colOff>
          <xdr:row>3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3F4118A1-BEF3-C94B-85A0-3E0A8957DD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Saison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101600</xdr:colOff>
          <xdr:row>3</xdr:row>
          <xdr:rowOff>0</xdr:rowOff>
        </xdr:from>
        <xdr:to>
          <xdr:col>16</xdr:col>
          <xdr:colOff>469900</xdr:colOff>
          <xdr:row>4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1A2BCBA-5CB0-0349-A656-C0FA756583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ALL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atteomoenner-mad/Desktop/PRO%20B/STATS%20PRO%20B.xlsx" TargetMode="External"/><Relationship Id="rId1" Type="http://schemas.openxmlformats.org/officeDocument/2006/relationships/externalLinkPath" Target="PRO%20B/STATS%20PRO%20B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atteomoenner-mad/Desktop/SCOUTING%20REPORTS%20PRO%20B/23:24/HYERES/HTV%20FINAL.xlsx" TargetMode="External"/><Relationship Id="rId1" Type="http://schemas.openxmlformats.org/officeDocument/2006/relationships/externalLinkPath" Target="SCOUTING%20REPORTS%20PRO%20B/23:24/HYERES/HTV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O B"/>
      <sheetName val="Pré-saison"/>
      <sheetName val="POITIERS"/>
      <sheetName val="BLOIS"/>
      <sheetName val="AIX"/>
      <sheetName val="ASA"/>
      <sheetName val="EVREUX"/>
      <sheetName val="ANTIBES"/>
      <sheetName val="BOULAZAC"/>
      <sheetName val="CAEN"/>
      <sheetName val="CHALONS-REIMS"/>
      <sheetName val="ROANNE"/>
      <sheetName val="DENAIN"/>
      <sheetName val="FOS"/>
      <sheetName val="NANTES"/>
      <sheetName val="HTV"/>
      <sheetName val="VICHY"/>
      <sheetName val="ORLÉANS"/>
      <sheetName val="PAU"/>
      <sheetName val="ROUEN"/>
      <sheetName val="SAINT-CHAMOND"/>
      <sheetName val="CHAR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8">
          <cell r="D18">
            <v>78.900000000000006</v>
          </cell>
          <cell r="E18">
            <v>28.7</v>
          </cell>
          <cell r="F18">
            <v>62.9</v>
          </cell>
          <cell r="H18">
            <v>7.5</v>
          </cell>
          <cell r="I18">
            <v>24.1</v>
          </cell>
          <cell r="L18">
            <v>19.399999999999999</v>
          </cell>
          <cell r="N18">
            <v>10.5</v>
          </cell>
          <cell r="O18">
            <v>25.1</v>
          </cell>
          <cell r="Q18">
            <v>18</v>
          </cell>
          <cell r="R18">
            <v>7.4</v>
          </cell>
          <cell r="T18">
            <v>15.9</v>
          </cell>
        </row>
        <row r="21">
          <cell r="D21">
            <v>83.3</v>
          </cell>
          <cell r="E21">
            <v>29</v>
          </cell>
          <cell r="F21">
            <v>63.8</v>
          </cell>
          <cell r="L21">
            <v>22.1</v>
          </cell>
          <cell r="N21">
            <v>11.3</v>
          </cell>
          <cell r="T21">
            <v>14.6</v>
          </cell>
          <cell r="U21">
            <v>18.899999999999999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R staff"/>
      <sheetName val="SR DAJB"/>
      <sheetName val="Stats"/>
      <sheetName val="Contexte"/>
      <sheetName val="Match 1"/>
      <sheetName val="Match 2"/>
      <sheetName val="Match 3"/>
      <sheetName val="Classement FFBB"/>
      <sheetName val="Classement realgm"/>
      <sheetName val="Classement Proballers"/>
      <sheetName val="Paramètres 2"/>
      <sheetName val="Paramètres"/>
      <sheetName val="HTV FI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est_présaison_1" preserveFormatting="0" connectionId="1" xr16:uid="{182F0693-76FE-0F40-8CE3-86461C2D4F27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tats Poitiers" preserveFormatting="0" connectionId="2" xr16:uid="{D92102AD-C990-7A49-A2AF-8FB9DCF9EBE9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lnb.fr/pro-b/equipe?id=1742" TargetMode="External"/><Relationship Id="rId18" Type="http://schemas.openxmlformats.org/officeDocument/2006/relationships/hyperlink" Target="https://www.lnb.fr/pro-b/equipe?id=1744" TargetMode="External"/><Relationship Id="rId26" Type="http://schemas.openxmlformats.org/officeDocument/2006/relationships/hyperlink" Target="https://www.lnb.fr/pro-b/equipe?id=1748" TargetMode="External"/><Relationship Id="rId39" Type="http://schemas.openxmlformats.org/officeDocument/2006/relationships/hyperlink" Target="https://www.lnb.fr/pro-b/equipe?id=1775" TargetMode="External"/><Relationship Id="rId21" Type="http://schemas.openxmlformats.org/officeDocument/2006/relationships/hyperlink" Target="https://www.lnb.fr/pro-b/equipe?id=1746" TargetMode="External"/><Relationship Id="rId34" Type="http://schemas.openxmlformats.org/officeDocument/2006/relationships/hyperlink" Target="https://www.lnb.fr/pro-b/equipe?id=1768" TargetMode="External"/><Relationship Id="rId7" Type="http://schemas.openxmlformats.org/officeDocument/2006/relationships/hyperlink" Target="https://www.lnb.fr/pro-b/equipe?id=1739" TargetMode="External"/><Relationship Id="rId2" Type="http://schemas.openxmlformats.org/officeDocument/2006/relationships/hyperlink" Target="https://www.lnb.fr/pro-b/equipe?id=1736" TargetMode="External"/><Relationship Id="rId16" Type="http://schemas.openxmlformats.org/officeDocument/2006/relationships/hyperlink" Target="https://www.lnb.fr/pro-b/equipe?id=1743" TargetMode="External"/><Relationship Id="rId20" Type="http://schemas.openxmlformats.org/officeDocument/2006/relationships/hyperlink" Target="https://www.lnb.fr/pro-b/equipe?id=1745" TargetMode="External"/><Relationship Id="rId29" Type="http://schemas.openxmlformats.org/officeDocument/2006/relationships/hyperlink" Target="https://www.lnb.fr/pro-b/equipe?id=1750" TargetMode="External"/><Relationship Id="rId41" Type="http://schemas.openxmlformats.org/officeDocument/2006/relationships/queryTable" Target="../queryTables/queryTable1.xml"/><Relationship Id="rId1" Type="http://schemas.openxmlformats.org/officeDocument/2006/relationships/hyperlink" Target="https://www.lnb.fr/pro-b/equipe?id=1736" TargetMode="External"/><Relationship Id="rId6" Type="http://schemas.openxmlformats.org/officeDocument/2006/relationships/hyperlink" Target="https://www.lnb.fr/pro-b/equipe?id=1738" TargetMode="External"/><Relationship Id="rId11" Type="http://schemas.openxmlformats.org/officeDocument/2006/relationships/hyperlink" Target="https://www.lnb.fr/pro-b/equipe?id=1741" TargetMode="External"/><Relationship Id="rId24" Type="http://schemas.openxmlformats.org/officeDocument/2006/relationships/hyperlink" Target="https://www.lnb.fr/pro-b/equipe?id=1747" TargetMode="External"/><Relationship Id="rId32" Type="http://schemas.openxmlformats.org/officeDocument/2006/relationships/hyperlink" Target="https://www.lnb.fr/pro-b/equipe?id=1751" TargetMode="External"/><Relationship Id="rId37" Type="http://schemas.openxmlformats.org/officeDocument/2006/relationships/hyperlink" Target="https://www.lnb.fr/pro-b/equipe?id=1773" TargetMode="External"/><Relationship Id="rId40" Type="http://schemas.openxmlformats.org/officeDocument/2006/relationships/hyperlink" Target="https://www.lnb.fr/pro-b/equipe?id=1775" TargetMode="External"/><Relationship Id="rId5" Type="http://schemas.openxmlformats.org/officeDocument/2006/relationships/hyperlink" Target="https://www.lnb.fr/pro-b/equipe?id=1738" TargetMode="External"/><Relationship Id="rId15" Type="http://schemas.openxmlformats.org/officeDocument/2006/relationships/hyperlink" Target="https://www.lnb.fr/pro-b/equipe?id=1743" TargetMode="External"/><Relationship Id="rId23" Type="http://schemas.openxmlformats.org/officeDocument/2006/relationships/hyperlink" Target="https://www.lnb.fr/pro-b/equipe?id=1747" TargetMode="External"/><Relationship Id="rId28" Type="http://schemas.openxmlformats.org/officeDocument/2006/relationships/hyperlink" Target="https://www.lnb.fr/pro-b/equipe?id=1749" TargetMode="External"/><Relationship Id="rId36" Type="http://schemas.openxmlformats.org/officeDocument/2006/relationships/hyperlink" Target="https://www.lnb.fr/pro-b/equipe?id=1771" TargetMode="External"/><Relationship Id="rId10" Type="http://schemas.openxmlformats.org/officeDocument/2006/relationships/hyperlink" Target="https://www.lnb.fr/pro-b/equipe?id=1740" TargetMode="External"/><Relationship Id="rId19" Type="http://schemas.openxmlformats.org/officeDocument/2006/relationships/hyperlink" Target="https://www.lnb.fr/pro-b/equipe?id=1745" TargetMode="External"/><Relationship Id="rId31" Type="http://schemas.openxmlformats.org/officeDocument/2006/relationships/hyperlink" Target="https://www.lnb.fr/pro-b/equipe?id=1751" TargetMode="External"/><Relationship Id="rId4" Type="http://schemas.openxmlformats.org/officeDocument/2006/relationships/hyperlink" Target="https://www.lnb.fr/pro-b/equipe?id=1737" TargetMode="External"/><Relationship Id="rId9" Type="http://schemas.openxmlformats.org/officeDocument/2006/relationships/hyperlink" Target="https://www.lnb.fr/pro-b/equipe?id=1740" TargetMode="External"/><Relationship Id="rId14" Type="http://schemas.openxmlformats.org/officeDocument/2006/relationships/hyperlink" Target="https://www.lnb.fr/pro-b/equipe?id=1742" TargetMode="External"/><Relationship Id="rId22" Type="http://schemas.openxmlformats.org/officeDocument/2006/relationships/hyperlink" Target="https://www.lnb.fr/pro-b/equipe?id=1746" TargetMode="External"/><Relationship Id="rId27" Type="http://schemas.openxmlformats.org/officeDocument/2006/relationships/hyperlink" Target="https://www.lnb.fr/pro-b/equipe?id=1749" TargetMode="External"/><Relationship Id="rId30" Type="http://schemas.openxmlformats.org/officeDocument/2006/relationships/hyperlink" Target="https://www.lnb.fr/pro-b/equipe?id=1750" TargetMode="External"/><Relationship Id="rId35" Type="http://schemas.openxmlformats.org/officeDocument/2006/relationships/hyperlink" Target="https://www.lnb.fr/pro-b/equipe?id=1771" TargetMode="External"/><Relationship Id="rId8" Type="http://schemas.openxmlformats.org/officeDocument/2006/relationships/hyperlink" Target="https://www.lnb.fr/pro-b/equipe?id=1739" TargetMode="External"/><Relationship Id="rId3" Type="http://schemas.openxmlformats.org/officeDocument/2006/relationships/hyperlink" Target="https://www.lnb.fr/pro-b/equipe?id=1737" TargetMode="External"/><Relationship Id="rId12" Type="http://schemas.openxmlformats.org/officeDocument/2006/relationships/hyperlink" Target="https://www.lnb.fr/pro-b/equipe?id=1741" TargetMode="External"/><Relationship Id="rId17" Type="http://schemas.openxmlformats.org/officeDocument/2006/relationships/hyperlink" Target="https://www.lnb.fr/pro-b/equipe?id=1744" TargetMode="External"/><Relationship Id="rId25" Type="http://schemas.openxmlformats.org/officeDocument/2006/relationships/hyperlink" Target="https://www.lnb.fr/pro-b/equipe?id=1748" TargetMode="External"/><Relationship Id="rId33" Type="http://schemas.openxmlformats.org/officeDocument/2006/relationships/hyperlink" Target="https://www.lnb.fr/pro-b/equipe?id=1768" TargetMode="External"/><Relationship Id="rId38" Type="http://schemas.openxmlformats.org/officeDocument/2006/relationships/hyperlink" Target="https://www.lnb.fr/pro-b/equipe?id=1773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50/French-LNB-Pro-B/team/208/Poitiers-Basket-86/stats/2024/Averages/All/All/ft_pct/All/desc" TargetMode="External"/><Relationship Id="rId18" Type="http://schemas.openxmlformats.org/officeDocument/2006/relationships/hyperlink" Target="file:///international/league/50/French-LNB-Pro-B/team/208/Poitiers-Basket-86/stats/2024/Averages/All/All/steals/All/desc" TargetMode="External"/><Relationship Id="rId26" Type="http://schemas.openxmlformats.org/officeDocument/2006/relationships/hyperlink" Target="file:///player/Ivan-Ramljak/Summary/26972" TargetMode="External"/><Relationship Id="rId39" Type="http://schemas.openxmlformats.org/officeDocument/2006/relationships/hyperlink" Target="file:///international/league/12/French-Jeep-Elite/team/208/Poitiers-Basket-86" TargetMode="External"/><Relationship Id="rId21" Type="http://schemas.openxmlformats.org/officeDocument/2006/relationships/hyperlink" Target="file:///international/league/50/French-LNB-Pro-B/team/208/Poitiers-Basket-86/stats/2024/Averages/All/All/fouls/All/desc" TargetMode="External"/><Relationship Id="rId34" Type="http://schemas.openxmlformats.org/officeDocument/2006/relationships/hyperlink" Target="file:///player/Kevin-Harley/Summary/28282" TargetMode="External"/><Relationship Id="rId42" Type="http://schemas.openxmlformats.org/officeDocument/2006/relationships/hyperlink" Target="file:///player/Jim-Seymour/Summary/119120" TargetMode="External"/><Relationship Id="rId47" Type="http://schemas.openxmlformats.org/officeDocument/2006/relationships/hyperlink" Target="file:///international/league/12/French-Jeep-Elite/team/208/Poitiers-Basket-86" TargetMode="External"/><Relationship Id="rId7" Type="http://schemas.openxmlformats.org/officeDocument/2006/relationships/hyperlink" Target="file:///international/league/50/French-LNB-Pro-B/team/208/Poitiers-Basket-86/stats/2024/Averages/All/All/fg_pct/All/desc" TargetMode="External"/><Relationship Id="rId2" Type="http://schemas.openxmlformats.org/officeDocument/2006/relationships/hyperlink" Target="file:///international/league/50/French-LNB-Pro-B/team/208/Poitiers-Basket-86/stats/2024/Averages/All/All/gp/All/desc" TargetMode="External"/><Relationship Id="rId16" Type="http://schemas.openxmlformats.org/officeDocument/2006/relationships/hyperlink" Target="file:///international/league/50/French-LNB-Pro-B/team/208/Poitiers-Basket-86/stats/2024/Averages/All/All/trb/All/desc" TargetMode="External"/><Relationship Id="rId29" Type="http://schemas.openxmlformats.org/officeDocument/2006/relationships/hyperlink" Target="file:///international/league/12/French-Jeep-Elite/team/208/Poitiers-Basket-86" TargetMode="External"/><Relationship Id="rId1" Type="http://schemas.openxmlformats.org/officeDocument/2006/relationships/hyperlink" Target="file:///international/league/50/French-LNB-Pro-B/team/208/Poitiers-Basket-86/stats/2024/Averages/All/All/player/All/desc" TargetMode="External"/><Relationship Id="rId6" Type="http://schemas.openxmlformats.org/officeDocument/2006/relationships/hyperlink" Target="file:///international/league/50/French-LNB-Pro-B/team/208/Poitiers-Basket-86/stats/2024/Averages/All/All/fga/All/desc" TargetMode="External"/><Relationship Id="rId11" Type="http://schemas.openxmlformats.org/officeDocument/2006/relationships/hyperlink" Target="file:///international/league/50/French-LNB-Pro-B/team/208/Poitiers-Basket-86/stats/2024/Averages/All/All/ftm/All/desc" TargetMode="External"/><Relationship Id="rId24" Type="http://schemas.openxmlformats.org/officeDocument/2006/relationships/hyperlink" Target="file:///player/Luka-Rupnik/Summary/26562" TargetMode="External"/><Relationship Id="rId32" Type="http://schemas.openxmlformats.org/officeDocument/2006/relationships/hyperlink" Target="file:///player/Mohamed-Diawara/Summary/162802" TargetMode="External"/><Relationship Id="rId37" Type="http://schemas.openxmlformats.org/officeDocument/2006/relationships/hyperlink" Target="file:///international/league/12/French-Jeep-Elite/team/208/Poitiers-Basket-86" TargetMode="External"/><Relationship Id="rId40" Type="http://schemas.openxmlformats.org/officeDocument/2006/relationships/hyperlink" Target="file:///player/Charly-Pontens/Summary/27903" TargetMode="External"/><Relationship Id="rId45" Type="http://schemas.openxmlformats.org/officeDocument/2006/relationships/hyperlink" Target="file:///international/league/12/French-Jeep-Elite/team/208/Poitiers-Basket-86" TargetMode="External"/><Relationship Id="rId5" Type="http://schemas.openxmlformats.org/officeDocument/2006/relationships/hyperlink" Target="file:///international/league/50/French-LNB-Pro-B/team/208/Poitiers-Basket-86/stats/2024/Averages/All/All/fgm/All/desc" TargetMode="External"/><Relationship Id="rId15" Type="http://schemas.openxmlformats.org/officeDocument/2006/relationships/hyperlink" Target="file:///international/league/50/French-LNB-Pro-B/team/208/Poitiers-Basket-86/stats/2024/Averages/All/All/drb/All/desc" TargetMode="External"/><Relationship Id="rId23" Type="http://schemas.openxmlformats.org/officeDocument/2006/relationships/hyperlink" Target="file:///international/league/12/French-Jeep-Elite/team/208/Poitiers-Basket-86" TargetMode="External"/><Relationship Id="rId28" Type="http://schemas.openxmlformats.org/officeDocument/2006/relationships/hyperlink" Target="file:///player/Jonathan-Jeanne/Summary/54251" TargetMode="External"/><Relationship Id="rId36" Type="http://schemas.openxmlformats.org/officeDocument/2006/relationships/hyperlink" Target="file:///player/Guillaume-Eyango/Summary/169329" TargetMode="External"/><Relationship Id="rId10" Type="http://schemas.openxmlformats.org/officeDocument/2006/relationships/hyperlink" Target="file:///international/league/50/French-LNB-Pro-B/team/208/Poitiers-Basket-86/stats/2024/Averages/All/All/tpfg_pct/All/desc" TargetMode="External"/><Relationship Id="rId19" Type="http://schemas.openxmlformats.org/officeDocument/2006/relationships/hyperlink" Target="file:///international/league/50/French-LNB-Pro-B/team/208/Poitiers-Basket-86/stats/2024/Averages/All/All/blocks/All/desc" TargetMode="External"/><Relationship Id="rId31" Type="http://schemas.openxmlformats.org/officeDocument/2006/relationships/hyperlink" Target="file:///international/league/12/French-Jeep-Elite/team/208/Poitiers-Basket-86" TargetMode="External"/><Relationship Id="rId44" Type="http://schemas.openxmlformats.org/officeDocument/2006/relationships/hyperlink" Target="file:///player/Kevin-Mendy/Summary/25854" TargetMode="External"/><Relationship Id="rId4" Type="http://schemas.openxmlformats.org/officeDocument/2006/relationships/hyperlink" Target="file:///international/league/50/French-LNB-Pro-B/team/208/Poitiers-Basket-86/stats/2024/Averages/All/All/points/All/asc" TargetMode="External"/><Relationship Id="rId9" Type="http://schemas.openxmlformats.org/officeDocument/2006/relationships/hyperlink" Target="file:///international/league/50/French-LNB-Pro-B/team/208/Poitiers-Basket-86/stats/2024/Averages/All/All/tpfga/All/desc" TargetMode="External"/><Relationship Id="rId14" Type="http://schemas.openxmlformats.org/officeDocument/2006/relationships/hyperlink" Target="file:///international/league/50/French-LNB-Pro-B/team/208/Poitiers-Basket-86/stats/2024/Averages/All/All/orb/All/desc" TargetMode="External"/><Relationship Id="rId22" Type="http://schemas.openxmlformats.org/officeDocument/2006/relationships/hyperlink" Target="file:///player/Andy-Cleaves/Summary/122475" TargetMode="External"/><Relationship Id="rId27" Type="http://schemas.openxmlformats.org/officeDocument/2006/relationships/hyperlink" Target="file:///international/league/12/French-Jeep-Elite/team/208/Poitiers-Basket-86" TargetMode="External"/><Relationship Id="rId30" Type="http://schemas.openxmlformats.org/officeDocument/2006/relationships/hyperlink" Target="file:///player/Kentan-Facey/Summary/41428" TargetMode="External"/><Relationship Id="rId35" Type="http://schemas.openxmlformats.org/officeDocument/2006/relationships/hyperlink" Target="file:///international/league/12/French-Jeep-Elite/team/208/Poitiers-Basket-86" TargetMode="External"/><Relationship Id="rId43" Type="http://schemas.openxmlformats.org/officeDocument/2006/relationships/hyperlink" Target="file:///international/league/12/French-Jeep-Elite/team/208/Poitiers-Basket-86" TargetMode="External"/><Relationship Id="rId48" Type="http://schemas.openxmlformats.org/officeDocument/2006/relationships/queryTable" Target="../queryTables/queryTable2.xml"/><Relationship Id="rId8" Type="http://schemas.openxmlformats.org/officeDocument/2006/relationships/hyperlink" Target="file:///international/league/50/French-LNB-Pro-B/team/208/Poitiers-Basket-86/stats/2024/Averages/All/All/tpfgm/All/desc" TargetMode="External"/><Relationship Id="rId3" Type="http://schemas.openxmlformats.org/officeDocument/2006/relationships/hyperlink" Target="file:///international/league/50/French-LNB-Pro-B/team/208/Poitiers-Basket-86/stats/2024/Averages/All/All/minutes/All/desc" TargetMode="External"/><Relationship Id="rId12" Type="http://schemas.openxmlformats.org/officeDocument/2006/relationships/hyperlink" Target="file:///international/league/50/French-LNB-Pro-B/team/208/Poitiers-Basket-86/stats/2024/Averages/All/All/fta/All/desc" TargetMode="External"/><Relationship Id="rId17" Type="http://schemas.openxmlformats.org/officeDocument/2006/relationships/hyperlink" Target="file:///international/league/50/French-LNB-Pro-B/team/208/Poitiers-Basket-86/stats/2024/Averages/All/All/assists/All/desc" TargetMode="External"/><Relationship Id="rId25" Type="http://schemas.openxmlformats.org/officeDocument/2006/relationships/hyperlink" Target="file:///international/league/12/French-Jeep-Elite/team/208/Poitiers-Basket-86" TargetMode="External"/><Relationship Id="rId33" Type="http://schemas.openxmlformats.org/officeDocument/2006/relationships/hyperlink" Target="file:///international/league/12/French-Jeep-Elite/team/208/Poitiers-Basket-86" TargetMode="External"/><Relationship Id="rId38" Type="http://schemas.openxmlformats.org/officeDocument/2006/relationships/hyperlink" Target="file:///player/Imanol-Prot/Summary/191058" TargetMode="External"/><Relationship Id="rId46" Type="http://schemas.openxmlformats.org/officeDocument/2006/relationships/hyperlink" Target="file:///player/Melvin-Bowao/Summary/203748" TargetMode="External"/><Relationship Id="rId20" Type="http://schemas.openxmlformats.org/officeDocument/2006/relationships/hyperlink" Target="file:///international/league/50/French-LNB-Pro-B/team/208/Poitiers-Basket-86/stats/2024/Averages/All/All/turnovers/All/desc" TargetMode="External"/><Relationship Id="rId41" Type="http://schemas.openxmlformats.org/officeDocument/2006/relationships/hyperlink" Target="file:///international/league/12/French-Jeep-Elite/team/208/Poitiers-Basket-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537CC-9124-A846-9081-068D3EC95580}">
  <sheetPr>
    <tabColor theme="5"/>
  </sheetPr>
  <dimension ref="A1:AJ54"/>
  <sheetViews>
    <sheetView tabSelected="1" zoomScale="58" workbookViewId="0">
      <selection activeCell="R54" sqref="R54"/>
    </sheetView>
  </sheetViews>
  <sheetFormatPr baseColWidth="10" defaultRowHeight="16"/>
  <cols>
    <col min="1" max="1" width="25" customWidth="1"/>
    <col min="2" max="14" width="15.83203125" style="16" customWidth="1"/>
    <col min="16" max="16" width="15.5" customWidth="1"/>
    <col min="19" max="19" width="13" bestFit="1" customWidth="1"/>
    <col min="22" max="22" width="15.5" bestFit="1" customWidth="1"/>
  </cols>
  <sheetData>
    <row r="1" spans="1:22" ht="48" customHeight="1">
      <c r="A1" s="1"/>
      <c r="B1" s="2" t="s">
        <v>0</v>
      </c>
      <c r="C1" s="3" t="s">
        <v>1</v>
      </c>
      <c r="D1" s="4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2" t="s">
        <v>9</v>
      </c>
      <c r="L1" s="3" t="s">
        <v>10</v>
      </c>
      <c r="M1" s="6" t="s">
        <v>11</v>
      </c>
      <c r="N1" s="5" t="s">
        <v>12</v>
      </c>
      <c r="S1" s="7"/>
    </row>
    <row r="2" spans="1:22" ht="29">
      <c r="A2" s="5" t="s">
        <v>13</v>
      </c>
      <c r="B2" s="8"/>
      <c r="C2" s="9"/>
      <c r="D2" s="10"/>
      <c r="E2" s="11"/>
      <c r="F2" s="11"/>
      <c r="G2" s="8"/>
      <c r="H2" s="8"/>
      <c r="I2" s="8"/>
      <c r="J2" s="11"/>
      <c r="K2" s="8"/>
      <c r="L2" s="9"/>
      <c r="M2" s="12"/>
      <c r="N2" s="8"/>
      <c r="S2" s="7" t="b">
        <v>0</v>
      </c>
    </row>
    <row r="3" spans="1:22" ht="29">
      <c r="A3" s="5" t="s">
        <v>14</v>
      </c>
      <c r="B3" s="8"/>
      <c r="C3" s="9"/>
      <c r="D3" s="10"/>
      <c r="E3" s="11"/>
      <c r="F3" s="11"/>
      <c r="G3" s="8"/>
      <c r="H3" s="8"/>
      <c r="I3" s="8"/>
      <c r="J3" s="11"/>
      <c r="K3" s="8"/>
      <c r="L3" s="9"/>
      <c r="M3" s="12"/>
      <c r="N3" s="8"/>
      <c r="S3" s="7" t="b">
        <v>0</v>
      </c>
    </row>
    <row r="4" spans="1:22" ht="29">
      <c r="A4" s="5" t="s">
        <v>15</v>
      </c>
      <c r="B4" s="8"/>
      <c r="C4" s="9"/>
      <c r="D4" s="10"/>
      <c r="E4" s="11"/>
      <c r="F4" s="11"/>
      <c r="G4" s="8"/>
      <c r="H4" s="8"/>
      <c r="I4" s="8"/>
      <c r="J4" s="11"/>
      <c r="K4" s="8"/>
      <c r="L4" s="9"/>
      <c r="M4" s="12"/>
      <c r="N4" s="8"/>
      <c r="P4" s="13"/>
      <c r="S4" s="7" t="b">
        <v>0</v>
      </c>
    </row>
    <row r="5" spans="1:22" ht="29">
      <c r="A5" s="5" t="s">
        <v>16</v>
      </c>
      <c r="B5" s="8"/>
      <c r="C5" s="9"/>
      <c r="D5" s="10"/>
      <c r="E5" s="11"/>
      <c r="F5" s="11"/>
      <c r="G5" s="8"/>
      <c r="H5" s="8"/>
      <c r="I5" s="8"/>
      <c r="J5" s="11"/>
      <c r="K5" s="8"/>
      <c r="L5" s="9"/>
      <c r="M5" s="12"/>
      <c r="N5" s="8"/>
      <c r="P5" s="13"/>
      <c r="S5" s="7"/>
    </row>
    <row r="6" spans="1:22" ht="29">
      <c r="A6" s="5" t="s">
        <v>17</v>
      </c>
      <c r="B6" s="8"/>
      <c r="C6" s="9"/>
      <c r="D6" s="10"/>
      <c r="E6" s="11"/>
      <c r="F6" s="11"/>
      <c r="G6" s="8"/>
      <c r="H6" s="8"/>
      <c r="I6" s="8"/>
      <c r="J6" s="11"/>
      <c r="K6" s="8"/>
      <c r="L6" s="9"/>
      <c r="M6" s="12"/>
      <c r="N6" s="8"/>
    </row>
    <row r="7" spans="1:22" ht="29">
      <c r="A7" s="5" t="s">
        <v>18</v>
      </c>
      <c r="B7" s="8"/>
      <c r="C7" s="9"/>
      <c r="D7" s="10"/>
      <c r="E7" s="11"/>
      <c r="F7" s="11"/>
      <c r="G7" s="8"/>
      <c r="H7" s="8"/>
      <c r="I7" s="8"/>
      <c r="J7" s="11"/>
      <c r="K7" s="8"/>
      <c r="L7" s="9"/>
      <c r="M7" s="12"/>
      <c r="N7" s="8"/>
    </row>
    <row r="8" spans="1:22" ht="29">
      <c r="A8" s="5" t="s">
        <v>19</v>
      </c>
      <c r="B8" s="8"/>
      <c r="C8" s="9"/>
      <c r="D8" s="10"/>
      <c r="E8" s="11"/>
      <c r="F8" s="11"/>
      <c r="G8" s="8"/>
      <c r="H8" s="8"/>
      <c r="I8" s="8"/>
      <c r="J8" s="11"/>
      <c r="K8" s="8"/>
      <c r="L8" s="9"/>
      <c r="M8" s="12"/>
      <c r="N8" s="8"/>
    </row>
    <row r="9" spans="1:22" ht="29">
      <c r="A9" s="5" t="s">
        <v>20</v>
      </c>
      <c r="B9" s="8"/>
      <c r="C9" s="9"/>
      <c r="D9" s="10"/>
      <c r="E9" s="11"/>
      <c r="F9" s="11"/>
      <c r="G9" s="8"/>
      <c r="H9" s="8"/>
      <c r="I9" s="8"/>
      <c r="J9" s="11"/>
      <c r="K9" s="8"/>
      <c r="L9" s="9"/>
      <c r="M9" s="12"/>
      <c r="N9" s="8"/>
    </row>
    <row r="10" spans="1:22" ht="29">
      <c r="A10" s="5" t="s">
        <v>21</v>
      </c>
      <c r="B10" s="8"/>
      <c r="C10" s="9"/>
      <c r="D10" s="10"/>
      <c r="E10" s="11"/>
      <c r="F10" s="11"/>
      <c r="G10" s="8"/>
      <c r="H10" s="8"/>
      <c r="I10" s="8"/>
      <c r="J10" s="11"/>
      <c r="K10" s="8"/>
      <c r="L10" s="9"/>
      <c r="M10" s="12"/>
      <c r="N10" s="8"/>
      <c r="S10" s="14"/>
    </row>
    <row r="11" spans="1:22" ht="29">
      <c r="A11" s="5" t="s">
        <v>22</v>
      </c>
      <c r="B11" s="8">
        <f>[1]DENAIN!$D$18</f>
        <v>78.900000000000006</v>
      </c>
      <c r="C11" s="9">
        <f>[1]DENAIN!$F$18+([1]DENAIN!$L$18*0.44)+[1]DENAIN!$T$18-[1]DENAIN!$N$18</f>
        <v>76.835999999999999</v>
      </c>
      <c r="D11" s="10">
        <f>B11/C11</f>
        <v>1.0268624082461346</v>
      </c>
      <c r="E11" s="11">
        <f>[1]DENAIN!$N$18/([1]DENAIN!$F$18-[1]DENAIN!$E$18)</f>
        <v>0.30701754385964908</v>
      </c>
      <c r="F11" s="11">
        <f>[1]DENAIN!$O$18/([1]DENAIN!$F$21-[1]DENAIN!$E$21)</f>
        <v>0.72126436781609204</v>
      </c>
      <c r="G11" s="15">
        <f>[1]DENAIN!$U$21/'PRO B'!C11</f>
        <v>0.24597844760268622</v>
      </c>
      <c r="H11" s="15">
        <f>[1]DENAIN!$T$18/'PRO B'!C11</f>
        <v>0.20693424957051382</v>
      </c>
      <c r="I11" s="15">
        <f>[1]DENAIN!$Q$18/'PRO B'!C11</f>
        <v>0.23426518819303452</v>
      </c>
      <c r="J11" s="11">
        <f>[1]DENAIN!$H$18/[1]DENAIN!$I$18</f>
        <v>0.31120331950207469</v>
      </c>
      <c r="K11" s="8">
        <f>[1]DENAIN!$D$21</f>
        <v>83.3</v>
      </c>
      <c r="L11" s="9">
        <f>[1]DENAIN!$F$21+([1]DENAIN!$L$21*0.44)+[1]DENAIN!$T$21-[1]DENAIN!$N$21</f>
        <v>76.823999999999998</v>
      </c>
      <c r="M11" s="12">
        <f>[1]DENAIN!$D$21/L11</f>
        <v>1.0842965739872956</v>
      </c>
      <c r="N11" s="15">
        <f>[1]DENAIN!$R$18/'PRO B'!L11</f>
        <v>9.6324065396230354E-2</v>
      </c>
      <c r="O11" s="13"/>
    </row>
    <row r="12" spans="1:22" ht="29">
      <c r="A12" s="5" t="s">
        <v>23</v>
      </c>
      <c r="B12" s="8" t="str">
        <f>IF($W$9=1,"ok","non")</f>
        <v>non</v>
      </c>
      <c r="C12" s="9"/>
      <c r="D12" s="10"/>
      <c r="E12" s="11"/>
      <c r="F12" s="11"/>
      <c r="G12" s="8"/>
      <c r="H12" s="8"/>
      <c r="I12" s="8"/>
      <c r="J12" s="11"/>
      <c r="K12" s="8"/>
      <c r="L12" s="9"/>
      <c r="M12" s="12"/>
      <c r="N12" s="8"/>
      <c r="V12" s="13"/>
    </row>
    <row r="13" spans="1:22" ht="29">
      <c r="A13" s="5" t="s">
        <v>24</v>
      </c>
      <c r="B13" s="8" cm="1">
        <f t="array" ref="B13:B14">'Pré-saison'!G18:G19</f>
        <v>0</v>
      </c>
      <c r="C13" s="9">
        <f>('Pré-saison'!I18+'Pré-saison'!L18)+('Pré-saison'!O18*0.44)+'Pré-saison'!X18-'Pré-saison'!Q18</f>
        <v>0</v>
      </c>
      <c r="D13" s="10" t="e">
        <f>B13/C13</f>
        <v>#DIV/0!</v>
      </c>
      <c r="E13" s="11"/>
      <c r="F13" s="11"/>
      <c r="G13" s="8"/>
      <c r="H13" s="8"/>
      <c r="I13" s="8"/>
      <c r="J13" s="11"/>
      <c r="K13" s="8"/>
      <c r="L13" s="9"/>
      <c r="M13" s="12"/>
      <c r="N13" s="8"/>
      <c r="O13" s="13"/>
    </row>
    <row r="14" spans="1:22" ht="29">
      <c r="A14" s="5" t="s">
        <v>25</v>
      </c>
      <c r="B14" s="8">
        <v>0</v>
      </c>
      <c r="C14" s="9"/>
      <c r="D14" s="10"/>
      <c r="E14" s="11"/>
      <c r="F14" s="11"/>
      <c r="G14" s="8"/>
      <c r="H14" s="8"/>
      <c r="I14" s="8"/>
      <c r="J14" s="11"/>
      <c r="K14" s="8"/>
      <c r="L14" s="9"/>
      <c r="M14" s="12"/>
      <c r="N14" s="8"/>
    </row>
    <row r="15" spans="1:22" ht="29">
      <c r="A15" s="5" t="s">
        <v>26</v>
      </c>
      <c r="B15" s="8"/>
      <c r="C15" s="9"/>
      <c r="D15" s="10"/>
      <c r="E15" s="11"/>
      <c r="F15" s="11"/>
      <c r="G15" s="8"/>
      <c r="H15" s="8"/>
      <c r="I15" s="8"/>
      <c r="J15" s="11"/>
      <c r="K15" s="8"/>
      <c r="L15" s="9"/>
      <c r="M15" s="12"/>
      <c r="N15" s="8"/>
    </row>
    <row r="16" spans="1:22" ht="29">
      <c r="A16" s="5" t="s">
        <v>27</v>
      </c>
      <c r="B16" s="8"/>
      <c r="C16" s="9"/>
      <c r="D16" s="10"/>
      <c r="E16" s="11"/>
      <c r="F16" s="11"/>
      <c r="G16" s="8"/>
      <c r="H16" s="8"/>
      <c r="I16" s="8"/>
      <c r="J16" s="11"/>
      <c r="K16" s="8"/>
      <c r="L16" s="9"/>
      <c r="M16" s="12"/>
      <c r="N16" s="8"/>
    </row>
    <row r="17" spans="1:36" ht="29">
      <c r="A17" s="5" t="s">
        <v>28</v>
      </c>
      <c r="B17" s="8"/>
      <c r="C17" s="9"/>
      <c r="D17" s="10"/>
      <c r="E17" s="11"/>
      <c r="F17" s="11"/>
      <c r="G17" s="8"/>
      <c r="H17" s="8"/>
      <c r="I17" s="8"/>
      <c r="J17" s="11"/>
      <c r="K17" s="8"/>
      <c r="L17" s="9"/>
      <c r="M17" s="12"/>
      <c r="N17" s="8"/>
    </row>
    <row r="18" spans="1:36" ht="29">
      <c r="A18" s="5" t="s">
        <v>29</v>
      </c>
      <c r="B18" s="8" t="b">
        <f>IF(S3=TRUE,POITIERS!D17,IF(S2=TRUE,INDEX('Pré-saison'!G2:G41,MATCH('PRO B'!A18,'Pré-saison'!AB2:AB41,0)),IF(S4=TRUE,(INDEX('Pré-saison'!B2:B41,MATCH('PRO B'!A18,'Pré-saison'!AB2:AB41,0))*INDEX('Pré-saison'!G2:G41,MATCH('PRO B'!A18,'Pré-saison'!AB2:AB41,0))+POITIERS!B17*POITIERS!D17)/(INDEX('Pré-saison'!B2:B41,MATCH('PRO B'!A18,'Pré-saison'!AB2:AB41,0))+POITIERS!B17))))</f>
        <v>0</v>
      </c>
      <c r="C18" s="9" t="b">
        <f>IF(S2=TRUE,(INDEX('Pré-saison'!I2:I41,MATCH('PRO B'!A18,'Pré-saison'!AB2:AB41,0))+INDEX('Pré-saison'!L2:L41,MATCH('PRO B'!A18,'Pré-saison'!AB2:AB41,0)))+(INDEX('Pré-saison'!O2:O41,MATCH('PRO B'!A18,'Pré-saison'!AB2:AB41,0))*0.44)+INDEX('Pré-saison'!X2:X41,MATCH('PRO B'!A18,'Pré-saison'!AB2:AB41,0))-INDEX('Pré-saison'!Q2:Q41,MATCH('PRO B'!A18,'Pré-saison'!AB2:AB41,0)),IF(S3=TRUE,(POITIERS!F17)+(POITIERS!L17*0.44)+POITIERS!T17-POITIERS!N17))</f>
        <v>0</v>
      </c>
      <c r="D18" s="10" t="e">
        <f>B18/C18</f>
        <v>#DIV/0!</v>
      </c>
      <c r="E18" s="11" t="b">
        <f>IF(S2=TRUE,INDEX('Pré-saison'!Q2:Q41,MATCH('PRO B'!A18,'Pré-saison'!AB2:AB41,0))/((INDEX('Pré-saison'!I2:I41,MATCH('PRO B'!A18,'Pré-saison'!AB2:AB41,0))+INDEX('Pré-saison'!L2:L41,MATCH('PRO B'!A18,'Pré-saison'!AB2:AB41,0)))-(INDEX('Pré-saison'!H2:H41,MATCH('PRO B'!A18,'Pré-saison'!AB2:AB41,0))+INDEX('Pré-saison'!K2:K41,MATCH('PRO B'!A18,'Pré-saison'!AB2:AB41,0)))),IF(S3=TRUE,POITIERS!N17/(POITIERS!F17-POITIERS!E17)))</f>
        <v>0</v>
      </c>
      <c r="F18" s="11"/>
      <c r="G18" s="8"/>
      <c r="H18" s="8"/>
      <c r="I18" s="8"/>
      <c r="J18" s="11"/>
      <c r="K18" s="8"/>
      <c r="L18" s="9"/>
      <c r="M18" s="12"/>
      <c r="N18" s="8"/>
    </row>
    <row r="19" spans="1:36" ht="29">
      <c r="A19" s="5" t="s">
        <v>30</v>
      </c>
      <c r="B19" s="8"/>
      <c r="C19" s="9"/>
      <c r="D19" s="10"/>
      <c r="E19" s="11"/>
      <c r="F19" s="11"/>
      <c r="G19" s="8"/>
      <c r="H19" s="8"/>
      <c r="I19" s="8"/>
      <c r="J19" s="11"/>
      <c r="K19" s="8"/>
      <c r="L19" s="9"/>
      <c r="M19" s="12"/>
      <c r="N19" s="8"/>
    </row>
    <row r="20" spans="1:36" ht="29">
      <c r="A20" s="5" t="s">
        <v>31</v>
      </c>
      <c r="B20" s="8"/>
      <c r="C20" s="9"/>
      <c r="D20" s="10"/>
      <c r="E20" s="11"/>
      <c r="F20" s="11"/>
      <c r="G20" s="8"/>
      <c r="H20" s="8"/>
      <c r="I20" s="8"/>
      <c r="J20" s="11"/>
      <c r="K20" s="8"/>
      <c r="L20" s="9"/>
      <c r="M20" s="12"/>
      <c r="N20" s="8"/>
    </row>
    <row r="21" spans="1:36" ht="29">
      <c r="A21" s="5" t="s">
        <v>32</v>
      </c>
      <c r="B21" s="8"/>
      <c r="C21" s="9"/>
      <c r="D21" s="10"/>
      <c r="E21" s="11"/>
      <c r="F21" s="11"/>
      <c r="G21" s="8"/>
      <c r="H21" s="8"/>
      <c r="I21" s="8"/>
      <c r="J21" s="11"/>
      <c r="K21" s="8"/>
      <c r="L21" s="9"/>
      <c r="M21" s="12"/>
      <c r="N21" s="8"/>
    </row>
    <row r="23" spans="1:36" ht="81" customHeight="1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</row>
    <row r="24" spans="1:36" ht="24" customHeight="1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</row>
    <row r="25" spans="1:36" ht="21" customHeight="1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</row>
    <row r="26" spans="1:36" ht="21" customHeight="1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</row>
    <row r="27" spans="1:36" ht="21" customHeight="1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</row>
    <row r="28" spans="1:36" ht="21" customHeight="1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</row>
    <row r="29" spans="1:36" ht="21" customHeight="1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</row>
    <row r="30" spans="1:36" ht="21" customHeight="1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</row>
    <row r="31" spans="1:36" ht="72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</row>
    <row r="32" spans="1:36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</row>
    <row r="33" spans="1:36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</row>
    <row r="34" spans="1:36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</row>
    <row r="35" spans="1:36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</row>
    <row r="36" spans="1:36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</row>
    <row r="37" spans="1:36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</row>
    <row r="38" spans="1:36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</row>
    <row r="45" spans="1:36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</row>
    <row r="46" spans="1:36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</row>
    <row r="47" spans="1:36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</row>
    <row r="48" spans="1:36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</row>
    <row r="49" spans="1:36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</row>
    <row r="50" spans="1:36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</row>
    <row r="51" spans="1:36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</row>
    <row r="52" spans="1:36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</row>
    <row r="53" spans="1:36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</row>
    <row r="54" spans="1:36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</row>
  </sheetData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Check Box 3">
              <controlPr defaultSize="0" autoFill="0" autoLine="0" autoPict="0">
                <anchor moveWithCells="1">
                  <from>
                    <xdr:col>15</xdr:col>
                    <xdr:colOff>76200</xdr:colOff>
                    <xdr:row>1</xdr:row>
                    <xdr:rowOff>12700</xdr:rowOff>
                  </from>
                  <to>
                    <xdr:col>16</xdr:col>
                    <xdr:colOff>444500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15</xdr:col>
                    <xdr:colOff>88900</xdr:colOff>
                    <xdr:row>2</xdr:row>
                    <xdr:rowOff>12700</xdr:rowOff>
                  </from>
                  <to>
                    <xdr:col>16</xdr:col>
                    <xdr:colOff>457200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15</xdr:col>
                    <xdr:colOff>101600</xdr:colOff>
                    <xdr:row>3</xdr:row>
                    <xdr:rowOff>0</xdr:rowOff>
                  </from>
                  <to>
                    <xdr:col>16</xdr:col>
                    <xdr:colOff>469900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2157F-44F3-6B4F-8284-84B3B0342854}">
  <dimension ref="A1:AB41"/>
  <sheetViews>
    <sheetView workbookViewId="0">
      <selection activeCell="C18" sqref="C18:C19"/>
    </sheetView>
  </sheetViews>
  <sheetFormatPr baseColWidth="10" defaultRowHeight="16"/>
  <cols>
    <col min="1" max="1" width="23.6640625" bestFit="1" customWidth="1"/>
    <col min="2" max="2" width="3.5" bestFit="1" customWidth="1"/>
    <col min="3" max="4" width="2.33203125" bestFit="1" customWidth="1"/>
    <col min="5" max="5" width="4.33203125" bestFit="1" customWidth="1"/>
    <col min="6" max="7" width="4.6640625" bestFit="1" customWidth="1"/>
    <col min="8" max="25" width="3.6640625" bestFit="1" customWidth="1"/>
    <col min="26" max="26" width="3.83203125" bestFit="1" customWidth="1"/>
    <col min="27" max="27" width="5.1640625" bestFit="1" customWidth="1"/>
  </cols>
  <sheetData>
    <row r="1" spans="1:28" ht="17">
      <c r="A1" s="17" t="s">
        <v>33</v>
      </c>
      <c r="B1" s="17" t="s">
        <v>34</v>
      </c>
      <c r="C1" s="17" t="s">
        <v>35</v>
      </c>
      <c r="D1" s="17" t="s">
        <v>36</v>
      </c>
      <c r="E1" s="17" t="s">
        <v>37</v>
      </c>
      <c r="F1" s="17" t="s">
        <v>38</v>
      </c>
      <c r="G1" s="17" t="s">
        <v>39</v>
      </c>
      <c r="H1" s="17" t="s">
        <v>40</v>
      </c>
      <c r="I1" s="17" t="s">
        <v>41</v>
      </c>
      <c r="J1" s="17" t="s">
        <v>42</v>
      </c>
      <c r="K1" s="17" t="s">
        <v>43</v>
      </c>
      <c r="L1" s="17" t="s">
        <v>44</v>
      </c>
      <c r="M1" s="17" t="s">
        <v>42</v>
      </c>
      <c r="N1" s="17" t="s">
        <v>45</v>
      </c>
      <c r="O1" s="17" t="s">
        <v>46</v>
      </c>
      <c r="P1" s="17" t="s">
        <v>42</v>
      </c>
      <c r="Q1" s="17" t="s">
        <v>47</v>
      </c>
      <c r="R1" s="17" t="s">
        <v>48</v>
      </c>
      <c r="S1" s="17" t="s">
        <v>49</v>
      </c>
      <c r="T1" s="17" t="s">
        <v>50</v>
      </c>
      <c r="U1" s="17" t="s">
        <v>51</v>
      </c>
      <c r="V1" s="17" t="s">
        <v>52</v>
      </c>
      <c r="W1" s="17" t="s">
        <v>53</v>
      </c>
      <c r="X1" s="17" t="s">
        <v>54</v>
      </c>
      <c r="Y1" s="17" t="s">
        <v>55</v>
      </c>
      <c r="Z1" s="17" t="s">
        <v>56</v>
      </c>
      <c r="AA1" s="17" t="s">
        <v>57</v>
      </c>
    </row>
    <row r="2" spans="1:28" ht="17">
      <c r="A2" s="18" t="s">
        <v>13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t="str">
        <f>IF(A2="JA Vichy","Vichy",IF(A2="Boulazac Basket Dordogne","Boulazac",IF(A2="Rouen Metropole Basket","Rouen",IF(A2="Orleans Loiret Basket","Orléans",IF(A2="Chalons-Reims CB","Chalons-Reims",IF(A2="Pau-Orthez","Pau",IF(A2="Alliance Sport Alsace","ASA",IF(A2="Antibes","Antibes",IF(A2="Poitiers Basket 86","Poitiers",IF(A2="Hermine Nantes Atlantique","Nantes",IF(A2="Aix Maurienne Savoie Basket","Aix",IF(A2="Denain ASC Voltaire","Denain",IF(A2="Fos Sur Mer","Fos",IF(A2="ALM Evreux Basket","Evreux",IF(A2="Blois","Blois")))))))))))))))</f>
        <v>Blois</v>
      </c>
    </row>
    <row r="3" spans="1:28" ht="17">
      <c r="A3" s="18" t="s">
        <v>13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</row>
    <row r="4" spans="1:28" ht="17">
      <c r="A4" s="20" t="s">
        <v>21</v>
      </c>
      <c r="B4" s="21">
        <v>0</v>
      </c>
      <c r="C4" s="21">
        <v>0</v>
      </c>
      <c r="D4" s="21">
        <v>0</v>
      </c>
      <c r="E4" s="21">
        <v>0</v>
      </c>
      <c r="F4" s="21">
        <v>0</v>
      </c>
      <c r="G4" s="21">
        <v>0</v>
      </c>
      <c r="H4" s="21">
        <v>0</v>
      </c>
      <c r="I4" s="21">
        <v>0</v>
      </c>
      <c r="J4" s="21">
        <v>0</v>
      </c>
      <c r="K4" s="21">
        <v>0</v>
      </c>
      <c r="L4" s="21">
        <v>0</v>
      </c>
      <c r="M4" s="21">
        <v>0</v>
      </c>
      <c r="N4" s="21">
        <v>0</v>
      </c>
      <c r="O4" s="21">
        <v>0</v>
      </c>
      <c r="P4" s="21">
        <v>0</v>
      </c>
      <c r="Q4" s="21">
        <v>0</v>
      </c>
      <c r="R4" s="21">
        <v>0</v>
      </c>
      <c r="S4" s="21">
        <v>0</v>
      </c>
      <c r="T4" s="21">
        <v>0</v>
      </c>
      <c r="U4" s="21">
        <v>0</v>
      </c>
      <c r="V4" s="21">
        <v>0</v>
      </c>
      <c r="W4" s="21">
        <v>0</v>
      </c>
      <c r="X4" s="21">
        <v>0</v>
      </c>
      <c r="Y4" s="21">
        <v>0</v>
      </c>
      <c r="Z4" s="21">
        <v>0</v>
      </c>
      <c r="AA4" s="21">
        <v>0</v>
      </c>
      <c r="AB4" t="str">
        <f>IF(A4="JA Vichy","Vichy",IF(A4="Boulazac Basket Dordogne","Boulazac",IF(A4="Rouen Metropole Basket","Rouen",IF(A4="Orleans Loiret Basket","Orléans",IF(A4="Chalons-Reims CB","Chalons-Reims",IF(A4="Pau-Orthez","Pau",IF(A4="Alliance Sport Alsace","ASA",IF(A4="Antibes","Antibes",IF(A4="Poitiers Basket 86","Poitiers",IF(A4="Hermine Nantes Atlantique","Nantes",IF(A4="Aix Maurienne Savoie Basket","Aix",IF(A4="Denain ASC Voltaire","Denain",IF(A4="Fos Sur Mer","Fos",IF(A4="ALM Evreux Basket","Evreux",IF(A4="Blois","Blois",IF(A4="Roanne","Roanne"))))))))))))))))</f>
        <v>Roanne</v>
      </c>
    </row>
    <row r="5" spans="1:28" ht="17">
      <c r="A5" s="20" t="s">
        <v>21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</row>
    <row r="6" spans="1:28" ht="17">
      <c r="A6" s="18" t="s">
        <v>58</v>
      </c>
      <c r="B6" s="19">
        <v>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t="str">
        <f>IF(A6="JA Vichy","Vichy",IF(A6="Boulazac Basket Dordogne","Boulazac",IF(A6="Rouen Metropole Basket","Rouen",IF(A6="Orleans Loiret Basket","Orléans",IF(A6="Chalons-Reims CB","Chalons-Reims",IF(A6="Pau-Orthez","Pau",IF(A6="Alliance Sport Alsace","ASA",IF(A6="Antibes","Antibes",IF(A6="Poitiers Basket 86","Poitiers",IF(A6="Hermine Nantes Atlantique","Nantes",IF(A6="Aix-Maurienne","Aix",IF(A6="Denain ASC Voltaire","Denain",IF(A6="Fos Sur Mer","Fos",IF(A6="ALM Evreux Basket","Evreux",IF(A6="Blois","Blois",IF(A6="Roanne","Roanne"))))))))))))))))</f>
        <v>Aix</v>
      </c>
    </row>
    <row r="7" spans="1:28" ht="17">
      <c r="A7" s="18" t="s">
        <v>58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ht="17">
      <c r="A8" s="20" t="s">
        <v>17</v>
      </c>
      <c r="B8" s="21">
        <v>0</v>
      </c>
      <c r="C8" s="21">
        <v>0</v>
      </c>
      <c r="D8" s="21">
        <v>0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t="str">
        <f t="shared" ref="AB8" si="0">IF(A8="JA Vichy","Vichy",IF(A8="Boulazac Basket Dordogne","Boulazac",IF(A8="Rouen Metropole Basket","Rouen",IF(A8="Orleans Loiret Basket","Orléans",IF(A8="Chalons-Reims CB","Chalons-Reims",IF(A8="Pau-Orthez","Pau",IF(A8="Alliance Sport Alsace","ASA",IF(A8="Antibes","Antibes",IF(A8="Poitiers Basket 86","Poitiers",IF(A8="Hermine Nantes Atlantique","Nantes",IF(A8="Aix Maurienne Savoie Basket","Aix",IF(A8="Denain ASC Voltaire","Denain",IF(A8="Fos Sur Mer","Fos",IF(A8="ALM Evreux Basket","Evreux",IF(A8="Blois","Blois",IF(A8="Roanne","Roanne"))))))))))))))))</f>
        <v>Antibes</v>
      </c>
    </row>
    <row r="9" spans="1:28" ht="17">
      <c r="A9" s="20" t="s">
        <v>17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</row>
    <row r="10" spans="1:28" ht="17">
      <c r="A10" s="18" t="s">
        <v>18</v>
      </c>
      <c r="B10" s="19">
        <v>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t="str">
        <f>IF(A10="JA Vichy","Vichy",IF(A10="Boulazac","Boulazac",IF(A10="Rouen Metropole Basket","Rouen",IF(A10="Orleans Loiret Basket","Orléans",IF(A10="Chalons-Reims CB","Chalons-Reims",IF(A10="Pau-Orthez","Pau",IF(A10="Alliance Sport Alsace","ASA",IF(A10="Antibes","Antibes",IF(A10="Poitiers Basket 86","Poitiers",IF(A10="Hermine Nantes Atlantique","Nantes",IF(A10="Aix Maurienne Savoie Basket","Aix",IF(A10="Denain ASC Voltaire","Denain",IF(A10="Fos Sur Mer","Fos",IF(A10="ALM Evreux Basket","Evreux",IF(A10="Blois","Blois",IF(A10="Roanne","Roanne"))))))))))))))))</f>
        <v>Boulazac</v>
      </c>
    </row>
    <row r="11" spans="1:28" ht="17">
      <c r="A11" s="18" t="s">
        <v>18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8" ht="17">
      <c r="A12" s="20" t="s">
        <v>20</v>
      </c>
      <c r="B12" s="21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t="str">
        <f>IF(A12="JA Vichy","Vichy",IF(A12="Boulazac Basket Dordogne","Boulazac",IF(A12="Rouen Metropole Basket","Rouen",IF(A12="Orleans Loiret Basket","Orléans",IF(A12="Châlons-Reims","Châlons-Reims",IF(A12="Pau-Orthez","Pau",IF(A12="Alliance Sport Alsace","ASA",IF(A12="Antibes","Antibes",IF(A12="Poitiers Basket 86","Poitiers",IF(A12="Hermine Nantes Atlantique","Nantes",IF(A12="Aix Maurienne Savoie Basket","Aix",IF(A12="Denain","Denain",IF(A12="Fos Sur Mer","Fos",IF(A12="ALM Evreux Basket","Evreux",IF(A12="Blois","Blois",IF(A12="Roanne","Roanne"))))))))))))))))</f>
        <v>Châlons-Reims</v>
      </c>
    </row>
    <row r="13" spans="1:28" ht="17">
      <c r="A13" s="20" t="s">
        <v>20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</row>
    <row r="14" spans="1:28" ht="17">
      <c r="A14" s="18" t="s">
        <v>22</v>
      </c>
      <c r="B14" s="19">
        <v>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t="str">
        <f>IF(A14="JA Vichy","Vichy",IF(A14="Boulazac Basket Dordogne","Boulazac",IF(A14="Rouen Metropole Basket","Rouen",IF(A14="Orleans Loiret Basket","Orléans",IF(A14="Chalons-Reims CB","Chalons-Reims",IF(A14="Pau-Orthez","Pau",IF(A14="Alliance Sport Alsace","ASA",IF(A14="Antibes","Antibes",IF(A14="Poitiers Basket 86","Poitiers",IF(A14="Hermine Nantes Atlantique","Nantes",IF(A14="Aix Maurienne Savoie Basket","Aix",IF(A14="Denain","Denain",IF(A14="Fos Sur Mer","Fos",IF(A14="ALM Evreux Basket","Evreux",IF(A14="Blois","Blois",IF(A14="Roanne","Roanne"))))))))))))))))</f>
        <v>Denain</v>
      </c>
    </row>
    <row r="15" spans="1:28" ht="17">
      <c r="A15" s="18" t="s">
        <v>22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</row>
    <row r="16" spans="1:28" ht="17">
      <c r="A16" s="20" t="s">
        <v>59</v>
      </c>
      <c r="B16" s="21">
        <v>0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t="str">
        <f>IF(A16="JA Vichy","Vichy",IF(A16="Boulazac Basket Dordogne","Boulazac",IF(A16="Rouen Metropole Basket","Rouen",IF(A16="Orleans Loiret Basket","Orléans",IF(A16="Chalons-Reims CB","Chalons-Reims",IF(A16="Pau-Orthez","Pau",IF(A16="Gries-Souffel","ASA",IF(A16="Antibes","Antibes",IF(A16="Poitiers Basket 86","Poitiers",IF(A16="Hermine Nantes Atlantique","Nantes",IF(A16="Aix Maurienne Savoie Basket","Aix",IF(A16="Denain ASC Voltaire","Denain",IF(A16="Fos Sur Mer","Fos",IF(A16="ALM Evreux Basket","Evreux",IF(A16="Blois","Blois",IF(A16="Roanne","Roanne"))))))))))))))))</f>
        <v>ASA</v>
      </c>
    </row>
    <row r="17" spans="1:28" ht="17">
      <c r="A17" s="20" t="s">
        <v>59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</row>
    <row r="18" spans="1:28" ht="17">
      <c r="A18" s="18" t="s">
        <v>24</v>
      </c>
      <c r="B18" s="19">
        <v>0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t="str">
        <f>IF(A18="JA Vichy","Vichy",IF(A18="Boulazac Basket Dordogne","Boulazac",IF(A18="Rouen Metropole Basket","Rouen",IF(A18="Orleans Loiret Basket","Orléans",IF(A18="Chalons-Reims CB","Chalons-Reims",IF(A18="Pau-Orthez","Pau",IF(A18="Alliance Sport Alsace","ASA",IF(A18="Antibes","Antibes",IF(A18="Poitiers Basket 86","Poitiers",IF(A18="Nantes","Nantes",IF(A18="Aix Maurienne Savoie Basket","Aix",IF(A18="Denain ASC Voltaire","Denain",IF(A18="Fos Sur Mer","Fos",IF(A18="ALM Evreux Basket","Evreux",IF(A18="Blois","Blois",IF(A18="Roanne","Roanne"))))))))))))))))</f>
        <v>Nantes</v>
      </c>
    </row>
    <row r="19" spans="1:28" ht="17">
      <c r="A19" s="18" t="s">
        <v>24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</row>
    <row r="20" spans="1:28" ht="17">
      <c r="A20" s="20" t="s">
        <v>27</v>
      </c>
      <c r="B20" s="21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t="str">
        <f>IF(A20="JA Vichy","Vichy",IF(A20="Boulazac Basket Dordogne","Boulazac",IF(A20="Rouen Metropole Basket","Rouen",IF(A20="Orléans","Orléans",IF(A20="Chalons-Reims CB","Chalons-Reims",IF(A20="Pau-Orthez","Pau",IF(A20="Alliance Sport Alsace","ASA",IF(A20="Antibes","Antibes",IF(A20="Poitiers Basket 86","Poitiers",IF(A20="Hermine Nantes Atlantique","Nantes",IF(A20="Aix Maurienne Savoie Basket","Aix",IF(A20="Denain ASC Voltaire","Denain",IF(A20="Fos Sur Mer","Fos",IF(A20="ALM Evreux Basket","Evreux",IF(A20="Blois","Blois",IF(A20="Roanne","Roanne"))))))))))))))))</f>
        <v>Orléans</v>
      </c>
    </row>
    <row r="21" spans="1:28" ht="17">
      <c r="A21" s="20" t="s">
        <v>27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</row>
    <row r="22" spans="1:28" ht="17">
      <c r="A22" s="18" t="s">
        <v>29</v>
      </c>
      <c r="B22" s="19">
        <v>10</v>
      </c>
      <c r="C22" s="19">
        <v>0</v>
      </c>
      <c r="D22" s="19">
        <v>0</v>
      </c>
      <c r="E22" s="19">
        <v>0</v>
      </c>
      <c r="F22" s="19">
        <v>0</v>
      </c>
      <c r="G22" s="19">
        <v>45</v>
      </c>
      <c r="H22" s="19">
        <v>15</v>
      </c>
      <c r="I22" s="19">
        <v>30</v>
      </c>
      <c r="J22" s="19">
        <v>0</v>
      </c>
      <c r="K22" s="19">
        <v>6</v>
      </c>
      <c r="L22" s="19">
        <v>20</v>
      </c>
      <c r="M22" s="19">
        <v>0</v>
      </c>
      <c r="N22" s="19">
        <v>0</v>
      </c>
      <c r="O22" s="19">
        <v>15</v>
      </c>
      <c r="P22" s="19">
        <v>0</v>
      </c>
      <c r="Q22" s="19">
        <v>15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21</v>
      </c>
      <c r="Y22" s="19">
        <v>0</v>
      </c>
      <c r="Z22" s="19">
        <v>0</v>
      </c>
      <c r="AA22" s="19">
        <v>0</v>
      </c>
      <c r="AB22" t="str">
        <f>IF(A22="JA Vichy","Vichy",IF(A22="Boulazac Basket Dordogne","Boulazac",IF(A22="Rouen Metropole Basket","Rouen",IF(A22="Orleans Loiret Basket","Orléans",IF(A22="Chalons-Reims CB","Chalons-Reims",IF(A22="Pau-Orthez","Pau",IF(A22="Alliance Sport Alsace","ASA",IF(A22="Antibes","Antibes",IF(A22="Poitiers","Poitiers",IF(A22="Hermine Nantes Atlantique","Nantes",IF(A22="Aix Maurienne Savoie Basket","Aix",IF(A22="Denain ASC Voltaire","Denain",IF(A22="Fos Sur Mer","Fos",IF(A22="ALM Evreux Basket","Evreux",IF(A22="Blois","Blois",IF(A22="Roanne","Roanne"))))))))))))))))</f>
        <v>Poitiers</v>
      </c>
    </row>
    <row r="23" spans="1:28" ht="17">
      <c r="A23" s="18" t="s">
        <v>29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</row>
    <row r="24" spans="1:28" ht="17">
      <c r="A24" s="20" t="s">
        <v>30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t="str">
        <f>IF(A24="JA Vichy","Vichy",IF(A24="Boulazac Basket Dordogne","Boulazac",IF(A24="Rouen","Rouen",IF(A24="Orleans Loiret Basket","Orléans",IF(A24="Chalons-Reims CB","Chalons-Reims",IF(A24="Pau-Orthez","Pau",IF(A24="Alliance Sport Alsace","ASA",IF(A24="Antibes","Antibes",IF(A24="Poitiers Basket 86","Poitiers",IF(A24="Hermine Nantes Atlantique","Nantes",IF(A24="Aix Maurienne Savoie Basket","Aix",IF(A24="Denain ASC Voltaire","Denain",IF(A24="Fos Sur Mer","Fos",IF(A24="ALM Evreux Basket","Evreux",IF(A24="Blois","Blois",IF(A24="Roanne","Roanne"))))))))))))))))</f>
        <v>Rouen</v>
      </c>
    </row>
    <row r="25" spans="1:28" ht="17">
      <c r="A25" s="20" t="s">
        <v>30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28" ht="17">
      <c r="A26" s="18" t="s">
        <v>60</v>
      </c>
      <c r="B26" s="19">
        <v>0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t="str">
        <f>IF(A26="JA Vichy","Vichy",IF(A26="Boulazac Basket Dordogne","Boulazac",IF(A26="Rouen Metropole Basket","Rouen",IF(A26="Orleans Loiret Basket","Orléans",IF(A26="Chalons-Reims CB","Chalons-Reims",IF(A26="Pau-Orthez","Pau",IF(A26="Alliance Sport Alsace","ASA",IF(A26="Antibes","Antibes",IF(A26="Poitiers","Poitiers",IF(A26="Hermine Nantes Atlantique","Nantes",IF(A26="Aix Maurienne Savoie Basket","Aix",IF(A26="Denain ASC Voltaire","Denain",IF(A26="Fos Sur Mer","Fos",IF(A26="ALM Evreux Basket","Evreux",IF(A26="Blois","Blois",IF(A26="Roanne","Roanne",IF(A26="Saint-Chamond-Andrezieux","SCABB")))))))))))))))))</f>
        <v>SCABB</v>
      </c>
    </row>
    <row r="27" spans="1:28" ht="17">
      <c r="A27" s="18" t="s">
        <v>60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</row>
    <row r="28" spans="1:28" ht="17">
      <c r="A28" s="20" t="s">
        <v>26</v>
      </c>
      <c r="B28" s="21">
        <v>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t="str">
        <f>IF(A28="Vichy","Vichy",IF(A28="Boulazac Basket Dordogne","Boulazac",IF(A28="Rouen Metropole Basket","Rouen",IF(A28="Orleans Loiret Basket","Orléans",IF(A28="Chalons-Reims CB","Chalons-Reims",IF(A28="Pau-Orthez","Pau",IF(A28="Alliance Sport Alsace","ASA",IF(A28="Antibes","Antibes",IF(A28="Poitiers Basket 86","Poitiers",IF(A28="Hermine Nantes Atlantique","Nantes",IF(A28="Aix Maurienne Savoie Basket","Aix",IF(A28="Denain ASC Voltaire","Denain",IF(A28="Fos Sur Mer","Fos",IF(A28="ALM Evreux Basket","Evreux",IF(A28="Blois","Blois",IF(A28="Roanne","Roanne"))))))))))))))))</f>
        <v>Vichy</v>
      </c>
    </row>
    <row r="29" spans="1:28" ht="17">
      <c r="A29" s="20" t="s">
        <v>26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</row>
    <row r="30" spans="1:28" ht="17">
      <c r="A30" s="18" t="s">
        <v>61</v>
      </c>
      <c r="B30" s="19">
        <v>0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t="str">
        <f>IF(A30="JA Vichy","Vichy",IF(A30="Boulazac Basket Dordogne","Boulazac",IF(A30="Rouen Metropole Basket","Rouen",IF(A30="Orleans Loiret Basket","Orléans",IF(A30="Chalons-Reims CB","Chalons-Reims",IF(A30="Pau-Lacq-Orthez","Pau",IF(A30="Alliance Sport Alsace","ASA",IF(A30="Antibes","Antibes",IF(A30="Poitiers Basket 86","Poitiers",IF(A30="Hermine Nantes Atlantique","Nantes",IF(A30="Aix Maurienne Savoie Basket","Aix",IF(A30="Denain ASC Voltaire","Denain",IF(A30="Fos Sur Mer","Fos",IF(A30="ALM Evreux Basket","Evreux",IF(A30="Blois","Blois",IF(A30="Roanne","Roanne"))))))))))))))))</f>
        <v>Pau</v>
      </c>
    </row>
    <row r="31" spans="1:28" ht="17">
      <c r="A31" s="18" t="s">
        <v>61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</row>
    <row r="32" spans="1:28" ht="17">
      <c r="A32" s="20" t="s">
        <v>62</v>
      </c>
      <c r="B32" s="21">
        <v>0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t="str">
        <f>IF(A32="JA Vichy","Vichy",IF(A32="Boulazac Basket Dordogne","Boulazac",IF(A32="Rouen Metropole Basket","Rouen",IF(A32="Orleans Loiret Basket","Orléans",IF(A32="Chalons-Reims CB","Chalons-Reims",IF(A32="Pau-Orthez","Pau",IF(A32="Alliance Sport Alsace","ASA",IF(A32="Antibes","Antibes",IF(A32="Poitiers Basket 86","Poitiers",IF(A32="Hermine Nantes Atlantique","Nantes",IF(A32="Aix Maurienne Savoie Basket","Aix",IF(A32="Denain ASC Voltaire","Denain",IF(A32="Fos-sur-mer","Fos",IF(A32="ALM Evreux Basket","Evreux",IF(A32="Blois","Blois",IF(A32="Roanne","Roanne"))))))))))))))))</f>
        <v>Fos</v>
      </c>
    </row>
    <row r="33" spans="1:28" ht="17">
      <c r="A33" s="20" t="s">
        <v>62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</row>
    <row r="34" spans="1:28" ht="17">
      <c r="A34" s="18" t="s">
        <v>63</v>
      </c>
      <c r="B34" s="19"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t="str">
        <f>IF(A34="JA Vichy","Vichy",IF(A34="Boulazac Basket Dordogne","Boulazac",IF(A34="Rouen Metropole Basket","Rouen",IF(A34="Orleans Loiret Basket","Orléans",IF(A34="Chalons-Reims CB","Chalons-Reims",IF(A34="Pau-Orthez","Pau",IF(A34="Alliance Sport Alsace","ASA",IF(A34="Antibes","Antibes",IF(A34="Poitiers Basket 86","Poitiers",IF(A34="Hermine Nantes Atlantique","Nantes",IF(A34="Aix Maurienne Savoie Basket","Aix",IF(A34="Denain ASC Voltaire","Denain",IF(A34="Fos Sur Mer","Fos",IF(A34="ALM Evreux Basket","Evreux",IF(A34="Blois","Blois",IF(A34="Roanne","Roanne",IF(A34="Hyères-Toulon","HTV")))))))))))))))))</f>
        <v>HTV</v>
      </c>
    </row>
    <row r="35" spans="1:28" ht="17">
      <c r="A35" s="18" t="s">
        <v>63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</row>
    <row r="36" spans="1:28" ht="17">
      <c r="A36" s="20" t="s">
        <v>19</v>
      </c>
      <c r="B36" s="21">
        <v>0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t="str">
        <f>IF(A36="JA Vichy","Vichy",IF(A36="Boulazac Basket Dordogne","Boulazac",IF(A36="Rouen Metropole Basket","Rouen",IF(A36="Orleans Loiret Basket","Orléans",IF(A36="Chalons-Reims CB","Chalons-Reims",IF(A36="Pau-Orthez","Pau",IF(A36="Alliance Sport Alsace","ASA",IF(A36="Antibes","Antibes",IF(A36="Poitiers Basket 86","Poitiers",IF(A36="Hermine Nantes Atlantique","Nantes",IF(A36="Aix Maurienne Savoie Basket","Aix",IF(A36="Denain ASC Voltaire","Denain",IF(A36="Fos Sur Mer","Fos",IF(A36="ALM Evreux Basket","Evreux",IF(A36="Blois","Blois",IF(A36="Roanne","Roanne",IF(A36="Caen","Caen")))))))))))))))))</f>
        <v>Caen</v>
      </c>
    </row>
    <row r="37" spans="1:28" ht="17">
      <c r="A37" s="20" t="s">
        <v>19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</row>
    <row r="38" spans="1:28" ht="17">
      <c r="A38" s="18" t="s">
        <v>16</v>
      </c>
      <c r="B38" s="19">
        <v>0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t="str">
        <f>IF(A38="JA Vichy","Vichy",IF(A38="Boulazac Basket Dordogne","Boulazac",IF(A38="Rouen Metropole Basket","Rouen",IF(A38="Orleans Loiret Basket","Orléans",IF(A38="Chalons-Reims CB","Chalons-Reims",IF(A38="Pau-Orthez","Pau",IF(A38="Alliance Sport Alsace","ASA",IF(A38="Antibes","Antibes",IF(A38="Poitiers Basket 86","Poitiers",IF(A38="Hermine Nantes Atlantique","Nantes",IF(A38="Aix Maurienne Savoie Basket","Aix",IF(A38="Denain ASC Voltaire","Denain",IF(A38="Fos Sur Mer","Fos",IF(A38="Evreux","Evreux",IF(A38="Blois","Blois",IF(A38="Roanne","Roanne"))))))))))))))))</f>
        <v>Evreux</v>
      </c>
    </row>
    <row r="39" spans="1:28" ht="17">
      <c r="A39" s="18" t="s">
        <v>16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</row>
    <row r="40" spans="1:28" ht="17">
      <c r="A40" s="20" t="s">
        <v>32</v>
      </c>
      <c r="B40" s="21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t="str">
        <f>IF(A40="JA Vichy","Vichy",IF(A40="Boulazac Basket Dordogne","Boulazac",IF(A40="Rouen Metropole Basket","Rouen",IF(A40="Orleans Loiret Basket","Orléans",IF(A40="Chalons-Reims CB","Chalons-Reims",IF(A40="Pau-Orthez","Pau",IF(A40="Alliance Sport Alsace","ASA",IF(A40="Antibes","Antibes",IF(A40="Poitiers Basket 86","Poitiers",IF(A40="Hermine Nantes Atlantique","Nantes",IF(A40="Aix Maurienne Savoie Basket","Aix",IF(A40="Denain ASC Voltaire","Denain",IF(A40="Fos Sur Mer","Fos",IF(A40="ALM Evreux Basket","Evreux",IF(A40="Blois","Blois",IF(A40="Roanne","Roanne",IF(A40="Chartres","Chartres")))))))))))))))))</f>
        <v>Chartres</v>
      </c>
    </row>
    <row r="41" spans="1:28" ht="17">
      <c r="A41" s="20" t="s">
        <v>32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</row>
  </sheetData>
  <mergeCells count="520">
    <mergeCell ref="V40:V41"/>
    <mergeCell ref="W40:W41"/>
    <mergeCell ref="X40:X41"/>
    <mergeCell ref="Y40:Y41"/>
    <mergeCell ref="Z40:Z41"/>
    <mergeCell ref="AA40:AA41"/>
    <mergeCell ref="P40:P41"/>
    <mergeCell ref="Q40:Q41"/>
    <mergeCell ref="R40:R41"/>
    <mergeCell ref="S40:S41"/>
    <mergeCell ref="T40:T41"/>
    <mergeCell ref="U40:U41"/>
    <mergeCell ref="J40:J41"/>
    <mergeCell ref="K40:K41"/>
    <mergeCell ref="L40:L41"/>
    <mergeCell ref="M40:M41"/>
    <mergeCell ref="N40:N41"/>
    <mergeCell ref="O40:O41"/>
    <mergeCell ref="Z38:Z39"/>
    <mergeCell ref="AA38:AA39"/>
    <mergeCell ref="B40:B41"/>
    <mergeCell ref="C40:C41"/>
    <mergeCell ref="D40:D41"/>
    <mergeCell ref="E40:E41"/>
    <mergeCell ref="F40:F41"/>
    <mergeCell ref="G40:G41"/>
    <mergeCell ref="H40:H41"/>
    <mergeCell ref="I40:I41"/>
    <mergeCell ref="T38:T39"/>
    <mergeCell ref="U38:U39"/>
    <mergeCell ref="V38:V39"/>
    <mergeCell ref="W38:W39"/>
    <mergeCell ref="X38:X39"/>
    <mergeCell ref="Y38:Y39"/>
    <mergeCell ref="N38:N39"/>
    <mergeCell ref="O38:O39"/>
    <mergeCell ref="P38:P39"/>
    <mergeCell ref="Q38:Q39"/>
    <mergeCell ref="R38:R39"/>
    <mergeCell ref="S38:S39"/>
    <mergeCell ref="H38:H39"/>
    <mergeCell ref="I38:I39"/>
    <mergeCell ref="J38:J39"/>
    <mergeCell ref="K38:K39"/>
    <mergeCell ref="L38:L39"/>
    <mergeCell ref="M38:M39"/>
    <mergeCell ref="B38:B39"/>
    <mergeCell ref="C38:C39"/>
    <mergeCell ref="D38:D39"/>
    <mergeCell ref="E38:E39"/>
    <mergeCell ref="F38:F39"/>
    <mergeCell ref="G38:G39"/>
    <mergeCell ref="V36:V37"/>
    <mergeCell ref="W36:W37"/>
    <mergeCell ref="X36:X37"/>
    <mergeCell ref="Y36:Y37"/>
    <mergeCell ref="Z36:Z37"/>
    <mergeCell ref="AA36:AA37"/>
    <mergeCell ref="P36:P37"/>
    <mergeCell ref="Q36:Q37"/>
    <mergeCell ref="R36:R37"/>
    <mergeCell ref="S36:S37"/>
    <mergeCell ref="T36:T37"/>
    <mergeCell ref="U36:U37"/>
    <mergeCell ref="J36:J37"/>
    <mergeCell ref="K36:K37"/>
    <mergeCell ref="L36:L37"/>
    <mergeCell ref="M36:M37"/>
    <mergeCell ref="N36:N37"/>
    <mergeCell ref="O36:O37"/>
    <mergeCell ref="Z34:Z35"/>
    <mergeCell ref="AA34:AA35"/>
    <mergeCell ref="B36:B37"/>
    <mergeCell ref="C36:C37"/>
    <mergeCell ref="D36:D37"/>
    <mergeCell ref="E36:E37"/>
    <mergeCell ref="F36:F37"/>
    <mergeCell ref="G36:G37"/>
    <mergeCell ref="H36:H37"/>
    <mergeCell ref="I36:I37"/>
    <mergeCell ref="T34:T35"/>
    <mergeCell ref="U34:U35"/>
    <mergeCell ref="V34:V35"/>
    <mergeCell ref="W34:W35"/>
    <mergeCell ref="X34:X35"/>
    <mergeCell ref="Y34:Y35"/>
    <mergeCell ref="N34:N35"/>
    <mergeCell ref="O34:O35"/>
    <mergeCell ref="P34:P35"/>
    <mergeCell ref="Q34:Q35"/>
    <mergeCell ref="R34:R35"/>
    <mergeCell ref="S34:S35"/>
    <mergeCell ref="H34:H35"/>
    <mergeCell ref="I34:I35"/>
    <mergeCell ref="J34:J35"/>
    <mergeCell ref="K34:K35"/>
    <mergeCell ref="L34:L35"/>
    <mergeCell ref="M34:M35"/>
    <mergeCell ref="B34:B35"/>
    <mergeCell ref="C34:C35"/>
    <mergeCell ref="D34:D35"/>
    <mergeCell ref="E34:E35"/>
    <mergeCell ref="F34:F35"/>
    <mergeCell ref="G34:G35"/>
    <mergeCell ref="V32:V33"/>
    <mergeCell ref="W32:W33"/>
    <mergeCell ref="X32:X33"/>
    <mergeCell ref="Y32:Y33"/>
    <mergeCell ref="Z32:Z33"/>
    <mergeCell ref="AA32:AA33"/>
    <mergeCell ref="P32:P33"/>
    <mergeCell ref="Q32:Q33"/>
    <mergeCell ref="R32:R33"/>
    <mergeCell ref="S32:S33"/>
    <mergeCell ref="T32:T33"/>
    <mergeCell ref="U32:U33"/>
    <mergeCell ref="J32:J33"/>
    <mergeCell ref="K32:K33"/>
    <mergeCell ref="L32:L33"/>
    <mergeCell ref="M32:M33"/>
    <mergeCell ref="N32:N33"/>
    <mergeCell ref="O32:O33"/>
    <mergeCell ref="Z30:Z31"/>
    <mergeCell ref="AA30:AA31"/>
    <mergeCell ref="B32:B33"/>
    <mergeCell ref="C32:C33"/>
    <mergeCell ref="D32:D33"/>
    <mergeCell ref="E32:E33"/>
    <mergeCell ref="F32:F33"/>
    <mergeCell ref="G32:G33"/>
    <mergeCell ref="H32:H33"/>
    <mergeCell ref="I32:I33"/>
    <mergeCell ref="T30:T31"/>
    <mergeCell ref="U30:U31"/>
    <mergeCell ref="V30:V31"/>
    <mergeCell ref="W30:W31"/>
    <mergeCell ref="X30:X31"/>
    <mergeCell ref="Y30:Y31"/>
    <mergeCell ref="N30:N31"/>
    <mergeCell ref="O30:O31"/>
    <mergeCell ref="P30:P31"/>
    <mergeCell ref="Q30:Q31"/>
    <mergeCell ref="R30:R31"/>
    <mergeCell ref="S30:S31"/>
    <mergeCell ref="H30:H31"/>
    <mergeCell ref="I30:I31"/>
    <mergeCell ref="J30:J31"/>
    <mergeCell ref="K30:K31"/>
    <mergeCell ref="L30:L31"/>
    <mergeCell ref="M30:M31"/>
    <mergeCell ref="B30:B31"/>
    <mergeCell ref="C30:C31"/>
    <mergeCell ref="D30:D31"/>
    <mergeCell ref="E30:E31"/>
    <mergeCell ref="F30:F31"/>
    <mergeCell ref="G30:G31"/>
    <mergeCell ref="V28:V29"/>
    <mergeCell ref="W28:W29"/>
    <mergeCell ref="X28:X29"/>
    <mergeCell ref="Y28:Y29"/>
    <mergeCell ref="Z28:Z29"/>
    <mergeCell ref="AA28:AA29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Z26:Z27"/>
    <mergeCell ref="AA26:AA27"/>
    <mergeCell ref="B28:B29"/>
    <mergeCell ref="C28:C29"/>
    <mergeCell ref="D28:D29"/>
    <mergeCell ref="E28:E29"/>
    <mergeCell ref="F28:F29"/>
    <mergeCell ref="G28:G29"/>
    <mergeCell ref="H28:H29"/>
    <mergeCell ref="I28:I29"/>
    <mergeCell ref="T26:T27"/>
    <mergeCell ref="U26:U27"/>
    <mergeCell ref="V26:V27"/>
    <mergeCell ref="W26:W27"/>
    <mergeCell ref="X26:X27"/>
    <mergeCell ref="Y26:Y27"/>
    <mergeCell ref="N26:N27"/>
    <mergeCell ref="O26:O27"/>
    <mergeCell ref="P26:P27"/>
    <mergeCell ref="Q26:Q27"/>
    <mergeCell ref="R26:R27"/>
    <mergeCell ref="S26:S27"/>
    <mergeCell ref="H26:H27"/>
    <mergeCell ref="I26:I27"/>
    <mergeCell ref="J26:J27"/>
    <mergeCell ref="K26:K27"/>
    <mergeCell ref="L26:L27"/>
    <mergeCell ref="M26:M27"/>
    <mergeCell ref="B26:B27"/>
    <mergeCell ref="C26:C27"/>
    <mergeCell ref="D26:D27"/>
    <mergeCell ref="E26:E27"/>
    <mergeCell ref="F26:F27"/>
    <mergeCell ref="G26:G27"/>
    <mergeCell ref="V24:V25"/>
    <mergeCell ref="W24:W25"/>
    <mergeCell ref="X24:X25"/>
    <mergeCell ref="Y24:Y25"/>
    <mergeCell ref="Z24:Z25"/>
    <mergeCell ref="AA24:AA25"/>
    <mergeCell ref="P24:P25"/>
    <mergeCell ref="Q24:Q25"/>
    <mergeCell ref="R24:R25"/>
    <mergeCell ref="S24:S25"/>
    <mergeCell ref="T24:T25"/>
    <mergeCell ref="U24:U25"/>
    <mergeCell ref="J24:J25"/>
    <mergeCell ref="K24:K25"/>
    <mergeCell ref="L24:L25"/>
    <mergeCell ref="M24:M25"/>
    <mergeCell ref="N24:N25"/>
    <mergeCell ref="O24:O25"/>
    <mergeCell ref="Z22:Z23"/>
    <mergeCell ref="AA22:AA23"/>
    <mergeCell ref="B24:B25"/>
    <mergeCell ref="C24:C25"/>
    <mergeCell ref="D24:D25"/>
    <mergeCell ref="E24:E25"/>
    <mergeCell ref="F24:F25"/>
    <mergeCell ref="G24:G25"/>
    <mergeCell ref="H24:H25"/>
    <mergeCell ref="I24:I25"/>
    <mergeCell ref="T22:T23"/>
    <mergeCell ref="U22:U23"/>
    <mergeCell ref="V22:V23"/>
    <mergeCell ref="W22:W23"/>
    <mergeCell ref="X22:X23"/>
    <mergeCell ref="Y22:Y23"/>
    <mergeCell ref="N22:N23"/>
    <mergeCell ref="O22:O23"/>
    <mergeCell ref="P22:P23"/>
    <mergeCell ref="Q22:Q23"/>
    <mergeCell ref="R22:R23"/>
    <mergeCell ref="S22:S23"/>
    <mergeCell ref="H22:H23"/>
    <mergeCell ref="I22:I23"/>
    <mergeCell ref="J22:J23"/>
    <mergeCell ref="K22:K23"/>
    <mergeCell ref="L22:L23"/>
    <mergeCell ref="M22:M23"/>
    <mergeCell ref="B22:B23"/>
    <mergeCell ref="C22:C23"/>
    <mergeCell ref="D22:D23"/>
    <mergeCell ref="E22:E23"/>
    <mergeCell ref="F22:F23"/>
    <mergeCell ref="G22:G23"/>
    <mergeCell ref="V20:V21"/>
    <mergeCell ref="W20:W21"/>
    <mergeCell ref="X20:X21"/>
    <mergeCell ref="Y20:Y21"/>
    <mergeCell ref="Z20:Z21"/>
    <mergeCell ref="AA20:AA21"/>
    <mergeCell ref="P20:P21"/>
    <mergeCell ref="Q20:Q21"/>
    <mergeCell ref="R20:R21"/>
    <mergeCell ref="S20:S21"/>
    <mergeCell ref="T20:T21"/>
    <mergeCell ref="U20:U21"/>
    <mergeCell ref="J20:J21"/>
    <mergeCell ref="K20:K21"/>
    <mergeCell ref="L20:L21"/>
    <mergeCell ref="M20:M21"/>
    <mergeCell ref="N20:N21"/>
    <mergeCell ref="O20:O21"/>
    <mergeCell ref="Z18:Z19"/>
    <mergeCell ref="AA18:AA19"/>
    <mergeCell ref="B20:B21"/>
    <mergeCell ref="C20:C21"/>
    <mergeCell ref="D20:D21"/>
    <mergeCell ref="E20:E21"/>
    <mergeCell ref="F20:F21"/>
    <mergeCell ref="G20:G21"/>
    <mergeCell ref="H20:H21"/>
    <mergeCell ref="I20:I21"/>
    <mergeCell ref="T18:T19"/>
    <mergeCell ref="U18:U19"/>
    <mergeCell ref="V18:V19"/>
    <mergeCell ref="W18:W19"/>
    <mergeCell ref="X18:X19"/>
    <mergeCell ref="Y18:Y19"/>
    <mergeCell ref="N18:N19"/>
    <mergeCell ref="O18:O19"/>
    <mergeCell ref="P18:P19"/>
    <mergeCell ref="Q18:Q19"/>
    <mergeCell ref="R18:R19"/>
    <mergeCell ref="S18:S19"/>
    <mergeCell ref="H18:H19"/>
    <mergeCell ref="I18:I19"/>
    <mergeCell ref="J18:J19"/>
    <mergeCell ref="K18:K19"/>
    <mergeCell ref="L18:L19"/>
    <mergeCell ref="M18:M19"/>
    <mergeCell ref="B18:B19"/>
    <mergeCell ref="C18:C19"/>
    <mergeCell ref="D18:D19"/>
    <mergeCell ref="E18:E19"/>
    <mergeCell ref="F18:F19"/>
    <mergeCell ref="G18:G19"/>
    <mergeCell ref="V16:V17"/>
    <mergeCell ref="W16:W17"/>
    <mergeCell ref="X16:X17"/>
    <mergeCell ref="Y16:Y17"/>
    <mergeCell ref="Z16:Z17"/>
    <mergeCell ref="AA16:AA17"/>
    <mergeCell ref="P16:P17"/>
    <mergeCell ref="Q16:Q17"/>
    <mergeCell ref="R16:R17"/>
    <mergeCell ref="S16:S17"/>
    <mergeCell ref="T16:T17"/>
    <mergeCell ref="U16:U17"/>
    <mergeCell ref="J16:J17"/>
    <mergeCell ref="K16:K17"/>
    <mergeCell ref="L16:L17"/>
    <mergeCell ref="M16:M17"/>
    <mergeCell ref="N16:N17"/>
    <mergeCell ref="O16:O17"/>
    <mergeCell ref="Z14:Z15"/>
    <mergeCell ref="AA14:AA15"/>
    <mergeCell ref="B16:B17"/>
    <mergeCell ref="C16:C17"/>
    <mergeCell ref="D16:D17"/>
    <mergeCell ref="E16:E17"/>
    <mergeCell ref="F16:F17"/>
    <mergeCell ref="G16:G17"/>
    <mergeCell ref="H16:H17"/>
    <mergeCell ref="I16:I17"/>
    <mergeCell ref="T14:T15"/>
    <mergeCell ref="U14:U15"/>
    <mergeCell ref="V14:V15"/>
    <mergeCell ref="W14:W15"/>
    <mergeCell ref="X14:X15"/>
    <mergeCell ref="Y14:Y15"/>
    <mergeCell ref="N14:N15"/>
    <mergeCell ref="O14:O15"/>
    <mergeCell ref="P14:P15"/>
    <mergeCell ref="Q14:Q15"/>
    <mergeCell ref="R14:R15"/>
    <mergeCell ref="S14:S15"/>
    <mergeCell ref="H14:H15"/>
    <mergeCell ref="I14:I15"/>
    <mergeCell ref="J14:J15"/>
    <mergeCell ref="K14:K15"/>
    <mergeCell ref="L14:L15"/>
    <mergeCell ref="M14:M15"/>
    <mergeCell ref="B14:B15"/>
    <mergeCell ref="C14:C15"/>
    <mergeCell ref="D14:D15"/>
    <mergeCell ref="E14:E15"/>
    <mergeCell ref="F14:F15"/>
    <mergeCell ref="G14:G15"/>
    <mergeCell ref="V12:V13"/>
    <mergeCell ref="W12:W13"/>
    <mergeCell ref="X12:X13"/>
    <mergeCell ref="Y12:Y13"/>
    <mergeCell ref="Z12:Z13"/>
    <mergeCell ref="AA12:AA13"/>
    <mergeCell ref="P12:P13"/>
    <mergeCell ref="Q12:Q13"/>
    <mergeCell ref="R12:R13"/>
    <mergeCell ref="S12:S13"/>
    <mergeCell ref="T12:T13"/>
    <mergeCell ref="U12:U13"/>
    <mergeCell ref="J12:J13"/>
    <mergeCell ref="K12:K13"/>
    <mergeCell ref="L12:L13"/>
    <mergeCell ref="M12:M13"/>
    <mergeCell ref="N12:N13"/>
    <mergeCell ref="O12:O13"/>
    <mergeCell ref="Z10:Z11"/>
    <mergeCell ref="AA10:AA11"/>
    <mergeCell ref="B12:B13"/>
    <mergeCell ref="C12:C13"/>
    <mergeCell ref="D12:D13"/>
    <mergeCell ref="E12:E13"/>
    <mergeCell ref="F12:F13"/>
    <mergeCell ref="G12:G13"/>
    <mergeCell ref="H12:H13"/>
    <mergeCell ref="I12:I13"/>
    <mergeCell ref="T10:T11"/>
    <mergeCell ref="U10:U11"/>
    <mergeCell ref="V10:V11"/>
    <mergeCell ref="W10:W11"/>
    <mergeCell ref="X10:X11"/>
    <mergeCell ref="Y10:Y1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B10:B11"/>
    <mergeCell ref="C10:C11"/>
    <mergeCell ref="D10:D11"/>
    <mergeCell ref="E10:E11"/>
    <mergeCell ref="F10:F11"/>
    <mergeCell ref="G10:G11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J8:J9"/>
    <mergeCell ref="K8:K9"/>
    <mergeCell ref="L8:L9"/>
    <mergeCell ref="M8:M9"/>
    <mergeCell ref="N8:N9"/>
    <mergeCell ref="O8:O9"/>
    <mergeCell ref="Z6:Z7"/>
    <mergeCell ref="AA6:AA7"/>
    <mergeCell ref="B8:B9"/>
    <mergeCell ref="C8:C9"/>
    <mergeCell ref="D8:D9"/>
    <mergeCell ref="E8:E9"/>
    <mergeCell ref="F8:F9"/>
    <mergeCell ref="G8:G9"/>
    <mergeCell ref="H8:H9"/>
    <mergeCell ref="I8:I9"/>
    <mergeCell ref="T6:T7"/>
    <mergeCell ref="U6:U7"/>
    <mergeCell ref="V6:V7"/>
    <mergeCell ref="W6:W7"/>
    <mergeCell ref="X6:X7"/>
    <mergeCell ref="Y6:Y7"/>
    <mergeCell ref="N6:N7"/>
    <mergeCell ref="O6:O7"/>
    <mergeCell ref="P6:P7"/>
    <mergeCell ref="Q6:Q7"/>
    <mergeCell ref="R6:R7"/>
    <mergeCell ref="S6:S7"/>
    <mergeCell ref="H6:H7"/>
    <mergeCell ref="I6:I7"/>
    <mergeCell ref="J6:J7"/>
    <mergeCell ref="K6:K7"/>
    <mergeCell ref="L6:L7"/>
    <mergeCell ref="M6:M7"/>
    <mergeCell ref="B6:B7"/>
    <mergeCell ref="C6:C7"/>
    <mergeCell ref="D6:D7"/>
    <mergeCell ref="E6:E7"/>
    <mergeCell ref="F6:F7"/>
    <mergeCell ref="G6:G7"/>
    <mergeCell ref="V4:V5"/>
    <mergeCell ref="W4:W5"/>
    <mergeCell ref="X4:X5"/>
    <mergeCell ref="Y4:Y5"/>
    <mergeCell ref="Z4:Z5"/>
    <mergeCell ref="AA4:AA5"/>
    <mergeCell ref="P4:P5"/>
    <mergeCell ref="Q4:Q5"/>
    <mergeCell ref="R4:R5"/>
    <mergeCell ref="S4:S5"/>
    <mergeCell ref="T4:T5"/>
    <mergeCell ref="U4:U5"/>
    <mergeCell ref="J4:J5"/>
    <mergeCell ref="K4:K5"/>
    <mergeCell ref="L4:L5"/>
    <mergeCell ref="M4:M5"/>
    <mergeCell ref="N4:N5"/>
    <mergeCell ref="O4:O5"/>
    <mergeCell ref="Z2:Z3"/>
    <mergeCell ref="AA2:AA3"/>
    <mergeCell ref="B4:B5"/>
    <mergeCell ref="C4:C5"/>
    <mergeCell ref="D4:D5"/>
    <mergeCell ref="E4:E5"/>
    <mergeCell ref="F4:F5"/>
    <mergeCell ref="G4:G5"/>
    <mergeCell ref="H4:H5"/>
    <mergeCell ref="I4:I5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H2:H3"/>
    <mergeCell ref="I2:I3"/>
    <mergeCell ref="J2:J3"/>
    <mergeCell ref="K2:K3"/>
    <mergeCell ref="L2:L3"/>
    <mergeCell ref="M2:M3"/>
    <mergeCell ref="B2:B3"/>
    <mergeCell ref="C2:C3"/>
    <mergeCell ref="D2:D3"/>
    <mergeCell ref="E2:E3"/>
    <mergeCell ref="F2:F3"/>
    <mergeCell ref="G2:G3"/>
  </mergeCells>
  <hyperlinks>
    <hyperlink ref="A2" r:id="rId1" display="https://www.lnb.fr/pro-b/equipe?id=1736" xr:uid="{5B48CCE2-2141-A545-A2D9-0BBF2BB5B20E}"/>
    <hyperlink ref="A3" r:id="rId2" display="https://www.lnb.fr/pro-b/equipe?id=1736" xr:uid="{05F389FB-EE6D-554F-A51D-BE2DFBF78C76}"/>
    <hyperlink ref="A4" r:id="rId3" display="https://www.lnb.fr/pro-b/equipe?id=1737" xr:uid="{1C3F798E-C20B-BD49-B165-BA8A03DB6D0C}"/>
    <hyperlink ref="A5" r:id="rId4" display="https://www.lnb.fr/pro-b/equipe?id=1737" xr:uid="{F3835023-913F-234B-B9F5-6330904AC911}"/>
    <hyperlink ref="A6" r:id="rId5" display="https://www.lnb.fr/pro-b/equipe?id=1738" xr:uid="{3E2F4D95-C524-F043-BB5E-02C461816438}"/>
    <hyperlink ref="A7" r:id="rId6" display="https://www.lnb.fr/pro-b/equipe?id=1738" xr:uid="{08170B25-1732-BE47-AED2-F3AEA7550AF4}"/>
    <hyperlink ref="A8" r:id="rId7" display="https://www.lnb.fr/pro-b/equipe?id=1739" xr:uid="{A7BC4DEF-4AAE-5E49-8BE0-F6289D4640DE}"/>
    <hyperlink ref="A9" r:id="rId8" display="https://www.lnb.fr/pro-b/equipe?id=1739" xr:uid="{6216707B-C88B-1B44-8A4D-1A06B57D208B}"/>
    <hyperlink ref="A10" r:id="rId9" display="https://www.lnb.fr/pro-b/equipe?id=1740" xr:uid="{E50F2A6B-42FF-554A-9C58-B6FAC37155B3}"/>
    <hyperlink ref="A11" r:id="rId10" display="https://www.lnb.fr/pro-b/equipe?id=1740" xr:uid="{E521F824-C9EC-D04C-9DD9-AAD1F42CECB5}"/>
    <hyperlink ref="A12" r:id="rId11" display="https://www.lnb.fr/pro-b/equipe?id=1741" xr:uid="{E8B301FE-9C51-BD45-8791-87F873A709E9}"/>
    <hyperlink ref="A13" r:id="rId12" display="https://www.lnb.fr/pro-b/equipe?id=1741" xr:uid="{942A8820-5875-7D4B-AB4B-55A77FE96EBD}"/>
    <hyperlink ref="A14" r:id="rId13" display="https://www.lnb.fr/pro-b/equipe?id=1742" xr:uid="{3097ABA1-20B1-5141-AC27-C5C7D4966A98}"/>
    <hyperlink ref="A15" r:id="rId14" display="https://www.lnb.fr/pro-b/equipe?id=1742" xr:uid="{6977C024-A407-B94C-9205-E98A966474A3}"/>
    <hyperlink ref="A16" r:id="rId15" display="https://www.lnb.fr/pro-b/equipe?id=1743" xr:uid="{A1CAE532-3019-A646-AC05-AB838111E1F7}"/>
    <hyperlink ref="A17" r:id="rId16" display="https://www.lnb.fr/pro-b/equipe?id=1743" xr:uid="{92B07274-A66F-934B-8C33-71B5CAE619E5}"/>
    <hyperlink ref="A18" r:id="rId17" display="https://www.lnb.fr/pro-b/equipe?id=1744" xr:uid="{72D55B30-C279-B04D-BD6D-DC1D89DD1803}"/>
    <hyperlink ref="A19" r:id="rId18" display="https://www.lnb.fr/pro-b/equipe?id=1744" xr:uid="{9F85D923-241C-3740-A634-2B2890A87909}"/>
    <hyperlink ref="A20" r:id="rId19" display="https://www.lnb.fr/pro-b/equipe?id=1745" xr:uid="{3AE723CE-9293-8944-BA7A-AD9156AE9A44}"/>
    <hyperlink ref="A21" r:id="rId20" display="https://www.lnb.fr/pro-b/equipe?id=1745" xr:uid="{9764DAA3-EAB1-1942-92B5-B8DDE4E94B19}"/>
    <hyperlink ref="A22" r:id="rId21" display="https://www.lnb.fr/pro-b/equipe?id=1746" xr:uid="{DA92D55F-18D7-AA46-88CD-6E8478B41588}"/>
    <hyperlink ref="A23" r:id="rId22" display="https://www.lnb.fr/pro-b/equipe?id=1746" xr:uid="{4C23B1CC-C9FE-9D4E-A773-2040CA98594E}"/>
    <hyperlink ref="A24" r:id="rId23" display="https://www.lnb.fr/pro-b/equipe?id=1747" xr:uid="{26D3FBCB-DF83-4642-B419-8E32280120DB}"/>
    <hyperlink ref="A25" r:id="rId24" display="https://www.lnb.fr/pro-b/equipe?id=1747" xr:uid="{9B973E58-5CF6-1B42-9EE0-85BD8E4A91D8}"/>
    <hyperlink ref="A26" r:id="rId25" display="https://www.lnb.fr/pro-b/equipe?id=1748" xr:uid="{020D27BB-9A9F-C341-A746-2B077BD24B6F}"/>
    <hyperlink ref="A27" r:id="rId26" display="https://www.lnb.fr/pro-b/equipe?id=1748" xr:uid="{6A577638-F92C-0F42-AE55-EAE48904E9C8}"/>
    <hyperlink ref="A28" r:id="rId27" display="https://www.lnb.fr/pro-b/equipe?id=1749" xr:uid="{EFB1E9B5-8847-9A46-A921-9544AAAF6E84}"/>
    <hyperlink ref="A29" r:id="rId28" display="https://www.lnb.fr/pro-b/equipe?id=1749" xr:uid="{7C893ED6-75B0-9C47-BECC-C4A16196C43A}"/>
    <hyperlink ref="A30" r:id="rId29" display="https://www.lnb.fr/pro-b/equipe?id=1750" xr:uid="{1A47299C-CD94-6046-924C-F4CCEC8CFCD9}"/>
    <hyperlink ref="A31" r:id="rId30" display="https://www.lnb.fr/pro-b/equipe?id=1750" xr:uid="{789C4E17-CCE2-0C43-8BB8-A06280BA8C40}"/>
    <hyperlink ref="A32" r:id="rId31" display="https://www.lnb.fr/pro-b/equipe?id=1751" xr:uid="{22CF22D5-9D7A-7F47-AB45-46FF7FABFB10}"/>
    <hyperlink ref="A33" r:id="rId32" display="https://www.lnb.fr/pro-b/equipe?id=1751" xr:uid="{71950124-0CF1-9A40-80DC-0809698D3655}"/>
    <hyperlink ref="A34" r:id="rId33" display="https://www.lnb.fr/pro-b/equipe?id=1768" xr:uid="{D0FC0772-50E7-E54B-9233-F1AFC01E4BF7}"/>
    <hyperlink ref="A35" r:id="rId34" display="https://www.lnb.fr/pro-b/equipe?id=1768" xr:uid="{F82916A5-2F92-E446-9330-E9A2531676B7}"/>
    <hyperlink ref="A36" r:id="rId35" display="https://www.lnb.fr/pro-b/equipe?id=1771" xr:uid="{803A9FF8-55AE-0F46-B577-DDA720B3BE36}"/>
    <hyperlink ref="A37" r:id="rId36" display="https://www.lnb.fr/pro-b/equipe?id=1771" xr:uid="{1AB4BF6F-3FE6-3E49-A0DB-0A028384BDBB}"/>
    <hyperlink ref="A38" r:id="rId37" display="https://www.lnb.fr/pro-b/equipe?id=1773" xr:uid="{9225CCA8-CC55-A04C-B207-AB6AF58741FF}"/>
    <hyperlink ref="A39" r:id="rId38" display="https://www.lnb.fr/pro-b/equipe?id=1773" xr:uid="{DB2BDFE3-7B64-E741-8AD4-02BB8C70494C}"/>
    <hyperlink ref="A40" r:id="rId39" display="https://www.lnb.fr/pro-b/equipe?id=1775" xr:uid="{E6394EE1-74C5-334D-801A-4A9D9A973CC1}"/>
    <hyperlink ref="A41" r:id="rId40" display="https://www.lnb.fr/pro-b/equipe?id=1775" xr:uid="{9CDC895D-CEDD-1546-86A3-30E48FB6F9C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22DC4-7D01-2B45-9B71-4B37DB3F5EF4}">
  <dimension ref="A1:AK41"/>
  <sheetViews>
    <sheetView topLeftCell="A2" zoomScale="125" workbookViewId="0">
      <selection activeCell="C18" sqref="C18"/>
    </sheetView>
  </sheetViews>
  <sheetFormatPr baseColWidth="10" defaultRowHeight="16"/>
  <cols>
    <col min="1" max="1" width="22.5" bestFit="1" customWidth="1"/>
    <col min="2" max="2" width="17" bestFit="1" customWidth="1"/>
    <col min="3" max="3" width="5.3320312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10" width="5" bestFit="1" customWidth="1"/>
    <col min="11" max="11" width="4.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37" ht="17">
      <c r="A1" s="22" t="s">
        <v>64</v>
      </c>
      <c r="B1" s="23" t="s">
        <v>65</v>
      </c>
      <c r="C1" s="22" t="s">
        <v>66</v>
      </c>
      <c r="D1" s="23" t="s">
        <v>67</v>
      </c>
      <c r="E1" s="23" t="s">
        <v>68</v>
      </c>
      <c r="F1" s="23" t="s">
        <v>69</v>
      </c>
      <c r="G1" s="23" t="s">
        <v>70</v>
      </c>
      <c r="H1" s="23" t="s">
        <v>71</v>
      </c>
      <c r="I1" s="23" t="s">
        <v>72</v>
      </c>
      <c r="J1" s="23" t="s">
        <v>73</v>
      </c>
      <c r="K1" s="23" t="s">
        <v>74</v>
      </c>
      <c r="L1" s="23" t="s">
        <v>75</v>
      </c>
      <c r="M1" s="23" t="s">
        <v>76</v>
      </c>
      <c r="N1" s="23" t="s">
        <v>77</v>
      </c>
      <c r="O1" s="23" t="s">
        <v>78</v>
      </c>
      <c r="P1" s="23" t="s">
        <v>79</v>
      </c>
      <c r="Q1" s="23" t="s">
        <v>80</v>
      </c>
      <c r="R1" s="23" t="s">
        <v>81</v>
      </c>
      <c r="S1" s="23" t="s">
        <v>82</v>
      </c>
      <c r="T1" s="23" t="s">
        <v>83</v>
      </c>
      <c r="U1" s="23" t="s">
        <v>84</v>
      </c>
      <c r="V1" s="23" t="s">
        <v>85</v>
      </c>
      <c r="W1" s="23" t="s">
        <v>86</v>
      </c>
      <c r="X1" t="s">
        <v>87</v>
      </c>
      <c r="Y1" t="s">
        <v>88</v>
      </c>
      <c r="Z1" t="s">
        <v>89</v>
      </c>
      <c r="AA1" t="s">
        <v>90</v>
      </c>
      <c r="AB1" t="s">
        <v>91</v>
      </c>
      <c r="AC1" t="s">
        <v>92</v>
      </c>
      <c r="AD1" t="s">
        <v>93</v>
      </c>
      <c r="AF1" s="24" t="s">
        <v>87</v>
      </c>
      <c r="AG1" s="24" t="s">
        <v>88</v>
      </c>
      <c r="AH1" s="24" t="s">
        <v>89</v>
      </c>
      <c r="AI1" s="24" t="s">
        <v>90</v>
      </c>
      <c r="AJ1" s="24" t="s">
        <v>91</v>
      </c>
      <c r="AK1" s="24" t="s">
        <v>92</v>
      </c>
    </row>
    <row r="2" spans="1:37" ht="17">
      <c r="A2" s="25">
        <v>1</v>
      </c>
      <c r="B2" s="26" t="s">
        <v>94</v>
      </c>
      <c r="C2" s="26" t="s">
        <v>95</v>
      </c>
      <c r="D2" s="25">
        <v>9</v>
      </c>
      <c r="E2" s="25">
        <v>29.9</v>
      </c>
      <c r="F2" s="25">
        <v>19.899999999999999</v>
      </c>
      <c r="G2" s="25">
        <v>7.3</v>
      </c>
      <c r="H2" s="25">
        <v>13.8</v>
      </c>
      <c r="I2" s="25">
        <v>0.53200000000000003</v>
      </c>
      <c r="J2" s="25">
        <v>2</v>
      </c>
      <c r="K2" s="25">
        <v>4.7</v>
      </c>
      <c r="L2" s="25">
        <v>0.42899999999999999</v>
      </c>
      <c r="M2" s="25">
        <v>3.2</v>
      </c>
      <c r="N2" s="25">
        <v>4.7</v>
      </c>
      <c r="O2" s="25">
        <v>0.69</v>
      </c>
      <c r="P2" s="25">
        <v>0.7</v>
      </c>
      <c r="Q2" s="25">
        <v>2.4</v>
      </c>
      <c r="R2" s="25">
        <v>3.1</v>
      </c>
      <c r="S2" s="25">
        <v>2.9</v>
      </c>
      <c r="T2" s="25">
        <v>1</v>
      </c>
      <c r="U2" s="25">
        <v>0.4</v>
      </c>
      <c r="V2" s="25">
        <v>2.6</v>
      </c>
      <c r="W2" s="25">
        <v>1.9</v>
      </c>
      <c r="AD2">
        <f>F2-(H2-G2)-V2-(N2-M2)+T2+S2+U2+P2+Q2</f>
        <v>16.7</v>
      </c>
      <c r="AF2" t="s">
        <v>96</v>
      </c>
      <c r="AG2" t="s">
        <v>97</v>
      </c>
      <c r="AI2" t="s">
        <v>98</v>
      </c>
      <c r="AJ2" t="s">
        <v>99</v>
      </c>
      <c r="AK2" t="s">
        <v>100</v>
      </c>
    </row>
    <row r="3" spans="1:37" ht="17">
      <c r="A3" s="25">
        <v>2</v>
      </c>
      <c r="B3" s="26" t="s">
        <v>101</v>
      </c>
      <c r="C3" s="26" t="s">
        <v>95</v>
      </c>
      <c r="D3" s="25">
        <v>33</v>
      </c>
      <c r="E3" s="25">
        <v>26.5</v>
      </c>
      <c r="F3" s="25">
        <v>12.5</v>
      </c>
      <c r="G3" s="25">
        <v>3.1</v>
      </c>
      <c r="H3" s="25">
        <v>8.9</v>
      </c>
      <c r="I3" s="25">
        <v>0.35</v>
      </c>
      <c r="J3" s="25">
        <v>2.5</v>
      </c>
      <c r="K3" s="25">
        <v>7.2</v>
      </c>
      <c r="L3" s="25">
        <v>0.34</v>
      </c>
      <c r="M3" s="25">
        <v>3.8</v>
      </c>
      <c r="N3" s="25">
        <v>4.5999999999999996</v>
      </c>
      <c r="O3" s="25">
        <v>0.83399999999999996</v>
      </c>
      <c r="P3" s="25">
        <v>0.6</v>
      </c>
      <c r="Q3" s="25">
        <v>2.1</v>
      </c>
      <c r="R3" s="25">
        <v>2.7</v>
      </c>
      <c r="S3" s="25">
        <v>6.6</v>
      </c>
      <c r="T3" s="25">
        <v>1.1000000000000001</v>
      </c>
      <c r="U3" s="25">
        <v>0.1</v>
      </c>
      <c r="V3" s="25">
        <v>2.7</v>
      </c>
      <c r="W3" s="25">
        <v>2.2000000000000002</v>
      </c>
      <c r="AD3">
        <f t="shared" ref="AD3:AD12" si="0">F3-(H3-G3)-V3-(N3-M3)+T3+S3+U3+P3+Q3</f>
        <v>13.699999999999998</v>
      </c>
      <c r="AF3" t="s">
        <v>102</v>
      </c>
      <c r="AG3" t="s">
        <v>103</v>
      </c>
      <c r="AI3" t="s">
        <v>104</v>
      </c>
      <c r="AJ3" t="s">
        <v>105</v>
      </c>
      <c r="AK3" t="s">
        <v>106</v>
      </c>
    </row>
    <row r="4" spans="1:37" ht="17">
      <c r="A4" s="25">
        <v>3</v>
      </c>
      <c r="B4" s="26" t="s">
        <v>107</v>
      </c>
      <c r="C4" s="26" t="s">
        <v>95</v>
      </c>
      <c r="D4" s="25">
        <v>32</v>
      </c>
      <c r="E4" s="25">
        <v>27.1</v>
      </c>
      <c r="F4" s="25">
        <v>10.9</v>
      </c>
      <c r="G4" s="25">
        <v>3.9</v>
      </c>
      <c r="H4" s="25">
        <v>9.5</v>
      </c>
      <c r="I4" s="25">
        <v>0.40699999999999997</v>
      </c>
      <c r="J4" s="25">
        <v>1.5</v>
      </c>
      <c r="K4" s="25">
        <v>4.7</v>
      </c>
      <c r="L4" s="25">
        <v>0.313</v>
      </c>
      <c r="M4" s="25">
        <v>1.7</v>
      </c>
      <c r="N4" s="25">
        <v>2.1</v>
      </c>
      <c r="O4" s="25">
        <v>0.79400000000000004</v>
      </c>
      <c r="P4" s="25">
        <v>0.9</v>
      </c>
      <c r="Q4" s="25">
        <v>4</v>
      </c>
      <c r="R4" s="25">
        <v>4.9000000000000004</v>
      </c>
      <c r="S4" s="25">
        <v>2.9</v>
      </c>
      <c r="T4" s="25">
        <v>1.7</v>
      </c>
      <c r="U4" s="25">
        <v>0.5</v>
      </c>
      <c r="V4" s="25">
        <v>1.7</v>
      </c>
      <c r="W4" s="25">
        <v>2.4</v>
      </c>
      <c r="AD4">
        <f t="shared" si="0"/>
        <v>13.200000000000001</v>
      </c>
      <c r="AF4" t="s">
        <v>108</v>
      </c>
      <c r="AG4" t="s">
        <v>109</v>
      </c>
      <c r="AJ4" t="s">
        <v>99</v>
      </c>
      <c r="AK4" t="s">
        <v>100</v>
      </c>
    </row>
    <row r="5" spans="1:37" ht="17">
      <c r="A5" s="25">
        <v>4</v>
      </c>
      <c r="B5" s="26" t="s">
        <v>110</v>
      </c>
      <c r="C5" s="26" t="s">
        <v>95</v>
      </c>
      <c r="D5" s="25">
        <v>34</v>
      </c>
      <c r="E5" s="25">
        <v>18.100000000000001</v>
      </c>
      <c r="F5" s="25">
        <v>10.5</v>
      </c>
      <c r="G5" s="25">
        <v>3.8</v>
      </c>
      <c r="H5" s="25">
        <v>6</v>
      </c>
      <c r="I5" s="25">
        <v>0.624</v>
      </c>
      <c r="J5" s="25">
        <v>0.4</v>
      </c>
      <c r="K5" s="25">
        <v>1.1000000000000001</v>
      </c>
      <c r="L5" s="25">
        <v>0.36099999999999999</v>
      </c>
      <c r="M5" s="25">
        <v>2.6</v>
      </c>
      <c r="N5" s="25">
        <v>3.6</v>
      </c>
      <c r="O5" s="25">
        <v>0.71899999999999997</v>
      </c>
      <c r="P5" s="25">
        <v>1.2</v>
      </c>
      <c r="Q5" s="25">
        <v>3.7</v>
      </c>
      <c r="R5" s="25">
        <v>4.9000000000000004</v>
      </c>
      <c r="S5" s="25">
        <v>0.8</v>
      </c>
      <c r="T5" s="25">
        <v>0.6</v>
      </c>
      <c r="U5" s="25">
        <v>1.2</v>
      </c>
      <c r="V5" s="25">
        <v>1.4</v>
      </c>
      <c r="W5" s="25">
        <v>2.1</v>
      </c>
      <c r="AD5">
        <f t="shared" si="0"/>
        <v>13.399999999999999</v>
      </c>
      <c r="AF5" t="s">
        <v>111</v>
      </c>
      <c r="AG5" t="s">
        <v>112</v>
      </c>
      <c r="AJ5" t="s">
        <v>113</v>
      </c>
      <c r="AK5" t="s">
        <v>114</v>
      </c>
    </row>
    <row r="6" spans="1:37" ht="17">
      <c r="A6" s="25">
        <v>5</v>
      </c>
      <c r="B6" s="26" t="s">
        <v>115</v>
      </c>
      <c r="C6" s="26" t="s">
        <v>95</v>
      </c>
      <c r="D6" s="25">
        <v>29</v>
      </c>
      <c r="E6" s="25">
        <v>21.1</v>
      </c>
      <c r="F6" s="25">
        <v>8.8000000000000007</v>
      </c>
      <c r="G6" s="25">
        <v>3.7</v>
      </c>
      <c r="H6" s="25">
        <v>6.4</v>
      </c>
      <c r="I6" s="25">
        <v>0.58099999999999996</v>
      </c>
      <c r="J6" s="25">
        <v>0</v>
      </c>
      <c r="K6" s="25">
        <v>0.3</v>
      </c>
      <c r="L6" s="25">
        <v>0</v>
      </c>
      <c r="M6" s="25">
        <v>1.4</v>
      </c>
      <c r="N6" s="25">
        <v>1.8</v>
      </c>
      <c r="O6" s="25">
        <v>0.78400000000000003</v>
      </c>
      <c r="P6" s="25">
        <v>2.2000000000000002</v>
      </c>
      <c r="Q6" s="25">
        <v>3.2</v>
      </c>
      <c r="R6" s="25">
        <v>5.4</v>
      </c>
      <c r="S6" s="25">
        <v>0.9</v>
      </c>
      <c r="T6" s="25">
        <v>0.9</v>
      </c>
      <c r="U6" s="25">
        <v>0.8</v>
      </c>
      <c r="V6" s="25">
        <v>1.1000000000000001</v>
      </c>
      <c r="W6" s="25">
        <v>3.1</v>
      </c>
      <c r="AD6">
        <f t="shared" si="0"/>
        <v>12.600000000000001</v>
      </c>
      <c r="AF6" t="s">
        <v>116</v>
      </c>
      <c r="AG6" t="s">
        <v>117</v>
      </c>
      <c r="AJ6" t="s">
        <v>118</v>
      </c>
      <c r="AK6" t="s">
        <v>106</v>
      </c>
    </row>
    <row r="7" spans="1:37" ht="17">
      <c r="A7" s="25">
        <v>6</v>
      </c>
      <c r="B7" s="26" t="s">
        <v>119</v>
      </c>
      <c r="C7" s="26" t="s">
        <v>95</v>
      </c>
      <c r="D7" s="25">
        <v>21</v>
      </c>
      <c r="E7" s="25">
        <v>22.2</v>
      </c>
      <c r="F7" s="25">
        <v>8.5</v>
      </c>
      <c r="G7" s="25">
        <v>2.6</v>
      </c>
      <c r="H7" s="25">
        <v>6.7</v>
      </c>
      <c r="I7" s="25">
        <v>0.38600000000000001</v>
      </c>
      <c r="J7" s="25">
        <v>1.1000000000000001</v>
      </c>
      <c r="K7" s="25">
        <v>3.5</v>
      </c>
      <c r="L7" s="25">
        <v>0.311</v>
      </c>
      <c r="M7" s="25">
        <v>2.2000000000000002</v>
      </c>
      <c r="N7" s="25">
        <v>2.9</v>
      </c>
      <c r="O7" s="25">
        <v>0.78300000000000003</v>
      </c>
      <c r="P7" s="25">
        <v>0.7</v>
      </c>
      <c r="Q7" s="25">
        <v>2.1</v>
      </c>
      <c r="R7" s="25">
        <v>2.8</v>
      </c>
      <c r="S7" s="25">
        <v>1.4</v>
      </c>
      <c r="T7" s="25">
        <v>0.5</v>
      </c>
      <c r="U7" s="25">
        <v>0.1</v>
      </c>
      <c r="V7" s="25">
        <v>1.4</v>
      </c>
      <c r="W7" s="25">
        <v>1.7</v>
      </c>
      <c r="AD7">
        <f t="shared" si="0"/>
        <v>7.1000000000000014</v>
      </c>
      <c r="AF7" t="s">
        <v>120</v>
      </c>
      <c r="AG7" t="s">
        <v>121</v>
      </c>
      <c r="AJ7" t="s">
        <v>99</v>
      </c>
      <c r="AK7" t="s">
        <v>100</v>
      </c>
    </row>
    <row r="8" spans="1:37" ht="17">
      <c r="A8" s="25">
        <v>7</v>
      </c>
      <c r="B8" s="26" t="s">
        <v>122</v>
      </c>
      <c r="C8" s="26" t="s">
        <v>95</v>
      </c>
      <c r="D8" s="25">
        <v>32</v>
      </c>
      <c r="E8" s="25">
        <v>22.4</v>
      </c>
      <c r="F8" s="25">
        <v>8.3000000000000007</v>
      </c>
      <c r="G8" s="25">
        <v>2.9</v>
      </c>
      <c r="H8" s="25">
        <v>6.9</v>
      </c>
      <c r="I8" s="25">
        <v>0.41799999999999998</v>
      </c>
      <c r="J8" s="25">
        <v>0.6</v>
      </c>
      <c r="K8" s="25">
        <v>2.2999999999999998</v>
      </c>
      <c r="L8" s="25">
        <v>0.25700000000000001</v>
      </c>
      <c r="M8" s="25">
        <v>1.9</v>
      </c>
      <c r="N8" s="25">
        <v>3.1</v>
      </c>
      <c r="O8" s="25">
        <v>0.622</v>
      </c>
      <c r="P8" s="25">
        <v>0.7</v>
      </c>
      <c r="Q8" s="25">
        <v>1.7</v>
      </c>
      <c r="R8" s="25">
        <v>2.2999999999999998</v>
      </c>
      <c r="S8" s="25">
        <v>1.8</v>
      </c>
      <c r="T8" s="25">
        <v>0.7</v>
      </c>
      <c r="U8" s="25">
        <v>0</v>
      </c>
      <c r="V8" s="25">
        <v>1.8</v>
      </c>
      <c r="W8" s="25">
        <v>2.4</v>
      </c>
      <c r="AD8">
        <f t="shared" si="0"/>
        <v>6.2000000000000011</v>
      </c>
      <c r="AF8" t="s">
        <v>123</v>
      </c>
      <c r="AG8" t="s">
        <v>124</v>
      </c>
      <c r="AJ8" t="s">
        <v>99</v>
      </c>
      <c r="AK8" t="s">
        <v>100</v>
      </c>
    </row>
    <row r="9" spans="1:37" ht="17">
      <c r="A9" s="25">
        <v>8</v>
      </c>
      <c r="B9" s="26" t="s">
        <v>125</v>
      </c>
      <c r="C9" s="26" t="s">
        <v>95</v>
      </c>
      <c r="D9" s="25">
        <v>34</v>
      </c>
      <c r="E9" s="25">
        <v>18.600000000000001</v>
      </c>
      <c r="F9" s="25">
        <v>6.7</v>
      </c>
      <c r="G9" s="25">
        <v>2.2999999999999998</v>
      </c>
      <c r="H9" s="25">
        <v>5.4</v>
      </c>
      <c r="I9" s="25">
        <v>0.42299999999999999</v>
      </c>
      <c r="J9" s="25">
        <v>1.5</v>
      </c>
      <c r="K9" s="25">
        <v>3.5</v>
      </c>
      <c r="L9" s="25">
        <v>0.432</v>
      </c>
      <c r="M9" s="25">
        <v>0.6</v>
      </c>
      <c r="N9" s="25">
        <v>0.8</v>
      </c>
      <c r="O9" s="25">
        <v>0.81499999999999995</v>
      </c>
      <c r="P9" s="25">
        <v>0.9</v>
      </c>
      <c r="Q9" s="25">
        <v>1.4</v>
      </c>
      <c r="R9" s="25">
        <v>2.2999999999999998</v>
      </c>
      <c r="S9" s="25">
        <v>1.2</v>
      </c>
      <c r="T9" s="25">
        <v>0.5</v>
      </c>
      <c r="U9" s="25">
        <v>0.1</v>
      </c>
      <c r="V9" s="25">
        <v>0.8</v>
      </c>
      <c r="W9" s="25">
        <v>2</v>
      </c>
      <c r="AD9">
        <f t="shared" si="0"/>
        <v>6.6999999999999993</v>
      </c>
      <c r="AF9" t="s">
        <v>126</v>
      </c>
      <c r="AG9" t="s">
        <v>121</v>
      </c>
      <c r="AJ9" t="s">
        <v>99</v>
      </c>
      <c r="AK9" t="s">
        <v>106</v>
      </c>
    </row>
    <row r="10" spans="1:37" ht="17">
      <c r="A10" s="25">
        <v>9</v>
      </c>
      <c r="B10" s="26" t="s">
        <v>127</v>
      </c>
      <c r="C10" s="26" t="s">
        <v>95</v>
      </c>
      <c r="D10" s="25">
        <v>30</v>
      </c>
      <c r="E10" s="25">
        <v>15.8</v>
      </c>
      <c r="F10" s="25">
        <v>5.5</v>
      </c>
      <c r="G10" s="25">
        <v>1.9</v>
      </c>
      <c r="H10" s="25">
        <v>4.5999999999999996</v>
      </c>
      <c r="I10" s="25">
        <v>0.41299999999999998</v>
      </c>
      <c r="J10" s="25">
        <v>1.3</v>
      </c>
      <c r="K10" s="25">
        <v>3.4</v>
      </c>
      <c r="L10" s="25">
        <v>0.373</v>
      </c>
      <c r="M10" s="25">
        <v>0.4</v>
      </c>
      <c r="N10" s="25">
        <v>0.6</v>
      </c>
      <c r="O10" s="25">
        <v>0.66700000000000004</v>
      </c>
      <c r="P10" s="25">
        <v>0.5</v>
      </c>
      <c r="Q10" s="25">
        <v>1.3</v>
      </c>
      <c r="R10" s="25">
        <v>1.9</v>
      </c>
      <c r="S10" s="25">
        <v>0.7</v>
      </c>
      <c r="T10" s="25">
        <v>0.6</v>
      </c>
      <c r="U10" s="25">
        <v>0.2</v>
      </c>
      <c r="V10" s="25">
        <v>0.6</v>
      </c>
      <c r="W10" s="25">
        <v>1.9</v>
      </c>
      <c r="AD10">
        <f t="shared" si="0"/>
        <v>5.3</v>
      </c>
      <c r="AF10" t="s">
        <v>128</v>
      </c>
      <c r="AG10" t="s">
        <v>129</v>
      </c>
      <c r="AJ10" t="s">
        <v>130</v>
      </c>
      <c r="AK10" t="s">
        <v>106</v>
      </c>
    </row>
    <row r="11" spans="1:37" ht="17">
      <c r="A11" s="25">
        <v>10</v>
      </c>
      <c r="B11" s="26" t="s">
        <v>131</v>
      </c>
      <c r="C11" s="26" t="s">
        <v>95</v>
      </c>
      <c r="D11" s="25">
        <v>33</v>
      </c>
      <c r="E11" s="25">
        <v>19.7</v>
      </c>
      <c r="F11" s="25">
        <v>5.3</v>
      </c>
      <c r="G11" s="25">
        <v>2</v>
      </c>
      <c r="H11" s="25">
        <v>5.2</v>
      </c>
      <c r="I11" s="25">
        <v>0.38700000000000001</v>
      </c>
      <c r="J11" s="25">
        <v>0.6</v>
      </c>
      <c r="K11" s="25">
        <v>2.2999999999999998</v>
      </c>
      <c r="L11" s="25">
        <v>0.27300000000000002</v>
      </c>
      <c r="M11" s="25">
        <v>0.6</v>
      </c>
      <c r="N11" s="25">
        <v>0.8</v>
      </c>
      <c r="O11" s="25">
        <v>0.76900000000000002</v>
      </c>
      <c r="P11" s="25">
        <v>0.7</v>
      </c>
      <c r="Q11" s="25">
        <v>1.5</v>
      </c>
      <c r="R11" s="25">
        <v>2.2000000000000002</v>
      </c>
      <c r="S11" s="25">
        <v>2.7</v>
      </c>
      <c r="T11" s="25">
        <v>0.6</v>
      </c>
      <c r="U11" s="25">
        <v>0.1</v>
      </c>
      <c r="V11" s="25">
        <v>1.5</v>
      </c>
      <c r="W11" s="25">
        <v>2.5</v>
      </c>
      <c r="AD11">
        <f t="shared" si="0"/>
        <v>6</v>
      </c>
      <c r="AF11" t="s">
        <v>132</v>
      </c>
      <c r="AG11" t="s">
        <v>133</v>
      </c>
      <c r="AJ11" t="s">
        <v>99</v>
      </c>
      <c r="AK11" t="s">
        <v>106</v>
      </c>
    </row>
    <row r="12" spans="1:37" ht="17">
      <c r="A12" s="25">
        <v>11</v>
      </c>
      <c r="B12" s="26" t="s">
        <v>134</v>
      </c>
      <c r="C12" s="26" t="s">
        <v>95</v>
      </c>
      <c r="D12" s="25">
        <v>12</v>
      </c>
      <c r="E12" s="25">
        <v>14</v>
      </c>
      <c r="F12" s="25">
        <v>4.5</v>
      </c>
      <c r="G12" s="25">
        <v>2</v>
      </c>
      <c r="H12" s="25">
        <v>3.6</v>
      </c>
      <c r="I12" s="25">
        <v>0.55800000000000005</v>
      </c>
      <c r="J12" s="25">
        <v>0</v>
      </c>
      <c r="K12" s="25">
        <v>0.1</v>
      </c>
      <c r="L12" s="25">
        <v>0</v>
      </c>
      <c r="M12" s="25">
        <v>0.5</v>
      </c>
      <c r="N12" s="25">
        <v>0.8</v>
      </c>
      <c r="O12" s="25">
        <v>0.66700000000000004</v>
      </c>
      <c r="P12" s="25">
        <v>1</v>
      </c>
      <c r="Q12" s="25">
        <v>1.3</v>
      </c>
      <c r="R12" s="25">
        <v>2.2999999999999998</v>
      </c>
      <c r="S12" s="25">
        <v>0.4</v>
      </c>
      <c r="T12" s="25">
        <v>0.3</v>
      </c>
      <c r="U12" s="25">
        <v>0.1</v>
      </c>
      <c r="V12" s="25">
        <v>0.8</v>
      </c>
      <c r="W12" s="25">
        <v>2.8</v>
      </c>
      <c r="AD12">
        <f t="shared" si="0"/>
        <v>4.8999999999999995</v>
      </c>
      <c r="AF12" t="s">
        <v>135</v>
      </c>
      <c r="AG12" t="s">
        <v>136</v>
      </c>
      <c r="AI12" t="s">
        <v>104</v>
      </c>
      <c r="AJ12" t="s">
        <v>99</v>
      </c>
      <c r="AK12" t="s">
        <v>100</v>
      </c>
    </row>
    <row r="13" spans="1:37" ht="17">
      <c r="A13" s="25">
        <v>12</v>
      </c>
      <c r="B13" s="26" t="s">
        <v>137</v>
      </c>
      <c r="C13" s="26" t="s">
        <v>95</v>
      </c>
      <c r="D13" s="25">
        <v>34</v>
      </c>
      <c r="E13" s="25">
        <v>16.100000000000001</v>
      </c>
      <c r="F13" s="25">
        <v>3.6</v>
      </c>
      <c r="G13" s="25">
        <v>1.3</v>
      </c>
      <c r="H13" s="25">
        <v>3.3</v>
      </c>
      <c r="I13" s="25">
        <v>0.39800000000000002</v>
      </c>
      <c r="J13" s="25">
        <v>0.6</v>
      </c>
      <c r="K13" s="25">
        <v>2</v>
      </c>
      <c r="L13" s="25">
        <v>0.29399999999999998</v>
      </c>
      <c r="M13" s="25">
        <v>0.3</v>
      </c>
      <c r="N13" s="25">
        <v>1</v>
      </c>
      <c r="O13" s="25">
        <v>0.33300000000000002</v>
      </c>
      <c r="P13" s="25">
        <v>0.2</v>
      </c>
      <c r="Q13" s="25">
        <v>2</v>
      </c>
      <c r="R13" s="25">
        <v>2.2000000000000002</v>
      </c>
      <c r="S13" s="25">
        <v>0.8</v>
      </c>
      <c r="T13" s="25">
        <v>0.3</v>
      </c>
      <c r="U13" s="25">
        <v>0.1</v>
      </c>
      <c r="V13" s="25">
        <v>0.5</v>
      </c>
      <c r="W13" s="25">
        <v>1.2</v>
      </c>
    </row>
    <row r="14" spans="1:37" ht="17">
      <c r="A14" s="25">
        <v>13</v>
      </c>
      <c r="B14" s="26" t="s">
        <v>138</v>
      </c>
      <c r="C14" s="26" t="s">
        <v>95</v>
      </c>
      <c r="D14" s="25">
        <v>1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1</v>
      </c>
      <c r="R14" s="25">
        <v>1</v>
      </c>
      <c r="S14" s="25">
        <v>2</v>
      </c>
      <c r="T14" s="25">
        <v>0</v>
      </c>
      <c r="U14" s="25">
        <v>0</v>
      </c>
      <c r="V14" s="25">
        <v>0</v>
      </c>
      <c r="W14" s="25">
        <v>0</v>
      </c>
    </row>
    <row r="16" spans="1:37">
      <c r="A16" s="22" t="s">
        <v>139</v>
      </c>
      <c r="B16" s="22" t="s">
        <v>67</v>
      </c>
      <c r="C16" s="22" t="s">
        <v>68</v>
      </c>
      <c r="D16" s="22" t="s">
        <v>69</v>
      </c>
      <c r="E16" s="22" t="s">
        <v>70</v>
      </c>
      <c r="F16" s="22" t="s">
        <v>71</v>
      </c>
      <c r="G16" s="22" t="s">
        <v>72</v>
      </c>
      <c r="H16" s="22" t="s">
        <v>73</v>
      </c>
      <c r="I16" s="22" t="s">
        <v>74</v>
      </c>
      <c r="J16" s="22" t="s">
        <v>75</v>
      </c>
      <c r="K16" s="22" t="s">
        <v>76</v>
      </c>
      <c r="L16" s="22" t="s">
        <v>77</v>
      </c>
      <c r="M16" s="22" t="s">
        <v>78</v>
      </c>
      <c r="N16" s="22" t="s">
        <v>79</v>
      </c>
      <c r="O16" s="22" t="s">
        <v>80</v>
      </c>
      <c r="P16" s="22" t="s">
        <v>140</v>
      </c>
      <c r="Q16" s="22" t="s">
        <v>82</v>
      </c>
      <c r="R16" s="22" t="s">
        <v>83</v>
      </c>
      <c r="S16" s="22" t="s">
        <v>84</v>
      </c>
      <c r="T16" s="22" t="s">
        <v>85</v>
      </c>
      <c r="U16" s="22" t="s">
        <v>86</v>
      </c>
    </row>
    <row r="17" spans="1:21">
      <c r="A17" s="25" t="s">
        <v>141</v>
      </c>
      <c r="B17" s="25">
        <v>34</v>
      </c>
      <c r="C17" s="25">
        <v>40.4</v>
      </c>
      <c r="D17" s="25">
        <v>80.5</v>
      </c>
      <c r="E17" s="25">
        <v>27.8</v>
      </c>
      <c r="F17" s="25">
        <v>62.4</v>
      </c>
      <c r="G17" s="25">
        <v>0.44500000000000001</v>
      </c>
      <c r="H17" s="25">
        <v>9.6999999999999993</v>
      </c>
      <c r="I17" s="25">
        <v>29.1</v>
      </c>
      <c r="J17" s="25">
        <v>0.33500000000000002</v>
      </c>
      <c r="K17" s="25">
        <v>15.1</v>
      </c>
      <c r="L17" s="25">
        <v>20.7</v>
      </c>
      <c r="M17" s="25">
        <v>0.73199999999999998</v>
      </c>
      <c r="N17" s="25">
        <v>10</v>
      </c>
      <c r="O17" s="25">
        <v>24.1</v>
      </c>
      <c r="P17" s="25">
        <v>34.1</v>
      </c>
      <c r="Q17" s="25">
        <v>19.600000000000001</v>
      </c>
      <c r="R17" s="25">
        <v>7.2</v>
      </c>
      <c r="S17" s="25">
        <v>3.1</v>
      </c>
      <c r="T17" s="25">
        <v>13.7</v>
      </c>
      <c r="U17" s="25">
        <v>21.4</v>
      </c>
    </row>
    <row r="18" spans="1:21">
      <c r="A18" s="25" t="s">
        <v>142</v>
      </c>
      <c r="B18" s="25">
        <v>34</v>
      </c>
      <c r="C18" s="25">
        <v>22.8</v>
      </c>
      <c r="D18" s="25">
        <v>45</v>
      </c>
      <c r="E18" s="25">
        <v>16.3</v>
      </c>
      <c r="F18" s="25">
        <v>36.700000000000003</v>
      </c>
      <c r="G18" s="25">
        <v>0.443</v>
      </c>
      <c r="H18" s="25">
        <v>4.9000000000000004</v>
      </c>
      <c r="I18" s="25">
        <v>15.2</v>
      </c>
      <c r="J18" s="25">
        <v>0.32</v>
      </c>
      <c r="K18" s="25">
        <v>7.6</v>
      </c>
      <c r="L18" s="25">
        <v>10.7</v>
      </c>
      <c r="M18" s="25">
        <v>0.71599999999999997</v>
      </c>
      <c r="N18" s="25">
        <v>5</v>
      </c>
      <c r="O18" s="25">
        <v>12.5</v>
      </c>
      <c r="P18" s="25">
        <v>17.5</v>
      </c>
      <c r="Q18" s="25">
        <v>10.9</v>
      </c>
      <c r="R18" s="25">
        <v>4.4000000000000004</v>
      </c>
      <c r="S18" s="25">
        <v>1.6</v>
      </c>
      <c r="T18" s="25">
        <v>7.7</v>
      </c>
      <c r="U18" s="25">
        <v>12.4</v>
      </c>
    </row>
    <row r="19" spans="1:21">
      <c r="A19" s="25" t="s">
        <v>143</v>
      </c>
      <c r="B19" s="25">
        <v>34</v>
      </c>
      <c r="C19" s="25">
        <v>16.899999999999999</v>
      </c>
      <c r="D19" s="25">
        <v>35.4</v>
      </c>
      <c r="E19" s="25">
        <v>11.5</v>
      </c>
      <c r="F19" s="25">
        <v>25.8</v>
      </c>
      <c r="G19" s="25">
        <v>0.44700000000000001</v>
      </c>
      <c r="H19" s="25">
        <v>4.9000000000000004</v>
      </c>
      <c r="I19" s="25">
        <v>13.9</v>
      </c>
      <c r="J19" s="25">
        <v>0.35099999999999998</v>
      </c>
      <c r="K19" s="25">
        <v>7.5</v>
      </c>
      <c r="L19" s="25">
        <v>10</v>
      </c>
      <c r="M19" s="25">
        <v>0.748</v>
      </c>
      <c r="N19" s="25">
        <v>3.3</v>
      </c>
      <c r="O19" s="25">
        <v>9.9</v>
      </c>
      <c r="P19" s="25">
        <v>13.2</v>
      </c>
      <c r="Q19" s="25">
        <v>8.6</v>
      </c>
      <c r="R19" s="25">
        <v>2.9</v>
      </c>
      <c r="S19" s="25">
        <v>1.6</v>
      </c>
      <c r="T19" s="25">
        <v>5.6</v>
      </c>
      <c r="U19" s="25">
        <v>9</v>
      </c>
    </row>
    <row r="20" spans="1:21">
      <c r="A20" s="25" t="s">
        <v>144</v>
      </c>
      <c r="B20" s="25">
        <v>34</v>
      </c>
      <c r="C20" s="25">
        <v>40.4</v>
      </c>
      <c r="D20" s="25">
        <v>81.599999999999994</v>
      </c>
      <c r="E20" s="25">
        <v>28.7</v>
      </c>
      <c r="F20" s="25">
        <v>62.5</v>
      </c>
      <c r="G20" s="25">
        <v>0.45900000000000002</v>
      </c>
      <c r="H20" s="25">
        <v>8.1</v>
      </c>
      <c r="I20" s="25">
        <v>24</v>
      </c>
      <c r="J20" s="25">
        <v>0.33900000000000002</v>
      </c>
      <c r="K20" s="25">
        <v>16.100000000000001</v>
      </c>
      <c r="L20" s="25">
        <v>23.2</v>
      </c>
      <c r="M20" s="25">
        <v>0.69399999999999995</v>
      </c>
      <c r="N20" s="25">
        <v>11.4</v>
      </c>
      <c r="O20" s="25">
        <v>27</v>
      </c>
      <c r="P20" s="25">
        <v>38.5</v>
      </c>
      <c r="Q20" s="25">
        <v>17.8</v>
      </c>
      <c r="R20" s="25">
        <v>7.6</v>
      </c>
      <c r="S20" s="25">
        <v>2.5</v>
      </c>
      <c r="T20" s="25">
        <v>14.3</v>
      </c>
      <c r="U20" s="25">
        <v>21.2</v>
      </c>
    </row>
    <row r="21" spans="1:21">
      <c r="A21" s="25" t="s">
        <v>145</v>
      </c>
      <c r="B21" s="25">
        <v>34</v>
      </c>
      <c r="C21" s="25">
        <v>24.5</v>
      </c>
      <c r="D21" s="25">
        <v>51.6</v>
      </c>
      <c r="E21" s="25">
        <v>18.399999999999999</v>
      </c>
      <c r="F21" s="25">
        <v>39.200000000000003</v>
      </c>
      <c r="G21" s="25">
        <v>0.46800000000000003</v>
      </c>
      <c r="H21" s="25">
        <v>5</v>
      </c>
      <c r="I21" s="25">
        <v>14.6</v>
      </c>
      <c r="J21" s="25">
        <v>0.34399999999999997</v>
      </c>
      <c r="K21" s="25">
        <v>9.8000000000000007</v>
      </c>
      <c r="L21" s="25">
        <v>14.1</v>
      </c>
      <c r="M21" s="25">
        <v>0.69699999999999995</v>
      </c>
      <c r="N21" s="25">
        <v>6.1</v>
      </c>
      <c r="O21" s="25">
        <v>16</v>
      </c>
      <c r="P21" s="25">
        <v>22.1</v>
      </c>
      <c r="Q21" s="25">
        <v>11.6</v>
      </c>
      <c r="R21" s="25">
        <v>4.8</v>
      </c>
      <c r="S21" s="25">
        <v>1.6</v>
      </c>
      <c r="T21" s="25">
        <v>8.6</v>
      </c>
      <c r="U21" s="25">
        <v>12</v>
      </c>
    </row>
    <row r="22" spans="1:21">
      <c r="A22" s="25" t="s">
        <v>146</v>
      </c>
      <c r="B22" s="25">
        <v>34</v>
      </c>
      <c r="C22" s="25">
        <v>15.3</v>
      </c>
      <c r="D22" s="25">
        <v>30</v>
      </c>
      <c r="E22" s="25">
        <v>10.3</v>
      </c>
      <c r="F22" s="25">
        <v>23.3</v>
      </c>
      <c r="G22" s="25">
        <v>0.443</v>
      </c>
      <c r="H22" s="25">
        <v>3.1</v>
      </c>
      <c r="I22" s="25">
        <v>9.4</v>
      </c>
      <c r="J22" s="25">
        <v>0.33100000000000002</v>
      </c>
      <c r="K22" s="25">
        <v>6.3</v>
      </c>
      <c r="L22" s="25">
        <v>9.1</v>
      </c>
      <c r="M22" s="25">
        <v>0.68899999999999995</v>
      </c>
      <c r="N22" s="25">
        <v>3.4</v>
      </c>
      <c r="O22" s="25">
        <v>9.1</v>
      </c>
      <c r="P22" s="25">
        <v>12.6</v>
      </c>
      <c r="Q22" s="25">
        <v>6.2</v>
      </c>
      <c r="R22" s="25">
        <v>2.9</v>
      </c>
      <c r="S22" s="25">
        <v>0.9</v>
      </c>
      <c r="T22" s="25">
        <v>5.2</v>
      </c>
      <c r="U22" s="25">
        <v>9.1999999999999993</v>
      </c>
    </row>
    <row r="24" spans="1:21">
      <c r="A24" s="22" t="s">
        <v>147</v>
      </c>
      <c r="B24" s="22" t="s">
        <v>67</v>
      </c>
      <c r="C24" s="22" t="s">
        <v>68</v>
      </c>
      <c r="D24" s="22" t="s">
        <v>69</v>
      </c>
      <c r="E24" s="22" t="s">
        <v>70</v>
      </c>
      <c r="F24" s="22" t="s">
        <v>71</v>
      </c>
      <c r="G24" s="22" t="s">
        <v>72</v>
      </c>
      <c r="H24" s="22" t="s">
        <v>73</v>
      </c>
      <c r="I24" s="22" t="s">
        <v>74</v>
      </c>
      <c r="J24" s="22" t="s">
        <v>75</v>
      </c>
      <c r="K24" s="22" t="s">
        <v>76</v>
      </c>
      <c r="L24" s="22" t="s">
        <v>77</v>
      </c>
      <c r="M24" s="22" t="s">
        <v>78</v>
      </c>
      <c r="N24" s="22" t="s">
        <v>79</v>
      </c>
      <c r="O24" s="22" t="s">
        <v>80</v>
      </c>
      <c r="P24" s="22" t="s">
        <v>140</v>
      </c>
      <c r="Q24" s="22" t="s">
        <v>82</v>
      </c>
      <c r="R24" s="22" t="s">
        <v>83</v>
      </c>
      <c r="S24" s="22" t="s">
        <v>84</v>
      </c>
      <c r="T24" s="22" t="s">
        <v>85</v>
      </c>
      <c r="U24" s="22" t="s">
        <v>86</v>
      </c>
    </row>
    <row r="25" spans="1:21">
      <c r="A25" s="25" t="s">
        <v>148</v>
      </c>
      <c r="B25" s="25">
        <v>2</v>
      </c>
      <c r="C25" s="25">
        <v>40</v>
      </c>
      <c r="D25" s="25">
        <v>87.5</v>
      </c>
      <c r="E25" s="25">
        <v>30.5</v>
      </c>
      <c r="F25" s="25">
        <v>70</v>
      </c>
      <c r="G25" s="25">
        <v>0.436</v>
      </c>
      <c r="H25" s="25">
        <v>13.5</v>
      </c>
      <c r="I25" s="25">
        <v>38.5</v>
      </c>
      <c r="J25" s="25">
        <v>0.35099999999999998</v>
      </c>
      <c r="K25" s="25">
        <v>13</v>
      </c>
      <c r="L25" s="25">
        <v>18.5</v>
      </c>
      <c r="M25" s="25">
        <v>0.70299999999999996</v>
      </c>
      <c r="N25" s="25">
        <v>9.5</v>
      </c>
      <c r="O25" s="25">
        <v>24.5</v>
      </c>
      <c r="P25" s="25">
        <v>34</v>
      </c>
      <c r="Q25" s="25">
        <v>19</v>
      </c>
      <c r="R25" s="25">
        <v>6</v>
      </c>
      <c r="S25" s="25">
        <v>3.5</v>
      </c>
      <c r="T25" s="25">
        <v>13.5</v>
      </c>
      <c r="U25" s="25">
        <v>22.5</v>
      </c>
    </row>
    <row r="26" spans="1:21">
      <c r="A26" s="25" t="s">
        <v>149</v>
      </c>
      <c r="B26" s="25">
        <v>2</v>
      </c>
      <c r="C26" s="25">
        <v>39.5</v>
      </c>
      <c r="D26" s="25">
        <v>82</v>
      </c>
      <c r="E26" s="25">
        <v>27.5</v>
      </c>
      <c r="F26" s="25">
        <v>63</v>
      </c>
      <c r="G26" s="25">
        <v>0.437</v>
      </c>
      <c r="H26" s="25">
        <v>11</v>
      </c>
      <c r="I26" s="25">
        <v>28</v>
      </c>
      <c r="J26" s="25">
        <v>0.39300000000000002</v>
      </c>
      <c r="K26" s="25">
        <v>16</v>
      </c>
      <c r="L26" s="25">
        <v>23</v>
      </c>
      <c r="M26" s="25">
        <v>0.69599999999999995</v>
      </c>
      <c r="N26" s="25">
        <v>9</v>
      </c>
      <c r="O26" s="25">
        <v>21.5</v>
      </c>
      <c r="P26" s="25">
        <v>30.5</v>
      </c>
      <c r="Q26" s="25">
        <v>23</v>
      </c>
      <c r="R26" s="25">
        <v>6</v>
      </c>
      <c r="S26" s="25">
        <v>4</v>
      </c>
      <c r="T26" s="25">
        <v>11.5</v>
      </c>
      <c r="U26" s="25">
        <v>26.5</v>
      </c>
    </row>
    <row r="27" spans="1:21">
      <c r="A27" s="25" t="s">
        <v>150</v>
      </c>
      <c r="B27" s="25">
        <v>2</v>
      </c>
      <c r="C27" s="25">
        <v>40</v>
      </c>
      <c r="D27" s="25">
        <v>74</v>
      </c>
      <c r="E27" s="25">
        <v>25</v>
      </c>
      <c r="F27" s="25">
        <v>61</v>
      </c>
      <c r="G27" s="25">
        <v>0.41</v>
      </c>
      <c r="H27" s="25">
        <v>9</v>
      </c>
      <c r="I27" s="25">
        <v>29</v>
      </c>
      <c r="J27" s="25">
        <v>0.31</v>
      </c>
      <c r="K27" s="25">
        <v>15</v>
      </c>
      <c r="L27" s="25">
        <v>22</v>
      </c>
      <c r="M27" s="25">
        <v>0.68200000000000005</v>
      </c>
      <c r="N27" s="25">
        <v>5.5</v>
      </c>
      <c r="O27" s="25">
        <v>21.5</v>
      </c>
      <c r="P27" s="25">
        <v>27</v>
      </c>
      <c r="Q27" s="25">
        <v>13.5</v>
      </c>
      <c r="R27" s="25">
        <v>4</v>
      </c>
      <c r="S27" s="25">
        <v>2</v>
      </c>
      <c r="T27" s="25">
        <v>12</v>
      </c>
      <c r="U27" s="25">
        <v>22</v>
      </c>
    </row>
    <row r="28" spans="1:21">
      <c r="A28" s="25" t="s">
        <v>151</v>
      </c>
      <c r="B28" s="25">
        <v>2</v>
      </c>
      <c r="C28" s="25">
        <v>40</v>
      </c>
      <c r="D28" s="25">
        <v>74.5</v>
      </c>
      <c r="E28" s="25">
        <v>26</v>
      </c>
      <c r="F28" s="25">
        <v>63</v>
      </c>
      <c r="G28" s="25">
        <v>0.41299999999999998</v>
      </c>
      <c r="H28" s="25">
        <v>8</v>
      </c>
      <c r="I28" s="25">
        <v>30</v>
      </c>
      <c r="J28" s="25">
        <v>0.26700000000000002</v>
      </c>
      <c r="K28" s="25">
        <v>14.5</v>
      </c>
      <c r="L28" s="25">
        <v>21</v>
      </c>
      <c r="M28" s="25">
        <v>0.69</v>
      </c>
      <c r="N28" s="25">
        <v>10.5</v>
      </c>
      <c r="O28" s="25">
        <v>17.5</v>
      </c>
      <c r="P28" s="25">
        <v>28</v>
      </c>
      <c r="Q28" s="25">
        <v>22</v>
      </c>
      <c r="R28" s="25">
        <v>10</v>
      </c>
      <c r="S28" s="25">
        <v>2.5</v>
      </c>
      <c r="T28" s="25">
        <v>14.5</v>
      </c>
      <c r="U28" s="25">
        <v>20</v>
      </c>
    </row>
    <row r="29" spans="1:21">
      <c r="A29" s="25" t="s">
        <v>152</v>
      </c>
      <c r="B29" s="25">
        <v>2</v>
      </c>
      <c r="C29" s="25">
        <v>42</v>
      </c>
      <c r="D29" s="25">
        <v>84</v>
      </c>
      <c r="E29" s="25">
        <v>25.5</v>
      </c>
      <c r="F29" s="25">
        <v>56</v>
      </c>
      <c r="G29" s="25">
        <v>0.45500000000000002</v>
      </c>
      <c r="H29" s="25">
        <v>9.5</v>
      </c>
      <c r="I29" s="25">
        <v>28</v>
      </c>
      <c r="J29" s="25">
        <v>0.33900000000000002</v>
      </c>
      <c r="K29" s="25">
        <v>23.5</v>
      </c>
      <c r="L29" s="25">
        <v>28.5</v>
      </c>
      <c r="M29" s="25">
        <v>0.82499999999999996</v>
      </c>
      <c r="N29" s="25">
        <v>3.5</v>
      </c>
      <c r="O29" s="25">
        <v>25</v>
      </c>
      <c r="P29" s="25">
        <v>28.5</v>
      </c>
      <c r="Q29" s="25">
        <v>21.5</v>
      </c>
      <c r="R29" s="25">
        <v>8</v>
      </c>
      <c r="S29" s="25">
        <v>4.5</v>
      </c>
      <c r="T29" s="25">
        <v>16</v>
      </c>
      <c r="U29" s="25">
        <v>25.5</v>
      </c>
    </row>
    <row r="30" spans="1:21">
      <c r="A30" s="25" t="s">
        <v>153</v>
      </c>
      <c r="B30" s="25">
        <v>2</v>
      </c>
      <c r="C30" s="25">
        <v>40</v>
      </c>
      <c r="D30" s="25">
        <v>74</v>
      </c>
      <c r="E30" s="25">
        <v>24</v>
      </c>
      <c r="F30" s="25">
        <v>57</v>
      </c>
      <c r="G30" s="25">
        <v>0.42099999999999999</v>
      </c>
      <c r="H30" s="25">
        <v>9</v>
      </c>
      <c r="I30" s="25">
        <v>30</v>
      </c>
      <c r="J30" s="25">
        <v>0.3</v>
      </c>
      <c r="K30" s="25">
        <v>17</v>
      </c>
      <c r="L30" s="25">
        <v>21.5</v>
      </c>
      <c r="M30" s="25">
        <v>0.79100000000000004</v>
      </c>
      <c r="N30" s="25">
        <v>7.5</v>
      </c>
      <c r="O30" s="25">
        <v>25.5</v>
      </c>
      <c r="P30" s="25">
        <v>33</v>
      </c>
      <c r="Q30" s="25">
        <v>19</v>
      </c>
      <c r="R30" s="25">
        <v>6.5</v>
      </c>
      <c r="S30" s="25">
        <v>4</v>
      </c>
      <c r="T30" s="25">
        <v>16</v>
      </c>
      <c r="U30" s="25">
        <v>14</v>
      </c>
    </row>
    <row r="31" spans="1:21">
      <c r="A31" s="25" t="s">
        <v>154</v>
      </c>
      <c r="B31" s="25">
        <v>2</v>
      </c>
      <c r="C31" s="25">
        <v>39.5</v>
      </c>
      <c r="D31" s="25">
        <v>76.5</v>
      </c>
      <c r="E31" s="25">
        <v>25.5</v>
      </c>
      <c r="F31" s="25">
        <v>57</v>
      </c>
      <c r="G31" s="25">
        <v>0.44700000000000001</v>
      </c>
      <c r="H31" s="25">
        <v>9</v>
      </c>
      <c r="I31" s="25">
        <v>28</v>
      </c>
      <c r="J31" s="25">
        <v>0.32100000000000001</v>
      </c>
      <c r="K31" s="25">
        <v>16.5</v>
      </c>
      <c r="L31" s="25">
        <v>23</v>
      </c>
      <c r="M31" s="25">
        <v>0.71699999999999997</v>
      </c>
      <c r="N31" s="25">
        <v>5.5</v>
      </c>
      <c r="O31" s="25">
        <v>27</v>
      </c>
      <c r="P31" s="25">
        <v>32.5</v>
      </c>
      <c r="Q31" s="25">
        <v>19</v>
      </c>
      <c r="R31" s="25">
        <v>8.5</v>
      </c>
      <c r="S31" s="25">
        <v>3</v>
      </c>
      <c r="T31" s="25">
        <v>13</v>
      </c>
      <c r="U31" s="25">
        <v>14</v>
      </c>
    </row>
    <row r="32" spans="1:21">
      <c r="A32" s="25" t="s">
        <v>155</v>
      </c>
      <c r="B32" s="25">
        <v>2</v>
      </c>
      <c r="C32" s="25">
        <v>40</v>
      </c>
      <c r="D32" s="25">
        <v>83.5</v>
      </c>
      <c r="E32" s="25">
        <v>30.5</v>
      </c>
      <c r="F32" s="25">
        <v>64</v>
      </c>
      <c r="G32" s="25">
        <v>0.47699999999999998</v>
      </c>
      <c r="H32" s="25">
        <v>10.5</v>
      </c>
      <c r="I32" s="25">
        <v>28</v>
      </c>
      <c r="J32" s="25">
        <v>0.375</v>
      </c>
      <c r="K32" s="25">
        <v>12</v>
      </c>
      <c r="L32" s="25">
        <v>15.5</v>
      </c>
      <c r="M32" s="25">
        <v>0.77400000000000002</v>
      </c>
      <c r="N32" s="25">
        <v>8.5</v>
      </c>
      <c r="O32" s="25">
        <v>18</v>
      </c>
      <c r="P32" s="25">
        <v>26.5</v>
      </c>
      <c r="Q32" s="25">
        <v>20.5</v>
      </c>
      <c r="R32" s="25">
        <v>8</v>
      </c>
      <c r="S32" s="25">
        <v>1.5</v>
      </c>
      <c r="T32" s="25">
        <v>15</v>
      </c>
      <c r="U32" s="25">
        <v>22.5</v>
      </c>
    </row>
    <row r="33" spans="1:21">
      <c r="A33" s="25" t="s">
        <v>156</v>
      </c>
      <c r="B33" s="25">
        <v>2</v>
      </c>
      <c r="C33" s="25">
        <v>41.5</v>
      </c>
      <c r="D33" s="25">
        <v>85</v>
      </c>
      <c r="E33" s="25">
        <v>29.5</v>
      </c>
      <c r="F33" s="25">
        <v>66</v>
      </c>
      <c r="G33" s="25">
        <v>0.44700000000000001</v>
      </c>
      <c r="H33" s="25">
        <v>9</v>
      </c>
      <c r="I33" s="25">
        <v>29</v>
      </c>
      <c r="J33" s="25">
        <v>0.31</v>
      </c>
      <c r="K33" s="25">
        <v>17</v>
      </c>
      <c r="L33" s="25">
        <v>22</v>
      </c>
      <c r="M33" s="25">
        <v>0.77300000000000002</v>
      </c>
      <c r="N33" s="25">
        <v>9</v>
      </c>
      <c r="O33" s="25">
        <v>18.5</v>
      </c>
      <c r="P33" s="25">
        <v>27.5</v>
      </c>
      <c r="Q33" s="25">
        <v>20</v>
      </c>
      <c r="R33" s="25">
        <v>7</v>
      </c>
      <c r="S33" s="25">
        <v>3.5</v>
      </c>
      <c r="T33" s="25">
        <v>12</v>
      </c>
      <c r="U33" s="25">
        <v>24.5</v>
      </c>
    </row>
    <row r="34" spans="1:21">
      <c r="A34" s="25" t="s">
        <v>157</v>
      </c>
      <c r="B34" s="25">
        <v>2</v>
      </c>
      <c r="C34" s="25">
        <v>39.5</v>
      </c>
      <c r="D34" s="25">
        <v>74</v>
      </c>
      <c r="E34" s="25">
        <v>25</v>
      </c>
      <c r="F34" s="25">
        <v>62</v>
      </c>
      <c r="G34" s="25">
        <v>0.40300000000000002</v>
      </c>
      <c r="H34" s="25">
        <v>10</v>
      </c>
      <c r="I34" s="25">
        <v>29</v>
      </c>
      <c r="J34" s="25">
        <v>0.34499999999999997</v>
      </c>
      <c r="K34" s="25">
        <v>14</v>
      </c>
      <c r="L34" s="25">
        <v>22.5</v>
      </c>
      <c r="M34" s="25">
        <v>0.622</v>
      </c>
      <c r="N34" s="25">
        <v>10</v>
      </c>
      <c r="O34" s="25">
        <v>24</v>
      </c>
      <c r="P34" s="25">
        <v>34</v>
      </c>
      <c r="Q34" s="25">
        <v>16</v>
      </c>
      <c r="R34" s="25">
        <v>9.5</v>
      </c>
      <c r="S34" s="25">
        <v>4</v>
      </c>
      <c r="T34" s="25">
        <v>17.5</v>
      </c>
      <c r="U34" s="25">
        <v>20</v>
      </c>
    </row>
    <row r="35" spans="1:21">
      <c r="A35" s="25" t="s">
        <v>158</v>
      </c>
      <c r="B35" s="25">
        <v>2</v>
      </c>
      <c r="C35" s="25">
        <v>39.5</v>
      </c>
      <c r="D35" s="25">
        <v>76.5</v>
      </c>
      <c r="E35" s="25">
        <v>24.5</v>
      </c>
      <c r="F35" s="25">
        <v>58</v>
      </c>
      <c r="G35" s="25">
        <v>0.42199999999999999</v>
      </c>
      <c r="H35" s="25">
        <v>10.5</v>
      </c>
      <c r="I35" s="25">
        <v>27</v>
      </c>
      <c r="J35" s="25">
        <v>0.38900000000000001</v>
      </c>
      <c r="K35" s="25">
        <v>17</v>
      </c>
      <c r="L35" s="25">
        <v>23.5</v>
      </c>
      <c r="M35" s="25">
        <v>0.72299999999999998</v>
      </c>
      <c r="N35" s="25">
        <v>8</v>
      </c>
      <c r="O35" s="25">
        <v>21</v>
      </c>
      <c r="P35" s="25">
        <v>29</v>
      </c>
      <c r="Q35" s="25">
        <v>19.5</v>
      </c>
      <c r="R35" s="25">
        <v>4.5</v>
      </c>
      <c r="S35" s="25">
        <v>2</v>
      </c>
      <c r="T35" s="25">
        <v>19</v>
      </c>
      <c r="U35" s="25">
        <v>20.5</v>
      </c>
    </row>
    <row r="36" spans="1:21">
      <c r="A36" s="25" t="s">
        <v>159</v>
      </c>
      <c r="B36" s="25">
        <v>2</v>
      </c>
      <c r="C36" s="25">
        <v>42</v>
      </c>
      <c r="D36" s="25">
        <v>79.5</v>
      </c>
      <c r="E36" s="25">
        <v>29.5</v>
      </c>
      <c r="F36" s="25">
        <v>66</v>
      </c>
      <c r="G36" s="25">
        <v>0.44700000000000001</v>
      </c>
      <c r="H36" s="25">
        <v>9</v>
      </c>
      <c r="I36" s="25">
        <v>32.5</v>
      </c>
      <c r="J36" s="25">
        <v>0.27700000000000002</v>
      </c>
      <c r="K36" s="25">
        <v>11.5</v>
      </c>
      <c r="L36" s="25">
        <v>16.5</v>
      </c>
      <c r="M36" s="25">
        <v>0.69699999999999995</v>
      </c>
      <c r="N36" s="25">
        <v>6.5</v>
      </c>
      <c r="O36" s="25">
        <v>24.5</v>
      </c>
      <c r="P36" s="25">
        <v>31</v>
      </c>
      <c r="Q36" s="25">
        <v>19.5</v>
      </c>
      <c r="R36" s="25">
        <v>7</v>
      </c>
      <c r="S36" s="25">
        <v>2.5</v>
      </c>
      <c r="T36" s="25">
        <v>12</v>
      </c>
      <c r="U36" s="25">
        <v>23.5</v>
      </c>
    </row>
    <row r="37" spans="1:21">
      <c r="A37" s="25" t="s">
        <v>160</v>
      </c>
      <c r="B37" s="25">
        <v>2</v>
      </c>
      <c r="C37" s="25">
        <v>40</v>
      </c>
      <c r="D37" s="25">
        <v>88</v>
      </c>
      <c r="E37" s="25">
        <v>31</v>
      </c>
      <c r="F37" s="25">
        <v>59</v>
      </c>
      <c r="G37" s="25">
        <v>0.52500000000000002</v>
      </c>
      <c r="H37" s="25">
        <v>6</v>
      </c>
      <c r="I37" s="25">
        <v>16.5</v>
      </c>
      <c r="J37" s="25">
        <v>0.36399999999999999</v>
      </c>
      <c r="K37" s="25">
        <v>20</v>
      </c>
      <c r="L37" s="25">
        <v>25.5</v>
      </c>
      <c r="M37" s="25">
        <v>0.78400000000000003</v>
      </c>
      <c r="N37" s="25">
        <v>6</v>
      </c>
      <c r="O37" s="25">
        <v>19</v>
      </c>
      <c r="P37" s="25">
        <v>25</v>
      </c>
      <c r="Q37" s="25">
        <v>21</v>
      </c>
      <c r="R37" s="25">
        <v>7.5</v>
      </c>
      <c r="S37" s="25">
        <v>4</v>
      </c>
      <c r="T37" s="25">
        <v>15</v>
      </c>
      <c r="U37" s="25">
        <v>22</v>
      </c>
    </row>
    <row r="38" spans="1:21">
      <c r="A38" s="25" t="s">
        <v>161</v>
      </c>
      <c r="B38" s="25">
        <v>2</v>
      </c>
      <c r="C38" s="25">
        <v>40</v>
      </c>
      <c r="D38" s="25">
        <v>78</v>
      </c>
      <c r="E38" s="25">
        <v>27</v>
      </c>
      <c r="F38" s="25">
        <v>60</v>
      </c>
      <c r="G38" s="25">
        <v>0.45</v>
      </c>
      <c r="H38" s="25">
        <v>6.5</v>
      </c>
      <c r="I38" s="25">
        <v>23</v>
      </c>
      <c r="J38" s="25">
        <v>0.28299999999999997</v>
      </c>
      <c r="K38" s="25">
        <v>17.5</v>
      </c>
      <c r="L38" s="25">
        <v>23</v>
      </c>
      <c r="M38" s="25">
        <v>0.76100000000000001</v>
      </c>
      <c r="N38" s="25">
        <v>12</v>
      </c>
      <c r="O38" s="25">
        <v>19.5</v>
      </c>
      <c r="P38" s="25">
        <v>31.5</v>
      </c>
      <c r="Q38" s="25">
        <v>14.5</v>
      </c>
      <c r="R38" s="25">
        <v>6.5</v>
      </c>
      <c r="S38" s="25">
        <v>5</v>
      </c>
      <c r="T38" s="25">
        <v>12.5</v>
      </c>
      <c r="U38" s="25">
        <v>20.5</v>
      </c>
    </row>
    <row r="39" spans="1:21">
      <c r="A39" s="25" t="s">
        <v>162</v>
      </c>
      <c r="B39" s="25">
        <v>2</v>
      </c>
      <c r="C39" s="25">
        <v>42.5</v>
      </c>
      <c r="D39" s="25">
        <v>81.5</v>
      </c>
      <c r="E39" s="25">
        <v>28.5</v>
      </c>
      <c r="F39" s="25">
        <v>66</v>
      </c>
      <c r="G39" s="25">
        <v>0.432</v>
      </c>
      <c r="H39" s="25">
        <v>9</v>
      </c>
      <c r="I39" s="25">
        <v>32.5</v>
      </c>
      <c r="J39" s="25">
        <v>0.27700000000000002</v>
      </c>
      <c r="K39" s="25">
        <v>15.5</v>
      </c>
      <c r="L39" s="25">
        <v>20.5</v>
      </c>
      <c r="M39" s="25">
        <v>0.75600000000000001</v>
      </c>
      <c r="N39" s="25">
        <v>11.5</v>
      </c>
      <c r="O39" s="25">
        <v>22.5</v>
      </c>
      <c r="P39" s="25">
        <v>34</v>
      </c>
      <c r="Q39" s="25">
        <v>21</v>
      </c>
      <c r="R39" s="25">
        <v>9</v>
      </c>
      <c r="S39" s="25">
        <v>3</v>
      </c>
      <c r="T39" s="25">
        <v>14</v>
      </c>
      <c r="U39" s="25">
        <v>25</v>
      </c>
    </row>
    <row r="40" spans="1:21">
      <c r="A40" s="25" t="s">
        <v>163</v>
      </c>
      <c r="B40" s="25">
        <v>2</v>
      </c>
      <c r="C40" s="25">
        <v>40</v>
      </c>
      <c r="D40" s="25">
        <v>96</v>
      </c>
      <c r="E40" s="25">
        <v>36</v>
      </c>
      <c r="F40" s="25">
        <v>63.5</v>
      </c>
      <c r="G40" s="25">
        <v>0.56699999999999995</v>
      </c>
      <c r="H40" s="25">
        <v>14</v>
      </c>
      <c r="I40" s="25">
        <v>30.5</v>
      </c>
      <c r="J40" s="25">
        <v>0.45900000000000002</v>
      </c>
      <c r="K40" s="25">
        <v>10</v>
      </c>
      <c r="L40" s="25">
        <v>14.5</v>
      </c>
      <c r="M40" s="25">
        <v>0.69</v>
      </c>
      <c r="N40" s="25">
        <v>8</v>
      </c>
      <c r="O40" s="25">
        <v>24.5</v>
      </c>
      <c r="P40" s="25">
        <v>32.5</v>
      </c>
      <c r="Q40" s="25">
        <v>26</v>
      </c>
      <c r="R40" s="25">
        <v>7.5</v>
      </c>
      <c r="S40" s="25">
        <v>2</v>
      </c>
      <c r="T40" s="25">
        <v>14</v>
      </c>
      <c r="U40" s="25">
        <v>17.5</v>
      </c>
    </row>
    <row r="41" spans="1:21">
      <c r="A41" s="25" t="s">
        <v>164</v>
      </c>
      <c r="B41" s="25">
        <v>2</v>
      </c>
      <c r="C41" s="25">
        <v>40</v>
      </c>
      <c r="D41" s="25">
        <v>73.5</v>
      </c>
      <c r="E41" s="25">
        <v>27</v>
      </c>
      <c r="F41" s="25">
        <v>70</v>
      </c>
      <c r="G41" s="25">
        <v>0.38600000000000001</v>
      </c>
      <c r="H41" s="25">
        <v>12</v>
      </c>
      <c r="I41" s="25">
        <v>35</v>
      </c>
      <c r="J41" s="25">
        <v>0.34300000000000003</v>
      </c>
      <c r="K41" s="25">
        <v>7.5</v>
      </c>
      <c r="L41" s="25">
        <v>11</v>
      </c>
      <c r="M41" s="25">
        <v>0.68200000000000005</v>
      </c>
      <c r="N41" s="25">
        <v>11</v>
      </c>
      <c r="O41" s="25">
        <v>26.5</v>
      </c>
      <c r="P41" s="25">
        <v>37.5</v>
      </c>
      <c r="Q41" s="25">
        <v>17.5</v>
      </c>
      <c r="R41" s="25">
        <v>7.5</v>
      </c>
      <c r="S41" s="25">
        <v>2.5</v>
      </c>
      <c r="T41" s="25">
        <v>15</v>
      </c>
      <c r="U41" s="25">
        <v>23.5</v>
      </c>
    </row>
  </sheetData>
  <hyperlinks>
    <hyperlink ref="B1" r:id="rId1" display="file:///international/league/50/French-LNB-Pro-B/team/208/Poitiers-Basket-86/stats/2024/Averages/All/All/player/All/desc" xr:uid="{8356D418-A771-2E45-8558-35A26752E100}"/>
    <hyperlink ref="D1" r:id="rId2" display="file:///international/league/50/French-LNB-Pro-B/team/208/Poitiers-Basket-86/stats/2024/Averages/All/All/gp/All/desc" xr:uid="{08E8A8C7-A487-B84B-8526-A9673CD2C25E}"/>
    <hyperlink ref="E1" r:id="rId3" display="file:///international/league/50/French-LNB-Pro-B/team/208/Poitiers-Basket-86/stats/2024/Averages/All/All/minutes/All/desc" xr:uid="{285CA5AC-8023-6B42-82B7-1FF6D0385986}"/>
    <hyperlink ref="F1" r:id="rId4" display="file:///international/league/50/French-LNB-Pro-B/team/208/Poitiers-Basket-86/stats/2024/Averages/All/All/points/All/asc" xr:uid="{BBFD5900-2231-B241-8942-463473947EA1}"/>
    <hyperlink ref="G1" r:id="rId5" display="file:///international/league/50/French-LNB-Pro-B/team/208/Poitiers-Basket-86/stats/2024/Averages/All/All/fgm/All/desc" xr:uid="{36F789FB-8C77-F24D-BC04-5750452A50AE}"/>
    <hyperlink ref="H1" r:id="rId6" display="file:///international/league/50/French-LNB-Pro-B/team/208/Poitiers-Basket-86/stats/2024/Averages/All/All/fga/All/desc" xr:uid="{05E75CA1-7095-4947-9D73-907AB3EE76EA}"/>
    <hyperlink ref="I1" r:id="rId7" display="file:///international/league/50/French-LNB-Pro-B/team/208/Poitiers-Basket-86/stats/2024/Averages/All/All/fg_pct/All/desc" xr:uid="{7A02FF71-FAB2-8243-8B80-4047EC11E184}"/>
    <hyperlink ref="J1" r:id="rId8" display="file:///international/league/50/French-LNB-Pro-B/team/208/Poitiers-Basket-86/stats/2024/Averages/All/All/tpfgm/All/desc" xr:uid="{6EE8C9C5-7301-0441-A6C1-418E6F87E489}"/>
    <hyperlink ref="K1" r:id="rId9" display="file:///international/league/50/French-LNB-Pro-B/team/208/Poitiers-Basket-86/stats/2024/Averages/All/All/tpfga/All/desc" xr:uid="{A15D93E4-58B7-394B-B349-B6569FDD4F0C}"/>
    <hyperlink ref="L1" r:id="rId10" display="file:///international/league/50/French-LNB-Pro-B/team/208/Poitiers-Basket-86/stats/2024/Averages/All/All/tpfg_pct/All/desc" xr:uid="{6B25B8FF-F759-D049-9C6E-F45BC222F115}"/>
    <hyperlink ref="M1" r:id="rId11" display="file:///international/league/50/French-LNB-Pro-B/team/208/Poitiers-Basket-86/stats/2024/Averages/All/All/ftm/All/desc" xr:uid="{AA80F354-0EB4-7542-8707-0BFF986216B9}"/>
    <hyperlink ref="N1" r:id="rId12" display="file:///international/league/50/French-LNB-Pro-B/team/208/Poitiers-Basket-86/stats/2024/Averages/All/All/fta/All/desc" xr:uid="{A761DA34-0CB4-1F40-9FB7-579A28C1A6C5}"/>
    <hyperlink ref="O1" r:id="rId13" display="file:///international/league/50/French-LNB-Pro-B/team/208/Poitiers-Basket-86/stats/2024/Averages/All/All/ft_pct/All/desc" xr:uid="{E119AE7B-4A21-EE48-9F76-24862284AA03}"/>
    <hyperlink ref="P1" r:id="rId14" display="file:///international/league/50/French-LNB-Pro-B/team/208/Poitiers-Basket-86/stats/2024/Averages/All/All/orb/All/desc" xr:uid="{05670046-245C-8B4F-8697-F0FA6ED27251}"/>
    <hyperlink ref="Q1" r:id="rId15" display="file:///international/league/50/French-LNB-Pro-B/team/208/Poitiers-Basket-86/stats/2024/Averages/All/All/drb/All/desc" xr:uid="{CB4407F1-948F-DF47-B893-119DB5598FDE}"/>
    <hyperlink ref="R1" r:id="rId16" display="file:///international/league/50/French-LNB-Pro-B/team/208/Poitiers-Basket-86/stats/2024/Averages/All/All/trb/All/desc" xr:uid="{B45F4C51-9B5B-454D-8010-394349FFDFE7}"/>
    <hyperlink ref="S1" r:id="rId17" display="file:///international/league/50/French-LNB-Pro-B/team/208/Poitiers-Basket-86/stats/2024/Averages/All/All/assists/All/desc" xr:uid="{AA1B6901-538F-6A44-A0CE-D4DB64265ACF}"/>
    <hyperlink ref="T1" r:id="rId18" display="file:///international/league/50/French-LNB-Pro-B/team/208/Poitiers-Basket-86/stats/2024/Averages/All/All/steals/All/desc" xr:uid="{E75E3055-D9E8-4D4B-8C89-2376770F94A1}"/>
    <hyperlink ref="U1" r:id="rId19" display="file:///international/league/50/French-LNB-Pro-B/team/208/Poitiers-Basket-86/stats/2024/Averages/All/All/blocks/All/desc" xr:uid="{0279DADF-4AB7-9749-83F2-60D11254D001}"/>
    <hyperlink ref="V1" r:id="rId20" display="file:///international/league/50/French-LNB-Pro-B/team/208/Poitiers-Basket-86/stats/2024/Averages/All/All/turnovers/All/desc" xr:uid="{66A111F1-252B-8D41-8181-FB7B4759FEAF}"/>
    <hyperlink ref="W1" r:id="rId21" display="file:///international/league/50/French-LNB-Pro-B/team/208/Poitiers-Basket-86/stats/2024/Averages/All/All/fouls/All/desc" xr:uid="{A55EE57B-5727-754F-90FA-3843C284F0C2}"/>
    <hyperlink ref="B2" r:id="rId22" display="file:///player/Andy-Cleaves/Summary/122475" xr:uid="{4A5B177F-E799-6647-A41A-F28A7961B9F5}"/>
    <hyperlink ref="C2" r:id="rId23" tooltip="Poitiers Basket 86" display="file:///international/league/12/French-Jeep-Elite/team/208/Poitiers-Basket-86" xr:uid="{FE7B382C-9139-B54D-AABF-222FB2C93AA6}"/>
    <hyperlink ref="B3" r:id="rId24" display="file:///player/Luka-Rupnik/Summary/26562" xr:uid="{AE179BBB-82EF-B24A-BBC2-8E75634BF3FF}"/>
    <hyperlink ref="C3" r:id="rId25" tooltip="Poitiers Basket 86" display="file:///international/league/12/French-Jeep-Elite/team/208/Poitiers-Basket-86" xr:uid="{BB44861B-2EC5-7142-8130-A295F201719C}"/>
    <hyperlink ref="B4" r:id="rId26" display="file:///player/Ivan-Ramljak/Summary/26972" xr:uid="{B067CA8B-988F-5B41-A860-1A59FE582CE2}"/>
    <hyperlink ref="C4" r:id="rId27" tooltip="Poitiers Basket 86" display="file:///international/league/12/French-Jeep-Elite/team/208/Poitiers-Basket-86" xr:uid="{EEA08973-05C4-0B46-863E-0DB7F2E902C6}"/>
    <hyperlink ref="B5" r:id="rId28" display="file:///player/Jonathan-Jeanne/Summary/54251" xr:uid="{D5C36038-E631-D145-8978-8A822191DF78}"/>
    <hyperlink ref="C5" r:id="rId29" tooltip="Poitiers Basket 86" display="file:///international/league/12/French-Jeep-Elite/team/208/Poitiers-Basket-86" xr:uid="{1D778D1B-A9A7-A64F-A735-2019B9E117A9}"/>
    <hyperlink ref="B6" r:id="rId30" display="file:///player/Kentan-Facey/Summary/41428" xr:uid="{12A9E57F-C391-8F48-83CF-400F1995733B}"/>
    <hyperlink ref="C6" r:id="rId31" tooltip="Poitiers Basket 86" display="file:///international/league/12/French-Jeep-Elite/team/208/Poitiers-Basket-86" xr:uid="{49DE076D-1080-034A-A297-08680C09E8F3}"/>
    <hyperlink ref="B7" r:id="rId32" display="file:///player/Mohamed-Diawara/Summary/162802" xr:uid="{4DAD09CA-C2A9-274B-8E70-6F23F9941437}"/>
    <hyperlink ref="C7" r:id="rId33" tooltip="Poitiers Basket 86" display="file:///international/league/12/French-Jeep-Elite/team/208/Poitiers-Basket-86" xr:uid="{F0712D65-4E8B-D445-ABC5-8C3ACD9D5D9F}"/>
    <hyperlink ref="B8" r:id="rId34" display="file:///player/Kevin-Harley/Summary/28282" xr:uid="{8ACD8CF3-F775-0344-9758-EB8AC889A66D}"/>
    <hyperlink ref="C8" r:id="rId35" tooltip="Poitiers Basket 86" display="file:///international/league/12/French-Jeep-Elite/team/208/Poitiers-Basket-86" xr:uid="{B8ECD321-CCEE-5B46-8AD9-9BFCDCB19716}"/>
    <hyperlink ref="B9" r:id="rId36" display="file:///player/Guillaume-Eyango/Summary/169329" xr:uid="{629E8978-0EB9-ED40-8BBF-3B6D0DB68610}"/>
    <hyperlink ref="C9" r:id="rId37" tooltip="Poitiers Basket 86" display="file:///international/league/12/French-Jeep-Elite/team/208/Poitiers-Basket-86" xr:uid="{45DDEB4F-F421-6244-B5AC-22A9EF1CA1CA}"/>
    <hyperlink ref="B10" r:id="rId38" display="file:///player/Imanol-Prot/Summary/191058" xr:uid="{BEB16722-C058-8F4C-A138-7362556BADC9}"/>
    <hyperlink ref="C10" r:id="rId39" tooltip="Poitiers Basket 86" display="file:///international/league/12/French-Jeep-Elite/team/208/Poitiers-Basket-86" xr:uid="{7229408A-20E5-AF41-957B-EEAE0D46A0E5}"/>
    <hyperlink ref="B11" r:id="rId40" display="file:///player/Charly-Pontens/Summary/27903" xr:uid="{5167F881-FAB8-6142-86F7-71304234E605}"/>
    <hyperlink ref="C11" r:id="rId41" tooltip="Poitiers Basket 86" display="file:///international/league/12/French-Jeep-Elite/team/208/Poitiers-Basket-86" xr:uid="{9A3B8E04-6BCD-C243-B5BA-3DD6273E7BEB}"/>
    <hyperlink ref="B12" r:id="rId42" display="file:///player/Jim-Seymour/Summary/119120" xr:uid="{A526FD53-FDD5-194D-99F0-B924207C3CF6}"/>
    <hyperlink ref="C12" r:id="rId43" tooltip="Poitiers Basket 86" display="file:///international/league/12/French-Jeep-Elite/team/208/Poitiers-Basket-86" xr:uid="{C7224133-BF76-8A41-B7EE-1EF1B3C9545D}"/>
    <hyperlink ref="B13" r:id="rId44" display="file:///player/Kevin-Mendy/Summary/25854" xr:uid="{F1762B56-62CE-CB45-80C9-8409D67E6C1F}"/>
    <hyperlink ref="C13" r:id="rId45" tooltip="Poitiers Basket 86" display="file:///international/league/12/French-Jeep-Elite/team/208/Poitiers-Basket-86" xr:uid="{31D7D43F-3003-3B45-AC37-20D80E46BB89}"/>
    <hyperlink ref="B14" r:id="rId46" display="file:///player/Melvin-Bowao/Summary/203748" xr:uid="{568883DF-1C08-E442-86A0-6F3EC44E41E5}"/>
    <hyperlink ref="C14" r:id="rId47" tooltip="Poitiers Basket 86" display="file:///international/league/12/French-Jeep-Elite/team/208/Poitiers-Basket-86" xr:uid="{D50A138A-F6A0-6A4E-8C3D-AB6A9E9B169D}"/>
  </hyperlink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 B</vt:lpstr>
      <vt:lpstr>Pré-saison</vt:lpstr>
      <vt:lpstr>POITIERS</vt:lpstr>
      <vt:lpstr>POITIERS!Stats_Poitiers</vt:lpstr>
      <vt:lpstr>'Pré-saison'!Test_présaison_1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Mattéo Moenner-Mad</cp:lastModifiedBy>
  <dcterms:created xsi:type="dcterms:W3CDTF">2024-08-13T15:26:22Z</dcterms:created>
  <dcterms:modified xsi:type="dcterms:W3CDTF">2024-08-13T15:30:53Z</dcterms:modified>
</cp:coreProperties>
</file>