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cost\Downloads\"/>
    </mc:Choice>
  </mc:AlternateContent>
  <xr:revisionPtr revIDLastSave="0" documentId="13_ncr:1_{B5FBE082-EF3B-4F53-B6D5-11E5098FF0D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ccueil" sheetId="28" r:id="rId1"/>
  </sheets>
  <definedNames>
    <definedName name="Ma_plage">Accueil!$C$3:$M$37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28" l="1"/>
  <c r="C7" i="28"/>
  <c r="M4" i="28"/>
  <c r="E4" i="28"/>
  <c r="D42" i="28"/>
  <c r="F42" i="28"/>
  <c r="H42" i="28" s="1"/>
  <c r="E42" i="28"/>
  <c r="E3" i="28"/>
  <c r="M42" i="28" l="1"/>
  <c r="D4" i="28"/>
  <c r="C4" i="28"/>
  <c r="C5" i="28" s="1"/>
  <c r="C6" i="28" s="1"/>
  <c r="C8" i="28" s="1"/>
  <c r="C9" i="28" s="1"/>
  <c r="C10" i="28" s="1"/>
  <c r="C11" i="28" s="1"/>
  <c r="C13" i="28" s="1"/>
  <c r="C14" i="28" s="1"/>
  <c r="C15" i="28" s="1"/>
  <c r="G3" i="28"/>
  <c r="H3" i="28" s="1"/>
  <c r="J3" i="28" s="1"/>
  <c r="L3" i="28" s="1"/>
  <c r="C17" i="28" l="1"/>
  <c r="C18" i="28" s="1"/>
  <c r="C19" i="28" s="1"/>
  <c r="C20" i="28" s="1"/>
  <c r="C21" i="28" s="1"/>
  <c r="C22" i="28" s="1"/>
  <c r="C23" i="28" s="1"/>
  <c r="C24" i="28" s="1"/>
  <c r="C25" i="28" s="1"/>
  <c r="C26" i="28" s="1"/>
  <c r="C27" i="28" s="1"/>
  <c r="C28" i="28" s="1"/>
  <c r="C29" i="28" s="1"/>
  <c r="C30" i="28" s="1"/>
  <c r="C31" i="28" s="1"/>
  <c r="C32" i="28" s="1"/>
  <c r="C33" i="28" s="1"/>
  <c r="C34" i="28" s="1"/>
  <c r="C35" i="28" s="1"/>
  <c r="C36" i="28" s="1"/>
  <c r="C37" i="28" s="1"/>
  <c r="C16" i="28"/>
  <c r="D5" i="28"/>
  <c r="E5" i="28" s="1"/>
  <c r="G4" i="28"/>
  <c r="K3" i="28"/>
  <c r="D6" i="28" l="1"/>
  <c r="D7" i="28" s="1"/>
  <c r="G5" i="28"/>
  <c r="H4" i="28"/>
  <c r="E6" i="28" l="1"/>
  <c r="J4" i="28"/>
  <c r="K4" i="28" s="1"/>
  <c r="H5" i="28"/>
  <c r="G6" i="28"/>
  <c r="E7" i="28"/>
  <c r="D8" i="28"/>
  <c r="D9" i="28" l="1"/>
  <c r="E8" i="28"/>
  <c r="J5" i="28"/>
  <c r="K5" i="28" s="1"/>
  <c r="G7" i="28"/>
  <c r="H6" i="28"/>
  <c r="L4" i="28"/>
  <c r="J6" i="28" l="1"/>
  <c r="G8" i="28"/>
  <c r="H7" i="28"/>
  <c r="L5" i="28"/>
  <c r="M5" i="28" s="1"/>
  <c r="M6" i="28" s="1"/>
  <c r="D10" i="28"/>
  <c r="E9" i="28"/>
  <c r="H8" i="28" l="1"/>
  <c r="G9" i="28"/>
  <c r="J7" i="28"/>
  <c r="E10" i="28"/>
  <c r="D11" i="28"/>
  <c r="L6" i="28"/>
  <c r="K6" i="28"/>
  <c r="E11" i="28" l="1"/>
  <c r="D12" i="28"/>
  <c r="L7" i="28"/>
  <c r="M7" i="28" s="1"/>
  <c r="K7" i="28"/>
  <c r="H9" i="28"/>
  <c r="G10" i="28"/>
  <c r="J8" i="28"/>
  <c r="K8" i="28" s="1"/>
  <c r="L8" i="28" l="1"/>
  <c r="M8" i="28" s="1"/>
  <c r="G11" i="28"/>
  <c r="H10" i="28"/>
  <c r="J9" i="28"/>
  <c r="D13" i="28"/>
  <c r="E12" i="28"/>
  <c r="L9" i="28" l="1"/>
  <c r="M9" i="28" s="1"/>
  <c r="M10" i="28" s="1"/>
  <c r="K9" i="28"/>
  <c r="J10" i="28"/>
  <c r="K10" i="28" s="1"/>
  <c r="H11" i="28"/>
  <c r="G12" i="28"/>
  <c r="E13" i="28"/>
  <c r="D14" i="28"/>
  <c r="J11" i="28" l="1"/>
  <c r="L10" i="28"/>
  <c r="M11" i="28" s="1"/>
  <c r="M12" i="28" s="1"/>
  <c r="M13" i="28" s="1"/>
  <c r="E14" i="28"/>
  <c r="D15" i="28"/>
  <c r="H12" i="28"/>
  <c r="G13" i="28"/>
  <c r="E15" i="28" l="1"/>
  <c r="G14" i="28"/>
  <c r="H13" i="28"/>
  <c r="J12" i="28"/>
  <c r="K12" i="28" s="1"/>
  <c r="L11" i="28"/>
  <c r="K11" i="28"/>
  <c r="J13" i="28" l="1"/>
  <c r="K13" i="28" s="1"/>
  <c r="H14" i="28"/>
  <c r="G15" i="28"/>
  <c r="L12" i="28"/>
  <c r="D17" i="28"/>
  <c r="G16" i="28" l="1"/>
  <c r="H15" i="28"/>
  <c r="D18" i="28"/>
  <c r="E17" i="28"/>
  <c r="J14" i="28"/>
  <c r="K14" i="28" s="1"/>
  <c r="L13" i="28"/>
  <c r="L14" i="28" l="1"/>
  <c r="M14" i="28" s="1"/>
  <c r="E18" i="28"/>
  <c r="D19" i="28"/>
  <c r="J15" i="28"/>
  <c r="G17" i="28"/>
  <c r="H16" i="28"/>
  <c r="L15" i="28" l="1"/>
  <c r="M15" i="28" s="1"/>
  <c r="M16" i="28" s="1"/>
  <c r="D20" i="28"/>
  <c r="E19" i="28"/>
  <c r="J16" i="28"/>
  <c r="K16" i="28" s="1"/>
  <c r="G18" i="28"/>
  <c r="H17" i="28"/>
  <c r="K15" i="28"/>
  <c r="J17" i="28" l="1"/>
  <c r="K17" i="28" s="1"/>
  <c r="E20" i="28"/>
  <c r="D21" i="28"/>
  <c r="G19" i="28"/>
  <c r="H18" i="28"/>
  <c r="L16" i="28"/>
  <c r="G20" i="28" l="1"/>
  <c r="H19" i="28"/>
  <c r="D22" i="28"/>
  <c r="E21" i="28"/>
  <c r="L17" i="28"/>
  <c r="M17" i="28" s="1"/>
  <c r="J18" i="28"/>
  <c r="K18" i="28" s="1"/>
  <c r="L18" i="28" l="1"/>
  <c r="M18" i="28" s="1"/>
  <c r="E22" i="28"/>
  <c r="D23" i="28"/>
  <c r="J19" i="28"/>
  <c r="K19" i="28" s="1"/>
  <c r="G21" i="28"/>
  <c r="H20" i="28"/>
  <c r="D24" i="28" l="1"/>
  <c r="E23" i="28"/>
  <c r="J20" i="28"/>
  <c r="G22" i="28"/>
  <c r="H21" i="28"/>
  <c r="L19" i="28"/>
  <c r="M19" i="28" s="1"/>
  <c r="G23" i="28" l="1"/>
  <c r="H22" i="28"/>
  <c r="L20" i="28"/>
  <c r="M20" i="28" s="1"/>
  <c r="K20" i="28"/>
  <c r="J21" i="28"/>
  <c r="K21" i="28" s="1"/>
  <c r="E24" i="28"/>
  <c r="D25" i="28"/>
  <c r="D26" i="28" l="1"/>
  <c r="E25" i="28"/>
  <c r="L21" i="28"/>
  <c r="M21" i="28" s="1"/>
  <c r="J22" i="28"/>
  <c r="K22" i="28" s="1"/>
  <c r="G24" i="28"/>
  <c r="H23" i="28"/>
  <c r="J23" i="28" l="1"/>
  <c r="K23" i="28" s="1"/>
  <c r="G25" i="28"/>
  <c r="H24" i="28"/>
  <c r="L22" i="28"/>
  <c r="M22" i="28" s="1"/>
  <c r="E26" i="28"/>
  <c r="D27" i="28"/>
  <c r="J24" i="28" l="1"/>
  <c r="D28" i="28"/>
  <c r="E27" i="28"/>
  <c r="G26" i="28"/>
  <c r="H25" i="28"/>
  <c r="L23" i="28"/>
  <c r="M23" i="28" s="1"/>
  <c r="J25" i="28" l="1"/>
  <c r="G27" i="28"/>
  <c r="H26" i="28"/>
  <c r="E28" i="28"/>
  <c r="D29" i="28"/>
  <c r="L24" i="28"/>
  <c r="M24" i="28" s="1"/>
  <c r="K24" i="28"/>
  <c r="J26" i="28" l="1"/>
  <c r="G28" i="28"/>
  <c r="H27" i="28"/>
  <c r="L25" i="28"/>
  <c r="M25" i="28" s="1"/>
  <c r="D30" i="28"/>
  <c r="E29" i="28"/>
  <c r="K25" i="28"/>
  <c r="J27" i="28" l="1"/>
  <c r="K27" i="28" s="1"/>
  <c r="G29" i="28"/>
  <c r="H28" i="28"/>
  <c r="L26" i="28"/>
  <c r="M26" i="28" s="1"/>
  <c r="E30" i="28"/>
  <c r="D31" i="28"/>
  <c r="K26" i="28"/>
  <c r="J28" i="28" l="1"/>
  <c r="D32" i="28"/>
  <c r="E31" i="28"/>
  <c r="G30" i="28"/>
  <c r="H29" i="28"/>
  <c r="L27" i="28"/>
  <c r="M27" i="28" s="1"/>
  <c r="J29" i="28" l="1"/>
  <c r="G31" i="28"/>
  <c r="H30" i="28"/>
  <c r="D33" i="28"/>
  <c r="E32" i="28"/>
  <c r="L28" i="28"/>
  <c r="M28" i="28" s="1"/>
  <c r="K28" i="28"/>
  <c r="E33" i="28" l="1"/>
  <c r="D34" i="28"/>
  <c r="J30" i="28"/>
  <c r="H31" i="28"/>
  <c r="G32" i="28"/>
  <c r="L29" i="28"/>
  <c r="M29" i="28" s="1"/>
  <c r="K29" i="28"/>
  <c r="D35" i="28" l="1"/>
  <c r="E34" i="28"/>
  <c r="G33" i="28"/>
  <c r="H32" i="28"/>
  <c r="J31" i="28"/>
  <c r="L30" i="28"/>
  <c r="M30" i="28" s="1"/>
  <c r="K30" i="28"/>
  <c r="H33" i="28" l="1"/>
  <c r="J33" i="28" s="1"/>
  <c r="K33" i="28" s="1"/>
  <c r="G34" i="28"/>
  <c r="E35" i="28"/>
  <c r="D36" i="28"/>
  <c r="L31" i="28"/>
  <c r="M31" i="28" s="1"/>
  <c r="K31" i="28"/>
  <c r="J32" i="28"/>
  <c r="H34" i="28" l="1"/>
  <c r="G35" i="28"/>
  <c r="E36" i="28"/>
  <c r="D37" i="28"/>
  <c r="E37" i="28" s="1"/>
  <c r="L32" i="28"/>
  <c r="M32" i="28" s="1"/>
  <c r="K32" i="28"/>
  <c r="L33" i="28"/>
  <c r="H35" i="28" l="1"/>
  <c r="G36" i="28"/>
  <c r="J34" i="28"/>
  <c r="L34" i="28" s="1"/>
  <c r="M33" i="28"/>
  <c r="M34" i="28" l="1"/>
  <c r="K34" i="28"/>
  <c r="H36" i="28"/>
  <c r="G37" i="28"/>
  <c r="H37" i="28" s="1"/>
  <c r="J37" i="28" s="1"/>
  <c r="J35" i="28"/>
  <c r="L35" i="28" s="1"/>
  <c r="K37" i="28" l="1"/>
  <c r="L37" i="28"/>
  <c r="J36" i="28"/>
  <c r="L36" i="28" s="1"/>
  <c r="K35" i="28"/>
  <c r="M35" i="28"/>
  <c r="M36" i="28" s="1"/>
  <c r="M37" i="28" s="1"/>
  <c r="K36" i="28" l="1"/>
</calcChain>
</file>

<file path=xl/sharedStrings.xml><?xml version="1.0" encoding="utf-8"?>
<sst xmlns="http://schemas.openxmlformats.org/spreadsheetml/2006/main" count="67" uniqueCount="54">
  <si>
    <t>Activité sur l'année</t>
  </si>
  <si>
    <t>A partir de 10 mois</t>
  </si>
  <si>
    <t>9 mois</t>
  </si>
  <si>
    <t>8 mois</t>
  </si>
  <si>
    <t>7 mois</t>
  </si>
  <si>
    <t>6 mois</t>
  </si>
  <si>
    <t>5 mois</t>
  </si>
  <si>
    <t>4 mois</t>
  </si>
  <si>
    <t>3 mois</t>
  </si>
  <si>
    <t>2 mois</t>
  </si>
  <si>
    <t>1 mois</t>
  </si>
  <si>
    <t xml:space="preserve">7 jours </t>
  </si>
  <si>
    <t xml:space="preserve">6 jours </t>
  </si>
  <si>
    <t xml:space="preserve">5 jours </t>
  </si>
  <si>
    <t xml:space="preserve">4 jours </t>
  </si>
  <si>
    <t xml:space="preserve">3 jours </t>
  </si>
  <si>
    <t xml:space="preserve">2 jours </t>
  </si>
  <si>
    <t xml:space="preserve">1 jours </t>
  </si>
  <si>
    <t>10 jours</t>
  </si>
  <si>
    <t>11 jours</t>
  </si>
  <si>
    <t>12 jours</t>
  </si>
  <si>
    <t>13 jours</t>
  </si>
  <si>
    <t>14 jours</t>
  </si>
  <si>
    <t>15 jours</t>
  </si>
  <si>
    <t>9 jours</t>
  </si>
  <si>
    <t>8 jours</t>
  </si>
  <si>
    <t>7 jours</t>
  </si>
  <si>
    <t>6 jours</t>
  </si>
  <si>
    <t>4 jours</t>
  </si>
  <si>
    <t>2 jours</t>
  </si>
  <si>
    <t>1 jours</t>
  </si>
  <si>
    <t>5 jours</t>
  </si>
  <si>
    <t>3 jours</t>
  </si>
  <si>
    <t xml:space="preserve">De 1 à 10 ans d'activité dans l'un des régimes </t>
  </si>
  <si>
    <t xml:space="preserve">De 11 à 20 ans d'activité dans l'un des régimes </t>
  </si>
  <si>
    <t xml:space="preserve">A partir de 21  ans d'activité dans l'un des régimes </t>
  </si>
  <si>
    <t>Tableau de calcul des proratas en fonction des mois de présence</t>
  </si>
  <si>
    <t>Année</t>
  </si>
  <si>
    <t>Anciénneté</t>
  </si>
  <si>
    <t>socle</t>
  </si>
  <si>
    <t>Bonus socle</t>
  </si>
  <si>
    <t>Abondement</t>
  </si>
  <si>
    <t>Ajout</t>
  </si>
  <si>
    <t>Supplément</t>
  </si>
  <si>
    <t>Total</t>
  </si>
  <si>
    <t>Socle E</t>
  </si>
  <si>
    <t>Jours S</t>
  </si>
  <si>
    <t>CALCUL PRORATISATION EN FONCTION DU NOMBRE DE MOIS DE PRESENCE LA DERNIERE ANNEE D'ACTIVITE</t>
  </si>
  <si>
    <t>Mois d'activité sur l'année</t>
  </si>
  <si>
    <t>SOCLE</t>
  </si>
  <si>
    <t>Nombre d'année d'activité</t>
  </si>
  <si>
    <t>Valeur total jours année -1</t>
  </si>
  <si>
    <t>TOTAL</t>
  </si>
  <si>
    <t>Total proratisé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</si>
</sst>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00B0F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10"/>
      <name val="Arial"/>
      <family val="2"/>
    </font>
    <font>
      <sz val="10"/>
      <color rgb="FFFF0000"/>
      <name val="Wingdings"/>
      <charset val="2"/>
    </font>
    <font>
      <b/>
      <sz val="1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CAA9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7" fillId="0" borderId="0"/>
  </cellStyleXfs>
  <cellXfs count="113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/>
    <xf numFmtId="0" fontId="1" fillId="2" borderId="0" xfId="0" applyFont="1" applyFill="1" applyAlignment="1">
      <alignment vertical="center"/>
    </xf>
    <xf numFmtId="1" fontId="8" fillId="2" borderId="0" xfId="0" applyNumberFormat="1" applyFont="1" applyFill="1" applyAlignment="1">
      <alignment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2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wrapText="1"/>
    </xf>
    <xf numFmtId="1" fontId="1" fillId="2" borderId="0" xfId="0" applyNumberFormat="1" applyFont="1" applyFill="1" applyAlignment="1">
      <alignment vertical="center"/>
    </xf>
    <xf numFmtId="0" fontId="7" fillId="2" borderId="0" xfId="0" applyFont="1" applyFill="1" applyAlignment="1">
      <alignment vertical="center"/>
    </xf>
    <xf numFmtId="2" fontId="1" fillId="2" borderId="0" xfId="0" applyNumberFormat="1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3" fillId="2" borderId="0" xfId="0" applyFont="1" applyFill="1" applyAlignment="1">
      <alignment vertical="center" wrapText="1"/>
    </xf>
    <xf numFmtId="0" fontId="20" fillId="2" borderId="0" xfId="0" applyFont="1" applyFill="1" applyAlignment="1">
      <alignment vertical="center" wrapText="1"/>
    </xf>
    <xf numFmtId="0" fontId="20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vertical="center"/>
    </xf>
    <xf numFmtId="0" fontId="9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6" fillId="2" borderId="0" xfId="0" applyFont="1" applyFill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left" vertical="center" indent="7"/>
    </xf>
    <xf numFmtId="0" fontId="6" fillId="2" borderId="0" xfId="0" applyFont="1" applyFill="1" applyAlignment="1">
      <alignment vertical="center"/>
    </xf>
    <xf numFmtId="0" fontId="14" fillId="2" borderId="0" xfId="0" applyFont="1" applyFill="1" applyAlignment="1">
      <alignment horizontal="left" vertical="center" indent="7"/>
    </xf>
    <xf numFmtId="0" fontId="15" fillId="2" borderId="0" xfId="0" applyFont="1" applyFill="1" applyAlignment="1">
      <alignment horizontal="left" vertical="center" indent="7"/>
    </xf>
    <xf numFmtId="0" fontId="4" fillId="2" borderId="0" xfId="0" applyFont="1" applyFill="1" applyAlignment="1">
      <alignment vertical="center"/>
    </xf>
    <xf numFmtId="0" fontId="4" fillId="2" borderId="0" xfId="0" applyFont="1" applyFill="1"/>
    <xf numFmtId="0" fontId="16" fillId="2" borderId="0" xfId="0" applyFont="1" applyFill="1" applyAlignment="1">
      <alignment horizontal="left" vertical="center" indent="7"/>
    </xf>
    <xf numFmtId="0" fontId="5" fillId="2" borderId="0" xfId="0" applyFont="1" applyFill="1" applyAlignment="1">
      <alignment horizontal="left" vertical="center" indent="7"/>
    </xf>
    <xf numFmtId="0" fontId="18" fillId="2" borderId="0" xfId="0" applyFont="1" applyFill="1" applyAlignment="1">
      <alignment horizontal="left" vertical="center" indent="7"/>
    </xf>
    <xf numFmtId="1" fontId="1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1" fontId="6" fillId="4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2" fontId="6" fillId="4" borderId="1" xfId="0" applyNumberFormat="1" applyFont="1" applyFill="1" applyBorder="1" applyAlignment="1">
      <alignment horizontal="center" vertical="center"/>
    </xf>
    <xf numFmtId="1" fontId="19" fillId="4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vertical="center"/>
    </xf>
    <xf numFmtId="0" fontId="25" fillId="2" borderId="0" xfId="0" applyFont="1" applyFill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0" fontId="25" fillId="2" borderId="0" xfId="0" applyFont="1" applyFill="1" applyAlignment="1">
      <alignment horizontal="center"/>
    </xf>
    <xf numFmtId="0" fontId="25" fillId="2" borderId="0" xfId="0" applyFont="1" applyFill="1" applyAlignment="1">
      <alignment horizontal="center" wrapText="1"/>
    </xf>
    <xf numFmtId="0" fontId="1" fillId="5" borderId="1" xfId="0" applyFont="1" applyFill="1" applyBorder="1" applyAlignment="1">
      <alignment horizontal="center" vertical="center"/>
    </xf>
    <xf numFmtId="1" fontId="1" fillId="5" borderId="1" xfId="0" applyNumberFormat="1" applyFont="1" applyFill="1" applyBorder="1" applyAlignment="1">
      <alignment horizontal="center" vertical="center"/>
    </xf>
    <xf numFmtId="2" fontId="1" fillId="5" borderId="1" xfId="0" applyNumberFormat="1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0" fontId="27" fillId="5" borderId="9" xfId="0" applyFont="1" applyFill="1" applyBorder="1" applyAlignment="1">
      <alignment horizontal="center" vertical="center" wrapText="1"/>
    </xf>
    <xf numFmtId="0" fontId="27" fillId="5" borderId="10" xfId="0" applyFont="1" applyFill="1" applyBorder="1" applyAlignment="1">
      <alignment horizontal="center" vertical="center" wrapText="1"/>
    </xf>
    <xf numFmtId="0" fontId="24" fillId="7" borderId="9" xfId="0" applyFont="1" applyFill="1" applyBorder="1" applyAlignment="1">
      <alignment horizontal="center" vertical="center" wrapText="1"/>
    </xf>
    <xf numFmtId="0" fontId="24" fillId="7" borderId="10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23" fillId="5" borderId="7" xfId="0" applyFont="1" applyFill="1" applyBorder="1" applyAlignment="1">
      <alignment horizontal="center" vertical="center" wrapText="1"/>
    </xf>
    <xf numFmtId="0" fontId="23" fillId="5" borderId="8" xfId="0" applyFont="1" applyFill="1" applyBorder="1" applyAlignment="1">
      <alignment horizontal="center" vertical="center" wrapText="1"/>
    </xf>
    <xf numFmtId="0" fontId="23" fillId="5" borderId="2" xfId="0" applyFont="1" applyFill="1" applyBorder="1" applyAlignment="1">
      <alignment horizontal="center" vertical="center" wrapText="1"/>
    </xf>
    <xf numFmtId="0" fontId="26" fillId="8" borderId="9" xfId="0" applyFont="1" applyFill="1" applyBorder="1" applyAlignment="1">
      <alignment horizontal="center" vertical="center"/>
    </xf>
    <xf numFmtId="0" fontId="26" fillId="8" borderId="10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1" fontId="19" fillId="6" borderId="9" xfId="0" applyNumberFormat="1" applyFont="1" applyFill="1" applyBorder="1" applyAlignment="1">
      <alignment horizontal="center" vertical="center" wrapText="1"/>
    </xf>
    <xf numFmtId="1" fontId="19" fillId="6" borderId="10" xfId="0" applyNumberFormat="1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wrapText="1"/>
    </xf>
    <xf numFmtId="0" fontId="6" fillId="2" borderId="0" xfId="0" applyFont="1" applyFill="1" applyAlignment="1">
      <alignment horizontal="center" vertical="center" wrapText="1"/>
    </xf>
    <xf numFmtId="1" fontId="0" fillId="2" borderId="0" xfId="0" applyNumberFormat="1" applyFill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CAA9A"/>
      <color rgb="FF97A7E9"/>
      <color rgb="FF00FFFF"/>
      <color rgb="FF57F3FF"/>
      <color rgb="FF0DFF0D"/>
      <color rgb="FFEA9DF9"/>
      <color rgb="FFFFFF99"/>
      <color rgb="FF09FF09"/>
      <color rgb="FF9999FF"/>
      <color rgb="FFF99C7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9"/>
  <dimension ref="A1:AC59"/>
  <sheetViews>
    <sheetView showGridLines="0" showRowColHeaders="0" tabSelected="1" zoomScale="90" zoomScaleNormal="90" workbookViewId="0">
      <selection activeCell="C16" sqref="C16"/>
    </sheetView>
  </sheetViews>
  <sheetFormatPr baseColWidth="10" defaultColWidth="10.81640625" defaultRowHeight="14.5" x14ac:dyDescent="0.35"/>
  <cols>
    <col min="1" max="1" width="16.90625" style="2" customWidth="1"/>
    <col min="2" max="2" width="2.6328125" style="52" customWidth="1"/>
    <col min="3" max="6" width="10.81640625" style="2"/>
    <col min="7" max="7" width="8.54296875" style="2" customWidth="1"/>
    <col min="8" max="8" width="10.54296875" style="2" customWidth="1"/>
    <col min="9" max="9" width="8.54296875" style="2" customWidth="1"/>
    <col min="10" max="10" width="10.81640625" style="2"/>
    <col min="11" max="12" width="8.7265625" style="2" customWidth="1"/>
    <col min="13" max="15" width="8.54296875" style="2" customWidth="1"/>
    <col min="16" max="18" width="11.7265625" style="2" customWidth="1"/>
    <col min="19" max="19" width="8.54296875" style="2" customWidth="1"/>
    <col min="20" max="21" width="10.81640625" style="2"/>
    <col min="22" max="22" width="10.81640625" style="2" customWidth="1"/>
    <col min="23" max="16384" width="10.81640625" style="2"/>
  </cols>
  <sheetData>
    <row r="1" spans="1:27" ht="14.5" customHeight="1" x14ac:dyDescent="0.35">
      <c r="B1" s="49"/>
      <c r="C1" s="21"/>
      <c r="D1" s="21"/>
      <c r="E1" s="21"/>
      <c r="F1" s="21"/>
      <c r="G1" s="23"/>
      <c r="H1" s="23"/>
      <c r="I1" s="23"/>
      <c r="J1" s="23"/>
      <c r="K1" s="23"/>
      <c r="L1" s="23"/>
      <c r="M1" s="23"/>
      <c r="N1" s="58" t="s">
        <v>53</v>
      </c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</row>
    <row r="2" spans="1:27" ht="14.5" customHeight="1" x14ac:dyDescent="0.35">
      <c r="B2" s="49"/>
      <c r="C2" s="45" t="s">
        <v>37</v>
      </c>
      <c r="D2" s="45" t="s">
        <v>38</v>
      </c>
      <c r="E2" s="45" t="s">
        <v>39</v>
      </c>
      <c r="F2" s="45" t="s">
        <v>40</v>
      </c>
      <c r="G2" s="47" t="s">
        <v>45</v>
      </c>
      <c r="H2" s="47" t="s">
        <v>42</v>
      </c>
      <c r="I2" s="46" t="s">
        <v>43</v>
      </c>
      <c r="J2" s="47" t="s">
        <v>46</v>
      </c>
      <c r="K2" s="48" t="s">
        <v>43</v>
      </c>
      <c r="L2" s="46" t="s">
        <v>41</v>
      </c>
      <c r="M2" s="57" t="s">
        <v>44</v>
      </c>
      <c r="N2" s="59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</row>
    <row r="3" spans="1:27" ht="14.5" customHeight="1" x14ac:dyDescent="0.35">
      <c r="B3" s="50">
        <v>1</v>
      </c>
      <c r="C3" s="41">
        <v>2020</v>
      </c>
      <c r="D3" s="41">
        <v>10</v>
      </c>
      <c r="E3" s="37">
        <f>IFERROR(CHOOSE(MATCH(D3,{0;0.001;11;21},1),"",7,10,15),"")</f>
        <v>7</v>
      </c>
      <c r="F3" s="38">
        <v>0</v>
      </c>
      <c r="G3" s="42">
        <f>IF(D3="","",D3)</f>
        <v>10</v>
      </c>
      <c r="H3" s="39">
        <f>IFERROR(CHOOSE(MATCH(G3,{0;0.99;5;10;15;20;25},1),"",3,4,5,6,7,8),"")</f>
        <v>5</v>
      </c>
      <c r="I3" s="38">
        <v>1</v>
      </c>
      <c r="J3" s="39">
        <f>IFERROR(MIN(6,H3+I3),"")</f>
        <v>6</v>
      </c>
      <c r="K3" s="39">
        <f>IFERROR(MAX(0,H3-J3),"")</f>
        <v>0</v>
      </c>
      <c r="L3" s="37">
        <f>IFERROR(J3*200%,"")</f>
        <v>12</v>
      </c>
      <c r="M3" s="43">
        <v>90</v>
      </c>
      <c r="N3" s="54"/>
      <c r="O3" s="89" t="s">
        <v>36</v>
      </c>
      <c r="P3" s="89"/>
      <c r="Q3" s="89"/>
      <c r="R3" s="89"/>
      <c r="S3" s="89"/>
      <c r="T3" s="89"/>
      <c r="U3" s="89"/>
      <c r="V3" s="89"/>
      <c r="W3" s="23"/>
      <c r="X3" s="23"/>
      <c r="Y3" s="23"/>
      <c r="Z3" s="23"/>
      <c r="AA3" s="23"/>
    </row>
    <row r="4" spans="1:27" ht="14.5" customHeight="1" x14ac:dyDescent="0.35">
      <c r="A4" s="101"/>
      <c r="B4" s="51">
        <v>2</v>
      </c>
      <c r="C4" s="44">
        <f>IF(C3+1&gt;1000,C3+1,"")</f>
        <v>2021</v>
      </c>
      <c r="D4" s="37">
        <f>IF(D3+1&gt;1,D3+1,"")</f>
        <v>11</v>
      </c>
      <c r="E4" s="37">
        <f>IFERROR(CHOOSE(MATCH(D4,{0;0.001;11;21},1),"",7,10,15),"")</f>
        <v>10</v>
      </c>
      <c r="F4" s="38">
        <v>0</v>
      </c>
      <c r="G4" s="39">
        <f t="shared" ref="G4:G5" si="0">IFERROR(G3+1,"")</f>
        <v>11</v>
      </c>
      <c r="H4" s="39">
        <f>IFERROR(CHOOSE(MATCH(G4,{0;0.99;5;10;15;20;25},1),"",3,4,5,6,7,8),"")</f>
        <v>5</v>
      </c>
      <c r="I4" s="38">
        <v>1</v>
      </c>
      <c r="J4" s="39">
        <f>IFERROR(MIN(6,H4+I4),"")</f>
        <v>6</v>
      </c>
      <c r="K4" s="39">
        <f>IFERROR(MAX(0,H4-J4),"")</f>
        <v>0</v>
      </c>
      <c r="L4" s="37">
        <f>IFERROR(J4*200%,"")</f>
        <v>12</v>
      </c>
      <c r="M4" s="40">
        <f>IFERROR(((E4+F4+J4+L4)*1.74+M3),"")</f>
        <v>138.72</v>
      </c>
      <c r="N4" s="54"/>
      <c r="O4" s="89"/>
      <c r="P4" s="89"/>
      <c r="Q4" s="89"/>
      <c r="R4" s="89"/>
      <c r="S4" s="89"/>
      <c r="T4" s="89"/>
      <c r="U4" s="89"/>
      <c r="V4" s="89"/>
      <c r="W4" s="1"/>
      <c r="X4" s="1"/>
      <c r="Y4" s="1"/>
      <c r="Z4" s="1"/>
      <c r="AA4" s="1"/>
    </row>
    <row r="5" spans="1:27" ht="14.5" customHeight="1" x14ac:dyDescent="0.35">
      <c r="A5" s="101"/>
      <c r="B5" s="51">
        <v>3</v>
      </c>
      <c r="C5" s="39">
        <f t="shared" ref="C5:C29" si="1">IFERROR(C4+1,"")</f>
        <v>2022</v>
      </c>
      <c r="D5" s="39">
        <f t="shared" ref="D5:D29" si="2">IFERROR(D4+1,"")</f>
        <v>12</v>
      </c>
      <c r="E5" s="37">
        <f>IFERROR(CHOOSE(MATCH(D5,{0;0.001;11;21},1),"",7,10,15),"")</f>
        <v>10</v>
      </c>
      <c r="F5" s="38">
        <v>0</v>
      </c>
      <c r="G5" s="39">
        <f t="shared" si="0"/>
        <v>12</v>
      </c>
      <c r="H5" s="39">
        <f>IFERROR(CHOOSE(MATCH(G5,{0;0.99;5;10;15;20;25},1),"",3,4,5,6,7,8),"")</f>
        <v>5</v>
      </c>
      <c r="I5" s="38">
        <v>1</v>
      </c>
      <c r="J5" s="39">
        <f>IFERROR(MIN(6,H5+I5),"")</f>
        <v>6</v>
      </c>
      <c r="K5" s="39">
        <f>IFERROR(MAX(0,H5-J5),"")</f>
        <v>0</v>
      </c>
      <c r="L5" s="39">
        <f>IFERROR(J5*200%,"")</f>
        <v>12</v>
      </c>
      <c r="M5" s="40">
        <f>IFERROR(((E5+F5+J5+L5)*1.74+M4),"")</f>
        <v>187.44</v>
      </c>
      <c r="N5" s="54"/>
      <c r="O5" s="94" t="s">
        <v>0</v>
      </c>
      <c r="P5" s="95"/>
      <c r="Q5" s="90" t="s">
        <v>33</v>
      </c>
      <c r="R5" s="91"/>
      <c r="S5" s="90" t="s">
        <v>34</v>
      </c>
      <c r="T5" s="91"/>
      <c r="U5" s="90" t="s">
        <v>35</v>
      </c>
      <c r="V5" s="91"/>
      <c r="W5" s="1"/>
      <c r="X5" s="1"/>
      <c r="Y5" s="1"/>
      <c r="Z5" s="1"/>
      <c r="AA5" s="1"/>
    </row>
    <row r="6" spans="1:27" ht="14.5" customHeight="1" x14ac:dyDescent="0.35">
      <c r="A6" s="17"/>
      <c r="B6" s="50">
        <v>4</v>
      </c>
      <c r="C6" s="39">
        <f t="shared" si="1"/>
        <v>2023</v>
      </c>
      <c r="D6" s="39">
        <f t="shared" si="2"/>
        <v>13</v>
      </c>
      <c r="E6" s="37">
        <f>IFERROR(CHOOSE(MATCH(D6,{0;0.001;11;21},1),"",7,10,15),"")</f>
        <v>10</v>
      </c>
      <c r="F6" s="38">
        <v>0</v>
      </c>
      <c r="G6" s="39">
        <f>IFERROR(G5+1,"")</f>
        <v>13</v>
      </c>
      <c r="H6" s="39">
        <f>IFERROR(CHOOSE(MATCH(G6,{0;0.99;5;10;15;20;25},1),"",3,4,5,6,7,8),"")</f>
        <v>5</v>
      </c>
      <c r="I6" s="38">
        <v>1</v>
      </c>
      <c r="J6" s="39">
        <f>IFERROR(MIN(6,H6+I6),"")</f>
        <v>6</v>
      </c>
      <c r="K6" s="39">
        <f>IFERROR(MAX(0,H6-J6),"")</f>
        <v>0</v>
      </c>
      <c r="L6" s="39">
        <f>IFERROR(J6*200%,"")</f>
        <v>12</v>
      </c>
      <c r="M6" s="40">
        <f>IFERROR(((E6+F6+J6+L6)*1.74+M5),"")</f>
        <v>236.16</v>
      </c>
      <c r="N6" s="54"/>
      <c r="O6" s="96"/>
      <c r="P6" s="97"/>
      <c r="Q6" s="92"/>
      <c r="R6" s="93"/>
      <c r="S6" s="92"/>
      <c r="T6" s="93"/>
      <c r="U6" s="92"/>
      <c r="V6" s="93"/>
      <c r="W6" s="6"/>
      <c r="X6" s="6"/>
      <c r="Y6" s="6"/>
      <c r="Z6" s="6"/>
      <c r="AA6" s="6"/>
    </row>
    <row r="7" spans="1:27" ht="14.5" customHeight="1" x14ac:dyDescent="0.35">
      <c r="A7" s="13"/>
      <c r="B7" s="51">
        <v>5</v>
      </c>
      <c r="C7" s="39">
        <f>IFERROR(C6+1,"")</f>
        <v>2024</v>
      </c>
      <c r="D7" s="39">
        <f t="shared" si="2"/>
        <v>14</v>
      </c>
      <c r="E7" s="37">
        <f>IFERROR(CHOOSE(MATCH(D7,{0;0.001;11;21},1),"",7,10,15),"")</f>
        <v>10</v>
      </c>
      <c r="F7" s="38">
        <v>0</v>
      </c>
      <c r="G7" s="39">
        <f>IFERROR(G6+1,"")</f>
        <v>14</v>
      </c>
      <c r="H7" s="39">
        <f>IFERROR(CHOOSE(MATCH(G7,{0;0.99;5;10;15;20;25},1),"",3,4,5,6,7,8),"")</f>
        <v>5</v>
      </c>
      <c r="I7" s="38">
        <v>1</v>
      </c>
      <c r="J7" s="39">
        <f t="shared" ref="J7:J33" si="3">IFERROR(MIN(6,H7+I7),"")</f>
        <v>6</v>
      </c>
      <c r="K7" s="39">
        <f t="shared" ref="K7:K33" si="4">IFERROR(MAX(0,H7-J7),"")</f>
        <v>0</v>
      </c>
      <c r="L7" s="39">
        <f t="shared" ref="L7:L33" si="5">IFERROR(J7*200%,"")</f>
        <v>12</v>
      </c>
      <c r="M7" s="40">
        <f t="shared" ref="M7:M33" si="6">IFERROR(((E7+F7+J7+L7)*1.74+M6),"")</f>
        <v>284.88</v>
      </c>
      <c r="N7" s="54"/>
      <c r="O7" s="98" t="s">
        <v>1</v>
      </c>
      <c r="P7" s="99"/>
      <c r="Q7" s="86" t="s">
        <v>11</v>
      </c>
      <c r="R7" s="86"/>
      <c r="S7" s="86" t="s">
        <v>18</v>
      </c>
      <c r="T7" s="86"/>
      <c r="U7" s="86" t="s">
        <v>23</v>
      </c>
      <c r="V7" s="86"/>
      <c r="W7" s="6"/>
      <c r="X7" s="6"/>
      <c r="Y7" s="6"/>
      <c r="Z7" s="6"/>
      <c r="AA7" s="6"/>
    </row>
    <row r="8" spans="1:27" ht="14.5" customHeight="1" x14ac:dyDescent="0.35">
      <c r="A8" s="22"/>
      <c r="B8" s="51">
        <v>6</v>
      </c>
      <c r="C8" s="39">
        <f t="shared" si="1"/>
        <v>2025</v>
      </c>
      <c r="D8" s="39">
        <f t="shared" si="2"/>
        <v>15</v>
      </c>
      <c r="E8" s="37">
        <f>IFERROR(CHOOSE(MATCH(D8,{0;0.001;11;21},1),"",7,10,15),"")</f>
        <v>10</v>
      </c>
      <c r="F8" s="38">
        <v>0</v>
      </c>
      <c r="G8" s="39">
        <f t="shared" ref="G8:G37" si="7">IFERROR(G7+1,"")</f>
        <v>15</v>
      </c>
      <c r="H8" s="39">
        <f>IFERROR(CHOOSE(MATCH(G8,{0;0.99;5;10;15;20;25},1),"",3,4,5,6,7,8),"")</f>
        <v>6</v>
      </c>
      <c r="I8" s="38">
        <v>0</v>
      </c>
      <c r="J8" s="39">
        <f t="shared" si="3"/>
        <v>6</v>
      </c>
      <c r="K8" s="39">
        <f t="shared" si="4"/>
        <v>0</v>
      </c>
      <c r="L8" s="39">
        <f t="shared" si="5"/>
        <v>12</v>
      </c>
      <c r="M8" s="40">
        <f t="shared" si="6"/>
        <v>333.6</v>
      </c>
      <c r="N8" s="54"/>
      <c r="O8" s="87" t="s">
        <v>2</v>
      </c>
      <c r="P8" s="88"/>
      <c r="Q8" s="86" t="s">
        <v>12</v>
      </c>
      <c r="R8" s="86"/>
      <c r="S8" s="86" t="s">
        <v>24</v>
      </c>
      <c r="T8" s="86"/>
      <c r="U8" s="86" t="s">
        <v>22</v>
      </c>
      <c r="V8" s="86"/>
      <c r="W8" s="6"/>
      <c r="X8" s="6"/>
      <c r="Y8" s="6"/>
      <c r="Z8" s="6"/>
      <c r="AA8" s="6"/>
    </row>
    <row r="9" spans="1:27" ht="14.5" customHeight="1" x14ac:dyDescent="0.35">
      <c r="A9" s="102"/>
      <c r="B9" s="50">
        <v>7</v>
      </c>
      <c r="C9" s="39">
        <f t="shared" si="1"/>
        <v>2026</v>
      </c>
      <c r="D9" s="39">
        <f t="shared" si="2"/>
        <v>16</v>
      </c>
      <c r="E9" s="37">
        <f>IFERROR(CHOOSE(MATCH(D9,{0;0.001;11;21},1),"",7,10,15),"")</f>
        <v>10</v>
      </c>
      <c r="F9" s="38">
        <v>0</v>
      </c>
      <c r="G9" s="39">
        <f t="shared" si="7"/>
        <v>16</v>
      </c>
      <c r="H9" s="39">
        <f>IFERROR(CHOOSE(MATCH(G9,{0;0.99;5;10;15;20;25},1),"",3,4,5,6,7,8),"")</f>
        <v>6</v>
      </c>
      <c r="I9" s="38">
        <v>0</v>
      </c>
      <c r="J9" s="39">
        <f t="shared" si="3"/>
        <v>6</v>
      </c>
      <c r="K9" s="39">
        <f t="shared" si="4"/>
        <v>0</v>
      </c>
      <c r="L9" s="39">
        <f t="shared" si="5"/>
        <v>12</v>
      </c>
      <c r="M9" s="40">
        <f t="shared" si="6"/>
        <v>382.32000000000005</v>
      </c>
      <c r="N9" s="54"/>
      <c r="O9" s="87" t="s">
        <v>3</v>
      </c>
      <c r="P9" s="88"/>
      <c r="Q9" s="86" t="s">
        <v>12</v>
      </c>
      <c r="R9" s="86"/>
      <c r="S9" s="86" t="s">
        <v>24</v>
      </c>
      <c r="T9" s="86"/>
      <c r="U9" s="86" t="s">
        <v>21</v>
      </c>
      <c r="V9" s="86"/>
      <c r="W9" s="6"/>
      <c r="X9" s="6"/>
      <c r="Y9" s="6"/>
      <c r="Z9" s="6"/>
      <c r="AA9" s="6"/>
    </row>
    <row r="10" spans="1:27" x14ac:dyDescent="0.35">
      <c r="A10" s="102"/>
      <c r="B10" s="51">
        <v>8</v>
      </c>
      <c r="C10" s="39">
        <f t="shared" si="1"/>
        <v>2027</v>
      </c>
      <c r="D10" s="39">
        <f t="shared" si="2"/>
        <v>17</v>
      </c>
      <c r="E10" s="37">
        <f>IFERROR(CHOOSE(MATCH(D10,{0;0.001;11;21},1),"",7,10,15),"")</f>
        <v>10</v>
      </c>
      <c r="F10" s="38">
        <v>0</v>
      </c>
      <c r="G10" s="39">
        <f t="shared" si="7"/>
        <v>17</v>
      </c>
      <c r="H10" s="39">
        <f>IFERROR(CHOOSE(MATCH(G10,{0;0.99;5;10;15;20;25},1),"",3,4,5,6,7,8),"")</f>
        <v>6</v>
      </c>
      <c r="I10" s="38">
        <v>0</v>
      </c>
      <c r="J10" s="39">
        <f t="shared" si="3"/>
        <v>6</v>
      </c>
      <c r="K10" s="39">
        <f t="shared" si="4"/>
        <v>0</v>
      </c>
      <c r="L10" s="39">
        <f t="shared" si="5"/>
        <v>12</v>
      </c>
      <c r="M10" s="40">
        <f>IFERROR(((E10+F10+J10+L10)*1.74+M9),"")</f>
        <v>431.04000000000008</v>
      </c>
      <c r="N10" s="54"/>
      <c r="O10" s="87" t="s">
        <v>4</v>
      </c>
      <c r="P10" s="88"/>
      <c r="Q10" s="86" t="s">
        <v>13</v>
      </c>
      <c r="R10" s="86"/>
      <c r="S10" s="86" t="s">
        <v>25</v>
      </c>
      <c r="T10" s="86"/>
      <c r="U10" s="86" t="s">
        <v>20</v>
      </c>
      <c r="V10" s="86"/>
      <c r="W10" s="1"/>
      <c r="X10" s="1"/>
    </row>
    <row r="11" spans="1:27" ht="15" customHeight="1" x14ac:dyDescent="0.35">
      <c r="A11" s="102"/>
      <c r="B11" s="51">
        <v>9</v>
      </c>
      <c r="C11" s="39">
        <f t="shared" si="1"/>
        <v>2028</v>
      </c>
      <c r="D11" s="39">
        <f t="shared" si="2"/>
        <v>18</v>
      </c>
      <c r="E11" s="37">
        <f>IFERROR(CHOOSE(MATCH(D11,{0;0.001;11;21},1),"",7,10,15),"")</f>
        <v>10</v>
      </c>
      <c r="F11" s="38">
        <v>0</v>
      </c>
      <c r="G11" s="39">
        <f t="shared" si="7"/>
        <v>18</v>
      </c>
      <c r="H11" s="39">
        <f>IFERROR(CHOOSE(MATCH(G11,{0;0.99;5;10;15;20;25},1),"",3,4,5,6,7,8),"")</f>
        <v>6</v>
      </c>
      <c r="I11" s="38">
        <v>0</v>
      </c>
      <c r="J11" s="39">
        <f t="shared" si="3"/>
        <v>6</v>
      </c>
      <c r="K11" s="39">
        <f t="shared" si="4"/>
        <v>0</v>
      </c>
      <c r="L11" s="39">
        <f t="shared" si="5"/>
        <v>12</v>
      </c>
      <c r="M11" s="40">
        <f>IFERROR(((E11+F11+J11+L11)*1.74+M10),"")</f>
        <v>479.7600000000001</v>
      </c>
      <c r="N11" s="54"/>
      <c r="O11" s="87" t="s">
        <v>5</v>
      </c>
      <c r="P11" s="88"/>
      <c r="Q11" s="86" t="s">
        <v>13</v>
      </c>
      <c r="R11" s="86"/>
      <c r="S11" s="86" t="s">
        <v>25</v>
      </c>
      <c r="T11" s="86"/>
      <c r="U11" s="86" t="s">
        <v>19</v>
      </c>
      <c r="V11" s="86"/>
      <c r="W11" s="25"/>
      <c r="X11" s="25"/>
      <c r="Y11" s="25"/>
      <c r="Z11" s="25"/>
      <c r="AA11" s="25"/>
    </row>
    <row r="12" spans="1:27" ht="14.5" customHeight="1" x14ac:dyDescent="0.35">
      <c r="A12" s="8"/>
      <c r="B12" s="50">
        <v>10</v>
      </c>
      <c r="C12" s="39">
        <f>IFERROR(C11+1,"")</f>
        <v>2029</v>
      </c>
      <c r="D12" s="39">
        <f t="shared" si="2"/>
        <v>19</v>
      </c>
      <c r="E12" s="37">
        <f>IFERROR(CHOOSE(MATCH(D12,{0;0.001;11;21},1),"",7,10,15),"")</f>
        <v>10</v>
      </c>
      <c r="F12" s="38">
        <v>0</v>
      </c>
      <c r="G12" s="39">
        <f t="shared" si="7"/>
        <v>19</v>
      </c>
      <c r="H12" s="39">
        <f>IFERROR(CHOOSE(MATCH(G12,{0;0.99;5;10;15;20;25},1),"",3,4,5,6,7,8),"")</f>
        <v>6</v>
      </c>
      <c r="I12" s="38">
        <v>0</v>
      </c>
      <c r="J12" s="39">
        <f t="shared" si="3"/>
        <v>6</v>
      </c>
      <c r="K12" s="39">
        <f t="shared" si="4"/>
        <v>0</v>
      </c>
      <c r="L12" s="39">
        <f t="shared" si="5"/>
        <v>12</v>
      </c>
      <c r="M12" s="40">
        <f>IFERROR(((E12+F12+J12+L12)*1.74+M11),"")</f>
        <v>528.48000000000013</v>
      </c>
      <c r="N12" s="54"/>
      <c r="O12" s="87" t="s">
        <v>6</v>
      </c>
      <c r="P12" s="88"/>
      <c r="Q12" s="86" t="s">
        <v>14</v>
      </c>
      <c r="R12" s="86"/>
      <c r="S12" s="86" t="s">
        <v>26</v>
      </c>
      <c r="T12" s="86"/>
      <c r="U12" s="86" t="s">
        <v>18</v>
      </c>
      <c r="V12" s="86"/>
      <c r="W12" s="25"/>
      <c r="X12" s="25"/>
      <c r="Y12" s="25"/>
      <c r="Z12" s="25"/>
      <c r="AA12" s="25"/>
    </row>
    <row r="13" spans="1:27" x14ac:dyDescent="0.35">
      <c r="A13" s="100"/>
      <c r="B13" s="51">
        <v>11</v>
      </c>
      <c r="C13" s="39">
        <f t="shared" si="1"/>
        <v>2030</v>
      </c>
      <c r="D13" s="39">
        <f t="shared" si="2"/>
        <v>20</v>
      </c>
      <c r="E13" s="37">
        <f>IFERROR(CHOOSE(MATCH(D13,{0;0.001;11;21},1),"",7,10,15),"")</f>
        <v>10</v>
      </c>
      <c r="F13" s="38">
        <v>0</v>
      </c>
      <c r="G13" s="39">
        <f t="shared" si="7"/>
        <v>20</v>
      </c>
      <c r="H13" s="39">
        <f>IFERROR(CHOOSE(MATCH(G13,{0;0.99;5;10;15;20;25},1),"",3,4,5,6,7,8),"")</f>
        <v>7</v>
      </c>
      <c r="I13" s="38">
        <v>0</v>
      </c>
      <c r="J13" s="39">
        <f t="shared" si="3"/>
        <v>6</v>
      </c>
      <c r="K13" s="39">
        <f t="shared" si="4"/>
        <v>1</v>
      </c>
      <c r="L13" s="39">
        <f t="shared" si="5"/>
        <v>12</v>
      </c>
      <c r="M13" s="40">
        <f>IFERROR(((E13+F13+J13+L13)*1.74+M12),"")</f>
        <v>577.20000000000016</v>
      </c>
      <c r="N13" s="54"/>
      <c r="O13" s="87" t="s">
        <v>7</v>
      </c>
      <c r="P13" s="88"/>
      <c r="Q13" s="86" t="s">
        <v>15</v>
      </c>
      <c r="R13" s="86"/>
      <c r="S13" s="86" t="s">
        <v>27</v>
      </c>
      <c r="T13" s="86"/>
      <c r="U13" s="86" t="s">
        <v>25</v>
      </c>
      <c r="V13" s="86"/>
      <c r="W13" s="25"/>
      <c r="X13" s="25"/>
      <c r="Y13" s="25"/>
      <c r="Z13" s="25"/>
      <c r="AA13" s="25"/>
    </row>
    <row r="14" spans="1:27" ht="14.5" customHeight="1" x14ac:dyDescent="0.35">
      <c r="A14" s="100"/>
      <c r="B14" s="51">
        <v>12</v>
      </c>
      <c r="C14" s="39">
        <f t="shared" si="1"/>
        <v>2031</v>
      </c>
      <c r="D14" s="39">
        <f t="shared" si="2"/>
        <v>21</v>
      </c>
      <c r="E14" s="37">
        <f>IFERROR(CHOOSE(MATCH(D14,{0;0.001;11;21},1),"",7,10,15),"")</f>
        <v>15</v>
      </c>
      <c r="F14" s="38">
        <v>0</v>
      </c>
      <c r="G14" s="39">
        <f t="shared" si="7"/>
        <v>21</v>
      </c>
      <c r="H14" s="39">
        <f>IFERROR(CHOOSE(MATCH(G14,{0;0.99;5;10;15;20;25},1),"",3,4,5,6,7,8),"")</f>
        <v>7</v>
      </c>
      <c r="I14" s="38">
        <v>0</v>
      </c>
      <c r="J14" s="39">
        <f t="shared" si="3"/>
        <v>6</v>
      </c>
      <c r="K14" s="39">
        <f t="shared" si="4"/>
        <v>1</v>
      </c>
      <c r="L14" s="39">
        <f t="shared" si="5"/>
        <v>12</v>
      </c>
      <c r="M14" s="40">
        <f t="shared" si="6"/>
        <v>634.62000000000012</v>
      </c>
      <c r="N14" s="54"/>
      <c r="O14" s="87" t="s">
        <v>8</v>
      </c>
      <c r="P14" s="88"/>
      <c r="Q14" s="86" t="s">
        <v>16</v>
      </c>
      <c r="R14" s="86"/>
      <c r="S14" s="86" t="s">
        <v>28</v>
      </c>
      <c r="T14" s="86"/>
      <c r="U14" s="86" t="s">
        <v>31</v>
      </c>
      <c r="V14" s="86"/>
      <c r="W14" s="25"/>
      <c r="X14" s="25"/>
      <c r="Y14" s="25"/>
      <c r="Z14" s="25"/>
      <c r="AA14" s="25"/>
    </row>
    <row r="15" spans="1:27" x14ac:dyDescent="0.35">
      <c r="A15" s="1"/>
      <c r="B15" s="50">
        <v>13</v>
      </c>
      <c r="C15" s="39">
        <f t="shared" si="1"/>
        <v>2032</v>
      </c>
      <c r="D15" s="39">
        <f t="shared" si="2"/>
        <v>22</v>
      </c>
      <c r="E15" s="37">
        <f>IFERROR(CHOOSE(MATCH(D15,{0;0.001;11;21},1),"",7,10,15),"")</f>
        <v>15</v>
      </c>
      <c r="F15" s="38">
        <v>0</v>
      </c>
      <c r="G15" s="39">
        <f t="shared" si="7"/>
        <v>22</v>
      </c>
      <c r="H15" s="39">
        <f>IFERROR(CHOOSE(MATCH(G15,{0;0.99;5;10;15;20;25},1),"",3,4,5,6,7,8),"")</f>
        <v>7</v>
      </c>
      <c r="I15" s="38">
        <v>0</v>
      </c>
      <c r="J15" s="39">
        <f t="shared" si="3"/>
        <v>6</v>
      </c>
      <c r="K15" s="39">
        <f t="shared" si="4"/>
        <v>1</v>
      </c>
      <c r="L15" s="39">
        <f t="shared" si="5"/>
        <v>12</v>
      </c>
      <c r="M15" s="56">
        <f t="shared" si="6"/>
        <v>692.04000000000008</v>
      </c>
      <c r="N15" s="54"/>
      <c r="O15" s="87" t="s">
        <v>9</v>
      </c>
      <c r="P15" s="88"/>
      <c r="Q15" s="86" t="s">
        <v>17</v>
      </c>
      <c r="R15" s="86"/>
      <c r="S15" s="86" t="s">
        <v>29</v>
      </c>
      <c r="T15" s="86"/>
      <c r="U15" s="86" t="s">
        <v>32</v>
      </c>
      <c r="V15" s="86"/>
      <c r="W15" s="26"/>
      <c r="X15" s="27"/>
      <c r="Y15" s="26"/>
      <c r="Z15" s="26"/>
      <c r="AA15" s="26"/>
    </row>
    <row r="16" spans="1:27" ht="17.149999999999999" customHeight="1" x14ac:dyDescent="0.35">
      <c r="A16" s="1"/>
      <c r="B16" s="51">
        <v>14</v>
      </c>
      <c r="C16" s="39">
        <f>IFERROR(C15+1,"")</f>
        <v>2033</v>
      </c>
      <c r="D16" s="54">
        <v>23</v>
      </c>
      <c r="E16" s="55">
        <v>15</v>
      </c>
      <c r="F16" s="38">
        <v>0</v>
      </c>
      <c r="G16" s="39">
        <f t="shared" si="7"/>
        <v>23</v>
      </c>
      <c r="H16" s="39">
        <f>IFERROR(CHOOSE(MATCH(G16,{0;0.99;5;10;15;20;25},1),"",3,4,5,6,7,8),"")</f>
        <v>7</v>
      </c>
      <c r="I16" s="38">
        <v>0</v>
      </c>
      <c r="J16" s="54">
        <f t="shared" si="3"/>
        <v>6</v>
      </c>
      <c r="K16" s="39">
        <f t="shared" si="4"/>
        <v>1</v>
      </c>
      <c r="L16" s="54">
        <f t="shared" si="5"/>
        <v>12</v>
      </c>
      <c r="M16" s="40">
        <f>IFERROR(((E16+F16+J16+L16)*1.74+M15),"")</f>
        <v>749.46</v>
      </c>
      <c r="N16" s="54">
        <v>740.76</v>
      </c>
      <c r="O16" s="87" t="s">
        <v>10</v>
      </c>
      <c r="P16" s="88"/>
      <c r="Q16" s="86"/>
      <c r="R16" s="86"/>
      <c r="S16" s="86" t="s">
        <v>30</v>
      </c>
      <c r="T16" s="86"/>
      <c r="U16" s="86" t="s">
        <v>29</v>
      </c>
      <c r="V16" s="86"/>
      <c r="W16" s="26"/>
      <c r="X16" s="27"/>
      <c r="Y16" s="26"/>
      <c r="Z16" s="26"/>
      <c r="AA16" s="26"/>
    </row>
    <row r="17" spans="1:29" ht="14.15" customHeight="1" x14ac:dyDescent="0.35">
      <c r="A17" s="103"/>
      <c r="B17" s="51">
        <v>15</v>
      </c>
      <c r="C17" s="39">
        <f t="shared" si="1"/>
        <v>2034</v>
      </c>
      <c r="D17" s="39">
        <f t="shared" si="2"/>
        <v>24</v>
      </c>
      <c r="E17" s="37">
        <f>IFERROR(CHOOSE(MATCH(D17,{0;0.001;11;21},1),"",7,10,15),"")</f>
        <v>15</v>
      </c>
      <c r="F17" s="38">
        <v>0</v>
      </c>
      <c r="G17" s="39">
        <f t="shared" si="7"/>
        <v>24</v>
      </c>
      <c r="H17" s="39">
        <f>IFERROR(CHOOSE(MATCH(G17,{0;0.99;5;10;15;20;25},1),"",3,4,5,6,7,8),"")</f>
        <v>7</v>
      </c>
      <c r="I17" s="38">
        <v>0</v>
      </c>
      <c r="J17" s="39">
        <f t="shared" si="3"/>
        <v>6</v>
      </c>
      <c r="K17" s="39">
        <f t="shared" si="4"/>
        <v>1</v>
      </c>
      <c r="L17" s="39">
        <f t="shared" si="5"/>
        <v>12</v>
      </c>
      <c r="M17" s="40">
        <f t="shared" si="6"/>
        <v>806.88</v>
      </c>
      <c r="N17" s="54"/>
      <c r="U17" s="27"/>
      <c r="V17" s="26"/>
      <c r="W17" s="26"/>
      <c r="X17" s="27"/>
      <c r="Y17" s="26"/>
      <c r="Z17" s="26"/>
      <c r="AA17" s="26"/>
    </row>
    <row r="18" spans="1:29" x14ac:dyDescent="0.35">
      <c r="A18" s="103"/>
      <c r="B18" s="50">
        <v>16</v>
      </c>
      <c r="C18" s="39">
        <f t="shared" si="1"/>
        <v>2035</v>
      </c>
      <c r="D18" s="39">
        <f t="shared" si="2"/>
        <v>25</v>
      </c>
      <c r="E18" s="37">
        <f>IFERROR(CHOOSE(MATCH(D18,{0;0.001;11;21},1),"",7,10,15),"")</f>
        <v>15</v>
      </c>
      <c r="F18" s="38">
        <v>0</v>
      </c>
      <c r="G18" s="39">
        <f t="shared" si="7"/>
        <v>25</v>
      </c>
      <c r="H18" s="39">
        <f>IFERROR(CHOOSE(MATCH(G18,{0;0.99;5;10;15;20;25},1),"",3,4,5,6,7,8),"")</f>
        <v>8</v>
      </c>
      <c r="I18" s="38">
        <v>0</v>
      </c>
      <c r="J18" s="39">
        <f t="shared" si="3"/>
        <v>6</v>
      </c>
      <c r="K18" s="39">
        <f t="shared" si="4"/>
        <v>2</v>
      </c>
      <c r="L18" s="39">
        <f t="shared" si="5"/>
        <v>12</v>
      </c>
      <c r="M18" s="40">
        <f t="shared" si="6"/>
        <v>864.3</v>
      </c>
      <c r="N18" s="54"/>
      <c r="U18" s="27"/>
      <c r="V18" s="26"/>
      <c r="W18" s="26"/>
      <c r="X18" s="27"/>
      <c r="Y18" s="26"/>
      <c r="Z18" s="26"/>
      <c r="AA18" s="26"/>
    </row>
    <row r="19" spans="1:29" ht="14.5" customHeight="1" x14ac:dyDescent="0.35">
      <c r="A19" s="4"/>
      <c r="B19" s="51">
        <v>17</v>
      </c>
      <c r="C19" s="39">
        <f t="shared" si="1"/>
        <v>2036</v>
      </c>
      <c r="D19" s="39">
        <f t="shared" si="2"/>
        <v>26</v>
      </c>
      <c r="E19" s="37">
        <f>IFERROR(CHOOSE(MATCH(D19,{0;0.001;11;21},1),"",7,10,15),"")</f>
        <v>15</v>
      </c>
      <c r="F19" s="38">
        <v>0</v>
      </c>
      <c r="G19" s="39">
        <f t="shared" si="7"/>
        <v>26</v>
      </c>
      <c r="H19" s="39">
        <f>IFERROR(CHOOSE(MATCH(G19,{0;0.99;5;10;15;20;25},1),"",3,4,5,6,7,8),"")</f>
        <v>8</v>
      </c>
      <c r="I19" s="38">
        <v>0</v>
      </c>
      <c r="J19" s="39">
        <f t="shared" si="3"/>
        <v>6</v>
      </c>
      <c r="K19" s="39">
        <f t="shared" si="4"/>
        <v>2</v>
      </c>
      <c r="L19" s="39">
        <f t="shared" si="5"/>
        <v>12</v>
      </c>
      <c r="M19" s="40">
        <f t="shared" si="6"/>
        <v>921.71999999999991</v>
      </c>
      <c r="N19" s="54"/>
      <c r="U19" s="27"/>
      <c r="V19" s="26"/>
      <c r="W19" s="26"/>
      <c r="X19" s="27"/>
      <c r="Y19" s="26"/>
      <c r="Z19" s="26"/>
      <c r="AA19" s="26"/>
    </row>
    <row r="20" spans="1:29" ht="14.5" customHeight="1" x14ac:dyDescent="0.35">
      <c r="A20" s="4"/>
      <c r="B20" s="51">
        <v>18</v>
      </c>
      <c r="C20" s="39">
        <f t="shared" si="1"/>
        <v>2037</v>
      </c>
      <c r="D20" s="39">
        <f t="shared" si="2"/>
        <v>27</v>
      </c>
      <c r="E20" s="37">
        <f>IFERROR(CHOOSE(MATCH(D20,{0;0.001;11;21},1),"",7,10,15),"")</f>
        <v>15</v>
      </c>
      <c r="F20" s="38">
        <v>0</v>
      </c>
      <c r="G20" s="39">
        <f t="shared" si="7"/>
        <v>27</v>
      </c>
      <c r="H20" s="39">
        <f>IFERROR(CHOOSE(MATCH(G20,{0;0.99;5;10;15;20;25},1),"",3,4,5,6,7,8),"")</f>
        <v>8</v>
      </c>
      <c r="I20" s="38">
        <v>0</v>
      </c>
      <c r="J20" s="39">
        <f t="shared" si="3"/>
        <v>6</v>
      </c>
      <c r="K20" s="39">
        <f t="shared" si="4"/>
        <v>2</v>
      </c>
      <c r="L20" s="39">
        <f t="shared" si="5"/>
        <v>12</v>
      </c>
      <c r="M20" s="40">
        <f t="shared" si="6"/>
        <v>979.13999999999987</v>
      </c>
      <c r="N20" s="54"/>
      <c r="U20" s="27"/>
      <c r="V20" s="26"/>
      <c r="W20" s="26"/>
      <c r="X20" s="27"/>
      <c r="Y20" s="26"/>
      <c r="Z20" s="26"/>
      <c r="AA20" s="26"/>
    </row>
    <row r="21" spans="1:29" x14ac:dyDescent="0.35">
      <c r="B21" s="50">
        <v>19</v>
      </c>
      <c r="C21" s="39">
        <f t="shared" si="1"/>
        <v>2038</v>
      </c>
      <c r="D21" s="39">
        <f t="shared" si="2"/>
        <v>28</v>
      </c>
      <c r="E21" s="37">
        <f>IFERROR(CHOOSE(MATCH(D21,{0;0.001;11;21},1),"",7,10,15),"")</f>
        <v>15</v>
      </c>
      <c r="F21" s="38">
        <v>0</v>
      </c>
      <c r="G21" s="39">
        <f t="shared" si="7"/>
        <v>28</v>
      </c>
      <c r="H21" s="39">
        <f>IFERROR(CHOOSE(MATCH(G21,{0;0.99;5;10;15;20;25},1),"",3,4,5,6,7,8),"")</f>
        <v>8</v>
      </c>
      <c r="I21" s="38">
        <v>0</v>
      </c>
      <c r="J21" s="39">
        <f t="shared" si="3"/>
        <v>6</v>
      </c>
      <c r="K21" s="39">
        <f t="shared" si="4"/>
        <v>2</v>
      </c>
      <c r="L21" s="39">
        <f t="shared" si="5"/>
        <v>12</v>
      </c>
      <c r="M21" s="40">
        <f t="shared" si="6"/>
        <v>1036.56</v>
      </c>
      <c r="N21" s="54"/>
      <c r="U21" s="27"/>
      <c r="V21" s="26"/>
      <c r="W21" s="26"/>
      <c r="X21" s="27"/>
      <c r="Y21" s="26"/>
      <c r="Z21" s="26"/>
      <c r="AA21" s="26"/>
    </row>
    <row r="22" spans="1:29" x14ac:dyDescent="0.35">
      <c r="B22" s="51">
        <v>20</v>
      </c>
      <c r="C22" s="39">
        <f t="shared" si="1"/>
        <v>2039</v>
      </c>
      <c r="D22" s="39">
        <f t="shared" si="2"/>
        <v>29</v>
      </c>
      <c r="E22" s="37">
        <f>IFERROR(CHOOSE(MATCH(D22,{0;0.001;11;21},1),"",7,10,15),"")</f>
        <v>15</v>
      </c>
      <c r="F22" s="38">
        <v>0</v>
      </c>
      <c r="G22" s="39">
        <f t="shared" si="7"/>
        <v>29</v>
      </c>
      <c r="H22" s="39">
        <f>IFERROR(CHOOSE(MATCH(G22,{0;0.99;5;10;15;20;25},1),"",3,4,5,6,7,8),"")</f>
        <v>8</v>
      </c>
      <c r="I22" s="38">
        <v>0</v>
      </c>
      <c r="J22" s="39">
        <f t="shared" si="3"/>
        <v>6</v>
      </c>
      <c r="K22" s="39">
        <f t="shared" si="4"/>
        <v>2</v>
      </c>
      <c r="L22" s="39">
        <f t="shared" si="5"/>
        <v>12</v>
      </c>
      <c r="M22" s="40">
        <f t="shared" si="6"/>
        <v>1093.98</v>
      </c>
      <c r="N22" s="54"/>
      <c r="Q22" s="28"/>
      <c r="Y22" s="29"/>
      <c r="Z22" s="29"/>
      <c r="AA22" s="29"/>
    </row>
    <row r="23" spans="1:29" x14ac:dyDescent="0.35">
      <c r="B23" s="51">
        <v>21</v>
      </c>
      <c r="C23" s="39">
        <f t="shared" si="1"/>
        <v>2040</v>
      </c>
      <c r="D23" s="39">
        <f t="shared" si="2"/>
        <v>30</v>
      </c>
      <c r="E23" s="37">
        <f>IFERROR(CHOOSE(MATCH(D23,{0;0.001;11;21},1),"",7,10,15),"")</f>
        <v>15</v>
      </c>
      <c r="F23" s="38">
        <v>0</v>
      </c>
      <c r="G23" s="39">
        <f t="shared" si="7"/>
        <v>30</v>
      </c>
      <c r="H23" s="39">
        <f>IFERROR(CHOOSE(MATCH(G23,{0;0.99;5;10;15;20;25},1),"",3,4,5,6,7,8),"")</f>
        <v>8</v>
      </c>
      <c r="I23" s="38">
        <v>0</v>
      </c>
      <c r="J23" s="39">
        <f t="shared" si="3"/>
        <v>6</v>
      </c>
      <c r="K23" s="39">
        <f t="shared" si="4"/>
        <v>2</v>
      </c>
      <c r="L23" s="39">
        <f t="shared" si="5"/>
        <v>12</v>
      </c>
      <c r="M23" s="40">
        <f t="shared" si="6"/>
        <v>1151.4000000000001</v>
      </c>
      <c r="N23" s="54"/>
      <c r="Q23" s="30"/>
      <c r="V23" s="29"/>
      <c r="W23" s="29"/>
      <c r="Y23" s="29"/>
      <c r="Z23" s="29"/>
      <c r="AA23" s="29"/>
    </row>
    <row r="24" spans="1:29" x14ac:dyDescent="0.35">
      <c r="B24" s="50">
        <v>22</v>
      </c>
      <c r="C24" s="39">
        <f t="shared" si="1"/>
        <v>2041</v>
      </c>
      <c r="D24" s="39">
        <f t="shared" si="2"/>
        <v>31</v>
      </c>
      <c r="E24" s="37">
        <f>IFERROR(CHOOSE(MATCH(D24,{0;0.001;11;21},1),"",7,10,15),"")</f>
        <v>15</v>
      </c>
      <c r="F24" s="38">
        <v>0</v>
      </c>
      <c r="G24" s="39">
        <f t="shared" si="7"/>
        <v>31</v>
      </c>
      <c r="H24" s="39">
        <f>IFERROR(CHOOSE(MATCH(G24,{0;0.99;5;10;15;20;25},1),"",3,4,5,6,7,8),"")</f>
        <v>8</v>
      </c>
      <c r="I24" s="38">
        <v>0</v>
      </c>
      <c r="J24" s="39">
        <f t="shared" si="3"/>
        <v>6</v>
      </c>
      <c r="K24" s="39">
        <f t="shared" si="4"/>
        <v>2</v>
      </c>
      <c r="L24" s="39">
        <f t="shared" si="5"/>
        <v>12</v>
      </c>
      <c r="M24" s="40">
        <f t="shared" si="6"/>
        <v>1208.8200000000002</v>
      </c>
      <c r="N24" s="54"/>
      <c r="Q24" s="31"/>
      <c r="V24" s="29"/>
      <c r="W24" s="29"/>
      <c r="Y24" s="32"/>
      <c r="Z24" s="33"/>
      <c r="AA24" s="33"/>
      <c r="AB24" s="33"/>
    </row>
    <row r="25" spans="1:29" x14ac:dyDescent="0.35">
      <c r="B25" s="51">
        <v>23</v>
      </c>
      <c r="C25" s="39">
        <f t="shared" si="1"/>
        <v>2042</v>
      </c>
      <c r="D25" s="39">
        <f t="shared" si="2"/>
        <v>32</v>
      </c>
      <c r="E25" s="37">
        <f>IFERROR(CHOOSE(MATCH(D25,{0;0.001;11;21},1),"",7,10,15),"")</f>
        <v>15</v>
      </c>
      <c r="F25" s="38">
        <v>0</v>
      </c>
      <c r="G25" s="39">
        <f t="shared" si="7"/>
        <v>32</v>
      </c>
      <c r="H25" s="39">
        <f>IFERROR(CHOOSE(MATCH(G25,{0;0.99;5;10;15;20;25},1),"",3,4,5,6,7,8),"")</f>
        <v>8</v>
      </c>
      <c r="I25" s="38">
        <v>0</v>
      </c>
      <c r="J25" s="39">
        <f t="shared" si="3"/>
        <v>6</v>
      </c>
      <c r="K25" s="39">
        <f t="shared" si="4"/>
        <v>2</v>
      </c>
      <c r="L25" s="39">
        <f t="shared" si="5"/>
        <v>12</v>
      </c>
      <c r="M25" s="40">
        <f t="shared" si="6"/>
        <v>1266.2400000000002</v>
      </c>
      <c r="N25" s="54"/>
      <c r="Q25" s="34"/>
      <c r="Y25" s="32"/>
      <c r="Z25" s="33"/>
      <c r="AA25" s="33"/>
      <c r="AB25" s="33"/>
    </row>
    <row r="26" spans="1:29" x14ac:dyDescent="0.35">
      <c r="B26" s="51">
        <v>24</v>
      </c>
      <c r="C26" s="39">
        <f t="shared" si="1"/>
        <v>2043</v>
      </c>
      <c r="D26" s="39">
        <f t="shared" si="2"/>
        <v>33</v>
      </c>
      <c r="E26" s="37">
        <f>IFERROR(CHOOSE(MATCH(D26,{0;0.001;11;21},1),"",7,10,15),"")</f>
        <v>15</v>
      </c>
      <c r="F26" s="38">
        <v>0</v>
      </c>
      <c r="G26" s="39">
        <f t="shared" si="7"/>
        <v>33</v>
      </c>
      <c r="H26" s="39">
        <f>IFERROR(CHOOSE(MATCH(G26,{0;0.99;5;10;15;20;25},1),"",3,4,5,6,7,8),"")</f>
        <v>8</v>
      </c>
      <c r="I26" s="38">
        <v>0</v>
      </c>
      <c r="J26" s="39">
        <f t="shared" si="3"/>
        <v>6</v>
      </c>
      <c r="K26" s="39">
        <f t="shared" si="4"/>
        <v>2</v>
      </c>
      <c r="L26" s="39">
        <f t="shared" si="5"/>
        <v>12</v>
      </c>
      <c r="M26" s="40">
        <f t="shared" si="6"/>
        <v>1323.6600000000003</v>
      </c>
      <c r="N26" s="54"/>
      <c r="Q26" s="28"/>
    </row>
    <row r="27" spans="1:29" ht="14.5" customHeight="1" x14ac:dyDescent="0.35">
      <c r="B27" s="50">
        <v>25</v>
      </c>
      <c r="C27" s="39">
        <f t="shared" si="1"/>
        <v>2044</v>
      </c>
      <c r="D27" s="39">
        <f t="shared" si="2"/>
        <v>34</v>
      </c>
      <c r="E27" s="37">
        <f>IFERROR(CHOOSE(MATCH(D27,{0;0.001;11;21},1),"",7,10,15),"")</f>
        <v>15</v>
      </c>
      <c r="F27" s="38">
        <v>0</v>
      </c>
      <c r="G27" s="39">
        <f t="shared" si="7"/>
        <v>34</v>
      </c>
      <c r="H27" s="39">
        <f>IFERROR(CHOOSE(MATCH(G27,{0;0.99;5;10;15;20;25},1),"",3,4,5,6,7,8),"")</f>
        <v>8</v>
      </c>
      <c r="I27" s="38">
        <v>0</v>
      </c>
      <c r="J27" s="39">
        <f t="shared" si="3"/>
        <v>6</v>
      </c>
      <c r="K27" s="39">
        <f t="shared" si="4"/>
        <v>2</v>
      </c>
      <c r="L27" s="39">
        <f t="shared" si="5"/>
        <v>12</v>
      </c>
      <c r="M27" s="40">
        <f t="shared" si="6"/>
        <v>1381.0800000000004</v>
      </c>
      <c r="N27" s="54"/>
      <c r="Q27" s="35"/>
      <c r="Y27" s="24"/>
      <c r="Z27" s="24"/>
      <c r="AA27" s="24"/>
      <c r="AB27" s="24"/>
      <c r="AC27" s="24"/>
    </row>
    <row r="28" spans="1:29" x14ac:dyDescent="0.35">
      <c r="B28" s="51">
        <v>26</v>
      </c>
      <c r="C28" s="39">
        <f t="shared" si="1"/>
        <v>2045</v>
      </c>
      <c r="D28" s="39">
        <f t="shared" si="2"/>
        <v>35</v>
      </c>
      <c r="E28" s="37">
        <f>IFERROR(CHOOSE(MATCH(D28,{0;0.001;11;21},1),"",7,10,15),"")</f>
        <v>15</v>
      </c>
      <c r="F28" s="38">
        <v>0</v>
      </c>
      <c r="G28" s="39">
        <f t="shared" si="7"/>
        <v>35</v>
      </c>
      <c r="H28" s="39">
        <f>IFERROR(CHOOSE(MATCH(G28,{0;0.99;5;10;15;20;25},1),"",3,4,5,6,7,8),"")</f>
        <v>8</v>
      </c>
      <c r="I28" s="38">
        <v>0</v>
      </c>
      <c r="J28" s="39">
        <f t="shared" si="3"/>
        <v>6</v>
      </c>
      <c r="K28" s="39">
        <f t="shared" si="4"/>
        <v>2</v>
      </c>
      <c r="L28" s="39">
        <f t="shared" si="5"/>
        <v>12</v>
      </c>
      <c r="M28" s="40">
        <f t="shared" si="6"/>
        <v>1438.5000000000005</v>
      </c>
      <c r="N28" s="54"/>
      <c r="Q28" s="35"/>
      <c r="Y28" s="24"/>
      <c r="Z28" s="24"/>
      <c r="AA28" s="24"/>
      <c r="AB28" s="24"/>
      <c r="AC28" s="24"/>
    </row>
    <row r="29" spans="1:29" x14ac:dyDescent="0.35">
      <c r="B29" s="51">
        <v>27</v>
      </c>
      <c r="C29" s="39">
        <f t="shared" si="1"/>
        <v>2046</v>
      </c>
      <c r="D29" s="39">
        <f t="shared" si="2"/>
        <v>36</v>
      </c>
      <c r="E29" s="37">
        <f>IFERROR(CHOOSE(MATCH(D29,{0;0.001;11;21},1),"",7,10,15),"")</f>
        <v>15</v>
      </c>
      <c r="F29" s="38">
        <v>0</v>
      </c>
      <c r="G29" s="39">
        <f t="shared" si="7"/>
        <v>36</v>
      </c>
      <c r="H29" s="39">
        <f>IFERROR(CHOOSE(MATCH(G29,{0;0.99;5;10;15;20;25},1),"",3,4,5,6,7,8),"")</f>
        <v>8</v>
      </c>
      <c r="I29" s="38">
        <v>0</v>
      </c>
      <c r="J29" s="39">
        <f t="shared" si="3"/>
        <v>6</v>
      </c>
      <c r="K29" s="39">
        <f t="shared" si="4"/>
        <v>2</v>
      </c>
      <c r="L29" s="39">
        <f t="shared" si="5"/>
        <v>12</v>
      </c>
      <c r="M29" s="40">
        <f t="shared" si="6"/>
        <v>1495.9200000000005</v>
      </c>
      <c r="N29" s="54"/>
      <c r="Q29" s="35"/>
      <c r="Y29" s="24"/>
      <c r="Z29" s="24"/>
      <c r="AA29" s="24"/>
      <c r="AB29" s="24"/>
      <c r="AC29" s="24"/>
    </row>
    <row r="30" spans="1:29" ht="14.5" customHeight="1" x14ac:dyDescent="0.35">
      <c r="B30" s="50">
        <v>28</v>
      </c>
      <c r="C30" s="39">
        <f t="shared" ref="C30:D33" si="8">IFERROR(C29+1,"")</f>
        <v>2047</v>
      </c>
      <c r="D30" s="39">
        <f t="shared" si="8"/>
        <v>37</v>
      </c>
      <c r="E30" s="37">
        <f>IFERROR(CHOOSE(MATCH(D30,{0;0.001;11;21},1),"",7,10,15),"")</f>
        <v>15</v>
      </c>
      <c r="F30" s="38">
        <v>0</v>
      </c>
      <c r="G30" s="39">
        <f t="shared" si="7"/>
        <v>37</v>
      </c>
      <c r="H30" s="39">
        <f>IFERROR(CHOOSE(MATCH(G30,{0;0.99;5;10;15;20;25},1),"",3,4,5,6,7,8),"")</f>
        <v>8</v>
      </c>
      <c r="I30" s="38">
        <v>0</v>
      </c>
      <c r="J30" s="39">
        <f t="shared" si="3"/>
        <v>6</v>
      </c>
      <c r="K30" s="39">
        <f t="shared" si="4"/>
        <v>2</v>
      </c>
      <c r="L30" s="39">
        <f t="shared" si="5"/>
        <v>12</v>
      </c>
      <c r="M30" s="40">
        <f t="shared" si="6"/>
        <v>1553.3400000000006</v>
      </c>
      <c r="N30" s="54"/>
      <c r="Q30" s="36"/>
      <c r="Y30" s="24"/>
      <c r="Z30" s="24"/>
      <c r="AA30" s="24"/>
      <c r="AB30" s="24"/>
      <c r="AC30" s="24"/>
    </row>
    <row r="31" spans="1:29" ht="14.5" customHeight="1" x14ac:dyDescent="0.35">
      <c r="B31" s="51">
        <v>29</v>
      </c>
      <c r="C31" s="39">
        <f t="shared" si="8"/>
        <v>2048</v>
      </c>
      <c r="D31" s="39">
        <f t="shared" si="8"/>
        <v>38</v>
      </c>
      <c r="E31" s="37">
        <f>IFERROR(CHOOSE(MATCH(D31,{0;0.001;11;21},1),"",7,10,15),"")</f>
        <v>15</v>
      </c>
      <c r="F31" s="38">
        <v>0</v>
      </c>
      <c r="G31" s="39">
        <f t="shared" si="7"/>
        <v>38</v>
      </c>
      <c r="H31" s="39">
        <f>IFERROR(CHOOSE(MATCH(G31,{0;0.99;5;10;15;20;25},1),"",3,4,5,6,7,8),"")</f>
        <v>8</v>
      </c>
      <c r="I31" s="38">
        <v>0</v>
      </c>
      <c r="J31" s="39">
        <f t="shared" si="3"/>
        <v>6</v>
      </c>
      <c r="K31" s="39">
        <f t="shared" si="4"/>
        <v>2</v>
      </c>
      <c r="L31" s="39">
        <f t="shared" si="5"/>
        <v>12</v>
      </c>
      <c r="M31" s="40">
        <f t="shared" si="6"/>
        <v>1610.7600000000007</v>
      </c>
      <c r="N31" s="54"/>
      <c r="Q31" s="28"/>
      <c r="V31" s="24"/>
      <c r="W31" s="24"/>
      <c r="X31" s="24"/>
      <c r="Y31" s="24"/>
      <c r="Z31" s="24"/>
      <c r="AA31" s="24"/>
    </row>
    <row r="32" spans="1:29" ht="14.5" customHeight="1" x14ac:dyDescent="0.35">
      <c r="B32" s="51">
        <v>30</v>
      </c>
      <c r="C32" s="39">
        <f t="shared" si="8"/>
        <v>2049</v>
      </c>
      <c r="D32" s="39">
        <f t="shared" si="8"/>
        <v>39</v>
      </c>
      <c r="E32" s="37">
        <f>IFERROR(CHOOSE(MATCH(D32,{0;0.001;11;21},1),"",7,10,15),"")</f>
        <v>15</v>
      </c>
      <c r="F32" s="38">
        <v>0</v>
      </c>
      <c r="G32" s="39">
        <f t="shared" si="7"/>
        <v>39</v>
      </c>
      <c r="H32" s="39">
        <f>IFERROR(CHOOSE(MATCH(G32,{0;0.99;5;10;15;20;25},1),"",3,4,5,6,7,8),"")</f>
        <v>8</v>
      </c>
      <c r="I32" s="38">
        <v>0</v>
      </c>
      <c r="J32" s="39">
        <f t="shared" si="3"/>
        <v>6</v>
      </c>
      <c r="K32" s="39">
        <f t="shared" si="4"/>
        <v>2</v>
      </c>
      <c r="L32" s="39">
        <f t="shared" si="5"/>
        <v>12</v>
      </c>
      <c r="M32" s="40">
        <f t="shared" si="6"/>
        <v>1668.1800000000007</v>
      </c>
      <c r="N32" s="54"/>
      <c r="Q32" s="28"/>
      <c r="V32" s="24"/>
      <c r="W32" s="24"/>
      <c r="X32" s="24"/>
    </row>
    <row r="33" spans="2:28" x14ac:dyDescent="0.35">
      <c r="B33" s="50">
        <v>31</v>
      </c>
      <c r="C33" s="39">
        <f t="shared" si="8"/>
        <v>2050</v>
      </c>
      <c r="D33" s="39">
        <f t="shared" si="8"/>
        <v>40</v>
      </c>
      <c r="E33" s="37">
        <f>IFERROR(CHOOSE(MATCH(D33,{0;0.001;11;21},1),"",7,10,15),"")</f>
        <v>15</v>
      </c>
      <c r="F33" s="38">
        <v>0</v>
      </c>
      <c r="G33" s="39">
        <f t="shared" si="7"/>
        <v>40</v>
      </c>
      <c r="H33" s="39">
        <f>IFERROR(CHOOSE(MATCH(G33,{0;0.99;5;10;15;20;25},1),"",3,4,5,6,7,8),"")</f>
        <v>8</v>
      </c>
      <c r="I33" s="38">
        <v>0</v>
      </c>
      <c r="J33" s="39">
        <f t="shared" si="3"/>
        <v>6</v>
      </c>
      <c r="K33" s="39">
        <f t="shared" si="4"/>
        <v>2</v>
      </c>
      <c r="L33" s="39">
        <f t="shared" si="5"/>
        <v>12</v>
      </c>
      <c r="M33" s="40">
        <f t="shared" si="6"/>
        <v>1725.6000000000008</v>
      </c>
      <c r="N33" s="54"/>
      <c r="Q33" s="28"/>
      <c r="V33" s="24"/>
      <c r="W33" s="24"/>
      <c r="X33" s="24"/>
    </row>
    <row r="34" spans="2:28" ht="14.5" customHeight="1" x14ac:dyDescent="0.35">
      <c r="B34" s="51">
        <v>32</v>
      </c>
      <c r="C34" s="39">
        <f t="shared" ref="C34:D34" si="9">IFERROR(C33+1,"")</f>
        <v>2051</v>
      </c>
      <c r="D34" s="39">
        <f t="shared" si="9"/>
        <v>41</v>
      </c>
      <c r="E34" s="37">
        <f>IFERROR(CHOOSE(MATCH(D34,{0;0.001;11;21},1),"",7,10,15),"")</f>
        <v>15</v>
      </c>
      <c r="F34" s="38">
        <v>0</v>
      </c>
      <c r="G34" s="39">
        <f t="shared" si="7"/>
        <v>41</v>
      </c>
      <c r="H34" s="39">
        <f>IFERROR(CHOOSE(MATCH(G34,{0;0.99;5;10;15;20;25},1),"",3,4,5,6,7,8),"")</f>
        <v>8</v>
      </c>
      <c r="I34" s="38">
        <v>0</v>
      </c>
      <c r="J34" s="39">
        <f t="shared" ref="J34:J37" si="10">IFERROR(MIN(6,H34+I34),"")</f>
        <v>6</v>
      </c>
      <c r="K34" s="39">
        <f t="shared" ref="K34:K37" si="11">IFERROR(MAX(0,H34-J34),"")</f>
        <v>2</v>
      </c>
      <c r="L34" s="39">
        <f t="shared" ref="L34:L37" si="12">IFERROR(J34*200%,"")</f>
        <v>12</v>
      </c>
      <c r="M34" s="40">
        <f t="shared" ref="M34:M35" si="13">IFERROR(((E34+F34+J34+L34)*1.74+M33),"")</f>
        <v>1783.0200000000009</v>
      </c>
      <c r="N34" s="54"/>
      <c r="Q34" s="28"/>
      <c r="V34" s="24"/>
      <c r="W34" s="24"/>
      <c r="X34" s="24"/>
    </row>
    <row r="35" spans="2:28" ht="14.5" customHeight="1" x14ac:dyDescent="0.35">
      <c r="B35" s="51">
        <v>33</v>
      </c>
      <c r="C35" s="39">
        <f t="shared" ref="C35:D35" si="14">IFERROR(C34+1,"")</f>
        <v>2052</v>
      </c>
      <c r="D35" s="39">
        <f t="shared" si="14"/>
        <v>42</v>
      </c>
      <c r="E35" s="37">
        <f>IFERROR(CHOOSE(MATCH(D35,{0;0.001;11;21},1),"",7,10,15),"")</f>
        <v>15</v>
      </c>
      <c r="F35" s="38">
        <v>0</v>
      </c>
      <c r="G35" s="39">
        <f t="shared" si="7"/>
        <v>42</v>
      </c>
      <c r="H35" s="39">
        <f>IFERROR(CHOOSE(MATCH(G35,{0;0.99;5;10;15;20;25},1),"",3,4,5,6,7,8),"")</f>
        <v>8</v>
      </c>
      <c r="I35" s="38">
        <v>0</v>
      </c>
      <c r="J35" s="39">
        <f t="shared" si="10"/>
        <v>6</v>
      </c>
      <c r="K35" s="39">
        <f t="shared" si="11"/>
        <v>2</v>
      </c>
      <c r="L35" s="39">
        <f t="shared" si="12"/>
        <v>12</v>
      </c>
      <c r="M35" s="40">
        <f t="shared" si="13"/>
        <v>1840.440000000001</v>
      </c>
      <c r="N35" s="54"/>
      <c r="Q35" s="28"/>
      <c r="V35" s="24"/>
      <c r="W35" s="24"/>
      <c r="X35" s="24"/>
    </row>
    <row r="36" spans="2:28" ht="15" customHeight="1" x14ac:dyDescent="0.35">
      <c r="B36" s="50">
        <v>34</v>
      </c>
      <c r="C36" s="39">
        <f t="shared" ref="C36:D36" si="15">IFERROR(C35+1,"")</f>
        <v>2053</v>
      </c>
      <c r="D36" s="39">
        <f t="shared" si="15"/>
        <v>43</v>
      </c>
      <c r="E36" s="37">
        <f>IFERROR(CHOOSE(MATCH(D36,{0;0.001;11;21},1),"",7,10,15),"")</f>
        <v>15</v>
      </c>
      <c r="F36" s="38">
        <v>0</v>
      </c>
      <c r="G36" s="39">
        <f t="shared" si="7"/>
        <v>43</v>
      </c>
      <c r="H36" s="39">
        <f>IFERROR(CHOOSE(MATCH(G36,{0;0.99;5;10;15;20;25},1),"",3,4,5,6,7,8),"")</f>
        <v>8</v>
      </c>
      <c r="I36" s="38">
        <v>0</v>
      </c>
      <c r="J36" s="39">
        <f t="shared" si="10"/>
        <v>6</v>
      </c>
      <c r="K36" s="39">
        <f t="shared" si="11"/>
        <v>2</v>
      </c>
      <c r="L36" s="39">
        <f t="shared" si="12"/>
        <v>12</v>
      </c>
      <c r="M36" s="40">
        <f>IFERROR(((E36+F36+J36+L36)*1.74+M35),"")</f>
        <v>1897.860000000001</v>
      </c>
      <c r="N36" s="54"/>
      <c r="Q36" s="28"/>
      <c r="V36" s="24"/>
      <c r="W36" s="24"/>
      <c r="X36" s="24"/>
    </row>
    <row r="37" spans="2:28" ht="15" customHeight="1" x14ac:dyDescent="0.35">
      <c r="B37" s="51">
        <v>35</v>
      </c>
      <c r="C37" s="39">
        <f t="shared" ref="C37:D37" si="16">IFERROR(C36+1,"")</f>
        <v>2054</v>
      </c>
      <c r="D37" s="39">
        <f t="shared" si="16"/>
        <v>44</v>
      </c>
      <c r="E37" s="37">
        <f>IFERROR(CHOOSE(MATCH(D37,{0;0.001;11;21},1),"",7,10,15),"")</f>
        <v>15</v>
      </c>
      <c r="F37" s="38">
        <v>0</v>
      </c>
      <c r="G37" s="39">
        <f t="shared" si="7"/>
        <v>44</v>
      </c>
      <c r="H37" s="39">
        <f>IFERROR(CHOOSE(MATCH(G37,{0;0.99;5;10;15;20;25},1),"",3,4,5,6,7,8),"")</f>
        <v>8</v>
      </c>
      <c r="I37" s="38">
        <v>0</v>
      </c>
      <c r="J37" s="39">
        <f t="shared" si="10"/>
        <v>6</v>
      </c>
      <c r="K37" s="39">
        <f t="shared" si="11"/>
        <v>2</v>
      </c>
      <c r="L37" s="39">
        <f t="shared" si="12"/>
        <v>12</v>
      </c>
      <c r="M37" s="40">
        <f>IFERROR(((E37+F37+J37+L37)*1.74+M36),"")</f>
        <v>1955.2800000000011</v>
      </c>
      <c r="N37" s="54"/>
    </row>
    <row r="38" spans="2:28" ht="14.5" customHeight="1" x14ac:dyDescent="0.35">
      <c r="B38" s="49"/>
      <c r="C38" s="70" t="s">
        <v>47</v>
      </c>
      <c r="D38" s="71"/>
      <c r="E38" s="71"/>
      <c r="F38" s="71"/>
      <c r="G38" s="71"/>
      <c r="H38" s="71"/>
      <c r="I38" s="71"/>
      <c r="J38" s="71"/>
      <c r="K38" s="71"/>
      <c r="L38" s="71"/>
      <c r="M38" s="72"/>
      <c r="T38" s="6"/>
      <c r="U38" s="6"/>
      <c r="V38" s="6"/>
      <c r="W38" s="6"/>
      <c r="X38" s="6"/>
      <c r="Y38" s="6"/>
      <c r="Z38" s="6"/>
      <c r="AA38" s="6"/>
      <c r="AB38" s="6"/>
    </row>
    <row r="39" spans="2:28" x14ac:dyDescent="0.35">
      <c r="B39" s="49"/>
      <c r="C39" s="64" t="s">
        <v>48</v>
      </c>
      <c r="D39" s="81" t="s">
        <v>33</v>
      </c>
      <c r="E39" s="81" t="s">
        <v>34</v>
      </c>
      <c r="F39" s="81" t="s">
        <v>35</v>
      </c>
      <c r="G39" s="64" t="s">
        <v>50</v>
      </c>
      <c r="H39" s="67" t="s">
        <v>49</v>
      </c>
      <c r="I39" s="67" t="s">
        <v>46</v>
      </c>
      <c r="J39" s="104" t="s">
        <v>41</v>
      </c>
      <c r="K39" s="107" t="s">
        <v>51</v>
      </c>
      <c r="L39" s="108"/>
      <c r="M39" s="67" t="s">
        <v>52</v>
      </c>
      <c r="T39" s="6"/>
      <c r="U39" s="6"/>
      <c r="V39" s="6"/>
      <c r="W39" s="6"/>
      <c r="X39" s="6"/>
      <c r="Y39" s="6"/>
      <c r="Z39" s="6"/>
      <c r="AA39" s="6"/>
      <c r="AB39" s="6"/>
    </row>
    <row r="40" spans="2:28" ht="15" customHeight="1" x14ac:dyDescent="0.35">
      <c r="B40" s="49"/>
      <c r="C40" s="65"/>
      <c r="D40" s="82"/>
      <c r="E40" s="82"/>
      <c r="F40" s="82"/>
      <c r="G40" s="65"/>
      <c r="H40" s="68"/>
      <c r="I40" s="68"/>
      <c r="J40" s="105"/>
      <c r="K40" s="109"/>
      <c r="L40" s="110"/>
      <c r="M40" s="68"/>
      <c r="T40" s="6"/>
      <c r="U40" s="6"/>
      <c r="V40" s="6"/>
      <c r="W40" s="6"/>
      <c r="X40" s="6"/>
      <c r="Y40" s="6"/>
      <c r="Z40" s="6"/>
      <c r="AA40" s="6"/>
      <c r="AB40" s="6"/>
    </row>
    <row r="41" spans="2:28" x14ac:dyDescent="0.35">
      <c r="B41" s="49"/>
      <c r="C41" s="66"/>
      <c r="D41" s="83"/>
      <c r="E41" s="83"/>
      <c r="F41" s="83"/>
      <c r="G41" s="66"/>
      <c r="H41" s="69"/>
      <c r="I41" s="69"/>
      <c r="J41" s="106"/>
      <c r="K41" s="111"/>
      <c r="L41" s="112"/>
      <c r="M41" s="69"/>
      <c r="T41" s="6"/>
      <c r="U41" s="6"/>
      <c r="V41" s="6"/>
      <c r="W41" s="6"/>
      <c r="X41" s="6"/>
      <c r="Y41" s="6"/>
      <c r="Z41" s="6"/>
      <c r="AA41" s="6"/>
      <c r="AB41" s="6"/>
    </row>
    <row r="42" spans="2:28" ht="14.5" customHeight="1" x14ac:dyDescent="0.35">
      <c r="B42" s="49"/>
      <c r="C42" s="62">
        <v>5</v>
      </c>
      <c r="D42" s="84">
        <f>IFERROR(CHOOSE(MATCH(C42,{0;1;2;3;4;5;6;7;8;9;10},1),"",0,1,2,3,4,5,5,6,6,7),"")</f>
        <v>4</v>
      </c>
      <c r="E42" s="79">
        <f>IFERROR(CHOOSE(MATCH(C42,{0;1;2;3;4;5;6;7;8;9;10},1),"",1,2,4,6,7,8,8,9,9,10),"")</f>
        <v>7</v>
      </c>
      <c r="F42" s="79">
        <f>IFERROR(CHOOSE(MATCH(C42,{0;1;2;3;4;5;6;7;8;9;10},1),"",2,3,5,8,10,11,12,13,14,15),"")</f>
        <v>10</v>
      </c>
      <c r="G42" s="62">
        <v>23</v>
      </c>
      <c r="H42" s="60">
        <f>IF(G42&lt;11,D42,IF(G42&lt;20,E42,F42))</f>
        <v>10</v>
      </c>
      <c r="I42" s="67">
        <v>6</v>
      </c>
      <c r="J42" s="67">
        <v>12</v>
      </c>
      <c r="K42" s="75">
        <v>692.04</v>
      </c>
      <c r="L42" s="76"/>
      <c r="M42" s="73">
        <f>IFERROR(((H42+I42+J42)*1.74+K42),"")</f>
        <v>740.76</v>
      </c>
    </row>
    <row r="43" spans="2:28" x14ac:dyDescent="0.35">
      <c r="B43" s="49"/>
      <c r="C43" s="63"/>
      <c r="D43" s="85"/>
      <c r="E43" s="80"/>
      <c r="F43" s="80"/>
      <c r="G43" s="63"/>
      <c r="H43" s="61"/>
      <c r="I43" s="69"/>
      <c r="J43" s="69"/>
      <c r="K43" s="77"/>
      <c r="L43" s="78"/>
      <c r="M43" s="74"/>
    </row>
    <row r="44" spans="2:28" ht="15" customHeight="1" x14ac:dyDescent="0.35">
      <c r="B44" s="49"/>
      <c r="C44" s="14"/>
      <c r="D44" s="14"/>
      <c r="E44" s="14"/>
    </row>
    <row r="45" spans="2:28" ht="15" customHeight="1" x14ac:dyDescent="0.35">
      <c r="B45" s="49"/>
      <c r="C45" s="14"/>
      <c r="D45" s="14"/>
      <c r="E45" s="14"/>
    </row>
    <row r="46" spans="2:28" x14ac:dyDescent="0.35">
      <c r="C46" s="18"/>
      <c r="D46" s="18"/>
      <c r="E46" s="17"/>
    </row>
    <row r="47" spans="2:28" ht="15" customHeight="1" x14ac:dyDescent="0.35">
      <c r="B47" s="49"/>
      <c r="C47" s="15"/>
      <c r="D47" s="16"/>
      <c r="E47" s="17"/>
    </row>
    <row r="48" spans="2:28" x14ac:dyDescent="0.35">
      <c r="B48" s="49"/>
      <c r="C48" s="15"/>
      <c r="D48" s="16"/>
      <c r="E48" s="17"/>
    </row>
    <row r="49" spans="2:16" x14ac:dyDescent="0.35">
      <c r="B49" s="53"/>
      <c r="C49" s="19"/>
      <c r="D49" s="19"/>
      <c r="E49" s="20"/>
    </row>
    <row r="50" spans="2:16" x14ac:dyDescent="0.35">
      <c r="B50" s="53"/>
      <c r="C50" s="19"/>
      <c r="D50" s="19"/>
      <c r="E50" s="20"/>
    </row>
    <row r="51" spans="2:16" ht="14.5" customHeight="1" x14ac:dyDescent="0.35"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</row>
    <row r="52" spans="2:16" x14ac:dyDescent="0.35"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</row>
    <row r="53" spans="2:16" x14ac:dyDescent="0.35"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</row>
    <row r="54" spans="2:16" ht="14.5" customHeight="1" x14ac:dyDescent="0.35">
      <c r="F54" s="7"/>
      <c r="G54" s="10"/>
      <c r="H54" s="7"/>
      <c r="I54" s="7"/>
      <c r="J54" s="3"/>
      <c r="K54" s="11"/>
      <c r="L54" s="11"/>
      <c r="M54" s="1"/>
      <c r="N54" s="1"/>
      <c r="O54" s="7"/>
      <c r="P54" s="3"/>
    </row>
    <row r="55" spans="2:16" x14ac:dyDescent="0.35">
      <c r="F55" s="7"/>
      <c r="G55" s="10"/>
      <c r="H55" s="7"/>
      <c r="I55" s="7"/>
      <c r="J55" s="3"/>
      <c r="K55" s="11"/>
      <c r="L55" s="11"/>
      <c r="M55" s="1"/>
      <c r="N55" s="1"/>
      <c r="O55" s="7"/>
      <c r="P55" s="3"/>
    </row>
    <row r="56" spans="2:16" ht="14.5" customHeight="1" x14ac:dyDescent="0.35">
      <c r="F56" s="7"/>
      <c r="G56" s="3"/>
      <c r="H56" s="6"/>
      <c r="I56" s="6"/>
      <c r="J56" s="6"/>
      <c r="K56" s="6"/>
      <c r="L56" s="6"/>
      <c r="M56" s="12"/>
      <c r="N56" s="12"/>
      <c r="O56" s="7"/>
      <c r="P56" s="3"/>
    </row>
    <row r="57" spans="2:16" x14ac:dyDescent="0.35">
      <c r="F57" s="7"/>
      <c r="G57" s="3"/>
      <c r="H57" s="6"/>
      <c r="I57" s="6"/>
      <c r="J57" s="6"/>
      <c r="K57" s="6"/>
      <c r="L57" s="6"/>
      <c r="M57" s="12"/>
      <c r="N57" s="12"/>
      <c r="O57" s="7"/>
      <c r="P57" s="3"/>
    </row>
    <row r="58" spans="2:16" x14ac:dyDescent="0.35">
      <c r="O58" s="7"/>
    </row>
    <row r="59" spans="2:16" x14ac:dyDescent="0.35">
      <c r="G59" s="5"/>
    </row>
  </sheetData>
  <mergeCells count="71">
    <mergeCell ref="A13:A14"/>
    <mergeCell ref="A4:A5"/>
    <mergeCell ref="A9:A11"/>
    <mergeCell ref="A17:A18"/>
    <mergeCell ref="M39:M41"/>
    <mergeCell ref="I39:I41"/>
    <mergeCell ref="J39:J41"/>
    <mergeCell ref="K39:L41"/>
    <mergeCell ref="S8:T8"/>
    <mergeCell ref="O10:P10"/>
    <mergeCell ref="Q15:R15"/>
    <mergeCell ref="Q16:R16"/>
    <mergeCell ref="O11:P11"/>
    <mergeCell ref="O12:P12"/>
    <mergeCell ref="O13:P13"/>
    <mergeCell ref="O14:P14"/>
    <mergeCell ref="O15:P15"/>
    <mergeCell ref="U15:V15"/>
    <mergeCell ref="O3:V4"/>
    <mergeCell ref="Q5:R6"/>
    <mergeCell ref="Q7:R7"/>
    <mergeCell ref="Q8:R8"/>
    <mergeCell ref="Q9:R9"/>
    <mergeCell ref="U5:V6"/>
    <mergeCell ref="U7:V7"/>
    <mergeCell ref="U8:V8"/>
    <mergeCell ref="U9:V9"/>
    <mergeCell ref="O5:P6"/>
    <mergeCell ref="O7:P7"/>
    <mergeCell ref="O8:P8"/>
    <mergeCell ref="O9:P9"/>
    <mergeCell ref="S5:T6"/>
    <mergeCell ref="S7:T7"/>
    <mergeCell ref="U10:V10"/>
    <mergeCell ref="O16:P16"/>
    <mergeCell ref="S15:T15"/>
    <mergeCell ref="S16:T16"/>
    <mergeCell ref="Q11:R11"/>
    <mergeCell ref="Q12:R12"/>
    <mergeCell ref="Q13:R13"/>
    <mergeCell ref="Q14:R14"/>
    <mergeCell ref="Q10:R10"/>
    <mergeCell ref="U16:V16"/>
    <mergeCell ref="S11:T11"/>
    <mergeCell ref="S12:T12"/>
    <mergeCell ref="U11:V11"/>
    <mergeCell ref="U12:V12"/>
    <mergeCell ref="U13:V13"/>
    <mergeCell ref="U14:V14"/>
    <mergeCell ref="S9:T9"/>
    <mergeCell ref="S10:T10"/>
    <mergeCell ref="D39:D41"/>
    <mergeCell ref="E39:E41"/>
    <mergeCell ref="E42:E43"/>
    <mergeCell ref="S13:T13"/>
    <mergeCell ref="S14:T14"/>
    <mergeCell ref="N1:N2"/>
    <mergeCell ref="H42:H43"/>
    <mergeCell ref="G42:G43"/>
    <mergeCell ref="G39:G41"/>
    <mergeCell ref="H39:H41"/>
    <mergeCell ref="C38:M38"/>
    <mergeCell ref="M42:M43"/>
    <mergeCell ref="I42:I43"/>
    <mergeCell ref="J42:J43"/>
    <mergeCell ref="K42:L43"/>
    <mergeCell ref="F42:F43"/>
    <mergeCell ref="F39:F41"/>
    <mergeCell ref="C42:C43"/>
    <mergeCell ref="D42:D43"/>
    <mergeCell ref="C39:C4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Accueil</vt:lpstr>
      <vt:lpstr>Ma_plage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didier costille</cp:lastModifiedBy>
  <cp:lastPrinted>2024-01-19T07:34:20Z</cp:lastPrinted>
  <dcterms:created xsi:type="dcterms:W3CDTF">2018-01-17T16:07:11Z</dcterms:created>
  <dcterms:modified xsi:type="dcterms:W3CDTF">2024-02-17T06:51:55Z</dcterms:modified>
</cp:coreProperties>
</file>