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pdom-my.sharepoint.com/personal/clement_rosenweg_lapeyre_fr/Documents/Desktop/Classeur commercial/"/>
    </mc:Choice>
  </mc:AlternateContent>
  <xr:revisionPtr revIDLastSave="2323" documentId="14_{7D33C833-A312-4F35-96D9-BBB0DCA0BF3A}" xr6:coauthVersionLast="47" xr6:coauthVersionMax="47" xr10:uidLastSave="{DD046362-53FF-4B5A-85EE-3BA0CE324D44}"/>
  <bookViews>
    <workbookView xWindow="-108" yWindow="-108" windowWidth="23256" windowHeight="12720" activeTab="3" xr2:uid="{7D241B0A-BE77-4865-B004-8DF92FD12915}"/>
  </bookViews>
  <sheets>
    <sheet name="QUOTIDIEN - INDICATEURS" sheetId="3" r:id="rId1"/>
    <sheet name="QUOTIDIEN - PERF STAFF" sheetId="4" r:id="rId2"/>
    <sheet name="HEBDO - GC" sheetId="5" r:id="rId3"/>
    <sheet name="TDB1" sheetId="7" r:id="rId4"/>
    <sheet name="OBJECTIF" sheetId="10" r:id="rId5"/>
  </sheets>
  <definedNames>
    <definedName name="ANALYSERESULTAT">'QUOTIDIEN - INDICATEURS'!$O$370:$AG$383</definedName>
    <definedName name="RECAPINDIC">'QUOTIDIEN - INDICATEURS'!$O$369:$AA$382</definedName>
    <definedName name="RESMOIS">'QUOTIDIEN - INDICATEURS'!$O$370:$AA$383</definedName>
    <definedName name="RESULTATMOIS">'QUOTIDIEN - INDICATEURS'!$O$370:$AA$382</definedName>
  </definedNames>
  <calcPr calcId="191029"/>
  <pivotCaches>
    <pivotCache cacheId="8" r:id="rId6"/>
    <pivotCache cacheId="23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7" l="1"/>
  <c r="AG372" i="3"/>
  <c r="AG373" i="3"/>
  <c r="AG374" i="3"/>
  <c r="AG375" i="3"/>
  <c r="AG376" i="3"/>
  <c r="AG377" i="3"/>
  <c r="AG378" i="3"/>
  <c r="AG379" i="3"/>
  <c r="AG380" i="3"/>
  <c r="AG381" i="3"/>
  <c r="AG382" i="3"/>
  <c r="AG383" i="3"/>
  <c r="AF372" i="3"/>
  <c r="AF373" i="3"/>
  <c r="AF374" i="3"/>
  <c r="AF375" i="3"/>
  <c r="AF376" i="3"/>
  <c r="AF377" i="3"/>
  <c r="AF378" i="3"/>
  <c r="AF379" i="3"/>
  <c r="AF380" i="3"/>
  <c r="AF381" i="3"/>
  <c r="AF382" i="3"/>
  <c r="AF383" i="3"/>
  <c r="AE372" i="3"/>
  <c r="AE373" i="3"/>
  <c r="AE374" i="3"/>
  <c r="AE375" i="3"/>
  <c r="AE376" i="3"/>
  <c r="AE377" i="3"/>
  <c r="AE378" i="3"/>
  <c r="AE379" i="3"/>
  <c r="AE380" i="3"/>
  <c r="AE381" i="3"/>
  <c r="AE382" i="3"/>
  <c r="AE383" i="3"/>
  <c r="AD372" i="3"/>
  <c r="AD373" i="3"/>
  <c r="AD374" i="3"/>
  <c r="AD375" i="3"/>
  <c r="AD376" i="3"/>
  <c r="AD377" i="3"/>
  <c r="AD378" i="3"/>
  <c r="AD379" i="3"/>
  <c r="AD380" i="3"/>
  <c r="AD381" i="3"/>
  <c r="AD382" i="3"/>
  <c r="AD383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G371" i="3"/>
  <c r="AF371" i="3"/>
  <c r="AD371" i="3"/>
  <c r="AE371" i="3"/>
  <c r="AC371" i="3"/>
  <c r="AB372" i="3"/>
  <c r="AB373" i="3"/>
  <c r="AB374" i="3"/>
  <c r="AB375" i="3"/>
  <c r="AB376" i="3"/>
  <c r="AB377" i="3"/>
  <c r="AB378" i="3"/>
  <c r="AB379" i="3"/>
  <c r="AB380" i="3"/>
  <c r="AB381" i="3"/>
  <c r="AB382" i="3"/>
  <c r="AB383" i="3"/>
  <c r="AB371" i="3"/>
  <c r="U383" i="3"/>
  <c r="T383" i="3"/>
  <c r="U372" i="3"/>
  <c r="U373" i="3"/>
  <c r="U374" i="3"/>
  <c r="U375" i="3"/>
  <c r="U376" i="3"/>
  <c r="U377" i="3"/>
  <c r="U378" i="3"/>
  <c r="U379" i="3"/>
  <c r="U380" i="3"/>
  <c r="U381" i="3"/>
  <c r="U382" i="3"/>
  <c r="T372" i="3"/>
  <c r="T373" i="3"/>
  <c r="T374" i="3"/>
  <c r="T375" i="3"/>
  <c r="T376" i="3"/>
  <c r="T377" i="3"/>
  <c r="T378" i="3"/>
  <c r="T379" i="3"/>
  <c r="T380" i="3"/>
  <c r="T381" i="3"/>
  <c r="T382" i="3"/>
  <c r="U371" i="3"/>
  <c r="T371" i="3"/>
  <c r="AA382" i="3"/>
  <c r="AA381" i="3"/>
  <c r="AA380" i="3"/>
  <c r="AA379" i="3"/>
  <c r="AA378" i="3"/>
  <c r="AA377" i="3"/>
  <c r="AA376" i="3"/>
  <c r="AA375" i="3"/>
  <c r="AA374" i="3"/>
  <c r="AA373" i="3"/>
  <c r="AA372" i="3"/>
  <c r="AA371" i="3"/>
  <c r="Z382" i="3"/>
  <c r="Z381" i="3"/>
  <c r="Z380" i="3"/>
  <c r="Z379" i="3"/>
  <c r="Z378" i="3"/>
  <c r="Z377" i="3"/>
  <c r="Z376" i="3"/>
  <c r="Z375" i="3"/>
  <c r="Z374" i="3"/>
  <c r="Z373" i="3"/>
  <c r="Z372" i="3"/>
  <c r="Z371" i="3"/>
  <c r="Y382" i="3"/>
  <c r="Y381" i="3"/>
  <c r="Y380" i="3"/>
  <c r="Y379" i="3"/>
  <c r="Y378" i="3"/>
  <c r="Y377" i="3"/>
  <c r="Y376" i="3"/>
  <c r="Y375" i="3"/>
  <c r="Y374" i="3"/>
  <c r="Y373" i="3"/>
  <c r="Y372" i="3"/>
  <c r="Y371" i="3"/>
  <c r="X382" i="3"/>
  <c r="X381" i="3"/>
  <c r="X380" i="3"/>
  <c r="X379" i="3"/>
  <c r="X378" i="3"/>
  <c r="X377" i="3"/>
  <c r="X376" i="3"/>
  <c r="X375" i="3"/>
  <c r="X374" i="3"/>
  <c r="X373" i="3"/>
  <c r="X372" i="3"/>
  <c r="X371" i="3"/>
  <c r="W382" i="3"/>
  <c r="W381" i="3"/>
  <c r="W380" i="3"/>
  <c r="W379" i="3"/>
  <c r="W378" i="3"/>
  <c r="W377" i="3"/>
  <c r="W376" i="3"/>
  <c r="W375" i="3"/>
  <c r="W374" i="3"/>
  <c r="W372" i="3"/>
  <c r="W373" i="3"/>
  <c r="W371" i="3"/>
  <c r="V382" i="3"/>
  <c r="V381" i="3"/>
  <c r="V380" i="3"/>
  <c r="V379" i="3"/>
  <c r="V378" i="3"/>
  <c r="V377" i="3"/>
  <c r="V376" i="3"/>
  <c r="V375" i="3"/>
  <c r="V374" i="3"/>
  <c r="V373" i="3"/>
  <c r="V372" i="3"/>
  <c r="V371" i="3"/>
  <c r="V383" i="3" s="1"/>
  <c r="Q375" i="3"/>
  <c r="R375" i="3"/>
  <c r="S375" i="3"/>
  <c r="P374" i="3"/>
  <c r="Q382" i="3"/>
  <c r="R382" i="3"/>
  <c r="S382" i="3"/>
  <c r="Q381" i="3"/>
  <c r="R381" i="3"/>
  <c r="S381" i="3"/>
  <c r="Q380" i="3"/>
  <c r="R380" i="3"/>
  <c r="S380" i="3"/>
  <c r="Q379" i="3"/>
  <c r="R379" i="3"/>
  <c r="S379" i="3"/>
  <c r="Q378" i="3"/>
  <c r="R378" i="3"/>
  <c r="S378" i="3"/>
  <c r="Q377" i="3"/>
  <c r="R377" i="3"/>
  <c r="S377" i="3"/>
  <c r="Q376" i="3"/>
  <c r="R376" i="3"/>
  <c r="S376" i="3"/>
  <c r="Q374" i="3"/>
  <c r="R374" i="3"/>
  <c r="S374" i="3"/>
  <c r="Q373" i="3"/>
  <c r="R373" i="3"/>
  <c r="S373" i="3"/>
  <c r="Q372" i="3"/>
  <c r="R372" i="3"/>
  <c r="S372" i="3"/>
  <c r="P372" i="3"/>
  <c r="Q371" i="3"/>
  <c r="R371" i="3"/>
  <c r="S371" i="3"/>
  <c r="P382" i="3"/>
  <c r="P381" i="3"/>
  <c r="P380" i="3"/>
  <c r="P379" i="3"/>
  <c r="P378" i="3"/>
  <c r="P377" i="3"/>
  <c r="P376" i="3"/>
  <c r="P375" i="3"/>
  <c r="P373" i="3"/>
  <c r="P371" i="3"/>
  <c r="P383" i="3" s="1"/>
  <c r="C8" i="10"/>
  <c r="D8" i="10"/>
  <c r="H433" i="3" s="1"/>
  <c r="E8" i="10"/>
  <c r="H483" i="3" s="1"/>
  <c r="F8" i="10"/>
  <c r="G8" i="10"/>
  <c r="H538" i="3" s="1"/>
  <c r="H8" i="10"/>
  <c r="H573" i="3" s="1"/>
  <c r="I8" i="10"/>
  <c r="H595" i="3" s="1"/>
  <c r="J8" i="10"/>
  <c r="K8" i="10"/>
  <c r="L8" i="10"/>
  <c r="M8" i="10"/>
  <c r="B8" i="10"/>
  <c r="H390" i="3" s="1"/>
  <c r="C5" i="10"/>
  <c r="G407" i="3" s="1"/>
  <c r="D5" i="10"/>
  <c r="E5" i="10"/>
  <c r="F5" i="10"/>
  <c r="G494" i="3" s="1"/>
  <c r="G5" i="10"/>
  <c r="H5" i="10"/>
  <c r="G564" i="3" s="1"/>
  <c r="I5" i="10"/>
  <c r="G601" i="3" s="1"/>
  <c r="J5" i="10"/>
  <c r="G620" i="3" s="1"/>
  <c r="K5" i="10"/>
  <c r="L5" i="10"/>
  <c r="M5" i="10"/>
  <c r="B5" i="10"/>
  <c r="G371" i="3" s="1"/>
  <c r="B4" i="10"/>
  <c r="I428" i="3" s="1"/>
  <c r="H507" i="3"/>
  <c r="G451" i="3"/>
  <c r="K735" i="3"/>
  <c r="I13" i="10"/>
  <c r="P14" i="10"/>
  <c r="P13" i="10"/>
  <c r="H400" i="3"/>
  <c r="H514" i="3"/>
  <c r="H671" i="3"/>
  <c r="B7" i="10"/>
  <c r="J425" i="3" s="1"/>
  <c r="C7" i="10"/>
  <c r="J400" i="3" s="1"/>
  <c r="D7" i="10"/>
  <c r="J440" i="3" s="1"/>
  <c r="E7" i="10"/>
  <c r="J470" i="3" s="1"/>
  <c r="F7" i="10"/>
  <c r="J494" i="3" s="1"/>
  <c r="G7" i="10"/>
  <c r="J533" i="3" s="1"/>
  <c r="H7" i="10"/>
  <c r="J577" i="3" s="1"/>
  <c r="I7" i="10"/>
  <c r="J603" i="3" s="1"/>
  <c r="J7" i="10"/>
  <c r="K7" i="10"/>
  <c r="L7" i="10"/>
  <c r="J692" i="3" s="1"/>
  <c r="M7" i="10"/>
  <c r="G442" i="3"/>
  <c r="G461" i="3"/>
  <c r="G523" i="3"/>
  <c r="G693" i="3"/>
  <c r="C4" i="10"/>
  <c r="I400" i="3" s="1"/>
  <c r="D4" i="10"/>
  <c r="I441" i="3" s="1"/>
  <c r="E4" i="10"/>
  <c r="I473" i="3" s="1"/>
  <c r="F4" i="10"/>
  <c r="I497" i="3" s="1"/>
  <c r="G4" i="10"/>
  <c r="I535" i="3" s="1"/>
  <c r="H4" i="10"/>
  <c r="I561" i="3" s="1"/>
  <c r="I4" i="10"/>
  <c r="I15" i="10" s="1"/>
  <c r="J4" i="10"/>
  <c r="I636" i="3" s="1"/>
  <c r="K4" i="10"/>
  <c r="I668" i="3" s="1"/>
  <c r="L4" i="10"/>
  <c r="I697" i="3" s="1"/>
  <c r="M4" i="10"/>
  <c r="M13" i="10" s="1"/>
  <c r="P3" i="10"/>
  <c r="C2" i="10" s="1"/>
  <c r="Q383" i="3" l="1"/>
  <c r="W383" i="3"/>
  <c r="Y383" i="3"/>
  <c r="AA383" i="3"/>
  <c r="Z383" i="3"/>
  <c r="S383" i="3"/>
  <c r="X383" i="3"/>
  <c r="R383" i="3"/>
  <c r="F16" i="10"/>
  <c r="M16" i="10"/>
  <c r="B16" i="10"/>
  <c r="H374" i="3"/>
  <c r="H378" i="3"/>
  <c r="H370" i="3"/>
  <c r="H369" i="3"/>
  <c r="H461" i="3"/>
  <c r="J16" i="10"/>
  <c r="K14" i="10"/>
  <c r="E16" i="10"/>
  <c r="J430" i="3"/>
  <c r="J14" i="10"/>
  <c r="I471" i="3"/>
  <c r="M15" i="10"/>
  <c r="I369" i="3"/>
  <c r="M14" i="10"/>
  <c r="I402" i="3"/>
  <c r="H393" i="3"/>
  <c r="H420" i="3"/>
  <c r="G517" i="3"/>
  <c r="G392" i="3"/>
  <c r="G384" i="3"/>
  <c r="G375" i="3"/>
  <c r="G380" i="3"/>
  <c r="I446" i="3"/>
  <c r="H548" i="3"/>
  <c r="I657" i="3"/>
  <c r="H13" i="10"/>
  <c r="G379" i="3"/>
  <c r="H386" i="3"/>
  <c r="I393" i="3"/>
  <c r="J387" i="3"/>
  <c r="H407" i="3"/>
  <c r="H422" i="3"/>
  <c r="G450" i="3"/>
  <c r="I439" i="3"/>
  <c r="G460" i="3"/>
  <c r="H475" i="3"/>
  <c r="I464" i="3"/>
  <c r="G516" i="3"/>
  <c r="H499" i="3"/>
  <c r="H535" i="3"/>
  <c r="H587" i="3"/>
  <c r="G552" i="3"/>
  <c r="E13" i="10"/>
  <c r="H15" i="10"/>
  <c r="G396" i="3"/>
  <c r="G376" i="3"/>
  <c r="H385" i="3"/>
  <c r="I385" i="3"/>
  <c r="J383" i="3"/>
  <c r="I411" i="3"/>
  <c r="J423" i="3"/>
  <c r="G445" i="3"/>
  <c r="I431" i="3"/>
  <c r="G486" i="3"/>
  <c r="H474" i="3"/>
  <c r="J485" i="3"/>
  <c r="G509" i="3"/>
  <c r="H498" i="3"/>
  <c r="G576" i="3"/>
  <c r="H585" i="3"/>
  <c r="J683" i="3"/>
  <c r="J391" i="3"/>
  <c r="L14" i="10"/>
  <c r="E15" i="10"/>
  <c r="G395" i="3"/>
  <c r="G372" i="3"/>
  <c r="H382" i="3"/>
  <c r="I377" i="3"/>
  <c r="J381" i="3"/>
  <c r="H412" i="3"/>
  <c r="J424" i="3"/>
  <c r="G440" i="3"/>
  <c r="I430" i="3"/>
  <c r="G478" i="3"/>
  <c r="H467" i="3"/>
  <c r="J484" i="3"/>
  <c r="G501" i="3"/>
  <c r="H491" i="3"/>
  <c r="G573" i="3"/>
  <c r="J678" i="3"/>
  <c r="J377" i="3"/>
  <c r="H413" i="3"/>
  <c r="H426" i="3"/>
  <c r="G437" i="3"/>
  <c r="J454" i="3"/>
  <c r="G477" i="3"/>
  <c r="I488" i="3"/>
  <c r="J477" i="3"/>
  <c r="G500" i="3"/>
  <c r="I513" i="3"/>
  <c r="G560" i="3"/>
  <c r="G623" i="3"/>
  <c r="H723" i="3"/>
  <c r="J404" i="3"/>
  <c r="H14" i="10"/>
  <c r="G388" i="3"/>
  <c r="H398" i="3"/>
  <c r="H377" i="3"/>
  <c r="J399" i="3"/>
  <c r="J370" i="3"/>
  <c r="I415" i="3"/>
  <c r="G433" i="3"/>
  <c r="J446" i="3"/>
  <c r="G470" i="3"/>
  <c r="I487" i="3"/>
  <c r="J469" i="3"/>
  <c r="G493" i="3"/>
  <c r="I493" i="3"/>
  <c r="M2" i="10"/>
  <c r="D14" i="10"/>
  <c r="G387" i="3"/>
  <c r="H394" i="3"/>
  <c r="J396" i="3"/>
  <c r="J369" i="3"/>
  <c r="J415" i="3"/>
  <c r="J428" i="3"/>
  <c r="I455" i="3"/>
  <c r="J445" i="3"/>
  <c r="G462" i="3"/>
  <c r="I480" i="3"/>
  <c r="J468" i="3"/>
  <c r="H515" i="3"/>
  <c r="J491" i="3"/>
  <c r="J580" i="3"/>
  <c r="J622" i="3"/>
  <c r="E2" i="10"/>
  <c r="C14" i="10"/>
  <c r="J392" i="3"/>
  <c r="J417" i="3"/>
  <c r="G458" i="3"/>
  <c r="I447" i="3"/>
  <c r="J438" i="3"/>
  <c r="I472" i="3"/>
  <c r="J461" i="3"/>
  <c r="J619" i="3"/>
  <c r="L2" i="10"/>
  <c r="J2" i="10"/>
  <c r="I2" i="10"/>
  <c r="G682" i="3"/>
  <c r="H2" i="10"/>
  <c r="G2" i="10"/>
  <c r="B2" i="10"/>
  <c r="F2" i="10"/>
  <c r="D2" i="10"/>
  <c r="G679" i="3"/>
  <c r="K2" i="10"/>
  <c r="H677" i="3"/>
  <c r="H685" i="3"/>
  <c r="H693" i="3"/>
  <c r="H701" i="3"/>
  <c r="H680" i="3"/>
  <c r="H688" i="3"/>
  <c r="H696" i="3"/>
  <c r="H681" i="3"/>
  <c r="H691" i="3"/>
  <c r="H702" i="3"/>
  <c r="H682" i="3"/>
  <c r="H692" i="3"/>
  <c r="H703" i="3"/>
  <c r="H674" i="3"/>
  <c r="H683" i="3"/>
  <c r="H694" i="3"/>
  <c r="H684" i="3"/>
  <c r="H695" i="3"/>
  <c r="H675" i="3"/>
  <c r="H686" i="3"/>
  <c r="H697" i="3"/>
  <c r="H678" i="3"/>
  <c r="H689" i="3"/>
  <c r="H699" i="3"/>
  <c r="H687" i="3"/>
  <c r="H690" i="3"/>
  <c r="H698" i="3"/>
  <c r="H700" i="3"/>
  <c r="G405" i="3"/>
  <c r="H444" i="3"/>
  <c r="I422" i="3"/>
  <c r="I414" i="3"/>
  <c r="I406" i="3"/>
  <c r="I424" i="3"/>
  <c r="I416" i="3"/>
  <c r="I408" i="3"/>
  <c r="I421" i="3"/>
  <c r="I413" i="3"/>
  <c r="I405" i="3"/>
  <c r="G529" i="3"/>
  <c r="G537" i="3"/>
  <c r="G545" i="3"/>
  <c r="G522" i="3"/>
  <c r="G530" i="3"/>
  <c r="G538" i="3"/>
  <c r="G546" i="3"/>
  <c r="G521" i="3"/>
  <c r="G524" i="3"/>
  <c r="G532" i="3"/>
  <c r="G540" i="3"/>
  <c r="G548" i="3"/>
  <c r="G525" i="3"/>
  <c r="G533" i="3"/>
  <c r="G541" i="3"/>
  <c r="G549" i="3"/>
  <c r="G528" i="3"/>
  <c r="G544" i="3"/>
  <c r="G531" i="3"/>
  <c r="G547" i="3"/>
  <c r="G534" i="3"/>
  <c r="G550" i="3"/>
  <c r="G535" i="3"/>
  <c r="H555" i="3"/>
  <c r="H563" i="3"/>
  <c r="H571" i="3"/>
  <c r="H579" i="3"/>
  <c r="H556" i="3"/>
  <c r="H564" i="3"/>
  <c r="H572" i="3"/>
  <c r="H580" i="3"/>
  <c r="H558" i="3"/>
  <c r="H566" i="3"/>
  <c r="H574" i="3"/>
  <c r="H559" i="3"/>
  <c r="H567" i="3"/>
  <c r="H575" i="3"/>
  <c r="H562" i="3"/>
  <c r="H578" i="3"/>
  <c r="H565" i="3"/>
  <c r="H581" i="3"/>
  <c r="H552" i="3"/>
  <c r="H568" i="3"/>
  <c r="H553" i="3"/>
  <c r="H569" i="3"/>
  <c r="I373" i="3"/>
  <c r="G412" i="3"/>
  <c r="H450" i="3"/>
  <c r="I505" i="3"/>
  <c r="G539" i="3"/>
  <c r="I532" i="3"/>
  <c r="I585" i="3"/>
  <c r="I593" i="3"/>
  <c r="I601" i="3"/>
  <c r="I609" i="3"/>
  <c r="I588" i="3"/>
  <c r="I596" i="3"/>
  <c r="I604" i="3"/>
  <c r="I612" i="3"/>
  <c r="I586" i="3"/>
  <c r="I597" i="3"/>
  <c r="I607" i="3"/>
  <c r="I582" i="3"/>
  <c r="I587" i="3"/>
  <c r="I598" i="3"/>
  <c r="I608" i="3"/>
  <c r="I583" i="3"/>
  <c r="I589" i="3"/>
  <c r="I599" i="3"/>
  <c r="I610" i="3"/>
  <c r="I590" i="3"/>
  <c r="I600" i="3"/>
  <c r="I611" i="3"/>
  <c r="I591" i="3"/>
  <c r="I602" i="3"/>
  <c r="I594" i="3"/>
  <c r="I605" i="3"/>
  <c r="I592" i="3"/>
  <c r="I595" i="3"/>
  <c r="I603" i="3"/>
  <c r="I606" i="3"/>
  <c r="G711" i="3"/>
  <c r="G719" i="3"/>
  <c r="G727" i="3"/>
  <c r="G712" i="3"/>
  <c r="G720" i="3"/>
  <c r="G728" i="3"/>
  <c r="G706" i="3"/>
  <c r="G714" i="3"/>
  <c r="G722" i="3"/>
  <c r="G730" i="3"/>
  <c r="G704" i="3"/>
  <c r="G709" i="3"/>
  <c r="G723" i="3"/>
  <c r="G734" i="3"/>
  <c r="G710" i="3"/>
  <c r="G724" i="3"/>
  <c r="G713" i="3"/>
  <c r="G725" i="3"/>
  <c r="G715" i="3"/>
  <c r="G726" i="3"/>
  <c r="G716" i="3"/>
  <c r="G729" i="3"/>
  <c r="G707" i="3"/>
  <c r="G718" i="3"/>
  <c r="G732" i="3"/>
  <c r="G717" i="3"/>
  <c r="G721" i="3"/>
  <c r="G731" i="3"/>
  <c r="G733" i="3"/>
  <c r="G465" i="3"/>
  <c r="G473" i="3"/>
  <c r="G481" i="3"/>
  <c r="G489" i="3"/>
  <c r="G466" i="3"/>
  <c r="G474" i="3"/>
  <c r="G482" i="3"/>
  <c r="G467" i="3"/>
  <c r="G475" i="3"/>
  <c r="G483" i="3"/>
  <c r="G468" i="3"/>
  <c r="G476" i="3"/>
  <c r="G484" i="3"/>
  <c r="J590" i="3"/>
  <c r="J598" i="3"/>
  <c r="J606" i="3"/>
  <c r="J585" i="3"/>
  <c r="J593" i="3"/>
  <c r="J601" i="3"/>
  <c r="J609" i="3"/>
  <c r="J582" i="3"/>
  <c r="J594" i="3"/>
  <c r="J604" i="3"/>
  <c r="J583" i="3"/>
  <c r="J584" i="3"/>
  <c r="J595" i="3"/>
  <c r="J605" i="3"/>
  <c r="J586" i="3"/>
  <c r="J596" i="3"/>
  <c r="J607" i="3"/>
  <c r="J587" i="3"/>
  <c r="J597" i="3"/>
  <c r="J608" i="3"/>
  <c r="J588" i="3"/>
  <c r="J599" i="3"/>
  <c r="J610" i="3"/>
  <c r="J591" i="3"/>
  <c r="J602" i="3"/>
  <c r="J612" i="3"/>
  <c r="J589" i="3"/>
  <c r="J592" i="3"/>
  <c r="H425" i="3"/>
  <c r="H417" i="3"/>
  <c r="H409" i="3"/>
  <c r="H427" i="3"/>
  <c r="H419" i="3"/>
  <c r="H411" i="3"/>
  <c r="H403" i="3"/>
  <c r="H424" i="3"/>
  <c r="H416" i="3"/>
  <c r="H408" i="3"/>
  <c r="H494" i="3"/>
  <c r="H502" i="3"/>
  <c r="H510" i="3"/>
  <c r="H518" i="3"/>
  <c r="H495" i="3"/>
  <c r="H503" i="3"/>
  <c r="H511" i="3"/>
  <c r="H519" i="3"/>
  <c r="H496" i="3"/>
  <c r="H504" i="3"/>
  <c r="H512" i="3"/>
  <c r="H520" i="3"/>
  <c r="H497" i="3"/>
  <c r="H505" i="3"/>
  <c r="H513" i="3"/>
  <c r="H490" i="3"/>
  <c r="K13" i="10"/>
  <c r="C13" i="10"/>
  <c r="F14" i="10"/>
  <c r="K15" i="10"/>
  <c r="C15" i="10"/>
  <c r="H16" i="10"/>
  <c r="G398" i="3"/>
  <c r="G390" i="3"/>
  <c r="G382" i="3"/>
  <c r="G374" i="3"/>
  <c r="H396" i="3"/>
  <c r="H388" i="3"/>
  <c r="H380" i="3"/>
  <c r="H372" i="3"/>
  <c r="I395" i="3"/>
  <c r="I387" i="3"/>
  <c r="I379" i="3"/>
  <c r="I371" i="3"/>
  <c r="J394" i="3"/>
  <c r="J385" i="3"/>
  <c r="J375" i="3"/>
  <c r="H401" i="3"/>
  <c r="H406" i="3"/>
  <c r="H410" i="3"/>
  <c r="J414" i="3"/>
  <c r="I418" i="3"/>
  <c r="H423" i="3"/>
  <c r="I427" i="3"/>
  <c r="G421" i="3"/>
  <c r="G456" i="3"/>
  <c r="H429" i="3"/>
  <c r="H448" i="3"/>
  <c r="H434" i="3"/>
  <c r="I449" i="3"/>
  <c r="I433" i="3"/>
  <c r="J448" i="3"/>
  <c r="J432" i="3"/>
  <c r="G480" i="3"/>
  <c r="G464" i="3"/>
  <c r="H477" i="3"/>
  <c r="I474" i="3"/>
  <c r="J487" i="3"/>
  <c r="J471" i="3"/>
  <c r="G519" i="3"/>
  <c r="G503" i="3"/>
  <c r="H517" i="3"/>
  <c r="H501" i="3"/>
  <c r="I515" i="3"/>
  <c r="J495" i="3"/>
  <c r="G527" i="3"/>
  <c r="H523" i="3"/>
  <c r="J549" i="3"/>
  <c r="G580" i="3"/>
  <c r="H577" i="3"/>
  <c r="H598" i="3"/>
  <c r="G634" i="3"/>
  <c r="J632" i="3"/>
  <c r="J694" i="3"/>
  <c r="G408" i="3"/>
  <c r="G416" i="3"/>
  <c r="G424" i="3"/>
  <c r="G402" i="3"/>
  <c r="G410" i="3"/>
  <c r="G418" i="3"/>
  <c r="G426" i="3"/>
  <c r="G403" i="3"/>
  <c r="G411" i="3"/>
  <c r="G419" i="3"/>
  <c r="G427" i="3"/>
  <c r="H432" i="3"/>
  <c r="I491" i="3"/>
  <c r="I499" i="3"/>
  <c r="I492" i="3"/>
  <c r="I494" i="3"/>
  <c r="I502" i="3"/>
  <c r="I495" i="3"/>
  <c r="I498" i="3"/>
  <c r="I508" i="3"/>
  <c r="I516" i="3"/>
  <c r="I500" i="3"/>
  <c r="I509" i="3"/>
  <c r="I517" i="3"/>
  <c r="I501" i="3"/>
  <c r="I510" i="3"/>
  <c r="I518" i="3"/>
  <c r="I490" i="3"/>
  <c r="I503" i="3"/>
  <c r="I511" i="3"/>
  <c r="I519" i="3"/>
  <c r="H645" i="3"/>
  <c r="H653" i="3"/>
  <c r="H661" i="3"/>
  <c r="H669" i="3"/>
  <c r="H648" i="3"/>
  <c r="H656" i="3"/>
  <c r="H664" i="3"/>
  <c r="H672" i="3"/>
  <c r="H651" i="3"/>
  <c r="H662" i="3"/>
  <c r="H673" i="3"/>
  <c r="H644" i="3"/>
  <c r="H652" i="3"/>
  <c r="H663" i="3"/>
  <c r="H654" i="3"/>
  <c r="H665" i="3"/>
  <c r="H655" i="3"/>
  <c r="H666" i="3"/>
  <c r="H643" i="3"/>
  <c r="H646" i="3"/>
  <c r="H657" i="3"/>
  <c r="H667" i="3"/>
  <c r="H649" i="3"/>
  <c r="H659" i="3"/>
  <c r="H670" i="3"/>
  <c r="H647" i="3"/>
  <c r="H650" i="3"/>
  <c r="H658" i="3"/>
  <c r="H660" i="3"/>
  <c r="I650" i="3"/>
  <c r="I658" i="3"/>
  <c r="I666" i="3"/>
  <c r="I645" i="3"/>
  <c r="I653" i="3"/>
  <c r="I661" i="3"/>
  <c r="I669" i="3"/>
  <c r="I644" i="3"/>
  <c r="I648" i="3"/>
  <c r="I659" i="3"/>
  <c r="I670" i="3"/>
  <c r="I649" i="3"/>
  <c r="I660" i="3"/>
  <c r="I671" i="3"/>
  <c r="I651" i="3"/>
  <c r="I662" i="3"/>
  <c r="I672" i="3"/>
  <c r="I643" i="3"/>
  <c r="I652" i="3"/>
  <c r="I663" i="3"/>
  <c r="I673" i="3"/>
  <c r="I654" i="3"/>
  <c r="I664" i="3"/>
  <c r="I646" i="3"/>
  <c r="I656" i="3"/>
  <c r="I667" i="3"/>
  <c r="I647" i="3"/>
  <c r="J647" i="3"/>
  <c r="J655" i="3"/>
  <c r="J663" i="3"/>
  <c r="J671" i="3"/>
  <c r="J650" i="3"/>
  <c r="J658" i="3"/>
  <c r="J666" i="3"/>
  <c r="J645" i="3"/>
  <c r="J656" i="3"/>
  <c r="J667" i="3"/>
  <c r="J646" i="3"/>
  <c r="J657" i="3"/>
  <c r="J668" i="3"/>
  <c r="J643" i="3"/>
  <c r="J648" i="3"/>
  <c r="J659" i="3"/>
  <c r="J669" i="3"/>
  <c r="J649" i="3"/>
  <c r="J660" i="3"/>
  <c r="J670" i="3"/>
  <c r="J651" i="3"/>
  <c r="J661" i="3"/>
  <c r="J672" i="3"/>
  <c r="J653" i="3"/>
  <c r="J664" i="3"/>
  <c r="J662" i="3"/>
  <c r="J665" i="3"/>
  <c r="J673" i="3"/>
  <c r="J644" i="3"/>
  <c r="I389" i="3"/>
  <c r="I409" i="3"/>
  <c r="J529" i="3"/>
  <c r="H557" i="3"/>
  <c r="I621" i="3"/>
  <c r="I629" i="3"/>
  <c r="I637" i="3"/>
  <c r="I616" i="3"/>
  <c r="I624" i="3"/>
  <c r="I632" i="3"/>
  <c r="I640" i="3"/>
  <c r="I617" i="3"/>
  <c r="I627" i="3"/>
  <c r="I638" i="3"/>
  <c r="I618" i="3"/>
  <c r="I628" i="3"/>
  <c r="I639" i="3"/>
  <c r="I619" i="3"/>
  <c r="I630" i="3"/>
  <c r="I641" i="3"/>
  <c r="I620" i="3"/>
  <c r="I631" i="3"/>
  <c r="I642" i="3"/>
  <c r="I622" i="3"/>
  <c r="I633" i="3"/>
  <c r="I613" i="3"/>
  <c r="I625" i="3"/>
  <c r="I635" i="3"/>
  <c r="I615" i="3"/>
  <c r="I614" i="3"/>
  <c r="I623" i="3"/>
  <c r="I626" i="3"/>
  <c r="I554" i="3"/>
  <c r="I562" i="3"/>
  <c r="I570" i="3"/>
  <c r="I578" i="3"/>
  <c r="I557" i="3"/>
  <c r="I565" i="3"/>
  <c r="I573" i="3"/>
  <c r="I581" i="3"/>
  <c r="I563" i="3"/>
  <c r="I574" i="3"/>
  <c r="I553" i="3"/>
  <c r="I564" i="3"/>
  <c r="I575" i="3"/>
  <c r="I552" i="3"/>
  <c r="I555" i="3"/>
  <c r="I566" i="3"/>
  <c r="I576" i="3"/>
  <c r="I556" i="3"/>
  <c r="I567" i="3"/>
  <c r="I577" i="3"/>
  <c r="I551" i="3"/>
  <c r="I558" i="3"/>
  <c r="I568" i="3"/>
  <c r="I579" i="3"/>
  <c r="I560" i="3"/>
  <c r="I571" i="3"/>
  <c r="I569" i="3"/>
  <c r="I572" i="3"/>
  <c r="I580" i="3"/>
  <c r="G680" i="3"/>
  <c r="G688" i="3"/>
  <c r="G696" i="3"/>
  <c r="G675" i="3"/>
  <c r="G683" i="3"/>
  <c r="G691" i="3"/>
  <c r="G699" i="3"/>
  <c r="G674" i="3"/>
  <c r="G684" i="3"/>
  <c r="G694" i="3"/>
  <c r="G685" i="3"/>
  <c r="G695" i="3"/>
  <c r="G676" i="3"/>
  <c r="G686" i="3"/>
  <c r="G697" i="3"/>
  <c r="G677" i="3"/>
  <c r="G687" i="3"/>
  <c r="G698" i="3"/>
  <c r="G678" i="3"/>
  <c r="G689" i="3"/>
  <c r="G700" i="3"/>
  <c r="G681" i="3"/>
  <c r="G692" i="3"/>
  <c r="G702" i="3"/>
  <c r="G701" i="3"/>
  <c r="G703" i="3"/>
  <c r="G436" i="3"/>
  <c r="G444" i="3"/>
  <c r="G452" i="3"/>
  <c r="G429" i="3"/>
  <c r="G430" i="3"/>
  <c r="G438" i="3"/>
  <c r="G446" i="3"/>
  <c r="G454" i="3"/>
  <c r="G431" i="3"/>
  <c r="G439" i="3"/>
  <c r="G447" i="3"/>
  <c r="G455" i="3"/>
  <c r="J551" i="3"/>
  <c r="J559" i="3"/>
  <c r="J567" i="3"/>
  <c r="J575" i="3"/>
  <c r="J554" i="3"/>
  <c r="J562" i="3"/>
  <c r="J570" i="3"/>
  <c r="J578" i="3"/>
  <c r="J560" i="3"/>
  <c r="J571" i="3"/>
  <c r="J581" i="3"/>
  <c r="J552" i="3"/>
  <c r="J561" i="3"/>
  <c r="J572" i="3"/>
  <c r="J563" i="3"/>
  <c r="J573" i="3"/>
  <c r="J553" i="3"/>
  <c r="J564" i="3"/>
  <c r="J574" i="3"/>
  <c r="J555" i="3"/>
  <c r="J565" i="3"/>
  <c r="J576" i="3"/>
  <c r="J557" i="3"/>
  <c r="J568" i="3"/>
  <c r="J579" i="3"/>
  <c r="J556" i="3"/>
  <c r="J558" i="3"/>
  <c r="J566" i="3"/>
  <c r="J569" i="3"/>
  <c r="H709" i="3"/>
  <c r="H717" i="3"/>
  <c r="H725" i="3"/>
  <c r="H733" i="3"/>
  <c r="H710" i="3"/>
  <c r="H718" i="3"/>
  <c r="H726" i="3"/>
  <c r="H734" i="3"/>
  <c r="H712" i="3"/>
  <c r="H720" i="3"/>
  <c r="H728" i="3"/>
  <c r="H705" i="3"/>
  <c r="H706" i="3"/>
  <c r="H714" i="3"/>
  <c r="H722" i="3"/>
  <c r="H730" i="3"/>
  <c r="H708" i="3"/>
  <c r="H724" i="3"/>
  <c r="H711" i="3"/>
  <c r="H727" i="3"/>
  <c r="H704" i="3"/>
  <c r="H713" i="3"/>
  <c r="H729" i="3"/>
  <c r="H715" i="3"/>
  <c r="H731" i="3"/>
  <c r="H716" i="3"/>
  <c r="H732" i="3"/>
  <c r="H721" i="3"/>
  <c r="H707" i="3"/>
  <c r="H462" i="3"/>
  <c r="H470" i="3"/>
  <c r="H478" i="3"/>
  <c r="H486" i="3"/>
  <c r="H463" i="3"/>
  <c r="H471" i="3"/>
  <c r="H479" i="3"/>
  <c r="H487" i="3"/>
  <c r="H464" i="3"/>
  <c r="H472" i="3"/>
  <c r="H480" i="3"/>
  <c r="H488" i="3"/>
  <c r="H465" i="3"/>
  <c r="H473" i="3"/>
  <c r="H481" i="3"/>
  <c r="H489" i="3"/>
  <c r="H460" i="3"/>
  <c r="J13" i="10"/>
  <c r="E14" i="10"/>
  <c r="J15" i="10"/>
  <c r="B15" i="10"/>
  <c r="G16" i="10"/>
  <c r="G397" i="3"/>
  <c r="G389" i="3"/>
  <c r="G381" i="3"/>
  <c r="G373" i="3"/>
  <c r="H395" i="3"/>
  <c r="H387" i="3"/>
  <c r="H379" i="3"/>
  <c r="H371" i="3"/>
  <c r="I394" i="3"/>
  <c r="I386" i="3"/>
  <c r="I378" i="3"/>
  <c r="I370" i="3"/>
  <c r="J393" i="3"/>
  <c r="J384" i="3"/>
  <c r="J372" i="3"/>
  <c r="H402" i="3"/>
  <c r="J406" i="3"/>
  <c r="I410" i="3"/>
  <c r="H415" i="3"/>
  <c r="I419" i="3"/>
  <c r="I423" i="3"/>
  <c r="H428" i="3"/>
  <c r="G420" i="3"/>
  <c r="G406" i="3"/>
  <c r="G453" i="3"/>
  <c r="G441" i="3"/>
  <c r="H458" i="3"/>
  <c r="H447" i="3"/>
  <c r="I448" i="3"/>
  <c r="I432" i="3"/>
  <c r="J447" i="3"/>
  <c r="J431" i="3"/>
  <c r="G479" i="3"/>
  <c r="G463" i="3"/>
  <c r="H476" i="3"/>
  <c r="I489" i="3"/>
  <c r="J486" i="3"/>
  <c r="G518" i="3"/>
  <c r="G502" i="3"/>
  <c r="H516" i="3"/>
  <c r="H500" i="3"/>
  <c r="I514" i="3"/>
  <c r="I496" i="3"/>
  <c r="G526" i="3"/>
  <c r="H522" i="3"/>
  <c r="J548" i="3"/>
  <c r="G579" i="3"/>
  <c r="H576" i="3"/>
  <c r="I559" i="3"/>
  <c r="G631" i="3"/>
  <c r="J630" i="3"/>
  <c r="I665" i="3"/>
  <c r="G690" i="3"/>
  <c r="G648" i="3"/>
  <c r="G656" i="3"/>
  <c r="G664" i="3"/>
  <c r="G672" i="3"/>
  <c r="G651" i="3"/>
  <c r="G659" i="3"/>
  <c r="G667" i="3"/>
  <c r="G654" i="3"/>
  <c r="G665" i="3"/>
  <c r="G645" i="3"/>
  <c r="G655" i="3"/>
  <c r="G666" i="3"/>
  <c r="G644" i="3"/>
  <c r="G646" i="3"/>
  <c r="G657" i="3"/>
  <c r="G668" i="3"/>
  <c r="G647" i="3"/>
  <c r="G658" i="3"/>
  <c r="G669" i="3"/>
  <c r="G649" i="3"/>
  <c r="G660" i="3"/>
  <c r="G670" i="3"/>
  <c r="G652" i="3"/>
  <c r="G662" i="3"/>
  <c r="G673" i="3"/>
  <c r="G661" i="3"/>
  <c r="G663" i="3"/>
  <c r="G643" i="3"/>
  <c r="G671" i="3"/>
  <c r="H435" i="3"/>
  <c r="H443" i="3"/>
  <c r="H451" i="3"/>
  <c r="H459" i="3"/>
  <c r="H437" i="3"/>
  <c r="H445" i="3"/>
  <c r="H453" i="3"/>
  <c r="H430" i="3"/>
  <c r="H438" i="3"/>
  <c r="H446" i="3"/>
  <c r="H454" i="3"/>
  <c r="G417" i="3"/>
  <c r="H457" i="3"/>
  <c r="I548" i="3"/>
  <c r="J497" i="3"/>
  <c r="J505" i="3"/>
  <c r="J513" i="3"/>
  <c r="J498" i="3"/>
  <c r="J506" i="3"/>
  <c r="J514" i="3"/>
  <c r="J492" i="3"/>
  <c r="J500" i="3"/>
  <c r="J508" i="3"/>
  <c r="J516" i="3"/>
  <c r="J493" i="3"/>
  <c r="J501" i="3"/>
  <c r="J509" i="3"/>
  <c r="J517" i="3"/>
  <c r="J496" i="3"/>
  <c r="J512" i="3"/>
  <c r="J499" i="3"/>
  <c r="J515" i="3"/>
  <c r="J490" i="3"/>
  <c r="J502" i="3"/>
  <c r="J518" i="3"/>
  <c r="J503" i="3"/>
  <c r="J519" i="3"/>
  <c r="I392" i="3"/>
  <c r="I376" i="3"/>
  <c r="I407" i="3"/>
  <c r="I420" i="3"/>
  <c r="G415" i="3"/>
  <c r="G404" i="3"/>
  <c r="H442" i="3"/>
  <c r="J520" i="3"/>
  <c r="I545" i="3"/>
  <c r="J542" i="3"/>
  <c r="H570" i="3"/>
  <c r="I655" i="3"/>
  <c r="I707" i="3"/>
  <c r="I715" i="3"/>
  <c r="I723" i="3"/>
  <c r="I731" i="3"/>
  <c r="I708" i="3"/>
  <c r="I716" i="3"/>
  <c r="I724" i="3"/>
  <c r="I732" i="3"/>
  <c r="I704" i="3"/>
  <c r="I709" i="3"/>
  <c r="I710" i="3"/>
  <c r="I718" i="3"/>
  <c r="I726" i="3"/>
  <c r="I734" i="3"/>
  <c r="I711" i="3"/>
  <c r="I719" i="3"/>
  <c r="I727" i="3"/>
  <c r="I712" i="3"/>
  <c r="I720" i="3"/>
  <c r="I728" i="3"/>
  <c r="I717" i="3"/>
  <c r="I721" i="3"/>
  <c r="I722" i="3"/>
  <c r="I725" i="3"/>
  <c r="I705" i="3"/>
  <c r="I729" i="3"/>
  <c r="I713" i="3"/>
  <c r="I733" i="3"/>
  <c r="I706" i="3"/>
  <c r="I714" i="3"/>
  <c r="I730" i="3"/>
  <c r="I467" i="3"/>
  <c r="I475" i="3"/>
  <c r="I483" i="3"/>
  <c r="I468" i="3"/>
  <c r="I476" i="3"/>
  <c r="I484" i="3"/>
  <c r="I461" i="3"/>
  <c r="I469" i="3"/>
  <c r="I477" i="3"/>
  <c r="I485" i="3"/>
  <c r="I460" i="3"/>
  <c r="I462" i="3"/>
  <c r="I470" i="3"/>
  <c r="I478" i="3"/>
  <c r="I486" i="3"/>
  <c r="G591" i="3"/>
  <c r="G599" i="3"/>
  <c r="G607" i="3"/>
  <c r="G586" i="3"/>
  <c r="G594" i="3"/>
  <c r="G602" i="3"/>
  <c r="G610" i="3"/>
  <c r="G592" i="3"/>
  <c r="G603" i="3"/>
  <c r="G593" i="3"/>
  <c r="G604" i="3"/>
  <c r="G584" i="3"/>
  <c r="G595" i="3"/>
  <c r="G605" i="3"/>
  <c r="G583" i="3"/>
  <c r="G582" i="3"/>
  <c r="G585" i="3"/>
  <c r="G596" i="3"/>
  <c r="G606" i="3"/>
  <c r="G587" i="3"/>
  <c r="G597" i="3"/>
  <c r="G608" i="3"/>
  <c r="G589" i="3"/>
  <c r="G600" i="3"/>
  <c r="G611" i="3"/>
  <c r="G588" i="3"/>
  <c r="G590" i="3"/>
  <c r="J705" i="3"/>
  <c r="J713" i="3"/>
  <c r="J721" i="3"/>
  <c r="J729" i="3"/>
  <c r="J704" i="3"/>
  <c r="J706" i="3"/>
  <c r="J714" i="3"/>
  <c r="J722" i="3"/>
  <c r="J730" i="3"/>
  <c r="J707" i="3"/>
  <c r="J715" i="3"/>
  <c r="J723" i="3"/>
  <c r="J731" i="3"/>
  <c r="J708" i="3"/>
  <c r="J716" i="3"/>
  <c r="J724" i="3"/>
  <c r="J732" i="3"/>
  <c r="J709" i="3"/>
  <c r="J717" i="3"/>
  <c r="J725" i="3"/>
  <c r="J733" i="3"/>
  <c r="J710" i="3"/>
  <c r="J718" i="3"/>
  <c r="J726" i="3"/>
  <c r="J734" i="3"/>
  <c r="J711" i="3"/>
  <c r="J712" i="3"/>
  <c r="J719" i="3"/>
  <c r="J720" i="3"/>
  <c r="J727" i="3"/>
  <c r="J728" i="3"/>
  <c r="J464" i="3"/>
  <c r="J472" i="3"/>
  <c r="J480" i="3"/>
  <c r="J488" i="3"/>
  <c r="J465" i="3"/>
  <c r="J473" i="3"/>
  <c r="J481" i="3"/>
  <c r="J489" i="3"/>
  <c r="J460" i="3"/>
  <c r="J466" i="3"/>
  <c r="J474" i="3"/>
  <c r="J482" i="3"/>
  <c r="J467" i="3"/>
  <c r="J475" i="3"/>
  <c r="J483" i="3"/>
  <c r="H617" i="3"/>
  <c r="H625" i="3"/>
  <c r="H633" i="3"/>
  <c r="H641" i="3"/>
  <c r="H614" i="3"/>
  <c r="H620" i="3"/>
  <c r="H628" i="3"/>
  <c r="H636" i="3"/>
  <c r="H621" i="3"/>
  <c r="H631" i="3"/>
  <c r="H642" i="3"/>
  <c r="H622" i="3"/>
  <c r="H632" i="3"/>
  <c r="H623" i="3"/>
  <c r="H634" i="3"/>
  <c r="H624" i="3"/>
  <c r="H635" i="3"/>
  <c r="H615" i="3"/>
  <c r="H626" i="3"/>
  <c r="H637" i="3"/>
  <c r="H618" i="3"/>
  <c r="H629" i="3"/>
  <c r="H639" i="3"/>
  <c r="H627" i="3"/>
  <c r="H630" i="3"/>
  <c r="H638" i="3"/>
  <c r="H613" i="3"/>
  <c r="H640" i="3"/>
  <c r="G13" i="10"/>
  <c r="B14" i="10"/>
  <c r="G15" i="10"/>
  <c r="L16" i="10"/>
  <c r="D16" i="10"/>
  <c r="G394" i="3"/>
  <c r="G386" i="3"/>
  <c r="G378" i="3"/>
  <c r="G370" i="3"/>
  <c r="H392" i="3"/>
  <c r="H384" i="3"/>
  <c r="H376" i="3"/>
  <c r="I399" i="3"/>
  <c r="I391" i="3"/>
  <c r="I383" i="3"/>
  <c r="I375" i="3"/>
  <c r="J398" i="3"/>
  <c r="J389" i="3"/>
  <c r="J380" i="3"/>
  <c r="G369" i="3"/>
  <c r="H404" i="3"/>
  <c r="J407" i="3"/>
  <c r="I412" i="3"/>
  <c r="J416" i="3"/>
  <c r="J420" i="3"/>
  <c r="I425" i="3"/>
  <c r="G428" i="3"/>
  <c r="G414" i="3"/>
  <c r="G401" i="3"/>
  <c r="G449" i="3"/>
  <c r="G435" i="3"/>
  <c r="H455" i="3"/>
  <c r="H441" i="3"/>
  <c r="I457" i="3"/>
  <c r="J456" i="3"/>
  <c r="G488" i="3"/>
  <c r="G472" i="3"/>
  <c r="H485" i="3"/>
  <c r="H469" i="3"/>
  <c r="I482" i="3"/>
  <c r="I466" i="3"/>
  <c r="J479" i="3"/>
  <c r="J463" i="3"/>
  <c r="G511" i="3"/>
  <c r="G495" i="3"/>
  <c r="H509" i="3"/>
  <c r="H493" i="3"/>
  <c r="I507" i="3"/>
  <c r="J511" i="3"/>
  <c r="G543" i="3"/>
  <c r="H539" i="3"/>
  <c r="I536" i="3"/>
  <c r="H561" i="3"/>
  <c r="G612" i="3"/>
  <c r="I584" i="3"/>
  <c r="H619" i="3"/>
  <c r="G653" i="3"/>
  <c r="J654" i="3"/>
  <c r="H679" i="3"/>
  <c r="G708" i="3"/>
  <c r="J527" i="3"/>
  <c r="J535" i="3"/>
  <c r="J543" i="3"/>
  <c r="J528" i="3"/>
  <c r="J536" i="3"/>
  <c r="J544" i="3"/>
  <c r="J522" i="3"/>
  <c r="J530" i="3"/>
  <c r="J538" i="3"/>
  <c r="J546" i="3"/>
  <c r="J523" i="3"/>
  <c r="J531" i="3"/>
  <c r="J539" i="3"/>
  <c r="J547" i="3"/>
  <c r="J534" i="3"/>
  <c r="J550" i="3"/>
  <c r="J537" i="3"/>
  <c r="J524" i="3"/>
  <c r="J540" i="3"/>
  <c r="J525" i="3"/>
  <c r="J541" i="3"/>
  <c r="J521" i="3"/>
  <c r="J545" i="3"/>
  <c r="G621" i="3"/>
  <c r="G629" i="3"/>
  <c r="G637" i="3"/>
  <c r="G613" i="3"/>
  <c r="G616" i="3"/>
  <c r="G624" i="3"/>
  <c r="G632" i="3"/>
  <c r="G640" i="3"/>
  <c r="G625" i="3"/>
  <c r="G635" i="3"/>
  <c r="G614" i="3"/>
  <c r="G615" i="3"/>
  <c r="G626" i="3"/>
  <c r="G636" i="3"/>
  <c r="G617" i="3"/>
  <c r="G627" i="3"/>
  <c r="G638" i="3"/>
  <c r="G618" i="3"/>
  <c r="G628" i="3"/>
  <c r="G639" i="3"/>
  <c r="G619" i="3"/>
  <c r="G630" i="3"/>
  <c r="G641" i="3"/>
  <c r="G622" i="3"/>
  <c r="G633" i="3"/>
  <c r="G642" i="3"/>
  <c r="I384" i="3"/>
  <c r="I403" i="3"/>
  <c r="H456" i="3"/>
  <c r="H431" i="3"/>
  <c r="I512" i="3"/>
  <c r="I521" i="3"/>
  <c r="I682" i="3"/>
  <c r="I690" i="3"/>
  <c r="I698" i="3"/>
  <c r="I677" i="3"/>
  <c r="I685" i="3"/>
  <c r="I693" i="3"/>
  <c r="I701" i="3"/>
  <c r="I678" i="3"/>
  <c r="I688" i="3"/>
  <c r="I699" i="3"/>
  <c r="I674" i="3"/>
  <c r="I679" i="3"/>
  <c r="I689" i="3"/>
  <c r="I700" i="3"/>
  <c r="I680" i="3"/>
  <c r="I691" i="3"/>
  <c r="I702" i="3"/>
  <c r="I681" i="3"/>
  <c r="I692" i="3"/>
  <c r="I703" i="3"/>
  <c r="I683" i="3"/>
  <c r="I694" i="3"/>
  <c r="I675" i="3"/>
  <c r="I686" i="3"/>
  <c r="I696" i="3"/>
  <c r="I676" i="3"/>
  <c r="I684" i="3"/>
  <c r="I687" i="3"/>
  <c r="I434" i="3"/>
  <c r="I442" i="3"/>
  <c r="I450" i="3"/>
  <c r="I458" i="3"/>
  <c r="I435" i="3"/>
  <c r="I443" i="3"/>
  <c r="I451" i="3"/>
  <c r="I459" i="3"/>
  <c r="I436" i="3"/>
  <c r="I444" i="3"/>
  <c r="I452" i="3"/>
  <c r="I429" i="3"/>
  <c r="I437" i="3"/>
  <c r="I445" i="3"/>
  <c r="I453" i="3"/>
  <c r="G558" i="3"/>
  <c r="G566" i="3"/>
  <c r="G574" i="3"/>
  <c r="G559" i="3"/>
  <c r="G567" i="3"/>
  <c r="G575" i="3"/>
  <c r="G553" i="3"/>
  <c r="G561" i="3"/>
  <c r="G569" i="3"/>
  <c r="G577" i="3"/>
  <c r="G554" i="3"/>
  <c r="G562" i="3"/>
  <c r="G570" i="3"/>
  <c r="G578" i="3"/>
  <c r="G551" i="3"/>
  <c r="G565" i="3"/>
  <c r="G581" i="3"/>
  <c r="G568" i="3"/>
  <c r="G555" i="3"/>
  <c r="G571" i="3"/>
  <c r="G556" i="3"/>
  <c r="G572" i="3"/>
  <c r="J679" i="3"/>
  <c r="J687" i="3"/>
  <c r="J695" i="3"/>
  <c r="J703" i="3"/>
  <c r="J674" i="3"/>
  <c r="J680" i="3"/>
  <c r="J688" i="3"/>
  <c r="J682" i="3"/>
  <c r="J690" i="3"/>
  <c r="J698" i="3"/>
  <c r="J684" i="3"/>
  <c r="J696" i="3"/>
  <c r="J685" i="3"/>
  <c r="J697" i="3"/>
  <c r="J675" i="3"/>
  <c r="J686" i="3"/>
  <c r="J699" i="3"/>
  <c r="J676" i="3"/>
  <c r="J689" i="3"/>
  <c r="J700" i="3"/>
  <c r="J677" i="3"/>
  <c r="J691" i="3"/>
  <c r="J701" i="3"/>
  <c r="J681" i="3"/>
  <c r="J693" i="3"/>
  <c r="J702" i="3"/>
  <c r="J433" i="3"/>
  <c r="J441" i="3"/>
  <c r="J449" i="3"/>
  <c r="J457" i="3"/>
  <c r="J434" i="3"/>
  <c r="J442" i="3"/>
  <c r="J450" i="3"/>
  <c r="J458" i="3"/>
  <c r="J435" i="3"/>
  <c r="J443" i="3"/>
  <c r="J451" i="3"/>
  <c r="J459" i="3"/>
  <c r="J436" i="3"/>
  <c r="J444" i="3"/>
  <c r="J452" i="3"/>
  <c r="J429" i="3"/>
  <c r="H588" i="3"/>
  <c r="H596" i="3"/>
  <c r="H604" i="3"/>
  <c r="H612" i="3"/>
  <c r="H583" i="3"/>
  <c r="H591" i="3"/>
  <c r="H599" i="3"/>
  <c r="H607" i="3"/>
  <c r="H589" i="3"/>
  <c r="H600" i="3"/>
  <c r="H610" i="3"/>
  <c r="H590" i="3"/>
  <c r="H601" i="3"/>
  <c r="H611" i="3"/>
  <c r="H582" i="3"/>
  <c r="H592" i="3"/>
  <c r="H602" i="3"/>
  <c r="H593" i="3"/>
  <c r="H603" i="3"/>
  <c r="H584" i="3"/>
  <c r="H594" i="3"/>
  <c r="H605" i="3"/>
  <c r="H586" i="3"/>
  <c r="H597" i="3"/>
  <c r="H608" i="3"/>
  <c r="H606" i="3"/>
  <c r="H609" i="3"/>
  <c r="F13" i="10"/>
  <c r="I14" i="10"/>
  <c r="B13" i="10"/>
  <c r="F15" i="10"/>
  <c r="K16" i="10"/>
  <c r="C16" i="10"/>
  <c r="G393" i="3"/>
  <c r="G385" i="3"/>
  <c r="G377" i="3"/>
  <c r="H399" i="3"/>
  <c r="H391" i="3"/>
  <c r="H383" i="3"/>
  <c r="H375" i="3"/>
  <c r="I398" i="3"/>
  <c r="I390" i="3"/>
  <c r="I382" i="3"/>
  <c r="I374" i="3"/>
  <c r="J397" i="3"/>
  <c r="J388" i="3"/>
  <c r="J378" i="3"/>
  <c r="G400" i="3"/>
  <c r="I404" i="3"/>
  <c r="J408" i="3"/>
  <c r="J412" i="3"/>
  <c r="I417" i="3"/>
  <c r="H421" i="3"/>
  <c r="G425" i="3"/>
  <c r="G413" i="3"/>
  <c r="G459" i="3"/>
  <c r="G448" i="3"/>
  <c r="G434" i="3"/>
  <c r="H452" i="3"/>
  <c r="H440" i="3"/>
  <c r="I456" i="3"/>
  <c r="I440" i="3"/>
  <c r="J455" i="3"/>
  <c r="J439" i="3"/>
  <c r="G487" i="3"/>
  <c r="G471" i="3"/>
  <c r="H484" i="3"/>
  <c r="H468" i="3"/>
  <c r="I481" i="3"/>
  <c r="I465" i="3"/>
  <c r="J478" i="3"/>
  <c r="J462" i="3"/>
  <c r="G510" i="3"/>
  <c r="H508" i="3"/>
  <c r="H492" i="3"/>
  <c r="I506" i="3"/>
  <c r="J510" i="3"/>
  <c r="G542" i="3"/>
  <c r="J532" i="3"/>
  <c r="G563" i="3"/>
  <c r="H560" i="3"/>
  <c r="G609" i="3"/>
  <c r="J611" i="3"/>
  <c r="H616" i="3"/>
  <c r="G650" i="3"/>
  <c r="J652" i="3"/>
  <c r="H676" i="3"/>
  <c r="G705" i="3"/>
  <c r="I522" i="3"/>
  <c r="I530" i="3"/>
  <c r="I538" i="3"/>
  <c r="I546" i="3"/>
  <c r="I523" i="3"/>
  <c r="I531" i="3"/>
  <c r="I539" i="3"/>
  <c r="I547" i="3"/>
  <c r="I525" i="3"/>
  <c r="I533" i="3"/>
  <c r="I541" i="3"/>
  <c r="I549" i="3"/>
  <c r="I526" i="3"/>
  <c r="I534" i="3"/>
  <c r="I542" i="3"/>
  <c r="I550" i="3"/>
  <c r="I537" i="3"/>
  <c r="I524" i="3"/>
  <c r="I540" i="3"/>
  <c r="I527" i="3"/>
  <c r="I543" i="3"/>
  <c r="I528" i="3"/>
  <c r="I544" i="3"/>
  <c r="I397" i="3"/>
  <c r="I381" i="3"/>
  <c r="G423" i="3"/>
  <c r="H439" i="3"/>
  <c r="J507" i="3"/>
  <c r="G496" i="3"/>
  <c r="G504" i="3"/>
  <c r="G512" i="3"/>
  <c r="G520" i="3"/>
  <c r="G497" i="3"/>
  <c r="G505" i="3"/>
  <c r="G513" i="3"/>
  <c r="G498" i="3"/>
  <c r="G506" i="3"/>
  <c r="G514" i="3"/>
  <c r="G491" i="3"/>
  <c r="G499" i="3"/>
  <c r="G507" i="3"/>
  <c r="G515" i="3"/>
  <c r="J613" i="3"/>
  <c r="J617" i="3"/>
  <c r="J625" i="3"/>
  <c r="J633" i="3"/>
  <c r="J641" i="3"/>
  <c r="J620" i="3"/>
  <c r="J628" i="3"/>
  <c r="J636" i="3"/>
  <c r="J623" i="3"/>
  <c r="J634" i="3"/>
  <c r="J624" i="3"/>
  <c r="J635" i="3"/>
  <c r="J615" i="3"/>
  <c r="J626" i="3"/>
  <c r="J637" i="3"/>
  <c r="J616" i="3"/>
  <c r="J627" i="3"/>
  <c r="J638" i="3"/>
  <c r="J618" i="3"/>
  <c r="J629" i="3"/>
  <c r="J639" i="3"/>
  <c r="J621" i="3"/>
  <c r="J631" i="3"/>
  <c r="J642" i="3"/>
  <c r="J614" i="3"/>
  <c r="J640" i="3"/>
  <c r="J427" i="3"/>
  <c r="J419" i="3"/>
  <c r="J411" i="3"/>
  <c r="J403" i="3"/>
  <c r="J401" i="3"/>
  <c r="J371" i="3"/>
  <c r="J379" i="3"/>
  <c r="J421" i="3"/>
  <c r="J413" i="3"/>
  <c r="J405" i="3"/>
  <c r="J373" i="3"/>
  <c r="J426" i="3"/>
  <c r="J418" i="3"/>
  <c r="J410" i="3"/>
  <c r="J402" i="3"/>
  <c r="J374" i="3"/>
  <c r="J382" i="3"/>
  <c r="J390" i="3"/>
  <c r="H550" i="3"/>
  <c r="H525" i="3"/>
  <c r="H533" i="3"/>
  <c r="H541" i="3"/>
  <c r="H549" i="3"/>
  <c r="H521" i="3"/>
  <c r="H526" i="3"/>
  <c r="H534" i="3"/>
  <c r="H542" i="3"/>
  <c r="H528" i="3"/>
  <c r="H536" i="3"/>
  <c r="H544" i="3"/>
  <c r="H529" i="3"/>
  <c r="H537" i="3"/>
  <c r="H545" i="3"/>
  <c r="H524" i="3"/>
  <c r="H540" i="3"/>
  <c r="H527" i="3"/>
  <c r="H543" i="3"/>
  <c r="H530" i="3"/>
  <c r="H546" i="3"/>
  <c r="H531" i="3"/>
  <c r="H547" i="3"/>
  <c r="L13" i="10"/>
  <c r="D13" i="10"/>
  <c r="G14" i="10"/>
  <c r="L15" i="10"/>
  <c r="D15" i="10"/>
  <c r="I16" i="10"/>
  <c r="G399" i="3"/>
  <c r="G391" i="3"/>
  <c r="G383" i="3"/>
  <c r="H397" i="3"/>
  <c r="H389" i="3"/>
  <c r="H381" i="3"/>
  <c r="H373" i="3"/>
  <c r="I396" i="3"/>
  <c r="I388" i="3"/>
  <c r="I380" i="3"/>
  <c r="I372" i="3"/>
  <c r="J395" i="3"/>
  <c r="J386" i="3"/>
  <c r="J376" i="3"/>
  <c r="I401" i="3"/>
  <c r="H405" i="3"/>
  <c r="J409" i="3"/>
  <c r="H414" i="3"/>
  <c r="H418" i="3"/>
  <c r="J422" i="3"/>
  <c r="I426" i="3"/>
  <c r="G422" i="3"/>
  <c r="G409" i="3"/>
  <c r="G457" i="3"/>
  <c r="G443" i="3"/>
  <c r="G432" i="3"/>
  <c r="H449" i="3"/>
  <c r="H436" i="3"/>
  <c r="I454" i="3"/>
  <c r="I438" i="3"/>
  <c r="J453" i="3"/>
  <c r="J437" i="3"/>
  <c r="G485" i="3"/>
  <c r="G469" i="3"/>
  <c r="H482" i="3"/>
  <c r="H466" i="3"/>
  <c r="I479" i="3"/>
  <c r="I463" i="3"/>
  <c r="J476" i="3"/>
  <c r="G490" i="3"/>
  <c r="G508" i="3"/>
  <c r="G492" i="3"/>
  <c r="H506" i="3"/>
  <c r="I520" i="3"/>
  <c r="I504" i="3"/>
  <c r="J504" i="3"/>
  <c r="G536" i="3"/>
  <c r="H532" i="3"/>
  <c r="I529" i="3"/>
  <c r="J526" i="3"/>
  <c r="G557" i="3"/>
  <c r="H554" i="3"/>
  <c r="G598" i="3"/>
  <c r="J600" i="3"/>
  <c r="I634" i="3"/>
  <c r="H668" i="3"/>
  <c r="H551" i="3"/>
  <c r="I695" i="3"/>
  <c r="H719" i="3"/>
  <c r="L735" i="3"/>
  <c r="M735" i="3"/>
  <c r="C4" i="5"/>
  <c r="D4" i="5"/>
  <c r="E4" i="5"/>
  <c r="B4" i="5"/>
  <c r="C735" i="3" l="1"/>
  <c r="D735" i="3"/>
  <c r="E735" i="3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B9" i="4"/>
  <c r="B735" i="3" l="1"/>
</calcChain>
</file>

<file path=xl/sharedStrings.xml><?xml version="1.0" encoding="utf-8"?>
<sst xmlns="http://schemas.openxmlformats.org/spreadsheetml/2006/main" count="161" uniqueCount="122">
  <si>
    <t>CA PART</t>
  </si>
  <si>
    <t>ACTI PART</t>
  </si>
  <si>
    <t>MENUISERIE</t>
  </si>
  <si>
    <t>MERIEM</t>
  </si>
  <si>
    <t>ALEX</t>
  </si>
  <si>
    <t>ERIC</t>
  </si>
  <si>
    <t>CUISINE</t>
  </si>
  <si>
    <t>OMAR</t>
  </si>
  <si>
    <t>AMINATA</t>
  </si>
  <si>
    <t>PEDRO</t>
  </si>
  <si>
    <t>HAFIDA</t>
  </si>
  <si>
    <t>SDB</t>
  </si>
  <si>
    <t>CASSAM</t>
  </si>
  <si>
    <t>STEFANO</t>
  </si>
  <si>
    <t>JP</t>
  </si>
  <si>
    <t>CHRISTO</t>
  </si>
  <si>
    <t>TOTAL</t>
  </si>
  <si>
    <t>KEVIN</t>
  </si>
  <si>
    <t>STEFANE</t>
  </si>
  <si>
    <t>MARCEL</t>
  </si>
  <si>
    <t>VERO</t>
  </si>
  <si>
    <t>PRO</t>
  </si>
  <si>
    <t>MATHIAS</t>
  </si>
  <si>
    <t>NPS</t>
  </si>
  <si>
    <t>CLIENTS PATICULIERS</t>
  </si>
  <si>
    <t xml:space="preserve">CLIENTS PRO ET AUTRES </t>
  </si>
  <si>
    <t>CA HT</t>
  </si>
  <si>
    <t>ACTIVITE HT</t>
  </si>
  <si>
    <t>DATE</t>
  </si>
  <si>
    <t>MAGASIN PARTICULIER</t>
  </si>
  <si>
    <t>MAGASIN PROFESSIONNEL</t>
  </si>
  <si>
    <t>PERFORMANCE STAFF</t>
  </si>
  <si>
    <r>
      <t>CA HT</t>
    </r>
    <r>
      <rPr>
        <b/>
        <sz val="11"/>
        <color rgb="FF8A150C"/>
        <rFont val="Calibri"/>
        <family val="2"/>
        <scheme val="minor"/>
      </rPr>
      <t>2</t>
    </r>
  </si>
  <si>
    <r>
      <t>ACTIVITE HT</t>
    </r>
    <r>
      <rPr>
        <b/>
        <sz val="11"/>
        <color rgb="FF8A150C"/>
        <rFont val="Calibri"/>
        <family val="2"/>
        <scheme val="minor"/>
      </rPr>
      <t>3</t>
    </r>
  </si>
  <si>
    <t>REMPLISSAGE QUOTIDIEN</t>
  </si>
  <si>
    <t>MONTANT FINANCE</t>
  </si>
  <si>
    <t>NOMBRE DE FINANCEMENT</t>
  </si>
  <si>
    <t>NOMBRE DE DEVIS</t>
  </si>
  <si>
    <t>NOMBRE DE COMMANDE TRANSPORT</t>
  </si>
  <si>
    <t>NOMBRE DE COMMANDE INSTALLE</t>
  </si>
  <si>
    <t>REMPLISSAGE HEBDO (LUNDI)</t>
  </si>
  <si>
    <t>SEMAINE PRECEDENTE LE</t>
  </si>
  <si>
    <t>NOMBRE DE COMMANDE</t>
  </si>
  <si>
    <t>INCATEURS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</si>
  <si>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</si>
  <si>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</si>
  <si>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</si>
  <si>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</si>
  <si>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</si>
  <si>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</si>
  <si>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</si>
  <si>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</si>
  <si>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</si>
  <si>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</si>
  <si>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</si>
  <si>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</si>
  <si>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OUVERTS</t>
  </si>
  <si>
    <t>NB DE JOUR</t>
  </si>
  <si>
    <t>PART</t>
  </si>
  <si>
    <t>CHIFFRE PAR JOUR/ 
PAR VENDEUR</t>
  </si>
  <si>
    <t>COULEUR PAR VENDEUR AU</t>
  </si>
  <si>
    <t>NOIR</t>
  </si>
  <si>
    <t>ROUGE</t>
  </si>
  <si>
    <t>VERT</t>
  </si>
  <si>
    <t>GOLD</t>
  </si>
  <si>
    <t>&lt;75</t>
  </si>
  <si>
    <t>DE 75 A 90</t>
  </si>
  <si>
    <t>DE 90 A 100</t>
  </si>
  <si>
    <t>PLUS DE 100</t>
  </si>
  <si>
    <t>%</t>
  </si>
  <si>
    <t>CA GLOBAL</t>
  </si>
  <si>
    <t>ACTI GLOBAL</t>
  </si>
  <si>
    <t>CA PRO</t>
  </si>
  <si>
    <t xml:space="preserve">CHIFFRE PAR MOIS </t>
  </si>
  <si>
    <t>ACTI PRO</t>
  </si>
  <si>
    <t>VENDEUR PART</t>
  </si>
  <si>
    <t>VENDEUR PRO</t>
  </si>
  <si>
    <t>obj ca part</t>
  </si>
  <si>
    <t>obj acti part</t>
  </si>
  <si>
    <t>obj ca pro</t>
  </si>
  <si>
    <t>obj acti pro</t>
  </si>
  <si>
    <t>jour du mois</t>
  </si>
  <si>
    <t>cumule</t>
  </si>
  <si>
    <t>OBJECTIF CA ANNUEL</t>
  </si>
  <si>
    <t>PART DU MOIS</t>
  </si>
  <si>
    <t>Étiquettes de lignes</t>
  </si>
  <si>
    <t>Total général</t>
  </si>
  <si>
    <t>janv</t>
  </si>
  <si>
    <t>Somme de CA HT</t>
  </si>
  <si>
    <t>Somme de obj ca part</t>
  </si>
  <si>
    <t>(vide)</t>
  </si>
  <si>
    <t>REPART CHIFFRES</t>
  </si>
  <si>
    <t>FEVRIER</t>
  </si>
  <si>
    <t>RESULTAT MENSUELS</t>
  </si>
  <si>
    <t>OBJ CLIENTS PART</t>
  </si>
  <si>
    <t>CLIENTS PARTICULIERS</t>
  </si>
  <si>
    <t>CLIENTS PRO</t>
  </si>
  <si>
    <t>OBJ CLIENTS PRO</t>
  </si>
  <si>
    <t>OBJ GLOBAL</t>
  </si>
  <si>
    <r>
      <t>CA HT</t>
    </r>
    <r>
      <rPr>
        <b/>
        <sz val="11"/>
        <color rgb="FF8A150C"/>
        <rFont val="Calibri"/>
        <family val="2"/>
        <scheme val="minor"/>
      </rPr>
      <t>3</t>
    </r>
  </si>
  <si>
    <r>
      <t>CA HT</t>
    </r>
    <r>
      <rPr>
        <b/>
        <sz val="11"/>
        <color rgb="FF8A150C"/>
        <rFont val="Calibri"/>
        <family val="2"/>
        <scheme val="minor"/>
      </rPr>
      <t>4</t>
    </r>
  </si>
  <si>
    <r>
      <t>CA HT</t>
    </r>
    <r>
      <rPr>
        <b/>
        <sz val="11"/>
        <color rgb="FF8A150C"/>
        <rFont val="Calibri"/>
        <family val="2"/>
        <scheme val="minor"/>
      </rPr>
      <t>5</t>
    </r>
  </si>
  <si>
    <r>
      <t>ACTIVITE HT</t>
    </r>
    <r>
      <rPr>
        <b/>
        <sz val="11"/>
        <color rgb="FF8A150C"/>
        <rFont val="Calibri"/>
        <family val="2"/>
        <scheme val="minor"/>
      </rPr>
      <t>1</t>
    </r>
  </si>
  <si>
    <r>
      <t>ACTIVITE HT</t>
    </r>
    <r>
      <rPr>
        <b/>
        <sz val="11"/>
        <color rgb="FF8A150C"/>
        <rFont val="Calibri"/>
        <family val="2"/>
        <scheme val="minor"/>
      </rPr>
      <t>2</t>
    </r>
  </si>
  <si>
    <r>
      <t>ACTIVITE HT</t>
    </r>
    <r>
      <rPr>
        <b/>
        <sz val="11"/>
        <color rgb="FF8A150C"/>
        <rFont val="Calibri"/>
        <family val="2"/>
        <scheme val="minor"/>
      </rPr>
      <t>4</t>
    </r>
  </si>
  <si>
    <r>
      <t>ACTIVITE HT</t>
    </r>
    <r>
      <rPr>
        <b/>
        <sz val="11"/>
        <color rgb="FF8A150C"/>
        <rFont val="Calibri"/>
        <family val="2"/>
        <scheme val="minor"/>
      </rPr>
      <t>5</t>
    </r>
  </si>
  <si>
    <t>MENSUEL</t>
  </si>
  <si>
    <t>Somme de CA HT4</t>
  </si>
  <si>
    <t>CLIENTS GLOBAL</t>
  </si>
  <si>
    <r>
      <t>CA HT</t>
    </r>
    <r>
      <rPr>
        <b/>
        <sz val="11"/>
        <color rgb="FF8A150C"/>
        <rFont val="Calibri"/>
        <family val="2"/>
        <scheme val="minor"/>
      </rPr>
      <t>6</t>
    </r>
  </si>
  <si>
    <r>
      <t>ACTIVITE HT</t>
    </r>
    <r>
      <rPr>
        <b/>
        <sz val="11"/>
        <color rgb="FF8A150C"/>
        <rFont val="Calibri"/>
        <family val="2"/>
        <scheme val="minor"/>
      </rPr>
      <t>6</t>
    </r>
  </si>
  <si>
    <t>% CA PRO</t>
  </si>
  <si>
    <t>% CA PART</t>
  </si>
  <si>
    <t>% ACTI PART</t>
  </si>
  <si>
    <t>% ACTI PRO</t>
  </si>
  <si>
    <t>% CA GLOBAL</t>
  </si>
  <si>
    <t>% ACTI GLOBAL</t>
  </si>
  <si>
    <t>ANALYSE DES RESULTATS</t>
  </si>
  <si>
    <t>Somme de % CA PART</t>
  </si>
  <si>
    <t>PARTICULIER</t>
  </si>
  <si>
    <t>CA</t>
  </si>
  <si>
    <t>ACTI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</si>
</sst>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F800]dddd\,\ mmmm\ dd\,\ yyyy"/>
    <numFmt numFmtId="165" formatCode="#,##0.00\ &quot;€&quot;"/>
    <numFmt numFmtId="166" formatCode="#,##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8A150C"/>
      <name val="Calibri"/>
      <family val="2"/>
      <scheme val="minor"/>
    </font>
    <font>
      <sz val="8"/>
      <name val="Calibri"/>
      <family val="2"/>
      <scheme val="minor"/>
    </font>
    <font>
      <sz val="11"/>
      <color rgb="FFFFF2DB"/>
      <name val="Calibri"/>
      <family val="2"/>
      <scheme val="minor"/>
    </font>
    <font>
      <sz val="11"/>
      <color rgb="FF8A150C"/>
      <name val="Calibri"/>
      <family val="2"/>
      <scheme val="minor"/>
    </font>
    <font>
      <b/>
      <sz val="11"/>
      <color rgb="FFFFF2DB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A150C"/>
        <bgColor indexed="64"/>
      </patternFill>
    </fill>
    <fill>
      <patternFill patternType="solid">
        <fgColor rgb="FFB21126"/>
        <bgColor indexed="64"/>
      </patternFill>
    </fill>
    <fill>
      <patternFill patternType="solid">
        <fgColor rgb="FFFFF2DB"/>
        <bgColor indexed="64"/>
      </patternFill>
    </fill>
    <fill>
      <patternFill patternType="solid">
        <fgColor rgb="FFFFF2DB"/>
        <bgColor theme="0" tint="-0.14999847407452621"/>
      </patternFill>
    </fill>
    <fill>
      <patternFill patternType="solid">
        <fgColor rgb="FF8A150C"/>
        <bgColor theme="0" tint="-0.14999847407452621"/>
      </patternFill>
    </fill>
    <fill>
      <patternFill patternType="solid">
        <fgColor theme="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75">
    <xf numFmtId="0" fontId="0" fillId="0" borderId="0" xfId="0"/>
    <xf numFmtId="0" fontId="0" fillId="3" borderId="0" xfId="0" applyFill="1"/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2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164" fontId="3" fillId="4" borderId="26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164" fontId="3" fillId="4" borderId="34" xfId="0" applyNumberFormat="1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35" xfId="0" applyFont="1" applyFill="1" applyBorder="1" applyAlignment="1">
      <alignment horizontal="center" vertical="center"/>
    </xf>
    <xf numFmtId="0" fontId="0" fillId="5" borderId="36" xfId="0" applyFont="1" applyFill="1" applyBorder="1" applyAlignment="1">
      <alignment horizontal="center" vertical="center"/>
    </xf>
    <xf numFmtId="49" fontId="1" fillId="2" borderId="37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" fontId="3" fillId="4" borderId="1" xfId="0" applyNumberFormat="1" applyFont="1" applyFill="1" applyBorder="1" applyAlignment="1">
      <alignment horizontal="center" vertical="center"/>
    </xf>
    <xf numFmtId="3" fontId="3" fillId="4" borderId="1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1" fillId="2" borderId="7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0" xfId="0" applyFill="1"/>
    <xf numFmtId="165" fontId="1" fillId="2" borderId="7" xfId="0" applyNumberFormat="1" applyFont="1" applyFill="1" applyBorder="1" applyAlignment="1">
      <alignment horizontal="center" vertical="center"/>
    </xf>
    <xf numFmtId="165" fontId="3" fillId="4" borderId="11" xfId="0" applyNumberFormat="1" applyFont="1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6" fontId="1" fillId="2" borderId="7" xfId="0" applyNumberFormat="1" applyFont="1" applyFill="1" applyBorder="1" applyAlignment="1">
      <alignment horizontal="center" vertical="center"/>
    </xf>
    <xf numFmtId="166" fontId="3" fillId="4" borderId="10" xfId="0" applyNumberFormat="1" applyFont="1" applyFill="1" applyBorder="1" applyAlignment="1">
      <alignment horizontal="center" vertical="center"/>
    </xf>
    <xf numFmtId="166" fontId="3" fillId="4" borderId="11" xfId="0" applyNumberFormat="1" applyFont="1" applyFill="1" applyBorder="1" applyAlignment="1">
      <alignment horizontal="center" vertical="center"/>
    </xf>
    <xf numFmtId="166" fontId="3" fillId="4" borderId="13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horizontal="center" vertical="center"/>
    </xf>
    <xf numFmtId="166" fontId="1" fillId="2" borderId="18" xfId="0" applyNumberFormat="1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/>
    </xf>
    <xf numFmtId="165" fontId="3" fillId="4" borderId="12" xfId="0" applyNumberFormat="1" applyFont="1" applyFill="1" applyBorder="1" applyAlignment="1">
      <alignment horizontal="center" vertical="center"/>
    </xf>
    <xf numFmtId="165" fontId="3" fillId="4" borderId="14" xfId="0" applyNumberFormat="1" applyFont="1" applyFill="1" applyBorder="1" applyAlignment="1">
      <alignment horizontal="center" vertical="center"/>
    </xf>
    <xf numFmtId="165" fontId="1" fillId="2" borderId="15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7" fillId="2" borderId="13" xfId="0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66" fontId="1" fillId="2" borderId="11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5" fontId="2" fillId="2" borderId="11" xfId="0" applyNumberFormat="1" applyFont="1" applyFill="1" applyBorder="1" applyAlignment="1">
      <alignment horizontal="center" vertical="center"/>
    </xf>
    <xf numFmtId="165" fontId="2" fillId="2" borderId="12" xfId="0" applyNumberFormat="1" applyFont="1" applyFill="1" applyBorder="1" applyAlignment="1">
      <alignment horizontal="center" vertical="center"/>
    </xf>
    <xf numFmtId="14" fontId="1" fillId="7" borderId="27" xfId="0" applyNumberFormat="1" applyFont="1" applyFill="1" applyBorder="1" applyAlignment="1">
      <alignment horizontal="center" vertical="center"/>
    </xf>
    <xf numFmtId="165" fontId="1" fillId="7" borderId="27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49" fontId="1" fillId="2" borderId="31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166" fontId="3" fillId="4" borderId="18" xfId="0" applyNumberFormat="1" applyFont="1" applyFill="1" applyBorder="1" applyAlignment="1">
      <alignment horizontal="center" vertical="center"/>
    </xf>
    <xf numFmtId="166" fontId="3" fillId="4" borderId="7" xfId="0" applyNumberFormat="1" applyFont="1" applyFill="1" applyBorder="1" applyAlignment="1">
      <alignment horizontal="center" vertical="center"/>
    </xf>
    <xf numFmtId="4" fontId="3" fillId="4" borderId="7" xfId="0" applyNumberFormat="1" applyFont="1" applyFill="1" applyBorder="1" applyAlignment="1">
      <alignment horizontal="center" vertical="center"/>
    </xf>
    <xf numFmtId="165" fontId="3" fillId="4" borderId="7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3" fillId="4" borderId="1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65" fontId="3" fillId="4" borderId="40" xfId="0" applyNumberFormat="1" applyFont="1" applyFill="1" applyBorder="1" applyAlignment="1">
      <alignment horizontal="center" vertical="center"/>
    </xf>
    <xf numFmtId="166" fontId="1" fillId="2" borderId="31" xfId="0" applyNumberFormat="1" applyFont="1" applyFill="1" applyBorder="1" applyAlignment="1">
      <alignment horizontal="center" vertical="center"/>
    </xf>
    <xf numFmtId="166" fontId="1" fillId="2" borderId="41" xfId="0" applyNumberFormat="1" applyFont="1" applyFill="1" applyBorder="1" applyAlignment="1">
      <alignment horizontal="center" vertical="center"/>
    </xf>
    <xf numFmtId="166" fontId="1" fillId="2" borderId="28" xfId="0" applyNumberFormat="1" applyFont="1" applyFill="1" applyBorder="1" applyAlignment="1">
      <alignment horizontal="center" vertical="center"/>
    </xf>
    <xf numFmtId="10" fontId="10" fillId="0" borderId="0" xfId="0" applyNumberFormat="1" applyFont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6" fontId="8" fillId="2" borderId="11" xfId="0" applyNumberFormat="1" applyFon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8" fillId="2" borderId="12" xfId="0" applyNumberFormat="1" applyFont="1" applyFill="1" applyBorder="1" applyAlignment="1">
      <alignment horizontal="center" vertical="center"/>
    </xf>
    <xf numFmtId="166" fontId="3" fillId="0" borderId="14" xfId="0" applyNumberFormat="1" applyFont="1" applyBorder="1" applyAlignment="1">
      <alignment horizontal="center" vertical="center"/>
    </xf>
    <xf numFmtId="166" fontId="3" fillId="0" borderId="22" xfId="0" applyNumberFormat="1" applyFont="1" applyBorder="1" applyAlignment="1">
      <alignment horizontal="center" vertical="center"/>
    </xf>
    <xf numFmtId="166" fontId="3" fillId="0" borderId="17" xfId="0" applyNumberFormat="1" applyFont="1" applyBorder="1" applyAlignment="1">
      <alignment horizontal="center" vertical="center"/>
    </xf>
    <xf numFmtId="166" fontId="8" fillId="2" borderId="22" xfId="0" applyNumberFormat="1" applyFont="1" applyFill="1" applyBorder="1" applyAlignment="1">
      <alignment horizontal="center" vertical="center"/>
    </xf>
    <xf numFmtId="166" fontId="8" fillId="2" borderId="17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6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6" fontId="3" fillId="0" borderId="21" xfId="0" applyNumberFormat="1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/>
    </xf>
    <xf numFmtId="166" fontId="8" fillId="2" borderId="46" xfId="0" applyNumberFormat="1" applyFont="1" applyFill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9" fontId="3" fillId="0" borderId="14" xfId="1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9" fontId="8" fillId="2" borderId="46" xfId="1" applyFont="1" applyFill="1" applyBorder="1" applyAlignment="1">
      <alignment horizontal="center" vertical="center"/>
    </xf>
    <xf numFmtId="9" fontId="8" fillId="2" borderId="39" xfId="1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9" fontId="3" fillId="0" borderId="11" xfId="1" applyFont="1" applyBorder="1" applyAlignment="1">
      <alignment horizontal="center" vertical="center"/>
    </xf>
    <xf numFmtId="9" fontId="3" fillId="0" borderId="12" xfId="1" applyFont="1" applyBorder="1" applyAlignment="1">
      <alignment horizontal="center" vertical="center"/>
    </xf>
    <xf numFmtId="9" fontId="3" fillId="0" borderId="22" xfId="1" applyFont="1" applyBorder="1" applyAlignment="1">
      <alignment horizontal="center" vertical="center"/>
    </xf>
    <xf numFmtId="9" fontId="3" fillId="0" borderId="17" xfId="1" applyFont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166" fontId="8" fillId="2" borderId="10" xfId="0" applyNumberFormat="1" applyFont="1" applyFill="1" applyBorder="1" applyAlignment="1">
      <alignment horizontal="center" vertical="center"/>
    </xf>
    <xf numFmtId="166" fontId="8" fillId="2" borderId="21" xfId="0" applyNumberFormat="1" applyFont="1" applyFill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9" fontId="3" fillId="0" borderId="28" xfId="1" applyFont="1" applyBorder="1" applyAlignment="1">
      <alignment horizontal="center" vertical="center"/>
    </xf>
    <xf numFmtId="9" fontId="3" fillId="0" borderId="2" xfId="1" applyFont="1" applyBorder="1" applyAlignment="1">
      <alignment horizontal="center" vertical="center"/>
    </xf>
    <xf numFmtId="9" fontId="3" fillId="0" borderId="33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9" fontId="0" fillId="0" borderId="0" xfId="0" applyNumberFormat="1"/>
    <xf numFmtId="0" fontId="11" fillId="4" borderId="0" xfId="0" applyFont="1" applyFill="1"/>
    <xf numFmtId="14" fontId="8" fillId="3" borderId="0" xfId="0" applyNumberFormat="1" applyFont="1" applyFill="1"/>
  </cellXfs>
  <cellStyles count="2">
    <cellStyle name="Normal" xfId="0" builtinId="0"/>
    <cellStyle name="Pourcentage" xfId="1" builtinId="5"/>
  </cellStyles>
  <dxfs count="116">
    <dxf>
      <numFmt numFmtId="13" formatCode="0%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5" formatCode="#,##0.0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4" formatCode="#,##0.00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0" formatCode="General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6" formatCode="#,##0\ &quot;€&quot;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4" formatCode="[$-F800]dddd\,\ mmmm\ dd\,\ yyyy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F2DB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2DB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4" formatCode="[$-F800]dddd\,\ mmmm\ dd\,\ yyyy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numFmt numFmtId="164" formatCode="[$-F800]dddd\,\ mmmm\ dd\,\ yyyy"/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8A150C"/>
        </patternFill>
      </fill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solid">
          <fgColor indexed="64"/>
          <bgColor rgb="FFFFF2DB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rgb="FFFFDB9B"/>
        </patternFill>
      </fill>
    </dxf>
    <dxf>
      <fill>
        <patternFill>
          <bgColor rgb="FFFFF2DB"/>
        </patternFill>
      </fill>
    </dxf>
    <dxf>
      <fill>
        <patternFill>
          <bgColor rgb="FF8A150C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 xr9:uid="{0C3B5337-3032-47AC-8C34-90FFDFA911B9}">
      <tableStyleElement type="wholeTable" dxfId="115"/>
      <tableStyleElement type="headerRow" dxfId="114"/>
      <tableStyleElement type="firstRowStripe" dxfId="113"/>
      <tableStyleElement type="secondRowStripe" dxfId="112"/>
    </tableStyle>
  </tableStyles>
  <colors>
    <mruColors>
      <color rgb="FFFFF2DB"/>
      <color rgb="FFB21126"/>
      <color rgb="FFFFDB9B"/>
      <color rgb="FF8A150C"/>
      <color rgb="FFE61B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 commercial.xlsx]TDB1!Tableau croisé dynamique2</c:name>
    <c:fmtId val="0"/>
  </c:pivotSource>
  <c:chart>
    <c:autoTitleDeleted val="0"/>
    <c:pivotFmts>
      <c:pivotFmt>
        <c:idx val="0"/>
        <c:spPr>
          <a:ln w="28575" cap="rnd">
            <a:solidFill>
              <a:srgbClr val="C00000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rgbClr val="FFDB9B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'TDB1'!$D$40</c:f>
              <c:strCache>
                <c:ptCount val="1"/>
                <c:pt idx="0">
                  <c:v>Somme de CA HT</c:v>
                </c:pt>
              </c:strCache>
            </c:strRef>
          </c:tx>
          <c:spPr>
            <a:ln w="28575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cat>
            <c:multiLvlStrRef>
              <c:f>'TDB1'!$C$41:$C$74</c:f>
              <c:multiLvlStrCache>
                <c:ptCount val="32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(vide)</c:v>
                  </c:pt>
                </c:lvl>
                <c:lvl>
                  <c:pt idx="0">
                    <c:v>janv</c:v>
                  </c:pt>
                </c:lvl>
              </c:multiLvlStrCache>
            </c:multiLvlStrRef>
          </c:cat>
          <c:val>
            <c:numRef>
              <c:f>'TDB1'!$D$41:$D$74</c:f>
              <c:numCache>
                <c:formatCode>General</c:formatCode>
                <c:ptCount val="32"/>
                <c:pt idx="0">
                  <c:v>0</c:v>
                </c:pt>
                <c:pt idx="1">
                  <c:v>30237</c:v>
                </c:pt>
                <c:pt idx="2">
                  <c:v>2736</c:v>
                </c:pt>
                <c:pt idx="3">
                  <c:v>15714</c:v>
                </c:pt>
                <c:pt idx="31">
                  <c:v>359934.9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FF-4CA4-8679-B7AF5BB1AE5E}"/>
            </c:ext>
          </c:extLst>
        </c:ser>
        <c:ser>
          <c:idx val="1"/>
          <c:order val="1"/>
          <c:tx>
            <c:strRef>
              <c:f>'TDB1'!$E$40</c:f>
              <c:strCache>
                <c:ptCount val="1"/>
                <c:pt idx="0">
                  <c:v>Somme de obj ca part</c:v>
                </c:pt>
              </c:strCache>
            </c:strRef>
          </c:tx>
          <c:spPr>
            <a:ln w="28575" cap="rnd">
              <a:solidFill>
                <a:srgbClr val="FFDB9B"/>
              </a:solidFill>
              <a:round/>
            </a:ln>
            <a:effectLst/>
          </c:spPr>
          <c:marker>
            <c:symbol val="none"/>
          </c:marker>
          <c:cat>
            <c:multiLvlStrRef>
              <c:f>'TDB1'!$C$41:$C$74</c:f>
              <c:multiLvlStrCache>
                <c:ptCount val="32"/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  <c:pt idx="14">
                    <c:v>15</c:v>
                  </c:pt>
                  <c:pt idx="15">
                    <c:v>16</c:v>
                  </c:pt>
                  <c:pt idx="16">
                    <c:v>17</c:v>
                  </c:pt>
                  <c:pt idx="17">
                    <c:v>18</c:v>
                  </c:pt>
                  <c:pt idx="18">
                    <c:v>19</c:v>
                  </c:pt>
                  <c:pt idx="19">
                    <c:v>20</c:v>
                  </c:pt>
                  <c:pt idx="20">
                    <c:v>21</c:v>
                  </c:pt>
                  <c:pt idx="21">
                    <c:v>22</c:v>
                  </c:pt>
                  <c:pt idx="22">
                    <c:v>23</c:v>
                  </c:pt>
                  <c:pt idx="23">
                    <c:v>24</c:v>
                  </c:pt>
                  <c:pt idx="24">
                    <c:v>25</c:v>
                  </c:pt>
                  <c:pt idx="25">
                    <c:v>26</c:v>
                  </c:pt>
                  <c:pt idx="26">
                    <c:v>27</c:v>
                  </c:pt>
                  <c:pt idx="27">
                    <c:v>28</c:v>
                  </c:pt>
                  <c:pt idx="28">
                    <c:v>29</c:v>
                  </c:pt>
                  <c:pt idx="29">
                    <c:v>30</c:v>
                  </c:pt>
                  <c:pt idx="30">
                    <c:v>31</c:v>
                  </c:pt>
                  <c:pt idx="31">
                    <c:v>(vide)</c:v>
                  </c:pt>
                </c:lvl>
                <c:lvl>
                  <c:pt idx="0">
                    <c:v>janv</c:v>
                  </c:pt>
                </c:lvl>
              </c:multiLvlStrCache>
            </c:multiLvlStrRef>
          </c:cat>
          <c:val>
            <c:numRef>
              <c:f>'TDB1'!$E$41:$E$74</c:f>
              <c:numCache>
                <c:formatCode>General</c:formatCode>
                <c:ptCount val="32"/>
                <c:pt idx="0">
                  <c:v>11317.41935483871</c:v>
                </c:pt>
                <c:pt idx="1">
                  <c:v>22634.83870967742</c:v>
                </c:pt>
                <c:pt idx="2">
                  <c:v>33952.258064516129</c:v>
                </c:pt>
                <c:pt idx="3">
                  <c:v>45269.677419354841</c:v>
                </c:pt>
                <c:pt idx="4">
                  <c:v>56587.096774193553</c:v>
                </c:pt>
                <c:pt idx="5">
                  <c:v>67904.516129032258</c:v>
                </c:pt>
                <c:pt idx="6">
                  <c:v>79221.93548387097</c:v>
                </c:pt>
                <c:pt idx="7">
                  <c:v>90539.354838709682</c:v>
                </c:pt>
                <c:pt idx="8">
                  <c:v>101856.77419354839</c:v>
                </c:pt>
                <c:pt idx="9">
                  <c:v>113174.19354838711</c:v>
                </c:pt>
                <c:pt idx="10">
                  <c:v>124491.61290322582</c:v>
                </c:pt>
                <c:pt idx="11">
                  <c:v>135809.03225806452</c:v>
                </c:pt>
                <c:pt idx="12">
                  <c:v>147126.45161290324</c:v>
                </c:pt>
                <c:pt idx="13">
                  <c:v>158443.87096774194</c:v>
                </c:pt>
                <c:pt idx="14">
                  <c:v>169761.29032258067</c:v>
                </c:pt>
                <c:pt idx="15">
                  <c:v>181078.70967741936</c:v>
                </c:pt>
                <c:pt idx="16">
                  <c:v>192396.12903225806</c:v>
                </c:pt>
                <c:pt idx="17">
                  <c:v>203713.54838709679</c:v>
                </c:pt>
                <c:pt idx="18">
                  <c:v>215030.96774193548</c:v>
                </c:pt>
                <c:pt idx="19">
                  <c:v>226348.38709677421</c:v>
                </c:pt>
                <c:pt idx="20">
                  <c:v>237665.80645161291</c:v>
                </c:pt>
                <c:pt idx="21">
                  <c:v>248983.22580645164</c:v>
                </c:pt>
                <c:pt idx="22">
                  <c:v>260300.64516129033</c:v>
                </c:pt>
                <c:pt idx="23">
                  <c:v>271618.06451612903</c:v>
                </c:pt>
                <c:pt idx="24">
                  <c:v>282935.48387096776</c:v>
                </c:pt>
                <c:pt idx="25">
                  <c:v>294252.90322580648</c:v>
                </c:pt>
                <c:pt idx="26">
                  <c:v>305570.32258064515</c:v>
                </c:pt>
                <c:pt idx="27">
                  <c:v>316887.74193548388</c:v>
                </c:pt>
                <c:pt idx="28">
                  <c:v>328205.16129032261</c:v>
                </c:pt>
                <c:pt idx="29">
                  <c:v>339522.58064516133</c:v>
                </c:pt>
                <c:pt idx="30">
                  <c:v>350840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FF-4CA4-8679-B7AF5BB1AE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3754671"/>
        <c:axId val="215476767"/>
      </c:lineChart>
      <c:catAx>
        <c:axId val="14375467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5476767"/>
        <c:crosses val="autoZero"/>
        <c:auto val="1"/>
        <c:lblAlgn val="ctr"/>
        <c:lblOffset val="100"/>
        <c:noMultiLvlLbl val="0"/>
      </c:catAx>
      <c:valAx>
        <c:axId val="215476767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1437546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FF2DB"/>
    </a:solidFill>
    <a:ln w="9525" cap="flat" cmpd="sng" algn="ctr">
      <a:noFill/>
      <a:round/>
    </a:ln>
    <a:effectLst>
      <a:softEdge rad="635000"/>
    </a:effectLst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 commercial.xlsx]TDB1!Tableau croisé dynamique8</c:name>
    <c:fmtId val="0"/>
  </c:pivotSource>
  <c:chart>
    <c:autoTitleDeleted val="1"/>
    <c:pivotFmts>
      <c:pivotFmt>
        <c:idx val="0"/>
        <c:spPr>
          <a:solidFill>
            <a:srgbClr val="8A150C"/>
          </a:solidFill>
          <a:ln w="12700">
            <a:solidFill>
              <a:schemeClr val="tx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FFF2DB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2700">
            <a:solidFill>
              <a:schemeClr val="tx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FFDB9B"/>
          </a:solidFill>
          <a:ln w="12700">
            <a:solidFill>
              <a:schemeClr val="tx1"/>
            </a:solidFill>
          </a:ln>
          <a:effectLst/>
        </c:spPr>
        <c:dLbl>
          <c:idx val="0"/>
          <c:layout>
            <c:manualLayout>
              <c:x val="0.37042641235647045"/>
              <c:y val="-0.39496450960848795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8A150C"/>
          </a:solidFill>
          <a:ln w="12700">
            <a:solidFill>
              <a:schemeClr val="tx1"/>
            </a:solidFill>
          </a:ln>
          <a:effectLst/>
        </c:spPr>
        <c:dLbl>
          <c:idx val="0"/>
          <c:layout>
            <c:manualLayout>
              <c:x val="8.755286646653657E-3"/>
              <c:y val="1.143424031000531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rgbClr val="FFF2DB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0.12016050239556332"/>
              <c:y val="0.39412149637178279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'TDB1'!$G$40</c:f>
              <c:strCache>
                <c:ptCount val="1"/>
                <c:pt idx="0">
                  <c:v>Somme de % CA PART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.12016050239556332"/>
                  <c:y val="0.394121496371782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05F2-433D-A633-1DC2BD6C6C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'TDB1'!$G$41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'TDB1'!$G$41</c:f>
              <c:numCache>
                <c:formatCode>0%</c:formatCode>
                <c:ptCount val="1"/>
                <c:pt idx="0">
                  <c:v>0.13877265990194962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F2-433D-A633-1DC2BD6C6C34}"/>
            </c:ext>
          </c:extLst>
        </c:ser>
        <c:ser>
          <c:idx val="1"/>
          <c:order val="1"/>
          <c:tx>
            <c:strRef>
              <c:f>'TDB1'!$H$40</c:f>
              <c:strCache>
                <c:ptCount val="1"/>
                <c:pt idx="0">
                  <c:v>Somme de CA HT</c:v>
                </c:pt>
              </c:strCache>
            </c:strRef>
          </c:tx>
          <c:spPr>
            <a:solidFill>
              <a:srgbClr val="8A150C"/>
            </a:solidFill>
            <a:ln w="12700">
              <a:solidFill>
                <a:schemeClr val="tx1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8.755286646653657E-3"/>
                  <c:y val="1.143424031000531E-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05F2-433D-A633-1DC2BD6C6C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F2DB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'TDB1'!$G$41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'TDB1'!$H$41</c:f>
              <c:numCache>
                <c:formatCode>General</c:formatCode>
                <c:ptCount val="1"/>
                <c:pt idx="0">
                  <c:v>48687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F2-433D-A633-1DC2BD6C6C34}"/>
            </c:ext>
          </c:extLst>
        </c:ser>
        <c:ser>
          <c:idx val="2"/>
          <c:order val="2"/>
          <c:tx>
            <c:strRef>
              <c:f>'TDB1'!$I$40</c:f>
              <c:strCache>
                <c:ptCount val="1"/>
                <c:pt idx="0">
                  <c:v>Somme de CA HT4</c:v>
                </c:pt>
              </c:strCache>
            </c:strRef>
          </c:tx>
          <c:spPr>
            <a:solidFill>
              <a:schemeClr val="accent3"/>
            </a:solidFill>
            <a:ln w="12700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DB9B"/>
              </a:solidFill>
              <a:ln w="12700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05F2-433D-A633-1DC2BD6C6C34}"/>
              </c:ext>
            </c:extLst>
          </c:dPt>
          <c:dLbls>
            <c:dLbl>
              <c:idx val="0"/>
              <c:layout>
                <c:manualLayout>
                  <c:x val="0.37042641235647045"/>
                  <c:y val="-0.394964509608487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5F2-433D-A633-1DC2BD6C6C3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'TDB1'!$G$41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'TDB1'!$I$41</c:f>
              <c:numCache>
                <c:formatCode>General</c:formatCode>
                <c:ptCount val="1"/>
                <c:pt idx="0">
                  <c:v>350840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5F2-433D-A633-1DC2BD6C6C3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551305487"/>
        <c:axId val="361785247"/>
      </c:barChart>
      <c:catAx>
        <c:axId val="55130548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61785247"/>
        <c:crosses val="autoZero"/>
        <c:auto val="1"/>
        <c:lblAlgn val="ctr"/>
        <c:lblOffset val="100"/>
        <c:noMultiLvlLbl val="0"/>
      </c:catAx>
      <c:valAx>
        <c:axId val="361785247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5513054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FF2DB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542925</xdr:colOff>
      <xdr:row>0</xdr:row>
      <xdr:rowOff>161925</xdr:rowOff>
    </xdr:from>
    <xdr:ext cx="6248400" cy="593304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54B0D80-8DFD-8604-C875-D308CD6D3093}"/>
            </a:ext>
          </a:extLst>
        </xdr:cNvPr>
        <xdr:cNvSpPr txBox="1"/>
      </xdr:nvSpPr>
      <xdr:spPr>
        <a:xfrm>
          <a:off x="5876925" y="161925"/>
          <a:ext cx="6248400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3200" b="1">
              <a:solidFill>
                <a:srgbClr val="FFF2DB"/>
              </a:solidFill>
            </a:rPr>
            <a:t>TABLEAU</a:t>
          </a:r>
          <a:r>
            <a:rPr lang="fr-FR" sz="3200" b="1" baseline="0">
              <a:solidFill>
                <a:srgbClr val="FFF2DB"/>
              </a:solidFill>
            </a:rPr>
            <a:t> DE BORD </a:t>
          </a:r>
          <a:endParaRPr lang="fr-FR" sz="3200" b="1">
            <a:solidFill>
              <a:srgbClr val="FFF2DB"/>
            </a:solidFill>
          </a:endParaRPr>
        </a:p>
      </xdr:txBody>
    </xdr:sp>
    <xdr:clientData/>
  </xdr:oneCellAnchor>
  <xdr:twoCellAnchor>
    <xdr:from>
      <xdr:col>4</xdr:col>
      <xdr:colOff>777240</xdr:colOff>
      <xdr:row>6</xdr:row>
      <xdr:rowOff>88176</xdr:rowOff>
    </xdr:from>
    <xdr:to>
      <xdr:col>7</xdr:col>
      <xdr:colOff>304801</xdr:colOff>
      <xdr:row>14</xdr:row>
      <xdr:rowOff>163286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9DEF0EE-3AC8-ED6B-11A3-85087C94F2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348343</xdr:colOff>
      <xdr:row>4</xdr:row>
      <xdr:rowOff>43545</xdr:rowOff>
    </xdr:from>
    <xdr:to>
      <xdr:col>7</xdr:col>
      <xdr:colOff>968828</xdr:colOff>
      <xdr:row>6</xdr:row>
      <xdr:rowOff>106680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E7933235-628C-DDB1-3C74-7103301DAF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SENWEG, Clement" refreshedDate="45297.65558958333" createdVersion="8" refreshedVersion="8" minRefreshableVersion="3" recordCount="731" xr:uid="{71D8FCA1-E50A-4884-8980-134B58DEF174}">
  <cacheSource type="worksheet">
    <worksheetSource name="INDIC"/>
  </cacheSource>
  <cacheFields count="15">
    <cacheField name="DATE" numFmtId="164">
      <sharedItems containsSemiMixedTypes="0" containsNonDate="0" containsDate="1" containsString="0" minDate="2023-01-01T00:00:00" maxDate="2025-01-01T00:00:00" count="731">
        <d v="2023-01-01T00:00:00"/>
        <d v="2023-01-02T00:00:00"/>
        <d v="2023-01-03T00:00:00"/>
        <d v="2023-01-04T00:00:00"/>
        <d v="2023-01-05T00:00:00"/>
        <d v="2023-01-06T00:00:00"/>
        <d v="2023-01-07T00:00:00"/>
        <d v="2023-01-08T00:00:00"/>
        <d v="2023-01-09T00:00:00"/>
        <d v="2023-01-10T00:00:00"/>
        <d v="2023-01-11T00:00:00"/>
        <d v="2023-01-12T00:00:00"/>
        <d v="2023-01-13T00:00:00"/>
        <d v="2023-01-14T00:00:00"/>
        <d v="2023-01-15T00:00:00"/>
        <d v="2023-01-16T00:00:00"/>
        <d v="2023-01-17T00:00:00"/>
        <d v="2023-01-18T00:00:00"/>
        <d v="2023-01-19T00:00:00"/>
        <d v="2023-01-20T00:00:00"/>
        <d v="2023-01-21T00:00:00"/>
        <d v="2023-01-22T00:00:00"/>
        <d v="2023-01-23T00:00:00"/>
        <d v="2023-01-24T00:00:00"/>
        <d v="2023-01-25T00:00:00"/>
        <d v="2023-01-26T00:00:00"/>
        <d v="2023-01-27T00:00:00"/>
        <d v="2023-01-28T00:00:00"/>
        <d v="2023-01-29T00:00:00"/>
        <d v="2023-01-30T00:00:00"/>
        <d v="2023-01-31T00:00:00"/>
        <d v="2023-02-01T00:00:00"/>
        <d v="2023-02-02T00:00:00"/>
        <d v="2023-02-03T00:00:00"/>
        <d v="2023-02-04T00:00:00"/>
        <d v="2023-02-05T00:00:00"/>
        <d v="2023-02-06T00:00:00"/>
        <d v="2023-02-07T00:00:00"/>
        <d v="2023-02-08T00:00:00"/>
        <d v="2023-02-09T00:00:00"/>
        <d v="2023-02-10T00:00:00"/>
        <d v="2023-02-11T00:00:00"/>
        <d v="2023-02-12T00:00:00"/>
        <d v="2023-02-13T00:00:00"/>
        <d v="2023-02-14T00:00:00"/>
        <d v="2023-02-15T00:00:00"/>
        <d v="2023-02-16T00:00:00"/>
        <d v="2023-02-17T00:00:00"/>
        <d v="2023-02-18T00:00:00"/>
        <d v="2023-02-19T00:00:00"/>
        <d v="2023-02-20T00:00:00"/>
        <d v="2023-02-21T00:00:00"/>
        <d v="2023-02-22T00:00:00"/>
        <d v="2023-02-23T00:00:00"/>
        <d v="2023-02-24T00:00:00"/>
        <d v="2023-02-25T00:00:00"/>
        <d v="2023-02-26T00:00:00"/>
        <d v="2023-02-27T00:00:00"/>
        <d v="2023-02-28T00:00:00"/>
        <d v="2023-03-01T00:00:00"/>
        <d v="2023-03-02T00:00:00"/>
        <d v="2023-03-03T00:00:00"/>
        <d v="2023-03-04T00:00:00"/>
        <d v="2023-03-05T00:00:00"/>
        <d v="2023-03-06T00:00:00"/>
        <d v="2023-03-07T00:00:00"/>
        <d v="2023-03-08T00:00:00"/>
        <d v="2023-03-09T00:00:00"/>
        <d v="2023-03-10T00:00:00"/>
        <d v="2023-03-11T00:00:00"/>
        <d v="2023-03-12T00:00:00"/>
        <d v="2023-03-13T00:00:00"/>
        <d v="2023-03-14T00:00:00"/>
        <d v="2023-03-15T00:00:00"/>
        <d v="2023-03-16T00:00:00"/>
        <d v="2023-03-17T00:00:00"/>
        <d v="2023-03-18T00:00:00"/>
        <d v="2023-03-19T00:00:00"/>
        <d v="2023-03-20T00:00:00"/>
        <d v="2023-03-21T00:00:00"/>
        <d v="2023-03-22T00:00:00"/>
        <d v="2023-03-23T00:00:00"/>
        <d v="2023-03-24T00:00:00"/>
        <d v="2023-03-25T00:00:00"/>
        <d v="2023-03-26T00:00:00"/>
        <d v="2023-03-27T00:00:00"/>
        <d v="2023-03-28T00:00:00"/>
        <d v="2023-03-29T00:00:00"/>
        <d v="2023-03-30T00:00:00"/>
        <d v="2023-03-31T00:00:00"/>
        <d v="2023-04-01T00:00:00"/>
        <d v="2023-04-02T00:00:00"/>
        <d v="2023-04-03T00:00:00"/>
        <d v="2023-04-04T00:00:00"/>
        <d v="2023-04-05T00:00:00"/>
        <d v="2023-04-06T00:00:00"/>
        <d v="2023-04-07T00:00:00"/>
        <d v="2023-04-08T00:00:00"/>
        <d v="2023-04-09T00:00:00"/>
        <d v="2023-04-10T00:00:00"/>
        <d v="2023-04-11T00:00:00"/>
        <d v="2023-04-12T00:00:00"/>
        <d v="2023-04-13T00:00:00"/>
        <d v="2023-04-14T00:00:00"/>
        <d v="2023-04-15T00:00:00"/>
        <d v="2023-04-16T00:00:00"/>
        <d v="2023-04-17T00:00:00"/>
        <d v="2023-04-18T00:00:00"/>
        <d v="2023-04-19T00:00:00"/>
        <d v="2023-04-20T00:00:00"/>
        <d v="2023-04-21T00:00:00"/>
        <d v="2023-04-22T00:00:00"/>
        <d v="2023-04-23T00:00:00"/>
        <d v="2023-04-24T00:00:00"/>
        <d v="2023-04-25T00:00:00"/>
        <d v="2023-04-26T00:00:00"/>
        <d v="2023-04-27T00:00:00"/>
        <d v="2023-04-28T00:00:00"/>
        <d v="2023-04-29T00:00:00"/>
        <d v="2023-04-30T00:00:00"/>
        <d v="2023-05-01T00:00:00"/>
        <d v="2023-05-02T00:00:00"/>
        <d v="2023-05-03T00:00:00"/>
        <d v="2023-05-04T00:00:00"/>
        <d v="2023-05-05T00:00:00"/>
        <d v="2023-05-06T00:00:00"/>
        <d v="2023-05-07T00:00:00"/>
        <d v="2023-05-08T00:00:00"/>
        <d v="2023-05-09T00:00:00"/>
        <d v="2023-05-10T00:00:00"/>
        <d v="2023-05-11T00:00:00"/>
        <d v="2023-05-12T00:00:00"/>
        <d v="2023-05-13T00:00:00"/>
        <d v="2023-05-14T00:00:00"/>
        <d v="2023-05-15T00:00:00"/>
        <d v="2023-05-16T00:00:00"/>
        <d v="2023-05-17T00:00:00"/>
        <d v="2023-05-18T00:00:00"/>
        <d v="2023-05-19T00:00:00"/>
        <d v="2023-05-20T00:00:00"/>
        <d v="2023-05-21T00:00:00"/>
        <d v="2023-05-22T00:00:00"/>
        <d v="2023-05-23T00:00:00"/>
        <d v="2023-05-24T00:00:00"/>
        <d v="2023-05-25T00:00:00"/>
        <d v="2023-05-26T00:00:00"/>
        <d v="2023-05-27T00:00:00"/>
        <d v="2023-05-28T00:00:00"/>
        <d v="2023-05-29T00:00:00"/>
        <d v="2023-05-30T00:00:00"/>
        <d v="2023-05-31T00:00:00"/>
        <d v="2023-06-01T00:00:00"/>
        <d v="2023-06-02T00:00:00"/>
        <d v="2023-06-03T00:00:00"/>
        <d v="2023-06-04T00:00:00"/>
        <d v="2023-06-05T00:00:00"/>
        <d v="2023-06-06T00:00:00"/>
        <d v="2023-06-07T00:00:00"/>
        <d v="2023-06-08T00:00:00"/>
        <d v="2023-06-09T00:00:00"/>
        <d v="2023-06-10T00:00:00"/>
        <d v="2023-06-11T00:00:00"/>
        <d v="2023-06-12T00:00:00"/>
        <d v="2023-06-13T00:00:00"/>
        <d v="2023-06-14T00:00:00"/>
        <d v="2023-06-15T00:00:00"/>
        <d v="2023-06-16T00:00:00"/>
        <d v="2023-06-17T00:00:00"/>
        <d v="2023-06-18T00:00:00"/>
        <d v="2023-06-19T00:00:00"/>
        <d v="2023-06-20T00:00:00"/>
        <d v="2023-06-21T00:00:00"/>
        <d v="2023-06-22T00:00:00"/>
        <d v="2023-06-23T00:00:00"/>
        <d v="2023-06-24T00:00:00"/>
        <d v="2023-06-25T00:00:00"/>
        <d v="2023-06-26T00:00:00"/>
        <d v="2023-06-27T00:00:00"/>
        <d v="2023-06-28T00:00:00"/>
        <d v="2023-06-29T00:00:00"/>
        <d v="2023-06-30T00:00:00"/>
        <d v="2023-07-01T00:00:00"/>
        <d v="2023-07-02T00:00:00"/>
        <d v="2023-07-03T00:00:00"/>
        <d v="2023-07-04T00:00:00"/>
        <d v="2023-07-05T00:00:00"/>
        <d v="2023-07-06T00:00:00"/>
        <d v="2023-07-07T00:00:00"/>
        <d v="2023-07-08T00:00:00"/>
        <d v="2023-07-09T00:00:00"/>
        <d v="2023-07-10T00:00:00"/>
        <d v="2023-07-11T00:00:00"/>
        <d v="2023-07-12T00:00:00"/>
        <d v="2023-07-13T00:00:00"/>
        <d v="2023-07-14T00:00:00"/>
        <d v="2023-07-15T00:00:00"/>
        <d v="2023-07-16T00:00:00"/>
        <d v="2023-07-17T00:00:00"/>
        <d v="2023-07-18T00:00:00"/>
        <d v="2023-07-19T00:00:00"/>
        <d v="2023-07-20T00:00:00"/>
        <d v="2023-07-21T00:00:00"/>
        <d v="2023-07-22T00:00:00"/>
        <d v="2023-07-23T00:00:00"/>
        <d v="2023-07-24T00:00:00"/>
        <d v="2023-07-25T00:00:00"/>
        <d v="2023-07-26T00:00:00"/>
        <d v="2023-07-27T00:00:00"/>
        <d v="2023-07-28T00:00:00"/>
        <d v="2023-07-29T00:00:00"/>
        <d v="2023-07-30T00:00:00"/>
        <d v="2023-07-31T00:00:00"/>
        <d v="2023-08-01T00:00:00"/>
        <d v="2023-08-02T00:00:00"/>
        <d v="2023-08-03T00:00:00"/>
        <d v="2023-08-04T00:00:00"/>
        <d v="2023-08-05T00:00:00"/>
        <d v="2023-08-06T00:00:00"/>
        <d v="2023-08-07T00:00:00"/>
        <d v="2023-08-08T00:00:00"/>
        <d v="2023-08-09T00:00:00"/>
        <d v="2023-08-10T00:00:00"/>
        <d v="2023-08-11T00:00:00"/>
        <d v="2023-08-12T00:00:00"/>
        <d v="2023-08-13T00:00:00"/>
        <d v="2023-08-14T00:00:00"/>
        <d v="2023-08-15T00:00:00"/>
        <d v="2023-08-16T00:00:00"/>
        <d v="2023-08-17T00:00:00"/>
        <d v="2023-08-18T00:00:00"/>
        <d v="2023-08-19T00:00:00"/>
        <d v="2023-08-20T00:00:00"/>
        <d v="2023-08-21T00:00:00"/>
        <d v="2023-08-22T00:00:00"/>
        <d v="2023-08-23T00:00:00"/>
        <d v="2023-08-24T00:00:00"/>
        <d v="2023-08-25T00:00:00"/>
        <d v="2023-08-26T00:00:00"/>
        <d v="2023-08-27T00:00:00"/>
        <d v="2023-08-28T00:00:00"/>
        <d v="2023-08-29T00:00:00"/>
        <d v="2023-08-30T00:00:00"/>
        <d v="2023-08-31T00:00:00"/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8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1T00:00:00"/>
        <d v="2024-09-22T00:00:00"/>
        <d v="2024-09-23T00:00:00"/>
        <d v="2024-09-24T00:00:00"/>
        <d v="2024-09-25T00:00:00"/>
        <d v="2024-09-26T00:00:00"/>
        <d v="2024-09-27T00:00:00"/>
        <d v="2024-09-28T00:00:00"/>
        <d v="2024-09-29T00:00:00"/>
        <d v="2024-09-30T00:00:00"/>
        <d v="2024-10-01T00:00:00"/>
        <d v="2024-10-02T00:00:00"/>
        <d v="2024-10-03T00:00:00"/>
        <d v="2024-10-04T00:00:00"/>
        <d v="2024-10-05T00:00:00"/>
        <d v="2024-10-06T00:00:00"/>
        <d v="2024-10-07T00:00:00"/>
        <d v="2024-10-08T00:00:00"/>
        <d v="2024-10-09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7T00:00:00"/>
        <d v="2024-10-18T00:00:00"/>
        <d v="2024-10-19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0-31T00:00:00"/>
        <d v="2024-11-01T00:00:00"/>
        <d v="2024-11-02T00:00:00"/>
        <d v="2024-11-03T00:00:00"/>
        <d v="2024-11-04T00:00:00"/>
        <d v="2024-11-05T00:00:00"/>
        <d v="2024-11-06T00:00:00"/>
        <d v="2024-11-07T00:00:00"/>
        <d v="2024-11-08T00:00:00"/>
        <d v="2024-11-09T00:00:00"/>
        <d v="2024-11-10T00:00:00"/>
        <d v="2024-11-11T00:00:00"/>
        <d v="2024-11-12T00:00:00"/>
        <d v="2024-11-13T00:00:00"/>
        <d v="2024-11-14T00:00:00"/>
        <d v="2024-11-15T00:00:00"/>
        <d v="2024-11-16T00:00:00"/>
        <d v="2024-11-17T00:00:00"/>
        <d v="2024-11-18T00:00:00"/>
        <d v="2024-11-19T00:00:00"/>
        <d v="2024-11-20T00:00:00"/>
        <d v="2024-11-21T00:00:00"/>
        <d v="2024-11-22T00:00:00"/>
        <d v="2024-11-23T00:00:00"/>
        <d v="2024-11-24T00:00:00"/>
        <d v="2024-11-25T00:00:00"/>
        <d v="2024-11-26T00:00:00"/>
        <d v="2024-11-27T00:00:00"/>
        <d v="2024-11-28T00:00:00"/>
        <d v="2024-11-29T00:00:00"/>
        <d v="2024-11-30T00:00:00"/>
        <d v="2024-12-01T00:00:00"/>
        <d v="2024-12-02T00:00:00"/>
        <d v="2024-12-03T00:00:00"/>
        <d v="2024-12-04T00:00:00"/>
        <d v="2024-12-05T00:00:00"/>
        <d v="2024-12-06T00:00:00"/>
        <d v="2024-12-07T00:00:00"/>
        <d v="2024-12-08T00:00:00"/>
        <d v="2024-12-09T00:00:00"/>
        <d v="2024-12-10T00:00:00"/>
        <d v="2024-12-11T00:00:00"/>
        <d v="2024-12-12T00:00:00"/>
        <d v="2024-12-13T00:00:00"/>
        <d v="2024-12-14T00:00:00"/>
        <d v="2024-12-15T00:00:00"/>
        <d v="2024-12-16T00:00:00"/>
        <d v="2024-12-17T00:00:00"/>
        <d v="2024-12-18T00:00:00"/>
        <d v="2024-12-19T00:00:00"/>
        <d v="2024-12-20T00:00:00"/>
        <d v="2024-12-21T00:00:00"/>
        <d v="2024-12-22T00:00:00"/>
        <d v="2024-12-23T00:00:00"/>
        <d v="2024-12-24T00:00:00"/>
        <d v="2024-12-25T00:00:00"/>
        <d v="2024-12-26T00:00:00"/>
        <d v="2024-12-27T00:00:00"/>
        <d v="2024-12-28T00:00:00"/>
        <d v="2024-12-29T00:00:00"/>
        <d v="2024-12-30T00:00:00"/>
        <d v="2024-12-31T00:00:00"/>
      </sharedItems>
      <fieldGroup par="14" base="0">
        <rangePr groupBy="months" startDate="2023-01-01T00:00:00" endDate="2025-01-01T00:00:00"/>
        <groupItems count="14">
          <s v="&lt;01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5"/>
        </groupItems>
      </fieldGroup>
    </cacheField>
    <cacheField name="CA HT" numFmtId="166">
      <sharedItems containsString="0" containsBlank="1" containsNumber="1" minValue="0" maxValue="61706.36"/>
    </cacheField>
    <cacheField name="ACTIVITE HT" numFmtId="166">
      <sharedItems containsString="0" containsBlank="1" containsNumber="1" minValue="-15062.08" maxValue="51614.6"/>
    </cacheField>
    <cacheField name="CA HT2" numFmtId="166">
      <sharedItems containsString="0" containsBlank="1" containsNumber="1" minValue="0" maxValue="375458.2"/>
    </cacheField>
    <cacheField name="ACTIVITE HT3" numFmtId="166">
      <sharedItems containsString="0" containsBlank="1" containsNumber="1" minValue="-355820.86" maxValue="373883.4"/>
    </cacheField>
    <cacheField name="jour du mois" numFmtId="0">
      <sharedItems containsString="0" containsBlank="1" containsNumber="1" containsInteger="1" minValue="1" maxValue="31" count="32">
        <m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</sharedItems>
    </cacheField>
    <cacheField name="obj ca part" numFmtId="166">
      <sharedItems containsString="0" containsBlank="1" containsNumber="1" minValue="8065.8064516129034" maxValue="532840"/>
    </cacheField>
    <cacheField name="obj acti part" numFmtId="166">
      <sharedItems containsString="0" containsBlank="1" containsNumber="1" minValue="0" maxValue="478800"/>
    </cacheField>
    <cacheField name="obj ca pro" numFmtId="166">
      <sharedItems containsString="0" containsBlank="1" containsNumber="1" minValue="20740.645161290322" maxValue="1370160"/>
    </cacheField>
    <cacheField name="obj acti pro" numFmtId="166">
      <sharedItems containsString="0" containsBlank="1" containsNumber="1" minValue="0" maxValue="1231200"/>
    </cacheField>
    <cacheField name="NPS" numFmtId="0">
      <sharedItems containsString="0" containsBlank="1" containsNumber="1" minValue="-28.57" maxValue="0"/>
    </cacheField>
    <cacheField name="MONTANT FINANCE" numFmtId="165">
      <sharedItems containsString="0" containsBlank="1" containsNumber="1" containsInteger="1" minValue="0" maxValue="0"/>
    </cacheField>
    <cacheField name="NOMBRE DE FINANCEMENT" numFmtId="165">
      <sharedItems containsString="0" containsBlank="1" containsNumber="1" containsInteger="1" minValue="0" maxValue="0"/>
    </cacheField>
    <cacheField name="Trimestres" numFmtId="0" databaseField="0">
      <fieldGroup base="0">
        <rangePr groupBy="quarters" startDate="2023-01-01T00:00:00" endDate="2025-01-01T00:00:00"/>
        <groupItems count="6">
          <s v="&lt;01/01/2023"/>
          <s v="Trimestre1"/>
          <s v="Trimestre2"/>
          <s v="Trimestre3"/>
          <s v="Trimestre4"/>
          <s v="&gt;01/01/2025"/>
        </groupItems>
      </fieldGroup>
    </cacheField>
    <cacheField name="Années" numFmtId="0" databaseField="0">
      <fieldGroup base="0">
        <rangePr groupBy="years" startDate="2023-01-01T00:00:00" endDate="2025-01-01T00:00:00"/>
        <groupItems count="5">
          <s v="&lt;01/01/2023"/>
          <s v="2023"/>
          <s v="2024"/>
          <s v="2025"/>
          <s v="&gt;01/01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SENWEG, Clement" refreshedDate="45298.597424305553" createdVersion="8" refreshedVersion="8" minRefreshableVersion="3" recordCount="13" xr:uid="{B4217324-443F-4490-9F1D-036703CCD013}">
  <cacheSource type="worksheet">
    <worksheetSource ref="O370:AG383" sheet="QUOTIDIEN - INDICATEURS"/>
  </cacheSource>
  <cacheFields count="19">
    <cacheField name="MENSUEL" numFmtId="0">
      <sharedItems count="13">
        <s v="JANVIER"/>
        <s v="FEVRIER"/>
        <s v="MARS"/>
        <s v="AVRIL"/>
        <s v="MAI"/>
        <s v="JUIN"/>
        <s v="JUILLET"/>
        <s v="AOÛT"/>
        <s v="SEPTEMBRE"/>
        <s v="OCTOBRE"/>
        <s v="NOVEMBRE"/>
        <s v="DÉCEMBRE"/>
        <s v="TOTAL"/>
      </sharedItems>
    </cacheField>
    <cacheField name="CA HT" numFmtId="166">
      <sharedItems containsSemiMixedTypes="0" containsString="0" containsNumber="1" containsInteger="1" minValue="0" maxValue="48687"/>
    </cacheField>
    <cacheField name="ACTIVITE HT1" numFmtId="166">
      <sharedItems containsSemiMixedTypes="0" containsString="0" containsNumber="1" containsInteger="1" minValue="0" maxValue="34124"/>
    </cacheField>
    <cacheField name="CA HT2" numFmtId="166">
      <sharedItems containsSemiMixedTypes="0" containsString="0" containsNumber="1" containsInteger="1" minValue="0" maxValue="65440"/>
    </cacheField>
    <cacheField name="ACTIVITE HT2" numFmtId="166">
      <sharedItems containsSemiMixedTypes="0" containsString="0" containsNumber="1" containsInteger="1" minValue="0" maxValue="122822"/>
    </cacheField>
    <cacheField name="CA HT3" numFmtId="166">
      <sharedItems containsSemiMixedTypes="0" containsString="0" containsNumber="1" containsInteger="1" minValue="0" maxValue="114127"/>
    </cacheField>
    <cacheField name="ACTIVITE HT3" numFmtId="166">
      <sharedItems containsSemiMixedTypes="0" containsString="0" containsNumber="1" containsInteger="1" minValue="0" maxValue="156946"/>
    </cacheField>
    <cacheField name="CA HT4" numFmtId="0">
      <sharedItems containsSemiMixedTypes="0" containsString="0" containsNumber="1" containsInteger="1" minValue="250040" maxValue="5040000" count="13">
        <n v="350840"/>
        <n v="313600"/>
        <n v="507640"/>
        <n v="489160"/>
        <n v="532840"/>
        <n v="519960"/>
        <n v="471240"/>
        <n v="250040"/>
        <n v="420000"/>
        <n v="425320"/>
        <n v="420560"/>
        <n v="338800"/>
        <n v="5040000"/>
      </sharedItems>
    </cacheField>
    <cacheField name="ACTIVITE HT4" numFmtId="0">
      <sharedItems containsSemiMixedTypes="0" containsString="0" containsNumber="1" containsInteger="1" minValue="0" maxValue="1360800"/>
    </cacheField>
    <cacheField name="CA HT5" numFmtId="0">
      <sharedItems containsSemiMixedTypes="0" containsString="0" containsNumber="1" containsInteger="1" minValue="642960" maxValue="12960000"/>
    </cacheField>
    <cacheField name="ACTIVITE HT5" numFmtId="0">
      <sharedItems containsSemiMixedTypes="0" containsString="0" containsNumber="1" containsInteger="1" minValue="0" maxValue="3499200"/>
    </cacheField>
    <cacheField name="CA HT6" numFmtId="0">
      <sharedItems containsSemiMixedTypes="0" containsString="0" containsNumber="1" containsInteger="1" minValue="893000" maxValue="18000000"/>
    </cacheField>
    <cacheField name="ACTIVITE HT6" numFmtId="0">
      <sharedItems containsSemiMixedTypes="0" containsString="0" containsNumber="1" containsInteger="1" minValue="0" maxValue="4860000"/>
    </cacheField>
    <cacheField name="% CA PART" numFmtId="9">
      <sharedItems containsSemiMixedTypes="0" containsString="0" containsNumber="1" minValue="0" maxValue="0.13877265990194962"/>
    </cacheField>
    <cacheField name="% ACTI PART" numFmtId="9">
      <sharedItems containsMixedTypes="1" containsNumber="1" minValue="0" maxValue="7.1269841269841275E-2"/>
    </cacheField>
    <cacheField name="% CA PRO" numFmtId="9">
      <sharedItems containsSemiMixedTypes="0" containsString="0" containsNumber="1" minValue="0" maxValue="7.2537022257692652E-2"/>
    </cacheField>
    <cacheField name="% ACTI PRO" numFmtId="9">
      <sharedItems containsMixedTypes="1" containsNumber="1" minValue="0" maxValue="9.9757959714100064E-2"/>
    </cacheField>
    <cacheField name="% CA GLOBAL" numFmtId="9">
      <sharedItems containsSemiMixedTypes="0" containsString="0" containsNumber="1" minValue="0" maxValue="9.1083000798084596E-2"/>
    </cacheField>
    <cacheField name="% ACTI GLOBAL" numFmtId="9">
      <sharedItems containsMixedTypes="1" containsNumber="1" minValue="0" maxValue="9.1781286549707602E-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1">
  <r>
    <x v="0"/>
    <n v="0"/>
    <n v="16.5"/>
    <n v="0"/>
    <n v="0"/>
    <x v="0"/>
    <m/>
    <m/>
    <m/>
    <m/>
    <m/>
    <m/>
    <m/>
  </r>
  <r>
    <x v="1"/>
    <n v="13990.11"/>
    <n v="6140.3"/>
    <n v="18192.02"/>
    <n v="25133.760000000002"/>
    <x v="0"/>
    <m/>
    <m/>
    <m/>
    <m/>
    <m/>
    <m/>
    <m/>
  </r>
  <r>
    <x v="2"/>
    <n v="15758.99"/>
    <n v="18207.810000000001"/>
    <n v="33037.660000000003"/>
    <n v="39731.81"/>
    <x v="0"/>
    <m/>
    <m/>
    <m/>
    <m/>
    <m/>
    <m/>
    <m/>
  </r>
  <r>
    <x v="3"/>
    <n v="3290.71"/>
    <n v="2870.58"/>
    <n v="22972.59"/>
    <n v="25154.92"/>
    <x v="0"/>
    <m/>
    <m/>
    <m/>
    <m/>
    <m/>
    <m/>
    <m/>
  </r>
  <r>
    <x v="4"/>
    <n v="25412.68"/>
    <n v="11220.85"/>
    <n v="46655.189999999995"/>
    <n v="29431.95"/>
    <x v="0"/>
    <m/>
    <m/>
    <m/>
    <m/>
    <m/>
    <m/>
    <m/>
  </r>
  <r>
    <x v="5"/>
    <n v="16098.14"/>
    <n v="16866.78"/>
    <n v="26872.400000000001"/>
    <n v="33244.720000000001"/>
    <x v="0"/>
    <m/>
    <m/>
    <m/>
    <m/>
    <m/>
    <m/>
    <m/>
  </r>
  <r>
    <x v="6"/>
    <n v="14851.98"/>
    <n v="12422.46"/>
    <n v="17760.5"/>
    <n v="13821.93"/>
    <x v="0"/>
    <m/>
    <m/>
    <m/>
    <m/>
    <m/>
    <m/>
    <m/>
  </r>
  <r>
    <x v="7"/>
    <n v="0"/>
    <n v="3056.32"/>
    <n v="0"/>
    <n v="0"/>
    <x v="0"/>
    <m/>
    <m/>
    <m/>
    <m/>
    <m/>
    <m/>
    <m/>
  </r>
  <r>
    <x v="8"/>
    <n v="5570.61"/>
    <n v="45739.33"/>
    <n v="29308.760000000002"/>
    <n v="67586.990000000005"/>
    <x v="0"/>
    <m/>
    <m/>
    <m/>
    <m/>
    <m/>
    <m/>
    <m/>
  </r>
  <r>
    <x v="9"/>
    <n v="32275.67"/>
    <n v="30904.17"/>
    <n v="39323.57"/>
    <n v="99600.659999999989"/>
    <x v="0"/>
    <m/>
    <m/>
    <m/>
    <m/>
    <m/>
    <m/>
    <m/>
  </r>
  <r>
    <x v="10"/>
    <n v="16652.61"/>
    <n v="21289.66"/>
    <n v="22103.01"/>
    <n v="49176.539999999994"/>
    <x v="0"/>
    <m/>
    <m/>
    <m/>
    <m/>
    <m/>
    <m/>
    <m/>
  </r>
  <r>
    <x v="11"/>
    <n v="5232.4399999999996"/>
    <n v="12094.62"/>
    <n v="66648.55"/>
    <n v="32581.08"/>
    <x v="0"/>
    <m/>
    <m/>
    <m/>
    <m/>
    <m/>
    <m/>
    <m/>
  </r>
  <r>
    <x v="12"/>
    <n v="17881.439999999999"/>
    <n v="11082.81"/>
    <n v="27719.03"/>
    <n v="48979.340000000004"/>
    <x v="0"/>
    <m/>
    <m/>
    <m/>
    <m/>
    <m/>
    <m/>
    <m/>
  </r>
  <r>
    <x v="13"/>
    <n v="12149.58"/>
    <n v="31646.05"/>
    <n v="18327.32"/>
    <n v="35816.519999999997"/>
    <x v="0"/>
    <m/>
    <m/>
    <m/>
    <m/>
    <m/>
    <m/>
    <m/>
  </r>
  <r>
    <x v="14"/>
    <n v="0"/>
    <n v="1791.25"/>
    <n v="0"/>
    <n v="0"/>
    <x v="0"/>
    <m/>
    <m/>
    <m/>
    <m/>
    <m/>
    <m/>
    <m/>
  </r>
  <r>
    <x v="15"/>
    <n v="20902.810000000001"/>
    <n v="14149.12"/>
    <n v="51588.009999999995"/>
    <n v="47746.9"/>
    <x v="0"/>
    <m/>
    <m/>
    <m/>
    <m/>
    <m/>
    <m/>
    <m/>
  </r>
  <r>
    <x v="16"/>
    <n v="11823.78"/>
    <n v="17222.599999999999"/>
    <n v="35954.120000000003"/>
    <n v="47886.080000000002"/>
    <x v="0"/>
    <m/>
    <m/>
    <m/>
    <m/>
    <m/>
    <m/>
    <m/>
  </r>
  <r>
    <x v="17"/>
    <n v="11104.87"/>
    <n v="16955.48"/>
    <n v="59608.700000000004"/>
    <n v="52357.8"/>
    <x v="0"/>
    <m/>
    <m/>
    <m/>
    <m/>
    <m/>
    <m/>
    <m/>
  </r>
  <r>
    <x v="18"/>
    <n v="5936.53"/>
    <n v="18369.78"/>
    <n v="30151.08"/>
    <n v="38270.770000000004"/>
    <x v="0"/>
    <m/>
    <m/>
    <m/>
    <m/>
    <m/>
    <m/>
    <m/>
  </r>
  <r>
    <x v="19"/>
    <n v="17244.13"/>
    <n v="15061.97"/>
    <n v="21752.39"/>
    <n v="30609.170000000002"/>
    <x v="0"/>
    <m/>
    <m/>
    <m/>
    <m/>
    <m/>
    <m/>
    <m/>
  </r>
  <r>
    <x v="20"/>
    <n v="24187.42"/>
    <n v="31934.3"/>
    <n v="31574.19"/>
    <n v="10607.52"/>
    <x v="0"/>
    <m/>
    <m/>
    <m/>
    <m/>
    <m/>
    <m/>
    <m/>
  </r>
  <r>
    <x v="21"/>
    <n v="0"/>
    <n v="2248.1999999999998"/>
    <n v="0"/>
    <n v="0"/>
    <x v="0"/>
    <m/>
    <m/>
    <m/>
    <m/>
    <m/>
    <m/>
    <m/>
  </r>
  <r>
    <x v="22"/>
    <n v="3370.72"/>
    <n v="8194.6200000000008"/>
    <n v="52774.09"/>
    <n v="35479.230000000003"/>
    <x v="0"/>
    <m/>
    <m/>
    <m/>
    <m/>
    <m/>
    <m/>
    <m/>
  </r>
  <r>
    <x v="23"/>
    <n v="9643.51"/>
    <n v="22908.61"/>
    <n v="93517.01"/>
    <n v="47576.03"/>
    <x v="0"/>
    <m/>
    <m/>
    <m/>
    <m/>
    <m/>
    <m/>
    <m/>
  </r>
  <r>
    <x v="24"/>
    <n v="13031.19"/>
    <n v="11124.26"/>
    <n v="56968.57"/>
    <n v="47089.11"/>
    <x v="0"/>
    <m/>
    <m/>
    <m/>
    <m/>
    <m/>
    <m/>
    <m/>
  </r>
  <r>
    <x v="25"/>
    <n v="6762.71"/>
    <n v="20773.990000000002"/>
    <n v="38238.47"/>
    <n v="66743.37"/>
    <x v="0"/>
    <m/>
    <m/>
    <m/>
    <m/>
    <m/>
    <m/>
    <m/>
  </r>
  <r>
    <x v="26"/>
    <n v="11893.58"/>
    <n v="7269.09"/>
    <n v="36200.57"/>
    <n v="34919.440000000002"/>
    <x v="0"/>
    <m/>
    <m/>
    <m/>
    <m/>
    <m/>
    <m/>
    <m/>
  </r>
  <r>
    <x v="27"/>
    <n v="22430.82"/>
    <n v="45669.47"/>
    <n v="37109.1"/>
    <n v="19623.560000000001"/>
    <x v="0"/>
    <m/>
    <m/>
    <m/>
    <m/>
    <m/>
    <m/>
    <m/>
  </r>
  <r>
    <x v="28"/>
    <n v="0"/>
    <n v="1706.47"/>
    <n v="0"/>
    <n v="-5818"/>
    <x v="0"/>
    <m/>
    <m/>
    <m/>
    <m/>
    <m/>
    <m/>
    <m/>
  </r>
  <r>
    <x v="29"/>
    <n v="17886.64"/>
    <n v="37059.54"/>
    <n v="37762.14"/>
    <n v="49349.93"/>
    <x v="0"/>
    <m/>
    <m/>
    <m/>
    <m/>
    <m/>
    <m/>
    <m/>
  </r>
  <r>
    <x v="30"/>
    <n v="4551.2299999999996"/>
    <n v="10631.72"/>
    <n v="99770.03"/>
    <n v="111329.49"/>
    <x v="0"/>
    <m/>
    <m/>
    <m/>
    <m/>
    <m/>
    <m/>
    <m/>
  </r>
  <r>
    <x v="31"/>
    <n v="10546.53"/>
    <n v="13888.19"/>
    <n v="30174.06"/>
    <n v="33353.68"/>
    <x v="0"/>
    <m/>
    <m/>
    <m/>
    <m/>
    <m/>
    <m/>
    <m/>
  </r>
  <r>
    <x v="32"/>
    <n v="27752.97"/>
    <n v="16328.74"/>
    <n v="31305.5"/>
    <n v="25687.68"/>
    <x v="0"/>
    <m/>
    <m/>
    <m/>
    <m/>
    <m/>
    <m/>
    <m/>
  </r>
  <r>
    <x v="33"/>
    <n v="13173.18"/>
    <n v="9447.5400000000009"/>
    <n v="66863.679999999993"/>
    <n v="41529.519999999997"/>
    <x v="0"/>
    <m/>
    <m/>
    <m/>
    <m/>
    <m/>
    <m/>
    <m/>
  </r>
  <r>
    <x v="34"/>
    <n v="13399.45"/>
    <n v="12010.08"/>
    <n v="35588.28"/>
    <n v="27342.18"/>
    <x v="0"/>
    <m/>
    <m/>
    <m/>
    <m/>
    <m/>
    <m/>
    <m/>
  </r>
  <r>
    <x v="35"/>
    <n v="0"/>
    <n v="1009.03"/>
    <n v="0"/>
    <n v="0"/>
    <x v="0"/>
    <m/>
    <m/>
    <m/>
    <m/>
    <m/>
    <m/>
    <m/>
  </r>
  <r>
    <x v="36"/>
    <n v="16576.900000000001"/>
    <n v="17282.349999999999"/>
    <n v="43381.719999999994"/>
    <n v="69921.77"/>
    <x v="0"/>
    <m/>
    <m/>
    <m/>
    <m/>
    <m/>
    <m/>
    <m/>
  </r>
  <r>
    <x v="37"/>
    <n v="10005.379999999999"/>
    <n v="10923.8"/>
    <n v="58641.960000000006"/>
    <n v="51367.72"/>
    <x v="0"/>
    <m/>
    <m/>
    <m/>
    <m/>
    <m/>
    <m/>
    <m/>
  </r>
  <r>
    <x v="38"/>
    <n v="6700.21"/>
    <n v="4762.6400000000003"/>
    <n v="48065.780000000006"/>
    <n v="48766.09"/>
    <x v="0"/>
    <m/>
    <m/>
    <m/>
    <m/>
    <m/>
    <m/>
    <m/>
  </r>
  <r>
    <x v="39"/>
    <n v="21478.23"/>
    <n v="23381.46"/>
    <n v="64432.270000000004"/>
    <n v="34260.71"/>
    <x v="0"/>
    <m/>
    <m/>
    <m/>
    <m/>
    <m/>
    <m/>
    <m/>
  </r>
  <r>
    <x v="40"/>
    <n v="8301.1"/>
    <n v="26725.14"/>
    <n v="44055.57"/>
    <n v="33194.68"/>
    <x v="0"/>
    <m/>
    <m/>
    <m/>
    <m/>
    <m/>
    <m/>
    <m/>
  </r>
  <r>
    <x v="41"/>
    <n v="18572.439999999999"/>
    <n v="9524.91"/>
    <n v="38733"/>
    <n v="20300.86"/>
    <x v="0"/>
    <m/>
    <m/>
    <m/>
    <m/>
    <m/>
    <m/>
    <m/>
  </r>
  <r>
    <x v="42"/>
    <n v="0"/>
    <n v="399.92"/>
    <n v="0"/>
    <n v="278.64999999999998"/>
    <x v="0"/>
    <m/>
    <m/>
    <m/>
    <m/>
    <m/>
    <m/>
    <m/>
  </r>
  <r>
    <x v="43"/>
    <n v="16892.41"/>
    <n v="17390.12"/>
    <n v="41158.31"/>
    <n v="33509.25"/>
    <x v="0"/>
    <m/>
    <m/>
    <m/>
    <m/>
    <m/>
    <m/>
    <m/>
  </r>
  <r>
    <x v="44"/>
    <n v="26940.69"/>
    <n v="22988.15"/>
    <n v="54021.399999999994"/>
    <n v="63776.7"/>
    <x v="0"/>
    <m/>
    <m/>
    <m/>
    <m/>
    <m/>
    <m/>
    <m/>
  </r>
  <r>
    <x v="45"/>
    <n v="17715.849999999999"/>
    <n v="2915.43"/>
    <n v="45616.909999999996"/>
    <n v="32695.030000000002"/>
    <x v="0"/>
    <m/>
    <m/>
    <m/>
    <m/>
    <m/>
    <m/>
    <m/>
  </r>
  <r>
    <x v="46"/>
    <n v="10724"/>
    <n v="23162.37"/>
    <n v="53154.53"/>
    <n v="67287.960000000006"/>
    <x v="0"/>
    <m/>
    <m/>
    <m/>
    <m/>
    <m/>
    <m/>
    <m/>
  </r>
  <r>
    <x v="47"/>
    <n v="19584.080000000002"/>
    <n v="5602.92"/>
    <n v="43951.55"/>
    <n v="28279.13"/>
    <x v="0"/>
    <m/>
    <m/>
    <m/>
    <m/>
    <m/>
    <m/>
    <m/>
  </r>
  <r>
    <x v="48"/>
    <n v="26206.240000000002"/>
    <n v="16743.54"/>
    <n v="31084.399999999998"/>
    <n v="29156.410000000003"/>
    <x v="0"/>
    <m/>
    <m/>
    <m/>
    <m/>
    <m/>
    <m/>
    <m/>
  </r>
  <r>
    <x v="49"/>
    <n v="0"/>
    <n v="1604.99"/>
    <n v="0"/>
    <n v="673.87"/>
    <x v="0"/>
    <m/>
    <m/>
    <m/>
    <m/>
    <m/>
    <m/>
    <m/>
  </r>
  <r>
    <x v="50"/>
    <n v="16076.18"/>
    <n v="18644.919999999998"/>
    <n v="71267.44"/>
    <n v="59425.08"/>
    <x v="0"/>
    <m/>
    <m/>
    <m/>
    <m/>
    <m/>
    <m/>
    <m/>
  </r>
  <r>
    <x v="51"/>
    <n v="8945.07"/>
    <n v="9126.74"/>
    <n v="176015.46"/>
    <n v="41979.229999999996"/>
    <x v="0"/>
    <m/>
    <m/>
    <m/>
    <m/>
    <m/>
    <m/>
    <m/>
  </r>
  <r>
    <x v="52"/>
    <n v="20857.03"/>
    <n v="16845.64"/>
    <n v="120681.09"/>
    <n v="38743.32"/>
    <x v="0"/>
    <m/>
    <m/>
    <m/>
    <m/>
    <m/>
    <m/>
    <m/>
  </r>
  <r>
    <x v="53"/>
    <n v="15259.7"/>
    <n v="32013.94"/>
    <n v="134304.80000000002"/>
    <n v="57928.9"/>
    <x v="0"/>
    <m/>
    <m/>
    <m/>
    <m/>
    <m/>
    <m/>
    <m/>
  </r>
  <r>
    <x v="54"/>
    <n v="38339.78"/>
    <n v="11075.2"/>
    <n v="83077.56"/>
    <n v="39994.93"/>
    <x v="0"/>
    <m/>
    <m/>
    <m/>
    <m/>
    <m/>
    <m/>
    <m/>
  </r>
  <r>
    <x v="55"/>
    <n v="11610.41"/>
    <n v="22530.45"/>
    <n v="38873.72"/>
    <n v="50335.81"/>
    <x v="0"/>
    <m/>
    <m/>
    <m/>
    <m/>
    <m/>
    <m/>
    <m/>
  </r>
  <r>
    <x v="56"/>
    <n v="0"/>
    <n v="1274.69"/>
    <n v="0"/>
    <n v="-2868.75"/>
    <x v="0"/>
    <m/>
    <m/>
    <m/>
    <m/>
    <m/>
    <m/>
    <m/>
  </r>
  <r>
    <x v="57"/>
    <n v="8198.9500000000007"/>
    <n v="40932"/>
    <n v="56581.299999999996"/>
    <n v="61889.68"/>
    <x v="0"/>
    <m/>
    <m/>
    <m/>
    <m/>
    <m/>
    <m/>
    <m/>
  </r>
  <r>
    <x v="58"/>
    <n v="6137.55"/>
    <n v="20733.27"/>
    <n v="53776.07"/>
    <n v="53599.82"/>
    <x v="0"/>
    <m/>
    <m/>
    <m/>
    <m/>
    <m/>
    <m/>
    <m/>
  </r>
  <r>
    <x v="59"/>
    <n v="11658.46"/>
    <n v="14764.72"/>
    <n v="41300.379999999997"/>
    <n v="47617.04"/>
    <x v="0"/>
    <m/>
    <m/>
    <m/>
    <m/>
    <m/>
    <m/>
    <m/>
  </r>
  <r>
    <x v="60"/>
    <n v="15000.61"/>
    <n v="18801.52"/>
    <n v="58078.16"/>
    <n v="45280.89"/>
    <x v="0"/>
    <m/>
    <m/>
    <m/>
    <m/>
    <m/>
    <m/>
    <m/>
  </r>
  <r>
    <x v="61"/>
    <n v="41913.11"/>
    <n v="11614.35"/>
    <n v="38841.149999999994"/>
    <n v="33973.49"/>
    <x v="0"/>
    <m/>
    <m/>
    <m/>
    <m/>
    <m/>
    <m/>
    <m/>
  </r>
  <r>
    <x v="62"/>
    <n v="13250.28"/>
    <n v="27396.77"/>
    <n v="19167.990000000002"/>
    <n v="10345.380000000001"/>
    <x v="0"/>
    <m/>
    <m/>
    <m/>
    <m/>
    <m/>
    <m/>
    <m/>
  </r>
  <r>
    <x v="63"/>
    <n v="0"/>
    <n v="1407.34"/>
    <n v="0"/>
    <n v="0"/>
    <x v="0"/>
    <m/>
    <m/>
    <m/>
    <m/>
    <m/>
    <m/>
    <m/>
  </r>
  <r>
    <x v="64"/>
    <n v="9839.07"/>
    <n v="12555.47"/>
    <n v="46542.7"/>
    <n v="58188.899999999994"/>
    <x v="0"/>
    <m/>
    <m/>
    <m/>
    <m/>
    <m/>
    <m/>
    <m/>
  </r>
  <r>
    <x v="65"/>
    <n v="10563.43"/>
    <n v="17616.150000000001"/>
    <n v="22212.36"/>
    <n v="40323.300000000003"/>
    <x v="0"/>
    <m/>
    <m/>
    <m/>
    <m/>
    <m/>
    <m/>
    <m/>
  </r>
  <r>
    <x v="66"/>
    <n v="17790.59"/>
    <n v="4954.08"/>
    <n v="37847.35"/>
    <n v="29643.510000000002"/>
    <x v="0"/>
    <m/>
    <m/>
    <m/>
    <m/>
    <m/>
    <m/>
    <m/>
  </r>
  <r>
    <x v="67"/>
    <n v="26612.77"/>
    <n v="1258.8499999999999"/>
    <n v="46521.440000000002"/>
    <n v="25830.77"/>
    <x v="0"/>
    <m/>
    <m/>
    <m/>
    <m/>
    <m/>
    <m/>
    <m/>
  </r>
  <r>
    <x v="68"/>
    <n v="11314.92"/>
    <n v="24644.61"/>
    <n v="37744.800000000003"/>
    <n v="21507.02"/>
    <x v="0"/>
    <m/>
    <m/>
    <m/>
    <m/>
    <m/>
    <m/>
    <m/>
  </r>
  <r>
    <x v="69"/>
    <n v="43074.59"/>
    <n v="14619.51"/>
    <n v="21071.89"/>
    <n v="11933.98"/>
    <x v="0"/>
    <m/>
    <m/>
    <m/>
    <m/>
    <m/>
    <m/>
    <m/>
  </r>
  <r>
    <x v="70"/>
    <n v="0"/>
    <n v="1717.03"/>
    <n v="0"/>
    <n v="0"/>
    <x v="0"/>
    <m/>
    <m/>
    <m/>
    <m/>
    <m/>
    <m/>
    <m/>
  </r>
  <r>
    <x v="71"/>
    <n v="8106.64"/>
    <n v="18309.95"/>
    <n v="31412.600000000002"/>
    <n v="30162.06"/>
    <x v="0"/>
    <m/>
    <m/>
    <m/>
    <m/>
    <m/>
    <m/>
    <m/>
  </r>
  <r>
    <x v="72"/>
    <n v="9577.99"/>
    <n v="6349.81"/>
    <n v="48887.75"/>
    <n v="120125.09"/>
    <x v="0"/>
    <m/>
    <m/>
    <m/>
    <m/>
    <m/>
    <m/>
    <m/>
  </r>
  <r>
    <x v="73"/>
    <n v="13081.01"/>
    <n v="8875.39"/>
    <n v="42914.14"/>
    <n v="30891.010000000002"/>
    <x v="0"/>
    <m/>
    <m/>
    <m/>
    <m/>
    <m/>
    <m/>
    <m/>
  </r>
  <r>
    <x v="74"/>
    <n v="16460.13"/>
    <n v="19943.72"/>
    <n v="59964.39"/>
    <n v="37802.649999999994"/>
    <x v="0"/>
    <m/>
    <m/>
    <m/>
    <m/>
    <m/>
    <m/>
    <m/>
  </r>
  <r>
    <x v="75"/>
    <n v="30735.29"/>
    <n v="6678.58"/>
    <n v="41219.369999999995"/>
    <n v="27409.49"/>
    <x v="0"/>
    <m/>
    <m/>
    <m/>
    <m/>
    <m/>
    <m/>
    <m/>
  </r>
  <r>
    <x v="76"/>
    <n v="24145.5"/>
    <n v="27721.439999999999"/>
    <n v="15746.43"/>
    <n v="38999.979999999996"/>
    <x v="0"/>
    <m/>
    <m/>
    <m/>
    <m/>
    <m/>
    <m/>
    <m/>
  </r>
  <r>
    <x v="77"/>
    <n v="0"/>
    <n v="214.72"/>
    <n v="0"/>
    <n v="1769.0500000000002"/>
    <x v="0"/>
    <m/>
    <m/>
    <m/>
    <m/>
    <m/>
    <m/>
    <m/>
  </r>
  <r>
    <x v="78"/>
    <n v="13116.29"/>
    <n v="15693.9"/>
    <n v="33606.15"/>
    <n v="72972.13"/>
    <x v="0"/>
    <m/>
    <m/>
    <m/>
    <m/>
    <m/>
    <m/>
    <m/>
  </r>
  <r>
    <x v="79"/>
    <n v="16637.37"/>
    <n v="11008.23"/>
    <n v="37737.090000000004"/>
    <n v="50142.210000000006"/>
    <x v="0"/>
    <m/>
    <m/>
    <m/>
    <m/>
    <m/>
    <m/>
    <m/>
  </r>
  <r>
    <x v="80"/>
    <n v="23506.75"/>
    <n v="5650.8"/>
    <n v="49521.2"/>
    <n v="43265.96"/>
    <x v="0"/>
    <m/>
    <m/>
    <m/>
    <m/>
    <m/>
    <m/>
    <m/>
  </r>
  <r>
    <x v="81"/>
    <n v="9169.48"/>
    <n v="16674.7"/>
    <n v="36502.49"/>
    <n v="39771.96"/>
    <x v="0"/>
    <m/>
    <m/>
    <m/>
    <m/>
    <m/>
    <m/>
    <m/>
  </r>
  <r>
    <x v="82"/>
    <n v="16280.69"/>
    <n v="8594.85"/>
    <n v="68673.31"/>
    <n v="55693.46"/>
    <x v="0"/>
    <m/>
    <m/>
    <m/>
    <m/>
    <m/>
    <m/>
    <m/>
  </r>
  <r>
    <x v="83"/>
    <n v="15194.33"/>
    <n v="17497.57"/>
    <n v="45225.69"/>
    <n v="21334.35"/>
    <x v="0"/>
    <m/>
    <m/>
    <m/>
    <m/>
    <m/>
    <m/>
    <m/>
  </r>
  <r>
    <x v="84"/>
    <n v="0"/>
    <n v="58.94"/>
    <n v="0"/>
    <n v="128.47999999999999"/>
    <x v="0"/>
    <m/>
    <m/>
    <m/>
    <m/>
    <m/>
    <m/>
    <m/>
  </r>
  <r>
    <x v="85"/>
    <n v="9572.86"/>
    <n v="20400.55"/>
    <n v="42282.3"/>
    <n v="51159.119999999995"/>
    <x v="0"/>
    <m/>
    <m/>
    <m/>
    <m/>
    <m/>
    <m/>
    <m/>
  </r>
  <r>
    <x v="86"/>
    <n v="8584.5"/>
    <n v="6832.55"/>
    <n v="32061.65"/>
    <n v="51338.2"/>
    <x v="0"/>
    <m/>
    <m/>
    <m/>
    <m/>
    <m/>
    <m/>
    <m/>
  </r>
  <r>
    <x v="87"/>
    <n v="18865.7"/>
    <n v="20571.490000000002"/>
    <n v="54018.3"/>
    <n v="40052.33"/>
    <x v="0"/>
    <m/>
    <m/>
    <m/>
    <m/>
    <m/>
    <m/>
    <m/>
  </r>
  <r>
    <x v="88"/>
    <n v="13919.48"/>
    <n v="9870.7999999999993"/>
    <n v="44689.65"/>
    <n v="52954.71"/>
    <x v="0"/>
    <m/>
    <m/>
    <m/>
    <m/>
    <m/>
    <m/>
    <m/>
  </r>
  <r>
    <x v="89"/>
    <n v="39124.57"/>
    <n v="12931.98"/>
    <n v="32536.649999999998"/>
    <n v="40607.33"/>
    <x v="0"/>
    <m/>
    <m/>
    <m/>
    <m/>
    <m/>
    <m/>
    <m/>
  </r>
  <r>
    <x v="90"/>
    <n v="12738.31"/>
    <n v="16244.83"/>
    <n v="30559.34"/>
    <n v="16737.91"/>
    <x v="0"/>
    <m/>
    <m/>
    <m/>
    <m/>
    <m/>
    <m/>
    <m/>
  </r>
  <r>
    <x v="91"/>
    <n v="0"/>
    <n v="1204.8800000000001"/>
    <n v="0"/>
    <n v="0"/>
    <x v="0"/>
    <m/>
    <m/>
    <m/>
    <m/>
    <m/>
    <m/>
    <m/>
  </r>
  <r>
    <x v="92"/>
    <n v="23977.52"/>
    <n v="29909.35"/>
    <n v="40669.369999999995"/>
    <n v="47633.79"/>
    <x v="0"/>
    <m/>
    <m/>
    <m/>
    <m/>
    <m/>
    <m/>
    <m/>
  </r>
  <r>
    <x v="93"/>
    <n v="22772.53"/>
    <n v="10414.69"/>
    <n v="40005.160000000003"/>
    <n v="48763.53"/>
    <x v="0"/>
    <m/>
    <m/>
    <m/>
    <m/>
    <m/>
    <m/>
    <m/>
  </r>
  <r>
    <x v="94"/>
    <n v="16116.66"/>
    <n v="9648.65"/>
    <n v="38389.35"/>
    <n v="54783.47"/>
    <x v="0"/>
    <m/>
    <m/>
    <m/>
    <m/>
    <m/>
    <m/>
    <m/>
  </r>
  <r>
    <x v="95"/>
    <n v="14102.21"/>
    <n v="13311.4"/>
    <n v="63899.68"/>
    <n v="36970.58"/>
    <x v="0"/>
    <m/>
    <m/>
    <m/>
    <m/>
    <m/>
    <m/>
    <m/>
  </r>
  <r>
    <x v="96"/>
    <n v="29490.68"/>
    <n v="7607.91"/>
    <n v="62016.22"/>
    <n v="33870.9"/>
    <x v="0"/>
    <m/>
    <m/>
    <m/>
    <m/>
    <m/>
    <m/>
    <m/>
  </r>
  <r>
    <x v="97"/>
    <n v="20214.84"/>
    <n v="27306.46"/>
    <n v="33158.65"/>
    <n v="21316.34"/>
    <x v="0"/>
    <m/>
    <m/>
    <m/>
    <m/>
    <m/>
    <m/>
    <m/>
  </r>
  <r>
    <x v="98"/>
    <n v="0"/>
    <n v="-3281.17"/>
    <n v="0"/>
    <n v="-43.599999999999994"/>
    <x v="0"/>
    <m/>
    <m/>
    <m/>
    <m/>
    <m/>
    <m/>
    <m/>
  </r>
  <r>
    <x v="99"/>
    <n v="19286.099999999999"/>
    <n v="8446.76"/>
    <n v="8810.4699999999993"/>
    <n v="41985.229999999996"/>
    <x v="0"/>
    <m/>
    <m/>
    <m/>
    <m/>
    <m/>
    <m/>
    <m/>
  </r>
  <r>
    <x v="100"/>
    <n v="8129.51"/>
    <n v="20985.439999999999"/>
    <n v="42763.539999999994"/>
    <n v="70287.48"/>
    <x v="0"/>
    <m/>
    <m/>
    <m/>
    <m/>
    <m/>
    <m/>
    <m/>
  </r>
  <r>
    <x v="101"/>
    <n v="22999.599999999999"/>
    <n v="12768.56"/>
    <n v="34126.69"/>
    <n v="45898.51"/>
    <x v="0"/>
    <m/>
    <m/>
    <m/>
    <m/>
    <m/>
    <m/>
    <m/>
  </r>
  <r>
    <x v="102"/>
    <n v="9994.85"/>
    <n v="20291.88"/>
    <n v="27855.309999999998"/>
    <n v="32377.660000000003"/>
    <x v="0"/>
    <m/>
    <m/>
    <m/>
    <m/>
    <m/>
    <m/>
    <m/>
  </r>
  <r>
    <x v="103"/>
    <n v="26890.49"/>
    <n v="8235.5"/>
    <n v="38010.980000000003"/>
    <n v="35581.449999999997"/>
    <x v="0"/>
    <m/>
    <m/>
    <m/>
    <m/>
    <m/>
    <m/>
    <m/>
  </r>
  <r>
    <x v="104"/>
    <n v="9011.2800000000007"/>
    <n v="24103.3"/>
    <n v="34454.550000000003"/>
    <n v="30568.219999999998"/>
    <x v="0"/>
    <m/>
    <m/>
    <m/>
    <m/>
    <m/>
    <m/>
    <m/>
  </r>
  <r>
    <x v="105"/>
    <n v="0"/>
    <n v="-372.46"/>
    <n v="0"/>
    <n v="-124.86"/>
    <x v="0"/>
    <m/>
    <m/>
    <m/>
    <m/>
    <m/>
    <m/>
    <m/>
  </r>
  <r>
    <x v="106"/>
    <n v="31799.06"/>
    <n v="18912.61"/>
    <n v="68160.399999999994"/>
    <n v="33869.129999999997"/>
    <x v="0"/>
    <m/>
    <m/>
    <m/>
    <m/>
    <m/>
    <m/>
    <m/>
  </r>
  <r>
    <x v="107"/>
    <n v="13648.43"/>
    <n v="28820.57"/>
    <n v="70655.63"/>
    <n v="53142.990000000005"/>
    <x v="0"/>
    <m/>
    <m/>
    <m/>
    <m/>
    <m/>
    <m/>
    <m/>
  </r>
  <r>
    <x v="108"/>
    <n v="14191.95"/>
    <n v="13176.06"/>
    <n v="58753.77"/>
    <n v="31802.7"/>
    <x v="0"/>
    <m/>
    <m/>
    <m/>
    <m/>
    <m/>
    <m/>
    <m/>
  </r>
  <r>
    <x v="109"/>
    <n v="4005.81"/>
    <n v="40903.26"/>
    <n v="39112.69"/>
    <n v="47907.53"/>
    <x v="0"/>
    <m/>
    <m/>
    <m/>
    <m/>
    <m/>
    <m/>
    <m/>
  </r>
  <r>
    <x v="110"/>
    <n v="23707.85"/>
    <n v="12335.27"/>
    <n v="32169.93"/>
    <n v="42352.83"/>
    <x v="0"/>
    <m/>
    <m/>
    <m/>
    <m/>
    <m/>
    <m/>
    <m/>
  </r>
  <r>
    <x v="111"/>
    <n v="11970.35"/>
    <n v="10820.47"/>
    <n v="27065.600000000002"/>
    <n v="11211.04"/>
    <x v="0"/>
    <m/>
    <m/>
    <m/>
    <m/>
    <m/>
    <m/>
    <m/>
  </r>
  <r>
    <x v="112"/>
    <n v="0"/>
    <n v="-439.94"/>
    <n v="0"/>
    <n v="0"/>
    <x v="0"/>
    <m/>
    <m/>
    <m/>
    <m/>
    <m/>
    <m/>
    <m/>
  </r>
  <r>
    <x v="113"/>
    <n v="13121.38"/>
    <n v="-3486.71"/>
    <n v="66847.460000000006"/>
    <n v="40042.400000000001"/>
    <x v="0"/>
    <m/>
    <m/>
    <m/>
    <m/>
    <m/>
    <m/>
    <m/>
  </r>
  <r>
    <x v="114"/>
    <n v="7834.63"/>
    <n v="11127.38"/>
    <n v="57069.45"/>
    <n v="44759.17"/>
    <x v="0"/>
    <m/>
    <m/>
    <m/>
    <m/>
    <m/>
    <m/>
    <m/>
  </r>
  <r>
    <x v="115"/>
    <n v="6389.5"/>
    <n v="5629.12"/>
    <n v="29911.57"/>
    <n v="37315.81"/>
    <x v="0"/>
    <m/>
    <m/>
    <m/>
    <m/>
    <m/>
    <m/>
    <m/>
  </r>
  <r>
    <x v="116"/>
    <n v="20652.990000000002"/>
    <n v="24488.57"/>
    <n v="48484.23"/>
    <n v="50355.33"/>
    <x v="0"/>
    <m/>
    <m/>
    <m/>
    <m/>
    <m/>
    <m/>
    <m/>
  </r>
  <r>
    <x v="117"/>
    <n v="61706.36"/>
    <n v="45172.75"/>
    <n v="52878.559999999998"/>
    <n v="42120.18"/>
    <x v="0"/>
    <m/>
    <m/>
    <m/>
    <m/>
    <m/>
    <m/>
    <m/>
  </r>
  <r>
    <x v="118"/>
    <n v="8541.0300000000007"/>
    <n v="20449.47"/>
    <n v="16062.88"/>
    <n v="15383.61"/>
    <x v="0"/>
    <m/>
    <m/>
    <m/>
    <m/>
    <m/>
    <m/>
    <m/>
  </r>
  <r>
    <x v="119"/>
    <n v="0"/>
    <n v="2913.43"/>
    <n v="0"/>
    <n v="-2.33"/>
    <x v="0"/>
    <m/>
    <m/>
    <m/>
    <m/>
    <m/>
    <m/>
    <m/>
  </r>
  <r>
    <x v="120"/>
    <n v="0"/>
    <n v="1744.73"/>
    <n v="0"/>
    <n v="0"/>
    <x v="0"/>
    <m/>
    <m/>
    <m/>
    <m/>
    <m/>
    <m/>
    <m/>
  </r>
  <r>
    <x v="121"/>
    <n v="8409.27"/>
    <n v="10064.25"/>
    <n v="43561.619999999995"/>
    <n v="41935.520000000004"/>
    <x v="0"/>
    <m/>
    <m/>
    <m/>
    <m/>
    <m/>
    <m/>
    <m/>
  </r>
  <r>
    <x v="122"/>
    <n v="13043.63"/>
    <n v="10065.59"/>
    <n v="34264.65"/>
    <n v="40513.46"/>
    <x v="0"/>
    <m/>
    <m/>
    <m/>
    <m/>
    <m/>
    <m/>
    <m/>
  </r>
  <r>
    <x v="123"/>
    <n v="6393.29"/>
    <n v="8225.33"/>
    <n v="29171.710000000003"/>
    <n v="48729.700000000004"/>
    <x v="0"/>
    <m/>
    <m/>
    <m/>
    <m/>
    <m/>
    <m/>
    <m/>
  </r>
  <r>
    <x v="124"/>
    <n v="5658.59"/>
    <n v="17966.830000000002"/>
    <n v="17782.57"/>
    <n v="47065.51"/>
    <x v="0"/>
    <m/>
    <m/>
    <m/>
    <m/>
    <m/>
    <m/>
    <m/>
  </r>
  <r>
    <x v="125"/>
    <n v="9722.26"/>
    <n v="14294.43"/>
    <n v="22344.370000000003"/>
    <n v="30587.37"/>
    <x v="0"/>
    <m/>
    <m/>
    <m/>
    <m/>
    <m/>
    <m/>
    <m/>
  </r>
  <r>
    <x v="126"/>
    <n v="0"/>
    <n v="-1130.4000000000001"/>
    <n v="0"/>
    <n v="-139.5"/>
    <x v="0"/>
    <m/>
    <m/>
    <m/>
    <m/>
    <m/>
    <m/>
    <m/>
  </r>
  <r>
    <x v="127"/>
    <n v="46509.03"/>
    <n v="28185.919999999998"/>
    <n v="15531.64"/>
    <n v="19038.240000000002"/>
    <x v="0"/>
    <m/>
    <m/>
    <m/>
    <m/>
    <m/>
    <m/>
    <m/>
  </r>
  <r>
    <x v="128"/>
    <n v="9859.27"/>
    <n v="5545.91"/>
    <n v="49577.01"/>
    <n v="28353.85"/>
    <x v="0"/>
    <m/>
    <m/>
    <m/>
    <m/>
    <m/>
    <m/>
    <m/>
  </r>
  <r>
    <x v="129"/>
    <n v="8600.32"/>
    <n v="9775.7199999999993"/>
    <n v="44199.29"/>
    <n v="28395.52"/>
    <x v="0"/>
    <m/>
    <m/>
    <m/>
    <m/>
    <m/>
    <m/>
    <m/>
  </r>
  <r>
    <x v="130"/>
    <n v="10735.42"/>
    <n v="15810.62"/>
    <n v="41920.17"/>
    <n v="28493.56"/>
    <x v="0"/>
    <m/>
    <m/>
    <m/>
    <m/>
    <m/>
    <m/>
    <m/>
  </r>
  <r>
    <x v="131"/>
    <n v="22685.87"/>
    <n v="7943.85"/>
    <n v="52518.67"/>
    <n v="29491.850000000002"/>
    <x v="0"/>
    <m/>
    <m/>
    <m/>
    <m/>
    <m/>
    <m/>
    <m/>
  </r>
  <r>
    <x v="132"/>
    <n v="20403.02"/>
    <n v="8823.15"/>
    <n v="375458.2"/>
    <n v="17929.95"/>
    <x v="0"/>
    <m/>
    <m/>
    <m/>
    <m/>
    <m/>
    <m/>
    <m/>
  </r>
  <r>
    <x v="133"/>
    <n v="0"/>
    <n v="1579.02"/>
    <n v="0"/>
    <n v="-2392.36"/>
    <x v="0"/>
    <m/>
    <m/>
    <m/>
    <m/>
    <m/>
    <m/>
    <m/>
  </r>
  <r>
    <x v="134"/>
    <n v="13851.23"/>
    <n v="12920.49"/>
    <n v="37305.54"/>
    <n v="36139.520000000004"/>
    <x v="0"/>
    <m/>
    <m/>
    <m/>
    <m/>
    <m/>
    <m/>
    <m/>
  </r>
  <r>
    <x v="135"/>
    <n v="7891.01"/>
    <n v="25865.599999999999"/>
    <n v="47785.52"/>
    <n v="48314.799999999996"/>
    <x v="0"/>
    <m/>
    <m/>
    <m/>
    <m/>
    <m/>
    <m/>
    <m/>
  </r>
  <r>
    <x v="136"/>
    <n v="19346.34"/>
    <n v="16902.900000000001"/>
    <n v="41206.129999999997"/>
    <n v="33198.550000000003"/>
    <x v="0"/>
    <m/>
    <m/>
    <m/>
    <m/>
    <m/>
    <m/>
    <m/>
  </r>
  <r>
    <x v="137"/>
    <n v="13470.48"/>
    <n v="18001.169999999998"/>
    <n v="33673.01"/>
    <n v="34316.11"/>
    <x v="0"/>
    <m/>
    <m/>
    <m/>
    <m/>
    <m/>
    <m/>
    <m/>
  </r>
  <r>
    <x v="138"/>
    <n v="14710.47"/>
    <n v="11662.66"/>
    <n v="37365.270000000004"/>
    <n v="15385.62"/>
    <x v="0"/>
    <m/>
    <m/>
    <m/>
    <m/>
    <m/>
    <m/>
    <m/>
  </r>
  <r>
    <x v="139"/>
    <n v="18771.919999999998"/>
    <n v="23313.119999999999"/>
    <n v="17849.530000000002"/>
    <n v="12426.12"/>
    <x v="0"/>
    <m/>
    <m/>
    <m/>
    <m/>
    <m/>
    <m/>
    <m/>
  </r>
  <r>
    <x v="140"/>
    <n v="0"/>
    <n v="2864.53"/>
    <n v="0"/>
    <n v="1285.17"/>
    <x v="0"/>
    <m/>
    <m/>
    <m/>
    <m/>
    <m/>
    <m/>
    <m/>
  </r>
  <r>
    <x v="141"/>
    <n v="11982.95"/>
    <n v="16108.58"/>
    <n v="75170.39"/>
    <n v="42461.23"/>
    <x v="0"/>
    <m/>
    <m/>
    <m/>
    <m/>
    <m/>
    <m/>
    <m/>
  </r>
  <r>
    <x v="142"/>
    <n v="6649.54"/>
    <n v="24418.92"/>
    <n v="113547.03"/>
    <n v="59866.74"/>
    <x v="0"/>
    <m/>
    <m/>
    <m/>
    <m/>
    <m/>
    <m/>
    <m/>
  </r>
  <r>
    <x v="143"/>
    <n v="52722.400000000001"/>
    <n v="5900.52"/>
    <n v="43321.700000000004"/>
    <n v="45616.759999999995"/>
    <x v="0"/>
    <m/>
    <m/>
    <m/>
    <m/>
    <m/>
    <m/>
    <m/>
  </r>
  <r>
    <x v="144"/>
    <n v="4882.51"/>
    <n v="7390.81"/>
    <n v="34949.949999999997"/>
    <n v="22684.45"/>
    <x v="0"/>
    <m/>
    <m/>
    <m/>
    <m/>
    <m/>
    <m/>
    <m/>
  </r>
  <r>
    <x v="145"/>
    <n v="29178.79"/>
    <n v="6453.24"/>
    <n v="32188.410000000003"/>
    <n v="32121.030000000002"/>
    <x v="0"/>
    <m/>
    <m/>
    <m/>
    <m/>
    <m/>
    <m/>
    <m/>
  </r>
  <r>
    <x v="146"/>
    <n v="13317.85"/>
    <n v="12341.2"/>
    <n v="31660.260000000002"/>
    <n v="13869.83"/>
    <x v="0"/>
    <m/>
    <m/>
    <m/>
    <m/>
    <m/>
    <m/>
    <m/>
  </r>
  <r>
    <x v="147"/>
    <n v="0"/>
    <n v="196.62"/>
    <n v="0"/>
    <n v="-509.88000000000005"/>
    <x v="0"/>
    <m/>
    <m/>
    <m/>
    <m/>
    <m/>
    <m/>
    <m/>
  </r>
  <r>
    <x v="148"/>
    <n v="14790.45"/>
    <n v="16084.69"/>
    <n v="17649.489999999998"/>
    <n v="19109.509999999998"/>
    <x v="0"/>
    <m/>
    <m/>
    <m/>
    <m/>
    <m/>
    <m/>
    <m/>
  </r>
  <r>
    <x v="149"/>
    <n v="4752.46"/>
    <n v="22042.82"/>
    <n v="9762.99"/>
    <n v="24204.54"/>
    <x v="0"/>
    <m/>
    <m/>
    <m/>
    <m/>
    <m/>
    <m/>
    <m/>
  </r>
  <r>
    <x v="150"/>
    <n v="12306.82"/>
    <n v="27632.55"/>
    <n v="36977.61"/>
    <n v="38668.17"/>
    <x v="0"/>
    <m/>
    <m/>
    <m/>
    <m/>
    <m/>
    <m/>
    <m/>
  </r>
  <r>
    <x v="151"/>
    <n v="14729.23"/>
    <n v="-358.66"/>
    <n v="35224.050000000003"/>
    <n v="38343.69"/>
    <x v="0"/>
    <m/>
    <m/>
    <m/>
    <m/>
    <m/>
    <m/>
    <m/>
  </r>
  <r>
    <x v="152"/>
    <n v="7898.66"/>
    <n v="20662.07"/>
    <n v="37247.519999999997"/>
    <n v="10609.88"/>
    <x v="0"/>
    <m/>
    <m/>
    <m/>
    <m/>
    <m/>
    <m/>
    <m/>
  </r>
  <r>
    <x v="153"/>
    <n v="11890.25"/>
    <n v="11079.27"/>
    <n v="39868.879999999997"/>
    <n v="14379.23"/>
    <x v="0"/>
    <m/>
    <m/>
    <m/>
    <m/>
    <m/>
    <m/>
    <m/>
  </r>
  <r>
    <x v="154"/>
    <n v="0"/>
    <n v="386.71"/>
    <n v="0"/>
    <n v="0"/>
    <x v="0"/>
    <m/>
    <m/>
    <m/>
    <m/>
    <m/>
    <m/>
    <m/>
  </r>
  <r>
    <x v="155"/>
    <n v="14838.69"/>
    <n v="14651.12"/>
    <n v="41024.590000000004"/>
    <n v="47123.25"/>
    <x v="0"/>
    <m/>
    <m/>
    <m/>
    <m/>
    <m/>
    <m/>
    <m/>
  </r>
  <r>
    <x v="156"/>
    <n v="17985.900000000001"/>
    <n v="19385.849999999999"/>
    <n v="24740.240000000002"/>
    <n v="58013.9"/>
    <x v="0"/>
    <m/>
    <m/>
    <m/>
    <m/>
    <m/>
    <m/>
    <m/>
  </r>
  <r>
    <x v="157"/>
    <n v="16916.98"/>
    <n v="-36.39"/>
    <n v="36627.67"/>
    <n v="39196.129999999997"/>
    <x v="0"/>
    <m/>
    <m/>
    <m/>
    <m/>
    <m/>
    <m/>
    <m/>
  </r>
  <r>
    <x v="158"/>
    <n v="12940.15"/>
    <n v="6589.79"/>
    <n v="45334.380000000005"/>
    <n v="47046.29"/>
    <x v="0"/>
    <m/>
    <m/>
    <m/>
    <m/>
    <m/>
    <m/>
    <m/>
  </r>
  <r>
    <x v="159"/>
    <n v="23227.16"/>
    <n v="17030.64"/>
    <n v="29656.09"/>
    <n v="42670.86"/>
    <x v="0"/>
    <m/>
    <m/>
    <m/>
    <m/>
    <m/>
    <m/>
    <m/>
  </r>
  <r>
    <x v="160"/>
    <n v="31665.33"/>
    <n v="11328.94"/>
    <n v="31380.73"/>
    <n v="26365.05"/>
    <x v="0"/>
    <m/>
    <m/>
    <m/>
    <m/>
    <m/>
    <m/>
    <m/>
  </r>
  <r>
    <x v="161"/>
    <n v="0"/>
    <n v="1844.43"/>
    <n v="0"/>
    <n v="784.04"/>
    <x v="0"/>
    <m/>
    <m/>
    <m/>
    <m/>
    <m/>
    <m/>
    <m/>
  </r>
  <r>
    <x v="162"/>
    <n v="16816.580000000002"/>
    <n v="12395.81"/>
    <n v="35062.47"/>
    <n v="40558.299999999996"/>
    <x v="0"/>
    <m/>
    <m/>
    <m/>
    <m/>
    <m/>
    <m/>
    <m/>
  </r>
  <r>
    <x v="163"/>
    <n v="32991.33"/>
    <n v="15728.81"/>
    <n v="56042.950000000004"/>
    <n v="46850.28"/>
    <x v="0"/>
    <m/>
    <m/>
    <m/>
    <m/>
    <m/>
    <m/>
    <m/>
  </r>
  <r>
    <x v="164"/>
    <n v="8509.83"/>
    <n v="12513.06"/>
    <n v="33087.770000000004"/>
    <n v="30990.32"/>
    <x v="0"/>
    <m/>
    <m/>
    <m/>
    <m/>
    <m/>
    <m/>
    <m/>
  </r>
  <r>
    <x v="165"/>
    <n v="16111.09"/>
    <n v="18298.63"/>
    <n v="39753.78"/>
    <n v="47878.100000000006"/>
    <x v="0"/>
    <m/>
    <m/>
    <m/>
    <m/>
    <m/>
    <m/>
    <m/>
  </r>
  <r>
    <x v="166"/>
    <n v="10037.049999999999"/>
    <n v="14010.21"/>
    <n v="51263.22"/>
    <n v="58279.479999999996"/>
    <x v="0"/>
    <m/>
    <m/>
    <m/>
    <m/>
    <m/>
    <m/>
    <m/>
  </r>
  <r>
    <x v="167"/>
    <n v="37865.879999999997"/>
    <n v="15153.45"/>
    <n v="21531.02"/>
    <n v="27240.86"/>
    <x v="0"/>
    <m/>
    <m/>
    <m/>
    <m/>
    <m/>
    <m/>
    <m/>
  </r>
  <r>
    <x v="168"/>
    <n v="0"/>
    <n v="1216.79"/>
    <n v="0"/>
    <n v="0"/>
    <x v="0"/>
    <m/>
    <m/>
    <m/>
    <m/>
    <m/>
    <m/>
    <m/>
  </r>
  <r>
    <x v="169"/>
    <n v="4544.03"/>
    <n v="21715.16"/>
    <n v="61751.53"/>
    <n v="39589.839999999997"/>
    <x v="0"/>
    <m/>
    <m/>
    <m/>
    <m/>
    <m/>
    <m/>
    <m/>
  </r>
  <r>
    <x v="170"/>
    <n v="6400.53"/>
    <n v="5684.36"/>
    <n v="45009.950000000004"/>
    <n v="34190.17"/>
    <x v="0"/>
    <m/>
    <m/>
    <m/>
    <m/>
    <m/>
    <m/>
    <m/>
  </r>
  <r>
    <x v="171"/>
    <n v="12240.45"/>
    <n v="5432.51"/>
    <n v="34583.15"/>
    <n v="25237.279999999999"/>
    <x v="0"/>
    <m/>
    <m/>
    <m/>
    <m/>
    <m/>
    <m/>
    <m/>
  </r>
  <r>
    <x v="172"/>
    <n v="13070.84"/>
    <n v="18946.93"/>
    <n v="38086.51"/>
    <n v="47507.060000000005"/>
    <x v="0"/>
    <m/>
    <m/>
    <m/>
    <m/>
    <m/>
    <m/>
    <m/>
  </r>
  <r>
    <x v="173"/>
    <n v="19766.28"/>
    <n v="6117.26"/>
    <n v="38418.370000000003"/>
    <n v="13793.43"/>
    <x v="0"/>
    <m/>
    <m/>
    <m/>
    <m/>
    <m/>
    <m/>
    <m/>
  </r>
  <r>
    <x v="174"/>
    <n v="12176.36"/>
    <n v="20298.439999999999"/>
    <n v="27881.25"/>
    <n v="28253.41"/>
    <x v="0"/>
    <m/>
    <m/>
    <m/>
    <m/>
    <m/>
    <m/>
    <m/>
  </r>
  <r>
    <x v="175"/>
    <n v="0"/>
    <n v="876.56"/>
    <n v="0"/>
    <n v="675.36"/>
    <x v="0"/>
    <m/>
    <m/>
    <m/>
    <m/>
    <m/>
    <m/>
    <m/>
  </r>
  <r>
    <x v="176"/>
    <n v="19887.86"/>
    <n v="36081.71"/>
    <n v="47866.78"/>
    <n v="69654.430000000008"/>
    <x v="0"/>
    <m/>
    <m/>
    <m/>
    <m/>
    <m/>
    <m/>
    <m/>
  </r>
  <r>
    <x v="177"/>
    <n v="24241.33"/>
    <n v="7964.15"/>
    <n v="37449.870000000003"/>
    <n v="33048.229999999996"/>
    <x v="0"/>
    <m/>
    <m/>
    <m/>
    <m/>
    <m/>
    <m/>
    <m/>
  </r>
  <r>
    <x v="178"/>
    <n v="21447.41"/>
    <n v="33853.879999999997"/>
    <n v="43222.35"/>
    <n v="59812.7"/>
    <x v="0"/>
    <m/>
    <m/>
    <m/>
    <m/>
    <m/>
    <m/>
    <m/>
  </r>
  <r>
    <x v="179"/>
    <n v="15565.79"/>
    <n v="9052.7000000000007"/>
    <n v="56407.33"/>
    <n v="29059.15"/>
    <x v="0"/>
    <m/>
    <m/>
    <m/>
    <m/>
    <m/>
    <m/>
    <m/>
  </r>
  <r>
    <x v="180"/>
    <n v="44920.91"/>
    <n v="30001.13"/>
    <n v="101962.34"/>
    <n v="35174.759999999995"/>
    <x v="0"/>
    <m/>
    <m/>
    <m/>
    <m/>
    <m/>
    <m/>
    <m/>
  </r>
  <r>
    <x v="181"/>
    <n v="10362.98"/>
    <n v="29750.57"/>
    <n v="29102.02"/>
    <n v="18329.03"/>
    <x v="0"/>
    <m/>
    <m/>
    <m/>
    <m/>
    <m/>
    <m/>
    <m/>
  </r>
  <r>
    <x v="182"/>
    <n v="0"/>
    <n v="3956.37"/>
    <n v="0"/>
    <n v="168.04"/>
    <x v="0"/>
    <m/>
    <m/>
    <m/>
    <m/>
    <m/>
    <m/>
    <m/>
  </r>
  <r>
    <x v="183"/>
    <n v="12625.81"/>
    <n v="25312.97"/>
    <n v="54916.19"/>
    <n v="43824.82"/>
    <x v="0"/>
    <m/>
    <m/>
    <m/>
    <m/>
    <m/>
    <m/>
    <m/>
  </r>
  <r>
    <x v="184"/>
    <n v="11856.89"/>
    <n v="6485.9"/>
    <n v="45950.189999999995"/>
    <n v="35921.660000000003"/>
    <x v="0"/>
    <m/>
    <m/>
    <m/>
    <m/>
    <m/>
    <m/>
    <m/>
  </r>
  <r>
    <x v="185"/>
    <n v="17772.29"/>
    <n v="10860.17"/>
    <n v="54628.7"/>
    <n v="34940.85"/>
    <x v="0"/>
    <m/>
    <m/>
    <m/>
    <m/>
    <m/>
    <m/>
    <m/>
  </r>
  <r>
    <x v="186"/>
    <n v="13921.07"/>
    <n v="17776.32"/>
    <n v="56275.649999999994"/>
    <n v="39405.32"/>
    <x v="0"/>
    <m/>
    <m/>
    <m/>
    <m/>
    <m/>
    <m/>
    <m/>
  </r>
  <r>
    <x v="187"/>
    <n v="23488.6"/>
    <n v="10069.43"/>
    <n v="57190.38"/>
    <n v="41818.76"/>
    <x v="0"/>
    <m/>
    <m/>
    <m/>
    <m/>
    <m/>
    <m/>
    <m/>
  </r>
  <r>
    <x v="188"/>
    <n v="16379.08"/>
    <n v="20335.169999999998"/>
    <n v="38942.990000000005"/>
    <n v="23246.719999999998"/>
    <x v="0"/>
    <m/>
    <m/>
    <m/>
    <m/>
    <m/>
    <m/>
    <m/>
  </r>
  <r>
    <x v="189"/>
    <n v="0"/>
    <n v="1946.94"/>
    <n v="0"/>
    <n v="413.31"/>
    <x v="0"/>
    <m/>
    <m/>
    <m/>
    <m/>
    <m/>
    <m/>
    <m/>
  </r>
  <r>
    <x v="190"/>
    <n v="9289.15"/>
    <n v="10297.19"/>
    <n v="59728.689999999995"/>
    <n v="40885.760000000002"/>
    <x v="0"/>
    <m/>
    <m/>
    <m/>
    <m/>
    <m/>
    <m/>
    <m/>
  </r>
  <r>
    <x v="191"/>
    <n v="24802.81"/>
    <n v="-11157.19"/>
    <n v="30225.410000000003"/>
    <n v="25327.96"/>
    <x v="0"/>
    <m/>
    <m/>
    <m/>
    <m/>
    <m/>
    <m/>
    <m/>
  </r>
  <r>
    <x v="192"/>
    <n v="11183.74"/>
    <n v="8060.75"/>
    <n v="42268.35"/>
    <n v="37635.97"/>
    <x v="0"/>
    <m/>
    <m/>
    <m/>
    <m/>
    <m/>
    <m/>
    <m/>
  </r>
  <r>
    <x v="193"/>
    <n v="30092.91"/>
    <n v="19794.919999999998"/>
    <n v="31164.93"/>
    <n v="36027.949999999997"/>
    <x v="0"/>
    <m/>
    <m/>
    <m/>
    <m/>
    <m/>
    <m/>
    <m/>
  </r>
  <r>
    <x v="194"/>
    <n v="2262.21"/>
    <n v="16454.259999999998"/>
    <n v="14576.68"/>
    <n v="6184.6"/>
    <x v="0"/>
    <m/>
    <m/>
    <m/>
    <m/>
    <m/>
    <m/>
    <m/>
  </r>
  <r>
    <x v="195"/>
    <n v="6795.87"/>
    <n v="5188.1400000000003"/>
    <n v="16306.640000000001"/>
    <n v="23664.550000000003"/>
    <x v="0"/>
    <m/>
    <m/>
    <m/>
    <m/>
    <m/>
    <m/>
    <m/>
  </r>
  <r>
    <x v="196"/>
    <n v="0"/>
    <n v="-15062.08"/>
    <n v="0"/>
    <n v="0"/>
    <x v="0"/>
    <m/>
    <m/>
    <m/>
    <m/>
    <m/>
    <m/>
    <m/>
  </r>
  <r>
    <x v="197"/>
    <n v="20918.04"/>
    <n v="30868.86"/>
    <n v="21550.44"/>
    <n v="46022.759999999995"/>
    <x v="0"/>
    <m/>
    <m/>
    <m/>
    <m/>
    <m/>
    <m/>
    <m/>
  </r>
  <r>
    <x v="198"/>
    <n v="39853.589999999997"/>
    <n v="13932.84"/>
    <n v="60557.93"/>
    <n v="55650.85"/>
    <x v="0"/>
    <m/>
    <m/>
    <m/>
    <m/>
    <m/>
    <m/>
    <m/>
  </r>
  <r>
    <x v="199"/>
    <n v="10536.89"/>
    <n v="8242.75"/>
    <n v="31519.940000000002"/>
    <n v="10804.91"/>
    <x v="0"/>
    <m/>
    <m/>
    <m/>
    <m/>
    <m/>
    <m/>
    <m/>
  </r>
  <r>
    <x v="200"/>
    <n v="13259.43"/>
    <n v="13835.2"/>
    <n v="48462.26"/>
    <n v="48872.61"/>
    <x v="0"/>
    <m/>
    <m/>
    <m/>
    <m/>
    <m/>
    <m/>
    <m/>
  </r>
  <r>
    <x v="201"/>
    <n v="23252.16"/>
    <n v="634.41999999999996"/>
    <n v="42377.78"/>
    <n v="23790.2"/>
    <x v="0"/>
    <m/>
    <m/>
    <m/>
    <m/>
    <m/>
    <m/>
    <m/>
  </r>
  <r>
    <x v="202"/>
    <n v="47440.78"/>
    <n v="18146.5"/>
    <n v="33747.050000000003"/>
    <n v="12975.560000000001"/>
    <x v="0"/>
    <m/>
    <m/>
    <m/>
    <m/>
    <m/>
    <m/>
    <m/>
  </r>
  <r>
    <x v="203"/>
    <n v="0"/>
    <n v="0"/>
    <n v="0"/>
    <n v="0"/>
    <x v="0"/>
    <m/>
    <m/>
    <m/>
    <m/>
    <m/>
    <m/>
    <m/>
  </r>
  <r>
    <x v="204"/>
    <n v="13749.98"/>
    <n v="23410.18"/>
    <n v="40940.15"/>
    <n v="13790.720000000001"/>
    <x v="0"/>
    <m/>
    <m/>
    <m/>
    <m/>
    <m/>
    <m/>
    <m/>
  </r>
  <r>
    <x v="205"/>
    <n v="13336.59"/>
    <n v="3710.53"/>
    <n v="32787.74"/>
    <n v="52004.480000000003"/>
    <x v="0"/>
    <m/>
    <m/>
    <m/>
    <m/>
    <m/>
    <m/>
    <m/>
  </r>
  <r>
    <x v="206"/>
    <n v="10159.06"/>
    <n v="3435.42"/>
    <n v="44760.06"/>
    <n v="39759.550000000003"/>
    <x v="0"/>
    <m/>
    <m/>
    <m/>
    <m/>
    <m/>
    <m/>
    <m/>
  </r>
  <r>
    <x v="207"/>
    <n v="22158.57"/>
    <n v="21385.8"/>
    <n v="29818.09"/>
    <n v="50379.65"/>
    <x v="0"/>
    <m/>
    <m/>
    <m/>
    <m/>
    <m/>
    <m/>
    <m/>
  </r>
  <r>
    <x v="208"/>
    <n v="9863.51"/>
    <n v="1769.17"/>
    <n v="41125.440000000002"/>
    <n v="45507.39"/>
    <x v="0"/>
    <m/>
    <m/>
    <m/>
    <m/>
    <m/>
    <m/>
    <m/>
  </r>
  <r>
    <x v="209"/>
    <n v="18853.34"/>
    <n v="3159.65"/>
    <n v="21499.120000000003"/>
    <n v="22188.63"/>
    <x v="0"/>
    <m/>
    <m/>
    <m/>
    <m/>
    <m/>
    <m/>
    <m/>
  </r>
  <r>
    <x v="210"/>
    <n v="0"/>
    <n v="91.16"/>
    <n v="0"/>
    <n v="0"/>
    <x v="0"/>
    <m/>
    <m/>
    <m/>
    <m/>
    <m/>
    <m/>
    <m/>
  </r>
  <r>
    <x v="211"/>
    <n v="8389.49"/>
    <n v="30447.06"/>
    <n v="37485.24"/>
    <n v="30799.200000000001"/>
    <x v="0"/>
    <m/>
    <m/>
    <m/>
    <m/>
    <m/>
    <m/>
    <m/>
  </r>
  <r>
    <x v="212"/>
    <n v="5340.34"/>
    <n v="2125.23"/>
    <n v="26443.719999999998"/>
    <n v="52034.310000000005"/>
    <x v="0"/>
    <m/>
    <m/>
    <m/>
    <m/>
    <m/>
    <m/>
    <m/>
  </r>
  <r>
    <x v="213"/>
    <n v="7641.62"/>
    <n v="12328.46"/>
    <n v="40468.479999999996"/>
    <n v="14650.859999999999"/>
    <x v="0"/>
    <m/>
    <m/>
    <m/>
    <m/>
    <m/>
    <m/>
    <m/>
  </r>
  <r>
    <x v="214"/>
    <n v="5672.36"/>
    <n v="2831.77"/>
    <n v="28206.440000000002"/>
    <n v="36414.959999999999"/>
    <x v="0"/>
    <m/>
    <m/>
    <m/>
    <m/>
    <m/>
    <m/>
    <m/>
  </r>
  <r>
    <x v="215"/>
    <n v="9399.33"/>
    <n v="4253.97"/>
    <n v="22229.98"/>
    <n v="20820.509999999998"/>
    <x v="0"/>
    <m/>
    <m/>
    <m/>
    <m/>
    <m/>
    <m/>
    <m/>
  </r>
  <r>
    <x v="216"/>
    <n v="14682.04"/>
    <n v="17002.91"/>
    <n v="14215.880000000001"/>
    <n v="4919.66"/>
    <x v="0"/>
    <m/>
    <m/>
    <m/>
    <m/>
    <m/>
    <m/>
    <m/>
  </r>
  <r>
    <x v="217"/>
    <n v="0"/>
    <n v="-69.209999999999994"/>
    <n v="0"/>
    <n v="0"/>
    <x v="0"/>
    <m/>
    <m/>
    <m/>
    <m/>
    <m/>
    <m/>
    <m/>
  </r>
  <r>
    <x v="218"/>
    <n v="6486.2"/>
    <n v="14373.34"/>
    <n v="11337.279999999999"/>
    <n v="24706.01"/>
    <x v="0"/>
    <m/>
    <m/>
    <m/>
    <m/>
    <m/>
    <m/>
    <m/>
  </r>
  <r>
    <x v="219"/>
    <n v="7484.9"/>
    <n v="11956.32"/>
    <n v="22118.77"/>
    <n v="19524.96"/>
    <x v="0"/>
    <m/>
    <m/>
    <m/>
    <m/>
    <m/>
    <m/>
    <m/>
  </r>
  <r>
    <x v="220"/>
    <n v="8789.7199999999993"/>
    <n v="5514.88"/>
    <n v="33103.159999999996"/>
    <n v="29291.01"/>
    <x v="0"/>
    <m/>
    <m/>
    <m/>
    <m/>
    <m/>
    <m/>
    <m/>
  </r>
  <r>
    <x v="221"/>
    <n v="3472.97"/>
    <n v="10812.48"/>
    <n v="18739.37"/>
    <n v="17109.059999999998"/>
    <x v="0"/>
    <m/>
    <m/>
    <m/>
    <m/>
    <m/>
    <m/>
    <m/>
  </r>
  <r>
    <x v="222"/>
    <n v="3647.39"/>
    <n v="4547.8900000000003"/>
    <n v="9459.24"/>
    <n v="22765.85"/>
    <x v="0"/>
    <m/>
    <m/>
    <m/>
    <m/>
    <m/>
    <m/>
    <m/>
  </r>
  <r>
    <x v="223"/>
    <n v="6584.17"/>
    <n v="11027.37"/>
    <n v="8941.02"/>
    <n v="11680.94"/>
    <x v="0"/>
    <m/>
    <m/>
    <m/>
    <m/>
    <m/>
    <m/>
    <m/>
  </r>
  <r>
    <x v="224"/>
    <n v="0"/>
    <n v="208.51"/>
    <n v="0"/>
    <n v="-7021.52"/>
    <x v="0"/>
    <m/>
    <m/>
    <m/>
    <m/>
    <m/>
    <m/>
    <m/>
  </r>
  <r>
    <x v="225"/>
    <n v="6004.53"/>
    <n v="19990.27"/>
    <n v="14425.91"/>
    <n v="22629.13"/>
    <x v="0"/>
    <m/>
    <m/>
    <m/>
    <m/>
    <m/>
    <m/>
    <m/>
  </r>
  <r>
    <x v="226"/>
    <n v="0"/>
    <n v="-4880.66"/>
    <n v="0"/>
    <n v="-92.01"/>
    <x v="0"/>
    <m/>
    <m/>
    <m/>
    <m/>
    <m/>
    <m/>
    <m/>
  </r>
  <r>
    <x v="227"/>
    <n v="12061.52"/>
    <n v="6165.63"/>
    <n v="11398.82"/>
    <n v="39182.089999999997"/>
    <x v="0"/>
    <m/>
    <m/>
    <m/>
    <m/>
    <m/>
    <m/>
    <m/>
  </r>
  <r>
    <x v="228"/>
    <n v="3332.72"/>
    <n v="2208.08"/>
    <n v="11131.07"/>
    <n v="28811.18"/>
    <x v="0"/>
    <m/>
    <m/>
    <m/>
    <m/>
    <m/>
    <m/>
    <m/>
  </r>
  <r>
    <x v="229"/>
    <n v="14690.63"/>
    <n v="5220.5600000000004"/>
    <n v="18336"/>
    <n v="18935.099999999999"/>
    <x v="0"/>
    <m/>
    <m/>
    <m/>
    <m/>
    <m/>
    <m/>
    <m/>
  </r>
  <r>
    <x v="230"/>
    <n v="8272.7199999999993"/>
    <n v="3823.62"/>
    <n v="15746.43"/>
    <n v="11790.74"/>
    <x v="0"/>
    <m/>
    <m/>
    <m/>
    <m/>
    <m/>
    <m/>
    <m/>
  </r>
  <r>
    <x v="231"/>
    <n v="0"/>
    <n v="1335.19"/>
    <n v="0"/>
    <n v="0"/>
    <x v="0"/>
    <m/>
    <m/>
    <m/>
    <m/>
    <m/>
    <m/>
    <m/>
  </r>
  <r>
    <x v="232"/>
    <n v="464.19"/>
    <n v="4287.75"/>
    <n v="17399.32"/>
    <n v="16466.23"/>
    <x v="0"/>
    <m/>
    <m/>
    <m/>
    <m/>
    <m/>
    <m/>
    <m/>
  </r>
  <r>
    <x v="233"/>
    <n v="1657.66"/>
    <n v="7816.91"/>
    <n v="28030.77"/>
    <n v="24688.05"/>
    <x v="0"/>
    <m/>
    <m/>
    <m/>
    <m/>
    <m/>
    <m/>
    <m/>
  </r>
  <r>
    <x v="234"/>
    <n v="5969.61"/>
    <n v="10663.96"/>
    <n v="11556.619999999999"/>
    <n v="17029.59"/>
    <x v="0"/>
    <m/>
    <m/>
    <m/>
    <m/>
    <m/>
    <m/>
    <m/>
  </r>
  <r>
    <x v="235"/>
    <n v="2464.21"/>
    <n v="10191.040000000001"/>
    <n v="14525.12"/>
    <n v="4946.34"/>
    <x v="0"/>
    <m/>
    <m/>
    <m/>
    <m/>
    <m/>
    <m/>
    <m/>
  </r>
  <r>
    <x v="236"/>
    <n v="10946.72"/>
    <n v="11786.31"/>
    <n v="21750.469999999998"/>
    <n v="45213.53"/>
    <x v="0"/>
    <m/>
    <m/>
    <m/>
    <m/>
    <m/>
    <m/>
    <m/>
  </r>
  <r>
    <x v="237"/>
    <n v="18000.400000000001"/>
    <n v="12994.82"/>
    <n v="10834.130000000001"/>
    <n v="9134.36"/>
    <x v="0"/>
    <m/>
    <m/>
    <m/>
    <m/>
    <m/>
    <m/>
    <m/>
  </r>
  <r>
    <x v="238"/>
    <n v="0"/>
    <n v="938.03"/>
    <n v="0"/>
    <n v="-1994.73"/>
    <x v="0"/>
    <m/>
    <m/>
    <m/>
    <m/>
    <m/>
    <m/>
    <m/>
  </r>
  <r>
    <x v="239"/>
    <n v="16760.86"/>
    <n v="5055.46"/>
    <n v="30389.4"/>
    <n v="18889.97"/>
    <x v="0"/>
    <m/>
    <m/>
    <m/>
    <m/>
    <m/>
    <m/>
    <m/>
  </r>
  <r>
    <x v="240"/>
    <n v="6174.07"/>
    <n v="4603.47"/>
    <n v="18677.46"/>
    <n v="28107.279999999999"/>
    <x v="0"/>
    <m/>
    <m/>
    <m/>
    <m/>
    <m/>
    <m/>
    <m/>
  </r>
  <r>
    <x v="241"/>
    <n v="5129.33"/>
    <n v="12163"/>
    <n v="10189.43"/>
    <n v="22128.84"/>
    <x v="0"/>
    <m/>
    <m/>
    <m/>
    <m/>
    <m/>
    <m/>
    <m/>
  </r>
  <r>
    <x v="242"/>
    <n v="12282.63"/>
    <n v="2468.7399999999998"/>
    <n v="14956.26"/>
    <n v="15337.71"/>
    <x v="0"/>
    <m/>
    <m/>
    <m/>
    <m/>
    <m/>
    <m/>
    <m/>
  </r>
  <r>
    <x v="243"/>
    <n v="3302.88"/>
    <n v="1857.78"/>
    <n v="18960.05"/>
    <n v="26432.629999999997"/>
    <x v="0"/>
    <m/>
    <m/>
    <m/>
    <m/>
    <m/>
    <m/>
    <m/>
  </r>
  <r>
    <x v="244"/>
    <n v="31749.96"/>
    <n v="5092.49"/>
    <n v="18252.280000000002"/>
    <n v="14171.33"/>
    <x v="0"/>
    <m/>
    <m/>
    <m/>
    <m/>
    <m/>
    <m/>
    <m/>
  </r>
  <r>
    <x v="245"/>
    <n v="0"/>
    <n v="887.09"/>
    <n v="0"/>
    <n v="-2638.33"/>
    <x v="0"/>
    <m/>
    <m/>
    <m/>
    <m/>
    <m/>
    <m/>
    <m/>
  </r>
  <r>
    <x v="246"/>
    <n v="29618.21"/>
    <n v="2949.2"/>
    <n v="32736.240000000002"/>
    <n v="34996.550000000003"/>
    <x v="0"/>
    <m/>
    <m/>
    <m/>
    <m/>
    <m/>
    <m/>
    <m/>
  </r>
  <r>
    <x v="247"/>
    <n v="5605.24"/>
    <n v="7019.75"/>
    <n v="21253.85"/>
    <n v="35927.15"/>
    <x v="0"/>
    <m/>
    <m/>
    <m/>
    <m/>
    <m/>
    <m/>
    <m/>
  </r>
  <r>
    <x v="248"/>
    <n v="6247.14"/>
    <n v="6875.47"/>
    <n v="25832.27"/>
    <n v="33634.79"/>
    <x v="0"/>
    <m/>
    <m/>
    <m/>
    <m/>
    <m/>
    <m/>
    <m/>
  </r>
  <r>
    <x v="249"/>
    <n v="6804.07"/>
    <n v="3345.54"/>
    <n v="30259.89"/>
    <n v="38595.17"/>
    <x v="0"/>
    <m/>
    <m/>
    <m/>
    <m/>
    <m/>
    <m/>
    <m/>
  </r>
  <r>
    <x v="250"/>
    <n v="18968.810000000001"/>
    <n v="7326.32"/>
    <n v="22203.360000000001"/>
    <n v="21111.129999999997"/>
    <x v="0"/>
    <m/>
    <m/>
    <m/>
    <m/>
    <m/>
    <m/>
    <m/>
  </r>
  <r>
    <x v="251"/>
    <n v="14782.85"/>
    <n v="9318.34"/>
    <n v="21620.62"/>
    <n v="3060.45"/>
    <x v="0"/>
    <m/>
    <m/>
    <m/>
    <m/>
    <m/>
    <m/>
    <m/>
  </r>
  <r>
    <x v="252"/>
    <n v="0"/>
    <n v="-2752.85"/>
    <n v="0"/>
    <n v="554.75"/>
    <x v="0"/>
    <m/>
    <m/>
    <m/>
    <m/>
    <m/>
    <m/>
    <m/>
  </r>
  <r>
    <x v="253"/>
    <n v="7318.87"/>
    <n v="16373.21"/>
    <n v="42706.39"/>
    <n v="35974.92"/>
    <x v="0"/>
    <m/>
    <m/>
    <m/>
    <m/>
    <m/>
    <m/>
    <m/>
  </r>
  <r>
    <x v="254"/>
    <n v="8411.82"/>
    <n v="7457.88"/>
    <n v="23195.84"/>
    <n v="49228.34"/>
    <x v="0"/>
    <m/>
    <m/>
    <m/>
    <m/>
    <m/>
    <m/>
    <m/>
  </r>
  <r>
    <x v="255"/>
    <n v="8011.7"/>
    <n v="3259.7"/>
    <n v="35339.24"/>
    <n v="44552.68"/>
    <x v="0"/>
    <m/>
    <m/>
    <m/>
    <m/>
    <m/>
    <m/>
    <m/>
  </r>
  <r>
    <x v="256"/>
    <n v="15482.59"/>
    <n v="11152.34"/>
    <n v="26604.62"/>
    <n v="49132.420000000006"/>
    <x v="0"/>
    <m/>
    <m/>
    <m/>
    <m/>
    <m/>
    <m/>
    <m/>
  </r>
  <r>
    <x v="257"/>
    <n v="10980.07"/>
    <n v="10014.120000000001"/>
    <n v="55110.33"/>
    <n v="31460.670000000002"/>
    <x v="0"/>
    <m/>
    <m/>
    <m/>
    <m/>
    <m/>
    <m/>
    <m/>
  </r>
  <r>
    <x v="258"/>
    <n v="19157.400000000001"/>
    <n v="11471.84"/>
    <n v="23754.16"/>
    <n v="30607.72"/>
    <x v="0"/>
    <m/>
    <m/>
    <m/>
    <m/>
    <m/>
    <m/>
    <m/>
  </r>
  <r>
    <x v="259"/>
    <n v="0"/>
    <n v="666.88"/>
    <n v="0"/>
    <n v="0"/>
    <x v="0"/>
    <m/>
    <m/>
    <m/>
    <m/>
    <m/>
    <m/>
    <m/>
  </r>
  <r>
    <x v="260"/>
    <n v="11115.23"/>
    <n v="1729.74"/>
    <n v="101762.69"/>
    <n v="28803.58"/>
    <x v="0"/>
    <m/>
    <m/>
    <m/>
    <m/>
    <m/>
    <m/>
    <m/>
  </r>
  <r>
    <x v="261"/>
    <n v="10790.06"/>
    <n v="16399.830000000002"/>
    <n v="46799.47"/>
    <n v="67021.25"/>
    <x v="0"/>
    <m/>
    <m/>
    <m/>
    <m/>
    <m/>
    <m/>
    <m/>
  </r>
  <r>
    <x v="262"/>
    <n v="6428.68"/>
    <n v="4324.3900000000003"/>
    <n v="34954.22"/>
    <n v="30061.72"/>
    <x v="0"/>
    <m/>
    <m/>
    <m/>
    <m/>
    <m/>
    <m/>
    <m/>
  </r>
  <r>
    <x v="263"/>
    <n v="10219.07"/>
    <n v="19763.46"/>
    <n v="30877.07"/>
    <n v="57252.98"/>
    <x v="0"/>
    <m/>
    <m/>
    <m/>
    <m/>
    <m/>
    <m/>
    <m/>
  </r>
  <r>
    <x v="264"/>
    <n v="43871.41"/>
    <n v="11863.09"/>
    <n v="60378.65"/>
    <n v="31040.43"/>
    <x v="0"/>
    <m/>
    <m/>
    <m/>
    <m/>
    <m/>
    <m/>
    <m/>
  </r>
  <r>
    <x v="265"/>
    <n v="12528.61"/>
    <n v="15241.21"/>
    <n v="43248.289999999994"/>
    <n v="18637.11"/>
    <x v="0"/>
    <m/>
    <m/>
    <m/>
    <m/>
    <m/>
    <m/>
    <m/>
  </r>
  <r>
    <x v="266"/>
    <n v="0"/>
    <n v="855.89"/>
    <n v="0"/>
    <n v="-45.97"/>
    <x v="0"/>
    <m/>
    <m/>
    <m/>
    <m/>
    <m/>
    <m/>
    <m/>
  </r>
  <r>
    <x v="267"/>
    <n v="9512.33"/>
    <n v="28661.61"/>
    <n v="46467.31"/>
    <n v="44189.11"/>
    <x v="0"/>
    <m/>
    <m/>
    <m/>
    <m/>
    <m/>
    <m/>
    <m/>
  </r>
  <r>
    <x v="268"/>
    <n v="7322.32"/>
    <n v="17265.73"/>
    <n v="35095.949999999997"/>
    <n v="41903.040000000001"/>
    <x v="0"/>
    <m/>
    <m/>
    <m/>
    <m/>
    <m/>
    <m/>
    <m/>
  </r>
  <r>
    <x v="269"/>
    <n v="11807.77"/>
    <n v="7871.83"/>
    <n v="38902.129999999997"/>
    <n v="44679.58"/>
    <x v="0"/>
    <m/>
    <m/>
    <m/>
    <m/>
    <m/>
    <m/>
    <m/>
  </r>
  <r>
    <x v="270"/>
    <n v="5281.6"/>
    <n v="18007.439999999999"/>
    <n v="32478"/>
    <n v="53462.9"/>
    <x v="0"/>
    <m/>
    <m/>
    <m/>
    <m/>
    <m/>
    <m/>
    <m/>
  </r>
  <r>
    <x v="271"/>
    <n v="25014.07"/>
    <n v="15403.55"/>
    <n v="37235.659999999996"/>
    <n v="40740.75"/>
    <x v="0"/>
    <m/>
    <m/>
    <m/>
    <m/>
    <m/>
    <m/>
    <m/>
  </r>
  <r>
    <x v="272"/>
    <n v="30102.65"/>
    <n v="32138.400000000001"/>
    <n v="24332.32"/>
    <n v="373883.4"/>
    <x v="0"/>
    <m/>
    <m/>
    <m/>
    <m/>
    <m/>
    <m/>
    <m/>
  </r>
  <r>
    <x v="273"/>
    <n v="0"/>
    <n v="598.09"/>
    <n v="0"/>
    <n v="296.48"/>
    <x v="0"/>
    <m/>
    <m/>
    <m/>
    <m/>
    <m/>
    <m/>
    <m/>
  </r>
  <r>
    <x v="274"/>
    <n v="7844.48"/>
    <n v="9864.83"/>
    <n v="32062.18"/>
    <n v="21852.71"/>
    <x v="0"/>
    <m/>
    <m/>
    <m/>
    <m/>
    <m/>
    <m/>
    <m/>
  </r>
  <r>
    <x v="275"/>
    <n v="10074.86"/>
    <n v="2729.21"/>
    <n v="26241.489999999998"/>
    <n v="32155.62"/>
    <x v="0"/>
    <m/>
    <m/>
    <m/>
    <m/>
    <m/>
    <m/>
    <m/>
  </r>
  <r>
    <x v="276"/>
    <n v="14221.04"/>
    <n v="12895.39"/>
    <n v="38156.04"/>
    <n v="30274.61"/>
    <x v="0"/>
    <m/>
    <m/>
    <m/>
    <m/>
    <m/>
    <m/>
    <m/>
  </r>
  <r>
    <x v="277"/>
    <n v="17774.72"/>
    <n v="18845.8"/>
    <n v="62112.09"/>
    <n v="39723.42"/>
    <x v="0"/>
    <m/>
    <m/>
    <m/>
    <m/>
    <m/>
    <m/>
    <m/>
  </r>
  <r>
    <x v="278"/>
    <n v="10486.53"/>
    <n v="13980.85"/>
    <n v="22989.659999999996"/>
    <n v="41831.770000000004"/>
    <x v="0"/>
    <m/>
    <m/>
    <m/>
    <m/>
    <m/>
    <m/>
    <m/>
  </r>
  <r>
    <x v="279"/>
    <n v="26877.200000000001"/>
    <n v="18590.22"/>
    <n v="21459.46"/>
    <n v="31316.66"/>
    <x v="0"/>
    <m/>
    <m/>
    <m/>
    <m/>
    <m/>
    <m/>
    <m/>
  </r>
  <r>
    <x v="280"/>
    <n v="0"/>
    <n v="1761.43"/>
    <n v="0"/>
    <n v="259.94"/>
    <x v="0"/>
    <m/>
    <m/>
    <m/>
    <m/>
    <m/>
    <m/>
    <m/>
  </r>
  <r>
    <x v="281"/>
    <n v="5520.62"/>
    <n v="30187.3"/>
    <n v="48647.39"/>
    <n v="49026.39"/>
    <x v="0"/>
    <m/>
    <m/>
    <m/>
    <m/>
    <m/>
    <m/>
    <m/>
  </r>
  <r>
    <x v="282"/>
    <n v="11740.7"/>
    <n v="21950.79"/>
    <n v="35014.799999999996"/>
    <n v="34775.57"/>
    <x v="0"/>
    <m/>
    <m/>
    <m/>
    <m/>
    <m/>
    <m/>
    <m/>
  </r>
  <r>
    <x v="283"/>
    <n v="10278.01"/>
    <n v="15124.37"/>
    <n v="52563.61"/>
    <n v="29750.539999999997"/>
    <x v="0"/>
    <m/>
    <m/>
    <m/>
    <m/>
    <m/>
    <m/>
    <m/>
  </r>
  <r>
    <x v="284"/>
    <n v="3200.58"/>
    <n v="14101.86"/>
    <n v="45676.71"/>
    <n v="26979.13"/>
    <x v="0"/>
    <m/>
    <m/>
    <m/>
    <m/>
    <m/>
    <m/>
    <m/>
  </r>
  <r>
    <x v="285"/>
    <n v="20584.650000000001"/>
    <n v="12952.86"/>
    <n v="37870.910000000003"/>
    <n v="38255.040000000001"/>
    <x v="0"/>
    <m/>
    <m/>
    <m/>
    <m/>
    <m/>
    <m/>
    <m/>
  </r>
  <r>
    <x v="286"/>
    <n v="11000.15"/>
    <n v="40330.28"/>
    <n v="43073.84"/>
    <n v="24829.439999999999"/>
    <x v="0"/>
    <m/>
    <m/>
    <m/>
    <m/>
    <m/>
    <m/>
    <m/>
  </r>
  <r>
    <x v="287"/>
    <n v="0"/>
    <n v="632.92999999999995"/>
    <n v="0"/>
    <n v="-355820.86"/>
    <x v="0"/>
    <m/>
    <m/>
    <m/>
    <m/>
    <m/>
    <m/>
    <m/>
  </r>
  <r>
    <x v="288"/>
    <n v="31519.66"/>
    <n v="31717.58"/>
    <n v="39377.14"/>
    <n v="48422.78"/>
    <x v="0"/>
    <m/>
    <m/>
    <m/>
    <m/>
    <m/>
    <m/>
    <m/>
  </r>
  <r>
    <x v="289"/>
    <n v="9559.06"/>
    <n v="14108.41"/>
    <n v="27828.29"/>
    <n v="48479.759999999995"/>
    <x v="0"/>
    <m/>
    <m/>
    <m/>
    <m/>
    <m/>
    <m/>
    <m/>
  </r>
  <r>
    <x v="290"/>
    <n v="8144.39"/>
    <n v="9512.41"/>
    <n v="31008.6"/>
    <n v="50630.86"/>
    <x v="0"/>
    <m/>
    <m/>
    <m/>
    <m/>
    <m/>
    <m/>
    <m/>
  </r>
  <r>
    <x v="291"/>
    <n v="21422.75"/>
    <n v="6576.37"/>
    <n v="34212.54"/>
    <n v="27906.29"/>
    <x v="0"/>
    <m/>
    <m/>
    <m/>
    <m/>
    <m/>
    <m/>
    <m/>
  </r>
  <r>
    <x v="292"/>
    <n v="14923.19"/>
    <n v="7578.65"/>
    <n v="28604.489999999998"/>
    <n v="32821.160000000003"/>
    <x v="0"/>
    <m/>
    <m/>
    <m/>
    <m/>
    <m/>
    <m/>
    <m/>
  </r>
  <r>
    <x v="293"/>
    <n v="15728.86"/>
    <n v="44865.41"/>
    <n v="15501.85"/>
    <n v="8498.2800000000007"/>
    <x v="0"/>
    <m/>
    <m/>
    <m/>
    <m/>
    <m/>
    <m/>
    <m/>
  </r>
  <r>
    <x v="294"/>
    <n v="0"/>
    <n v="-191.15"/>
    <n v="0"/>
    <n v="-456.77"/>
    <x v="0"/>
    <m/>
    <m/>
    <m/>
    <m/>
    <m/>
    <m/>
    <m/>
  </r>
  <r>
    <x v="295"/>
    <n v="7885.57"/>
    <n v="9728.4"/>
    <n v="34459.72"/>
    <n v="26529.989999999998"/>
    <x v="0"/>
    <m/>
    <m/>
    <m/>
    <m/>
    <m/>
    <m/>
    <m/>
  </r>
  <r>
    <x v="296"/>
    <n v="19639.91"/>
    <n v="39156.120000000003"/>
    <n v="40165.24"/>
    <n v="200496.15"/>
    <x v="0"/>
    <m/>
    <m/>
    <m/>
    <m/>
    <m/>
    <m/>
    <m/>
  </r>
  <r>
    <x v="297"/>
    <n v="8025.76"/>
    <n v="20875.62"/>
    <n v="20314.940000000002"/>
    <n v="55537.95"/>
    <x v="0"/>
    <m/>
    <m/>
    <m/>
    <m/>
    <m/>
    <m/>
    <m/>
  </r>
  <r>
    <x v="298"/>
    <n v="9706.27"/>
    <n v="15006.48"/>
    <n v="35035.31"/>
    <n v="242653.97999999998"/>
    <x v="0"/>
    <m/>
    <m/>
    <m/>
    <m/>
    <m/>
    <m/>
    <m/>
  </r>
  <r>
    <x v="299"/>
    <n v="19519.830000000002"/>
    <n v="11326.38"/>
    <n v="36621.83"/>
    <n v="39976.730000000003"/>
    <x v="0"/>
    <m/>
    <m/>
    <m/>
    <m/>
    <m/>
    <m/>
    <m/>
  </r>
  <r>
    <x v="300"/>
    <n v="14671.27"/>
    <n v="51614.6"/>
    <n v="34487.15"/>
    <n v="25951.46"/>
    <x v="0"/>
    <m/>
    <m/>
    <m/>
    <m/>
    <m/>
    <m/>
    <m/>
  </r>
  <r>
    <x v="301"/>
    <n v="0"/>
    <n v="2833.87"/>
    <n v="0"/>
    <n v="91.58"/>
    <x v="0"/>
    <m/>
    <m/>
    <m/>
    <m/>
    <m/>
    <m/>
    <m/>
  </r>
  <r>
    <x v="302"/>
    <n v="28282.87"/>
    <n v="33148.57"/>
    <n v="62518.979999999996"/>
    <n v="83041.350000000006"/>
    <x v="0"/>
    <m/>
    <m/>
    <m/>
    <m/>
    <m/>
    <m/>
    <m/>
  </r>
  <r>
    <x v="303"/>
    <n v="6231.08"/>
    <n v="20217.490000000002"/>
    <n v="47727.270000000004"/>
    <n v="32116.12"/>
    <x v="0"/>
    <m/>
    <m/>
    <m/>
    <m/>
    <m/>
    <m/>
    <m/>
  </r>
  <r>
    <x v="304"/>
    <n v="0"/>
    <n v="1198.75"/>
    <n v="0"/>
    <n v="335.01"/>
    <x v="0"/>
    <m/>
    <m/>
    <m/>
    <m/>
    <m/>
    <m/>
    <m/>
  </r>
  <r>
    <x v="305"/>
    <n v="8651.2999999999993"/>
    <n v="29826.73"/>
    <n v="37109.050000000003"/>
    <n v="38234.400000000001"/>
    <x v="0"/>
    <m/>
    <m/>
    <m/>
    <m/>
    <m/>
    <m/>
    <m/>
  </r>
  <r>
    <x v="306"/>
    <n v="22939.05"/>
    <n v="6144.86"/>
    <n v="24601"/>
    <n v="34131.440000000002"/>
    <x v="0"/>
    <m/>
    <m/>
    <m/>
    <m/>
    <m/>
    <m/>
    <m/>
  </r>
  <r>
    <x v="307"/>
    <n v="33237.980000000003"/>
    <n v="10050.77"/>
    <n v="13002.220000000001"/>
    <n v="27239.15"/>
    <x v="0"/>
    <m/>
    <m/>
    <m/>
    <m/>
    <m/>
    <m/>
    <m/>
  </r>
  <r>
    <x v="308"/>
    <n v="0"/>
    <n v="-2705.37"/>
    <n v="0"/>
    <n v="0"/>
    <x v="0"/>
    <m/>
    <m/>
    <m/>
    <m/>
    <m/>
    <m/>
    <m/>
  </r>
  <r>
    <x v="309"/>
    <n v="5646.59"/>
    <n v="20616.54"/>
    <n v="43265.9"/>
    <n v="52292.75"/>
    <x v="0"/>
    <m/>
    <m/>
    <m/>
    <m/>
    <m/>
    <m/>
    <m/>
  </r>
  <r>
    <x v="310"/>
    <n v="8716.66"/>
    <n v="23842.5"/>
    <n v="28346.32"/>
    <n v="28444.86"/>
    <x v="0"/>
    <m/>
    <m/>
    <m/>
    <m/>
    <m/>
    <m/>
    <m/>
  </r>
  <r>
    <x v="311"/>
    <n v="9750.3700000000008"/>
    <n v="9032.59"/>
    <n v="37225.910000000003"/>
    <n v="44069.86"/>
    <x v="0"/>
    <m/>
    <m/>
    <m/>
    <m/>
    <m/>
    <m/>
    <m/>
  </r>
  <r>
    <x v="312"/>
    <n v="11677.43"/>
    <n v="4279.5600000000004"/>
    <n v="43224.72"/>
    <n v="38734.129999999997"/>
    <x v="0"/>
    <m/>
    <m/>
    <m/>
    <m/>
    <m/>
    <m/>
    <m/>
  </r>
  <r>
    <x v="313"/>
    <n v="14494.09"/>
    <n v="2794.84"/>
    <n v="38133.81"/>
    <n v="43959.03"/>
    <x v="0"/>
    <m/>
    <m/>
    <m/>
    <m/>
    <m/>
    <m/>
    <m/>
  </r>
  <r>
    <x v="314"/>
    <n v="10913.35"/>
    <n v="31143.39"/>
    <n v="21056.61"/>
    <n v="27233.260000000002"/>
    <x v="0"/>
    <m/>
    <m/>
    <m/>
    <m/>
    <m/>
    <m/>
    <m/>
  </r>
  <r>
    <x v="315"/>
    <n v="0"/>
    <n v="-6131.72"/>
    <n v="0"/>
    <n v="315.95999999999998"/>
    <x v="0"/>
    <m/>
    <m/>
    <m/>
    <m/>
    <m/>
    <m/>
    <m/>
  </r>
  <r>
    <x v="316"/>
    <n v="18730.84"/>
    <n v="45596.959999999999"/>
    <n v="18093.93"/>
    <n v="185669.56"/>
    <x v="0"/>
    <m/>
    <m/>
    <m/>
    <m/>
    <m/>
    <m/>
    <m/>
  </r>
  <r>
    <x v="317"/>
    <n v="7272.01"/>
    <n v="-2895.59"/>
    <n v="28196.300000000003"/>
    <n v="38290.299999999996"/>
    <x v="0"/>
    <m/>
    <m/>
    <m/>
    <m/>
    <m/>
    <m/>
    <m/>
  </r>
  <r>
    <x v="318"/>
    <n v="8239.82"/>
    <n v="12398.4"/>
    <n v="33336.74"/>
    <n v="32419.260000000002"/>
    <x v="0"/>
    <m/>
    <m/>
    <m/>
    <m/>
    <m/>
    <m/>
    <m/>
  </r>
  <r>
    <x v="319"/>
    <n v="15005.65"/>
    <n v="3429.55"/>
    <n v="47077.2"/>
    <n v="36896.93"/>
    <x v="0"/>
    <m/>
    <m/>
    <m/>
    <m/>
    <m/>
    <m/>
    <m/>
  </r>
  <r>
    <x v="320"/>
    <n v="11249.09"/>
    <n v="6034.01"/>
    <n v="32524.730000000003"/>
    <n v="24530.489999999998"/>
    <x v="0"/>
    <m/>
    <m/>
    <m/>
    <m/>
    <m/>
    <m/>
    <m/>
  </r>
  <r>
    <x v="321"/>
    <n v="18405.740000000002"/>
    <n v="17337.689999999999"/>
    <n v="19430.87"/>
    <n v="12841.1"/>
    <x v="0"/>
    <m/>
    <m/>
    <m/>
    <m/>
    <m/>
    <m/>
    <m/>
  </r>
  <r>
    <x v="322"/>
    <n v="0"/>
    <n v="630.59"/>
    <n v="0"/>
    <n v="0"/>
    <x v="0"/>
    <m/>
    <m/>
    <m/>
    <m/>
    <m/>
    <m/>
    <m/>
  </r>
  <r>
    <x v="323"/>
    <n v="12381.55"/>
    <n v="16687.240000000002"/>
    <n v="37880.620000000003"/>
    <n v="41893.740000000005"/>
    <x v="0"/>
    <m/>
    <m/>
    <m/>
    <m/>
    <m/>
    <m/>
    <m/>
  </r>
  <r>
    <x v="324"/>
    <n v="14957.25"/>
    <n v="20920.46"/>
    <n v="49793.899999999994"/>
    <n v="63696.06"/>
    <x v="0"/>
    <m/>
    <m/>
    <m/>
    <m/>
    <m/>
    <m/>
    <m/>
  </r>
  <r>
    <x v="325"/>
    <n v="11594.34"/>
    <n v="-1742.62"/>
    <n v="66842.02"/>
    <n v="38414.899999999994"/>
    <x v="0"/>
    <m/>
    <m/>
    <m/>
    <m/>
    <m/>
    <m/>
    <m/>
  </r>
  <r>
    <x v="326"/>
    <n v="7975.56"/>
    <n v="9986.83"/>
    <n v="36837.15"/>
    <n v="27907"/>
    <x v="0"/>
    <m/>
    <m/>
    <m/>
    <m/>
    <m/>
    <m/>
    <m/>
  </r>
  <r>
    <x v="327"/>
    <n v="13114.51"/>
    <n v="18751.669999999998"/>
    <n v="32162.01"/>
    <n v="39221.49"/>
    <x v="0"/>
    <m/>
    <m/>
    <m/>
    <m/>
    <m/>
    <m/>
    <m/>
  </r>
  <r>
    <x v="328"/>
    <n v="12753.12"/>
    <n v="31556.82"/>
    <n v="24796.829999999998"/>
    <n v="18831"/>
    <x v="0"/>
    <m/>
    <m/>
    <m/>
    <m/>
    <m/>
    <m/>
    <m/>
  </r>
  <r>
    <x v="329"/>
    <n v="0"/>
    <n v="508.06"/>
    <n v="0"/>
    <n v="-330.52"/>
    <x v="0"/>
    <m/>
    <m/>
    <m/>
    <m/>
    <m/>
    <m/>
    <m/>
  </r>
  <r>
    <x v="330"/>
    <n v="20172.27"/>
    <n v="28961.11"/>
    <n v="45717.79"/>
    <n v="32956.160000000003"/>
    <x v="0"/>
    <m/>
    <m/>
    <m/>
    <m/>
    <m/>
    <m/>
    <m/>
  </r>
  <r>
    <x v="331"/>
    <n v="8962.2199999999993"/>
    <n v="1635.45"/>
    <n v="64369.1"/>
    <n v="38723.259999999995"/>
    <x v="0"/>
    <m/>
    <m/>
    <m/>
    <m/>
    <m/>
    <m/>
    <m/>
  </r>
  <r>
    <x v="332"/>
    <n v="17043.52"/>
    <n v="15298.17"/>
    <n v="85511.430000000008"/>
    <n v="37737.89"/>
    <x v="0"/>
    <m/>
    <m/>
    <m/>
    <m/>
    <m/>
    <m/>
    <m/>
  </r>
  <r>
    <x v="333"/>
    <n v="11743.94"/>
    <n v="9074.9"/>
    <n v="41510.93"/>
    <n v="31608.91"/>
    <x v="0"/>
    <m/>
    <m/>
    <m/>
    <m/>
    <m/>
    <m/>
    <m/>
  </r>
  <r>
    <x v="334"/>
    <n v="28546.14"/>
    <n v="13865.31"/>
    <n v="38007.25"/>
    <n v="26255.38"/>
    <x v="0"/>
    <m/>
    <m/>
    <m/>
    <m/>
    <m/>
    <m/>
    <m/>
  </r>
  <r>
    <x v="335"/>
    <n v="13278.42"/>
    <n v="8797.2000000000007"/>
    <n v="41421.15"/>
    <n v="15096.7"/>
    <x v="0"/>
    <m/>
    <m/>
    <m/>
    <m/>
    <m/>
    <m/>
    <m/>
  </r>
  <r>
    <x v="336"/>
    <n v="0"/>
    <n v="356.59"/>
    <n v="0"/>
    <n v="0"/>
    <x v="0"/>
    <m/>
    <m/>
    <m/>
    <m/>
    <m/>
    <m/>
    <m/>
  </r>
  <r>
    <x v="337"/>
    <n v="11352.89"/>
    <n v="9043.7099999999991"/>
    <n v="53014.07"/>
    <n v="36664.03"/>
    <x v="0"/>
    <m/>
    <m/>
    <m/>
    <m/>
    <m/>
    <m/>
    <m/>
  </r>
  <r>
    <x v="338"/>
    <n v="22450.39"/>
    <n v="22617.25"/>
    <n v="32841.9"/>
    <n v="28502.829999999998"/>
    <x v="0"/>
    <m/>
    <m/>
    <m/>
    <m/>
    <m/>
    <m/>
    <m/>
  </r>
  <r>
    <x v="339"/>
    <n v="20638.63"/>
    <n v="10488.71"/>
    <n v="35863.870000000003"/>
    <n v="16514.61"/>
    <x v="0"/>
    <m/>
    <m/>
    <m/>
    <m/>
    <m/>
    <m/>
    <m/>
  </r>
  <r>
    <x v="340"/>
    <n v="38279.5"/>
    <n v="4420.13"/>
    <n v="44416.270000000004"/>
    <n v="39762.28"/>
    <x v="0"/>
    <m/>
    <m/>
    <m/>
    <m/>
    <m/>
    <m/>
    <m/>
  </r>
  <r>
    <x v="341"/>
    <n v="16315.1"/>
    <n v="6290.81"/>
    <n v="73886.739999999991"/>
    <n v="38977.68"/>
    <x v="0"/>
    <m/>
    <m/>
    <m/>
    <m/>
    <m/>
    <m/>
    <m/>
  </r>
  <r>
    <x v="342"/>
    <n v="13241.84"/>
    <n v="9392.5"/>
    <n v="13836.849999999999"/>
    <n v="14814.449999999999"/>
    <x v="0"/>
    <m/>
    <m/>
    <m/>
    <m/>
    <m/>
    <m/>
    <m/>
  </r>
  <r>
    <x v="343"/>
    <n v="0"/>
    <n v="1786.16"/>
    <n v="0"/>
    <n v="-272.66000000000003"/>
    <x v="0"/>
    <m/>
    <m/>
    <m/>
    <m/>
    <m/>
    <m/>
    <m/>
  </r>
  <r>
    <x v="344"/>
    <n v="8332.18"/>
    <n v="7422.08"/>
    <n v="71000.989999999991"/>
    <n v="35417.019999999997"/>
    <x v="0"/>
    <m/>
    <m/>
    <m/>
    <m/>
    <m/>
    <m/>
    <m/>
  </r>
  <r>
    <x v="345"/>
    <n v="11523.84"/>
    <n v="5367.46"/>
    <n v="33189.440000000002"/>
    <n v="11367.48"/>
    <x v="0"/>
    <m/>
    <m/>
    <m/>
    <m/>
    <m/>
    <m/>
    <m/>
  </r>
  <r>
    <x v="346"/>
    <n v="13703.47"/>
    <n v="7605.57"/>
    <n v="34009.03"/>
    <n v="41690.15"/>
    <x v="0"/>
    <m/>
    <m/>
    <m/>
    <m/>
    <m/>
    <m/>
    <m/>
  </r>
  <r>
    <x v="347"/>
    <n v="19056.830000000002"/>
    <n v="8458.2999999999993"/>
    <n v="55969.22"/>
    <n v="18573.59"/>
    <x v="0"/>
    <m/>
    <m/>
    <m/>
    <m/>
    <m/>
    <m/>
    <m/>
  </r>
  <r>
    <x v="348"/>
    <n v="40792.42"/>
    <n v="64.39"/>
    <n v="30972.98"/>
    <n v="26338.06"/>
    <x v="0"/>
    <m/>
    <m/>
    <m/>
    <m/>
    <m/>
    <m/>
    <m/>
  </r>
  <r>
    <x v="349"/>
    <n v="8188.67"/>
    <n v="17339.46"/>
    <n v="23160.070000000003"/>
    <n v="8774.1400000000012"/>
    <x v="0"/>
    <m/>
    <m/>
    <m/>
    <m/>
    <m/>
    <m/>
    <m/>
  </r>
  <r>
    <x v="350"/>
    <n v="0"/>
    <n v="1432.17"/>
    <n v="0"/>
    <n v="0"/>
    <x v="0"/>
    <m/>
    <m/>
    <m/>
    <m/>
    <m/>
    <m/>
    <m/>
  </r>
  <r>
    <x v="351"/>
    <n v="7628.92"/>
    <n v="7153.05"/>
    <n v="35419.81"/>
    <n v="15936.439999999999"/>
    <x v="0"/>
    <m/>
    <m/>
    <m/>
    <m/>
    <m/>
    <m/>
    <m/>
  </r>
  <r>
    <x v="352"/>
    <n v="15624.5"/>
    <n v="11497.39"/>
    <n v="44879.63"/>
    <n v="36231"/>
    <x v="0"/>
    <m/>
    <m/>
    <m/>
    <m/>
    <m/>
    <m/>
    <m/>
  </r>
  <r>
    <x v="353"/>
    <n v="8900.77"/>
    <n v="6464.9"/>
    <n v="30783.54"/>
    <n v="25690.42"/>
    <x v="0"/>
    <m/>
    <m/>
    <m/>
    <m/>
    <m/>
    <m/>
    <m/>
  </r>
  <r>
    <x v="354"/>
    <n v="9280.09"/>
    <n v="2376.9499999999998"/>
    <n v="32131.8"/>
    <n v="22347.08"/>
    <x v="0"/>
    <m/>
    <m/>
    <m/>
    <m/>
    <m/>
    <m/>
    <m/>
  </r>
  <r>
    <x v="355"/>
    <n v="10881.19"/>
    <n v="10820.77"/>
    <n v="35110.19"/>
    <n v="30948.91"/>
    <x v="0"/>
    <m/>
    <m/>
    <m/>
    <m/>
    <m/>
    <m/>
    <m/>
  </r>
  <r>
    <x v="356"/>
    <n v="20645.93"/>
    <n v="5003.49"/>
    <n v="17592.07"/>
    <n v="20250.769999999997"/>
    <x v="0"/>
    <m/>
    <m/>
    <m/>
    <m/>
    <m/>
    <m/>
    <m/>
  </r>
  <r>
    <x v="357"/>
    <n v="0"/>
    <n v="1728.93"/>
    <n v="0"/>
    <n v="0"/>
    <x v="0"/>
    <m/>
    <m/>
    <m/>
    <m/>
    <m/>
    <m/>
    <m/>
  </r>
  <r>
    <x v="358"/>
    <n v="0"/>
    <n v="1928.79"/>
    <n v="0"/>
    <n v="0"/>
    <x v="0"/>
    <m/>
    <m/>
    <m/>
    <m/>
    <m/>
    <m/>
    <m/>
  </r>
  <r>
    <x v="359"/>
    <n v="9279.99"/>
    <n v="6201.57"/>
    <n v="64145.33"/>
    <n v="30464.74"/>
    <x v="0"/>
    <m/>
    <m/>
    <m/>
    <m/>
    <m/>
    <m/>
    <m/>
  </r>
  <r>
    <x v="360"/>
    <n v="5605.43"/>
    <n v="7346.06"/>
    <n v="20240.099999999999"/>
    <n v="18195.240000000002"/>
    <x v="0"/>
    <m/>
    <m/>
    <m/>
    <m/>
    <m/>
    <m/>
    <m/>
  </r>
  <r>
    <x v="361"/>
    <n v="3998.01"/>
    <n v="4051.44"/>
    <n v="22613.62"/>
    <n v="9280.130000000001"/>
    <x v="0"/>
    <m/>
    <m/>
    <m/>
    <m/>
    <m/>
    <m/>
    <m/>
  </r>
  <r>
    <x v="362"/>
    <n v="4454.3100000000004"/>
    <n v="12901.95"/>
    <n v="28230.809999999998"/>
    <n v="30458.640000000003"/>
    <x v="0"/>
    <m/>
    <m/>
    <m/>
    <m/>
    <m/>
    <m/>
    <m/>
  </r>
  <r>
    <x v="363"/>
    <n v="12240.85"/>
    <n v="10162.6"/>
    <n v="11856.23"/>
    <n v="7827.37"/>
    <x v="0"/>
    <m/>
    <m/>
    <m/>
    <m/>
    <m/>
    <m/>
    <m/>
  </r>
  <r>
    <x v="364"/>
    <n v="0"/>
    <n v="501.12"/>
    <n v="0"/>
    <n v="-165.08"/>
    <x v="0"/>
    <m/>
    <m/>
    <m/>
    <m/>
    <m/>
    <m/>
    <m/>
  </r>
  <r>
    <x v="365"/>
    <n v="0"/>
    <n v="213"/>
    <n v="0"/>
    <n v="0"/>
    <x v="1"/>
    <n v="11317.41935483871"/>
    <n v="15445.161290322581"/>
    <n v="29101.935483870966"/>
    <n v="39716.129032258068"/>
    <n v="0"/>
    <n v="0"/>
    <n v="0"/>
  </r>
  <r>
    <x v="366"/>
    <n v="30237"/>
    <n v="9758"/>
    <n v="28415"/>
    <n v="26810"/>
    <x v="2"/>
    <n v="22634.83870967742"/>
    <n v="30890.322580645163"/>
    <n v="58203.870967741932"/>
    <n v="79432.258064516136"/>
    <n v="-25"/>
    <n v="0"/>
    <n v="0"/>
  </r>
  <r>
    <x v="367"/>
    <n v="2736"/>
    <n v="5993"/>
    <n v="16979"/>
    <n v="63530"/>
    <x v="3"/>
    <n v="33952.258064516129"/>
    <n v="46335.483870967742"/>
    <n v="87305.806451612894"/>
    <n v="119148.38709677421"/>
    <n v="-28.57"/>
    <n v="0"/>
    <n v="0"/>
  </r>
  <r>
    <x v="368"/>
    <n v="15714"/>
    <n v="18160"/>
    <n v="20046"/>
    <n v="32482"/>
    <x v="4"/>
    <n v="45269.677419354841"/>
    <n v="61780.645161290326"/>
    <n v="116407.74193548386"/>
    <n v="158864.51612903227"/>
    <n v="-12.5"/>
    <n v="0"/>
    <n v="0"/>
  </r>
  <r>
    <x v="369"/>
    <m/>
    <m/>
    <m/>
    <m/>
    <x v="5"/>
    <n v="56587.096774193553"/>
    <n v="77225.806451612909"/>
    <n v="145509.67741935482"/>
    <n v="198580.64516129033"/>
    <m/>
    <m/>
    <m/>
  </r>
  <r>
    <x v="370"/>
    <m/>
    <m/>
    <m/>
    <m/>
    <x v="6"/>
    <n v="67904.516129032258"/>
    <n v="92670.967741935485"/>
    <n v="174611.61290322579"/>
    <n v="238296.77419354842"/>
    <m/>
    <m/>
    <m/>
  </r>
  <r>
    <x v="371"/>
    <m/>
    <m/>
    <m/>
    <m/>
    <x v="7"/>
    <n v="79221.93548387097"/>
    <n v="108116.12903225808"/>
    <n v="203713.54838709676"/>
    <n v="278012.90322580648"/>
    <m/>
    <m/>
    <m/>
  </r>
  <r>
    <x v="372"/>
    <m/>
    <m/>
    <m/>
    <m/>
    <x v="8"/>
    <n v="90539.354838709682"/>
    <n v="123561.29032258065"/>
    <n v="232815.48387096773"/>
    <n v="317729.03225806454"/>
    <m/>
    <m/>
    <m/>
  </r>
  <r>
    <x v="373"/>
    <m/>
    <m/>
    <m/>
    <m/>
    <x v="9"/>
    <n v="101856.77419354839"/>
    <n v="139006.45161290324"/>
    <n v="261917.4193548387"/>
    <n v="357445.16129032261"/>
    <m/>
    <m/>
    <m/>
  </r>
  <r>
    <x v="374"/>
    <m/>
    <m/>
    <m/>
    <m/>
    <x v="10"/>
    <n v="113174.19354838711"/>
    <n v="154451.61290322582"/>
    <n v="291019.35483870964"/>
    <n v="397161.29032258067"/>
    <m/>
    <m/>
    <m/>
  </r>
  <r>
    <x v="375"/>
    <m/>
    <m/>
    <m/>
    <m/>
    <x v="11"/>
    <n v="124491.61290322582"/>
    <n v="169896.77419354839"/>
    <n v="320121.29032258061"/>
    <n v="436877.41935483873"/>
    <m/>
    <m/>
    <m/>
  </r>
  <r>
    <x v="376"/>
    <m/>
    <m/>
    <m/>
    <m/>
    <x v="12"/>
    <n v="135809.03225806452"/>
    <n v="185341.93548387097"/>
    <n v="349223.22580645158"/>
    <n v="476593.54838709685"/>
    <m/>
    <m/>
    <m/>
  </r>
  <r>
    <x v="377"/>
    <m/>
    <m/>
    <m/>
    <m/>
    <x v="13"/>
    <n v="147126.45161290324"/>
    <n v="200787.09677419355"/>
    <n v="378325.16129032255"/>
    <n v="516309.67741935491"/>
    <m/>
    <m/>
    <m/>
  </r>
  <r>
    <x v="378"/>
    <m/>
    <m/>
    <m/>
    <m/>
    <x v="14"/>
    <n v="158443.87096774194"/>
    <n v="216232.25806451615"/>
    <n v="407427.09677419352"/>
    <n v="556025.80645161297"/>
    <m/>
    <m/>
    <m/>
  </r>
  <r>
    <x v="379"/>
    <m/>
    <m/>
    <m/>
    <m/>
    <x v="15"/>
    <n v="169761.29032258067"/>
    <n v="231677.41935483873"/>
    <n v="436529.03225806449"/>
    <n v="595741.93548387103"/>
    <m/>
    <m/>
    <m/>
  </r>
  <r>
    <x v="380"/>
    <m/>
    <m/>
    <m/>
    <m/>
    <x v="16"/>
    <n v="181078.70967741936"/>
    <n v="247122.5806451613"/>
    <n v="465630.96774193546"/>
    <n v="635458.06451612909"/>
    <m/>
    <m/>
    <m/>
  </r>
  <r>
    <x v="381"/>
    <m/>
    <m/>
    <m/>
    <m/>
    <x v="17"/>
    <n v="192396.12903225806"/>
    <n v="262567.74193548388"/>
    <n v="494732.90322580643"/>
    <n v="675174.19354838715"/>
    <m/>
    <m/>
    <m/>
  </r>
  <r>
    <x v="382"/>
    <m/>
    <m/>
    <m/>
    <m/>
    <x v="18"/>
    <n v="203713.54838709679"/>
    <n v="278012.90322580648"/>
    <n v="523834.83870967739"/>
    <n v="714890.32258064521"/>
    <m/>
    <m/>
    <m/>
  </r>
  <r>
    <x v="383"/>
    <m/>
    <m/>
    <m/>
    <m/>
    <x v="19"/>
    <n v="215030.96774193548"/>
    <n v="293458.06451612903"/>
    <n v="552936.77419354836"/>
    <n v="754606.45161290327"/>
    <m/>
    <m/>
    <m/>
  </r>
  <r>
    <x v="384"/>
    <m/>
    <m/>
    <m/>
    <m/>
    <x v="20"/>
    <n v="226348.38709677421"/>
    <n v="308903.22580645164"/>
    <n v="582038.70967741928"/>
    <n v="794322.58064516133"/>
    <m/>
    <m/>
    <m/>
  </r>
  <r>
    <x v="385"/>
    <m/>
    <m/>
    <m/>
    <m/>
    <x v="21"/>
    <n v="237665.80645161291"/>
    <n v="324348.38709677418"/>
    <n v="611140.6451612903"/>
    <n v="834038.70967741939"/>
    <m/>
    <m/>
    <m/>
  </r>
  <r>
    <x v="386"/>
    <m/>
    <m/>
    <m/>
    <m/>
    <x v="22"/>
    <n v="248983.22580645164"/>
    <n v="339793.54838709679"/>
    <n v="640242.58064516122"/>
    <n v="873754.83870967745"/>
    <m/>
    <m/>
    <m/>
  </r>
  <r>
    <x v="387"/>
    <m/>
    <m/>
    <m/>
    <m/>
    <x v="23"/>
    <n v="260300.64516129033"/>
    <n v="355238.70967741939"/>
    <n v="669344.51612903224"/>
    <n v="913470.96774193551"/>
    <m/>
    <m/>
    <m/>
  </r>
  <r>
    <x v="388"/>
    <m/>
    <m/>
    <m/>
    <m/>
    <x v="24"/>
    <n v="271618.06451612903"/>
    <n v="370683.87096774194"/>
    <n v="698446.45161290315"/>
    <n v="953187.09677419369"/>
    <m/>
    <m/>
    <m/>
  </r>
  <r>
    <x v="389"/>
    <m/>
    <m/>
    <m/>
    <m/>
    <x v="25"/>
    <n v="282935.48387096776"/>
    <n v="386129.03225806454"/>
    <n v="727548.38709677418"/>
    <n v="992903.22580645175"/>
    <m/>
    <m/>
    <m/>
  </r>
  <r>
    <x v="390"/>
    <m/>
    <m/>
    <m/>
    <m/>
    <x v="26"/>
    <n v="294252.90322580648"/>
    <n v="401574.19354838709"/>
    <n v="756650.32258064509"/>
    <n v="1032619.3548387098"/>
    <m/>
    <m/>
    <m/>
  </r>
  <r>
    <x v="391"/>
    <m/>
    <m/>
    <m/>
    <m/>
    <x v="27"/>
    <n v="305570.32258064515"/>
    <n v="417019.3548387097"/>
    <n v="785752.25806451612"/>
    <n v="1072335.4838709678"/>
    <m/>
    <m/>
    <m/>
  </r>
  <r>
    <x v="392"/>
    <m/>
    <m/>
    <m/>
    <m/>
    <x v="28"/>
    <n v="316887.74193548388"/>
    <n v="432464.5161290323"/>
    <n v="814854.19354838703"/>
    <n v="1112051.6129032259"/>
    <m/>
    <m/>
    <m/>
  </r>
  <r>
    <x v="393"/>
    <m/>
    <m/>
    <m/>
    <m/>
    <x v="29"/>
    <n v="328205.16129032261"/>
    <n v="447909.67741935485"/>
    <n v="843956.12903225806"/>
    <n v="1151767.7419354839"/>
    <m/>
    <m/>
    <m/>
  </r>
  <r>
    <x v="394"/>
    <m/>
    <m/>
    <m/>
    <m/>
    <x v="30"/>
    <n v="339522.58064516133"/>
    <n v="463354.83870967745"/>
    <n v="873058.06451612897"/>
    <n v="1191483.8709677421"/>
    <m/>
    <m/>
    <m/>
  </r>
  <r>
    <x v="395"/>
    <m/>
    <m/>
    <m/>
    <m/>
    <x v="31"/>
    <n v="350840"/>
    <n v="478800"/>
    <n v="902160"/>
    <n v="1231200"/>
    <m/>
    <m/>
    <m/>
  </r>
  <r>
    <x v="396"/>
    <m/>
    <m/>
    <m/>
    <m/>
    <x v="1"/>
    <n v="10813.793103448275"/>
    <n v="14482.758620689656"/>
    <n v="27806.896551724138"/>
    <n v="37241.379310344826"/>
    <m/>
    <m/>
    <m/>
  </r>
  <r>
    <x v="397"/>
    <m/>
    <m/>
    <m/>
    <m/>
    <x v="2"/>
    <n v="21627.586206896551"/>
    <n v="30890.322580645163"/>
    <n v="58203.870967741932"/>
    <n v="79432.258064516136"/>
    <m/>
    <m/>
    <m/>
  </r>
  <r>
    <x v="398"/>
    <m/>
    <m/>
    <m/>
    <m/>
    <x v="3"/>
    <n v="32441.379310344826"/>
    <n v="46335.483870967742"/>
    <n v="87305.806451612894"/>
    <n v="119148.38709677421"/>
    <m/>
    <m/>
    <m/>
  </r>
  <r>
    <x v="399"/>
    <m/>
    <m/>
    <m/>
    <m/>
    <x v="4"/>
    <n v="43255.172413793101"/>
    <n v="61780.645161290326"/>
    <n v="116407.74193548386"/>
    <n v="158864.51612903227"/>
    <m/>
    <m/>
    <m/>
  </r>
  <r>
    <x v="400"/>
    <m/>
    <m/>
    <m/>
    <m/>
    <x v="5"/>
    <n v="54068.965517241377"/>
    <n v="77225.806451612909"/>
    <n v="145509.67741935482"/>
    <n v="198580.64516129033"/>
    <m/>
    <m/>
    <m/>
  </r>
  <r>
    <x v="401"/>
    <m/>
    <m/>
    <m/>
    <m/>
    <x v="6"/>
    <n v="64882.758620689652"/>
    <n v="92670.967741935485"/>
    <n v="174611.61290322579"/>
    <n v="238296.77419354842"/>
    <m/>
    <m/>
    <m/>
  </r>
  <r>
    <x v="402"/>
    <m/>
    <m/>
    <m/>
    <m/>
    <x v="7"/>
    <n v="75696.551724137928"/>
    <n v="108116.12903225808"/>
    <n v="203713.54838709676"/>
    <n v="278012.90322580648"/>
    <m/>
    <m/>
    <m/>
  </r>
  <r>
    <x v="403"/>
    <m/>
    <m/>
    <m/>
    <m/>
    <x v="8"/>
    <n v="86510.344827586203"/>
    <n v="123561.29032258065"/>
    <n v="232815.48387096773"/>
    <n v="317729.03225806454"/>
    <m/>
    <m/>
    <m/>
  </r>
  <r>
    <x v="404"/>
    <m/>
    <m/>
    <m/>
    <m/>
    <x v="9"/>
    <n v="97324.137931034478"/>
    <n v="139006.45161290324"/>
    <n v="261917.4193548387"/>
    <n v="357445.16129032261"/>
    <m/>
    <m/>
    <m/>
  </r>
  <r>
    <x v="405"/>
    <m/>
    <m/>
    <m/>
    <m/>
    <x v="10"/>
    <n v="108137.93103448275"/>
    <n v="154451.61290322582"/>
    <n v="291019.35483870964"/>
    <n v="397161.29032258067"/>
    <m/>
    <m/>
    <m/>
  </r>
  <r>
    <x v="406"/>
    <m/>
    <m/>
    <m/>
    <m/>
    <x v="11"/>
    <n v="118951.72413793103"/>
    <n v="169896.77419354839"/>
    <n v="320121.29032258061"/>
    <n v="436877.41935483873"/>
    <m/>
    <m/>
    <m/>
  </r>
  <r>
    <x v="407"/>
    <m/>
    <m/>
    <m/>
    <m/>
    <x v="12"/>
    <n v="129765.5172413793"/>
    <n v="185341.93548387097"/>
    <n v="349223.22580645158"/>
    <n v="476593.54838709685"/>
    <m/>
    <m/>
    <m/>
  </r>
  <r>
    <x v="408"/>
    <m/>
    <m/>
    <m/>
    <m/>
    <x v="13"/>
    <n v="140579.31034482759"/>
    <n v="200787.09677419355"/>
    <n v="378325.16129032255"/>
    <n v="516309.67741935491"/>
    <m/>
    <m/>
    <m/>
  </r>
  <r>
    <x v="409"/>
    <m/>
    <m/>
    <m/>
    <m/>
    <x v="14"/>
    <n v="151393.10344827586"/>
    <n v="216232.25806451615"/>
    <n v="407427.09677419352"/>
    <n v="556025.80645161297"/>
    <m/>
    <m/>
    <m/>
  </r>
  <r>
    <x v="410"/>
    <m/>
    <m/>
    <m/>
    <m/>
    <x v="15"/>
    <n v="162206.89655172412"/>
    <n v="231677.41935483873"/>
    <n v="436529.03225806449"/>
    <n v="595741.93548387103"/>
    <m/>
    <m/>
    <m/>
  </r>
  <r>
    <x v="411"/>
    <m/>
    <m/>
    <m/>
    <m/>
    <x v="16"/>
    <n v="173020.68965517241"/>
    <n v="247122.5806451613"/>
    <n v="465630.96774193546"/>
    <n v="635458.06451612909"/>
    <m/>
    <m/>
    <m/>
  </r>
  <r>
    <x v="412"/>
    <m/>
    <m/>
    <m/>
    <m/>
    <x v="17"/>
    <n v="183834.4827586207"/>
    <n v="262567.74193548388"/>
    <n v="494732.90322580643"/>
    <n v="675174.19354838715"/>
    <m/>
    <m/>
    <m/>
  </r>
  <r>
    <x v="413"/>
    <m/>
    <m/>
    <m/>
    <m/>
    <x v="18"/>
    <n v="194648.27586206896"/>
    <n v="278012.90322580648"/>
    <n v="523834.83870967739"/>
    <n v="714890.32258064521"/>
    <m/>
    <m/>
    <m/>
  </r>
  <r>
    <x v="414"/>
    <m/>
    <m/>
    <m/>
    <m/>
    <x v="19"/>
    <n v="205462.06896551722"/>
    <n v="293458.06451612903"/>
    <n v="552936.77419354836"/>
    <n v="754606.45161290327"/>
    <m/>
    <m/>
    <m/>
  </r>
  <r>
    <x v="415"/>
    <m/>
    <m/>
    <m/>
    <m/>
    <x v="20"/>
    <n v="216275.86206896551"/>
    <n v="308903.22580645164"/>
    <n v="582038.70967741928"/>
    <n v="794322.58064516133"/>
    <m/>
    <m/>
    <m/>
  </r>
  <r>
    <x v="416"/>
    <m/>
    <m/>
    <m/>
    <m/>
    <x v="21"/>
    <n v="227089.6551724138"/>
    <n v="324348.38709677418"/>
    <n v="611140.6451612903"/>
    <n v="834038.70967741939"/>
    <m/>
    <m/>
    <m/>
  </r>
  <r>
    <x v="417"/>
    <m/>
    <m/>
    <m/>
    <m/>
    <x v="22"/>
    <n v="237903.44827586206"/>
    <n v="339793.54838709679"/>
    <n v="640242.58064516122"/>
    <n v="873754.83870967745"/>
    <m/>
    <m/>
    <m/>
  </r>
  <r>
    <x v="418"/>
    <m/>
    <m/>
    <m/>
    <m/>
    <x v="23"/>
    <n v="248717.24137931032"/>
    <n v="355238.70967741939"/>
    <n v="669344.51612903224"/>
    <n v="913470.96774193551"/>
    <m/>
    <m/>
    <m/>
  </r>
  <r>
    <x v="419"/>
    <m/>
    <m/>
    <m/>
    <m/>
    <x v="24"/>
    <n v="259531.03448275861"/>
    <n v="370683.87096774194"/>
    <n v="698446.45161290315"/>
    <n v="953187.09677419369"/>
    <m/>
    <m/>
    <m/>
  </r>
  <r>
    <x v="420"/>
    <m/>
    <m/>
    <m/>
    <m/>
    <x v="25"/>
    <n v="270344.8275862069"/>
    <n v="386129.03225806454"/>
    <n v="727548.38709677418"/>
    <n v="992903.22580645175"/>
    <m/>
    <m/>
    <m/>
  </r>
  <r>
    <x v="421"/>
    <m/>
    <m/>
    <m/>
    <m/>
    <x v="26"/>
    <n v="281158.62068965519"/>
    <n v="401574.19354838709"/>
    <n v="756650.32258064509"/>
    <n v="1032619.3548387098"/>
    <m/>
    <m/>
    <m/>
  </r>
  <r>
    <x v="422"/>
    <m/>
    <m/>
    <m/>
    <m/>
    <x v="27"/>
    <n v="291972.41379310342"/>
    <n v="417019.3548387097"/>
    <n v="785752.25806451612"/>
    <n v="1072335.4838709678"/>
    <m/>
    <m/>
    <m/>
  </r>
  <r>
    <x v="423"/>
    <m/>
    <m/>
    <m/>
    <m/>
    <x v="28"/>
    <n v="302786.20689655171"/>
    <n v="432464.5161290323"/>
    <n v="814854.19354838703"/>
    <n v="1112051.6129032259"/>
    <m/>
    <m/>
    <m/>
  </r>
  <r>
    <x v="424"/>
    <m/>
    <m/>
    <m/>
    <m/>
    <x v="29"/>
    <n v="313600"/>
    <n v="447909.67741935485"/>
    <n v="843956.12903225806"/>
    <n v="1151767.7419354839"/>
    <m/>
    <m/>
    <m/>
  </r>
  <r>
    <x v="425"/>
    <m/>
    <m/>
    <m/>
    <m/>
    <x v="1"/>
    <n v="16375.483870967742"/>
    <n v="14903.225806451614"/>
    <n v="42108.387096774197"/>
    <n v="38322.580645161288"/>
    <m/>
    <m/>
    <m/>
  </r>
  <r>
    <x v="426"/>
    <m/>
    <m/>
    <m/>
    <m/>
    <x v="2"/>
    <n v="32750.967741935485"/>
    <n v="29806.451612903227"/>
    <n v="84216.774193548394"/>
    <n v="76645.161290322576"/>
    <m/>
    <m/>
    <m/>
  </r>
  <r>
    <x v="427"/>
    <m/>
    <m/>
    <m/>
    <m/>
    <x v="3"/>
    <n v="49126.451612903227"/>
    <n v="44709.677419354841"/>
    <n v="126325.16129032259"/>
    <n v="114967.74193548386"/>
    <m/>
    <m/>
    <m/>
  </r>
  <r>
    <x v="428"/>
    <m/>
    <m/>
    <m/>
    <m/>
    <x v="4"/>
    <n v="65501.93548387097"/>
    <n v="59612.903225806454"/>
    <n v="168433.54838709679"/>
    <n v="153290.32258064515"/>
    <m/>
    <m/>
    <m/>
  </r>
  <r>
    <x v="429"/>
    <m/>
    <m/>
    <m/>
    <m/>
    <x v="5"/>
    <n v="81877.419354838712"/>
    <n v="74516.129032258061"/>
    <n v="210541.93548387097"/>
    <n v="191612.90322580643"/>
    <m/>
    <m/>
    <m/>
  </r>
  <r>
    <x v="430"/>
    <m/>
    <m/>
    <m/>
    <m/>
    <x v="6"/>
    <n v="98252.903225806454"/>
    <n v="89419.354838709682"/>
    <n v="252650.32258064518"/>
    <n v="229935.48387096773"/>
    <m/>
    <m/>
    <m/>
  </r>
  <r>
    <x v="431"/>
    <m/>
    <m/>
    <m/>
    <m/>
    <x v="7"/>
    <n v="114628.3870967742"/>
    <n v="104322.5806451613"/>
    <n v="294758.70967741939"/>
    <n v="268258.06451612903"/>
    <m/>
    <m/>
    <m/>
  </r>
  <r>
    <x v="432"/>
    <m/>
    <m/>
    <m/>
    <m/>
    <x v="8"/>
    <n v="131003.87096774194"/>
    <n v="119225.80645161291"/>
    <n v="336867.09677419357"/>
    <n v="306580.6451612903"/>
    <m/>
    <m/>
    <m/>
  </r>
  <r>
    <x v="433"/>
    <m/>
    <m/>
    <m/>
    <m/>
    <x v="9"/>
    <n v="147379.3548387097"/>
    <n v="134129.03225806452"/>
    <n v="378975.48387096776"/>
    <n v="344903.22580645158"/>
    <m/>
    <m/>
    <m/>
  </r>
  <r>
    <x v="434"/>
    <m/>
    <m/>
    <m/>
    <m/>
    <x v="10"/>
    <n v="163754.83870967742"/>
    <n v="149032.25806451612"/>
    <n v="421083.87096774194"/>
    <n v="383225.80645161285"/>
    <m/>
    <m/>
    <m/>
  </r>
  <r>
    <x v="435"/>
    <m/>
    <m/>
    <m/>
    <m/>
    <x v="11"/>
    <n v="180130.32258064515"/>
    <n v="163935.48387096776"/>
    <n v="463192.25806451618"/>
    <n v="421548.38709677418"/>
    <m/>
    <m/>
    <m/>
  </r>
  <r>
    <x v="436"/>
    <m/>
    <m/>
    <m/>
    <m/>
    <x v="12"/>
    <n v="196505.80645161291"/>
    <n v="178838.70967741936"/>
    <n v="505300.64516129036"/>
    <n v="459870.96774193546"/>
    <m/>
    <m/>
    <m/>
  </r>
  <r>
    <x v="437"/>
    <m/>
    <m/>
    <m/>
    <m/>
    <x v="13"/>
    <n v="212881.29032258067"/>
    <n v="193741.93548387097"/>
    <n v="547409.0322580646"/>
    <n v="498193.54838709673"/>
    <m/>
    <m/>
    <m/>
  </r>
  <r>
    <x v="438"/>
    <m/>
    <m/>
    <m/>
    <m/>
    <x v="14"/>
    <n v="229256.77419354839"/>
    <n v="208645.16129032261"/>
    <n v="589517.41935483878"/>
    <n v="536516.12903225806"/>
    <m/>
    <m/>
    <m/>
  </r>
  <r>
    <x v="439"/>
    <m/>
    <m/>
    <m/>
    <m/>
    <x v="15"/>
    <n v="245632.25806451612"/>
    <n v="223548.38709677421"/>
    <n v="631625.80645161297"/>
    <n v="574838.70967741928"/>
    <m/>
    <m/>
    <m/>
  </r>
  <r>
    <x v="440"/>
    <m/>
    <m/>
    <m/>
    <m/>
    <x v="16"/>
    <n v="262007.74193548388"/>
    <n v="238451.61290322582"/>
    <n v="673734.19354838715"/>
    <n v="613161.29032258061"/>
    <m/>
    <m/>
    <m/>
  </r>
  <r>
    <x v="441"/>
    <m/>
    <m/>
    <m/>
    <m/>
    <x v="17"/>
    <n v="278383.22580645164"/>
    <n v="253354.83870967742"/>
    <n v="715842.58064516133"/>
    <n v="651483.87096774194"/>
    <m/>
    <m/>
    <m/>
  </r>
  <r>
    <x v="442"/>
    <m/>
    <m/>
    <m/>
    <m/>
    <x v="18"/>
    <n v="294758.70967741939"/>
    <n v="268258.06451612903"/>
    <n v="757950.96774193551"/>
    <n v="689806.45161290315"/>
    <m/>
    <m/>
    <m/>
  </r>
  <r>
    <x v="443"/>
    <m/>
    <m/>
    <m/>
    <m/>
    <x v="19"/>
    <n v="311134.19354838709"/>
    <n v="283161.29032258067"/>
    <n v="800059.3548387097"/>
    <n v="728129.03225806449"/>
    <m/>
    <m/>
    <m/>
  </r>
  <r>
    <x v="444"/>
    <m/>
    <m/>
    <m/>
    <m/>
    <x v="20"/>
    <n v="327509.67741935485"/>
    <n v="298064.51612903224"/>
    <n v="842167.74193548388"/>
    <n v="766451.6129032257"/>
    <m/>
    <m/>
    <m/>
  </r>
  <r>
    <x v="445"/>
    <m/>
    <m/>
    <m/>
    <m/>
    <x v="21"/>
    <n v="343885.16129032261"/>
    <n v="312967.74193548388"/>
    <n v="884276.12903225818"/>
    <n v="804774.19354838703"/>
    <m/>
    <m/>
    <m/>
  </r>
  <r>
    <x v="446"/>
    <m/>
    <m/>
    <m/>
    <m/>
    <x v="22"/>
    <n v="360260.6451612903"/>
    <n v="327870.96774193551"/>
    <n v="926384.51612903236"/>
    <n v="843096.77419354836"/>
    <m/>
    <m/>
    <m/>
  </r>
  <r>
    <x v="447"/>
    <m/>
    <m/>
    <m/>
    <m/>
    <x v="23"/>
    <n v="376636.12903225806"/>
    <n v="342774.19354838709"/>
    <n v="968492.90322580654"/>
    <n v="881419.35483870958"/>
    <m/>
    <m/>
    <m/>
  </r>
  <r>
    <x v="448"/>
    <m/>
    <m/>
    <m/>
    <m/>
    <x v="24"/>
    <n v="393011.61290322582"/>
    <n v="357677.41935483873"/>
    <n v="1010601.2903225807"/>
    <n v="919741.93548387091"/>
    <m/>
    <m/>
    <m/>
  </r>
  <r>
    <x v="449"/>
    <m/>
    <m/>
    <m/>
    <m/>
    <x v="25"/>
    <n v="409387.09677419357"/>
    <n v="372580.64516129036"/>
    <n v="1052709.6774193549"/>
    <n v="958064.51612903224"/>
    <m/>
    <m/>
    <m/>
  </r>
  <r>
    <x v="450"/>
    <m/>
    <m/>
    <m/>
    <m/>
    <x v="26"/>
    <n v="425762.58064516133"/>
    <n v="387483.87096774194"/>
    <n v="1094818.0645161292"/>
    <n v="996387.09677419346"/>
    <m/>
    <m/>
    <m/>
  </r>
  <r>
    <x v="451"/>
    <m/>
    <m/>
    <m/>
    <m/>
    <x v="27"/>
    <n v="442138.06451612903"/>
    <n v="402387.09677419357"/>
    <n v="1136926.4516129033"/>
    <n v="1034709.6774193548"/>
    <m/>
    <m/>
    <m/>
  </r>
  <r>
    <x v="452"/>
    <m/>
    <m/>
    <m/>
    <m/>
    <x v="28"/>
    <n v="458513.54838709679"/>
    <n v="417290.32258064521"/>
    <n v="1179034.8387096776"/>
    <n v="1073032.2580645161"/>
    <m/>
    <m/>
    <m/>
  </r>
  <r>
    <x v="453"/>
    <m/>
    <m/>
    <m/>
    <m/>
    <x v="29"/>
    <n v="474889.03225806454"/>
    <n v="432193.54838709679"/>
    <n v="1221143.2258064516"/>
    <n v="1111354.8387096773"/>
    <m/>
    <m/>
    <m/>
  </r>
  <r>
    <x v="454"/>
    <m/>
    <m/>
    <m/>
    <m/>
    <x v="30"/>
    <n v="491264.51612903224"/>
    <n v="447096.77419354842"/>
    <n v="1263251.6129032259"/>
    <n v="1149677.4193548386"/>
    <m/>
    <m/>
    <m/>
  </r>
  <r>
    <x v="455"/>
    <m/>
    <m/>
    <m/>
    <m/>
    <x v="31"/>
    <n v="507640"/>
    <n v="462000"/>
    <n v="1305360"/>
    <n v="1188000"/>
    <m/>
    <m/>
    <m/>
  </r>
  <r>
    <x v="456"/>
    <m/>
    <m/>
    <m/>
    <m/>
    <x v="1"/>
    <n v="16305.333333333334"/>
    <n v="0"/>
    <n v="41928"/>
    <n v="0"/>
    <m/>
    <m/>
    <m/>
  </r>
  <r>
    <x v="457"/>
    <m/>
    <m/>
    <m/>
    <m/>
    <x v="2"/>
    <n v="32610.666666666668"/>
    <n v="0"/>
    <n v="83856"/>
    <n v="0"/>
    <m/>
    <m/>
    <m/>
  </r>
  <r>
    <x v="458"/>
    <m/>
    <m/>
    <m/>
    <m/>
    <x v="3"/>
    <n v="48916"/>
    <n v="0"/>
    <n v="125784"/>
    <n v="0"/>
    <m/>
    <m/>
    <m/>
  </r>
  <r>
    <x v="459"/>
    <m/>
    <m/>
    <m/>
    <m/>
    <x v="4"/>
    <n v="65221.333333333336"/>
    <n v="0"/>
    <n v="167712"/>
    <n v="0"/>
    <m/>
    <m/>
    <m/>
  </r>
  <r>
    <x v="460"/>
    <m/>
    <m/>
    <m/>
    <m/>
    <x v="5"/>
    <n v="81526.666666666672"/>
    <n v="0"/>
    <n v="209640"/>
    <n v="0"/>
    <m/>
    <m/>
    <m/>
  </r>
  <r>
    <x v="461"/>
    <m/>
    <m/>
    <m/>
    <m/>
    <x v="6"/>
    <n v="97832"/>
    <n v="0"/>
    <n v="251568"/>
    <n v="0"/>
    <m/>
    <m/>
    <m/>
  </r>
  <r>
    <x v="462"/>
    <m/>
    <m/>
    <m/>
    <m/>
    <x v="7"/>
    <n v="114137.33333333334"/>
    <n v="0"/>
    <n v="293496"/>
    <n v="0"/>
    <m/>
    <m/>
    <m/>
  </r>
  <r>
    <x v="463"/>
    <m/>
    <m/>
    <m/>
    <m/>
    <x v="8"/>
    <n v="130442.66666666667"/>
    <n v="0"/>
    <n v="335424"/>
    <n v="0"/>
    <m/>
    <m/>
    <m/>
  </r>
  <r>
    <x v="464"/>
    <m/>
    <m/>
    <m/>
    <m/>
    <x v="9"/>
    <n v="146748"/>
    <n v="0"/>
    <n v="377352"/>
    <n v="0"/>
    <m/>
    <m/>
    <m/>
  </r>
  <r>
    <x v="465"/>
    <m/>
    <m/>
    <m/>
    <m/>
    <x v="10"/>
    <n v="163053.33333333334"/>
    <n v="0"/>
    <n v="419280"/>
    <n v="0"/>
    <m/>
    <m/>
    <m/>
  </r>
  <r>
    <x v="466"/>
    <m/>
    <m/>
    <m/>
    <m/>
    <x v="11"/>
    <n v="179358.66666666669"/>
    <n v="0"/>
    <n v="461208"/>
    <n v="0"/>
    <m/>
    <m/>
    <m/>
  </r>
  <r>
    <x v="467"/>
    <m/>
    <m/>
    <m/>
    <m/>
    <x v="12"/>
    <n v="195664"/>
    <n v="0"/>
    <n v="503136"/>
    <n v="0"/>
    <m/>
    <m/>
    <m/>
  </r>
  <r>
    <x v="468"/>
    <m/>
    <m/>
    <m/>
    <m/>
    <x v="13"/>
    <n v="211969.33333333334"/>
    <n v="0"/>
    <n v="545064"/>
    <n v="0"/>
    <m/>
    <m/>
    <m/>
  </r>
  <r>
    <x v="469"/>
    <m/>
    <m/>
    <m/>
    <m/>
    <x v="14"/>
    <n v="228274.66666666669"/>
    <n v="0"/>
    <n v="586992"/>
    <n v="0"/>
    <m/>
    <m/>
    <m/>
  </r>
  <r>
    <x v="470"/>
    <m/>
    <m/>
    <m/>
    <m/>
    <x v="15"/>
    <n v="244580"/>
    <n v="0"/>
    <n v="628920"/>
    <n v="0"/>
    <m/>
    <m/>
    <m/>
  </r>
  <r>
    <x v="471"/>
    <m/>
    <m/>
    <m/>
    <m/>
    <x v="16"/>
    <n v="260885.33333333334"/>
    <n v="0"/>
    <n v="670848"/>
    <n v="0"/>
    <m/>
    <m/>
    <m/>
  </r>
  <r>
    <x v="472"/>
    <m/>
    <m/>
    <m/>
    <m/>
    <x v="17"/>
    <n v="277190.66666666669"/>
    <n v="0"/>
    <n v="712776"/>
    <n v="0"/>
    <m/>
    <m/>
    <m/>
  </r>
  <r>
    <x v="473"/>
    <m/>
    <m/>
    <m/>
    <m/>
    <x v="18"/>
    <n v="293496"/>
    <n v="0"/>
    <n v="754704"/>
    <n v="0"/>
    <m/>
    <m/>
    <m/>
  </r>
  <r>
    <x v="474"/>
    <m/>
    <m/>
    <m/>
    <m/>
    <x v="19"/>
    <n v="309801.33333333337"/>
    <n v="0"/>
    <n v="796632"/>
    <n v="0"/>
    <m/>
    <m/>
    <m/>
  </r>
  <r>
    <x v="475"/>
    <m/>
    <m/>
    <m/>
    <m/>
    <x v="20"/>
    <n v="326106.66666666669"/>
    <n v="0"/>
    <n v="838560"/>
    <n v="0"/>
    <m/>
    <m/>
    <m/>
  </r>
  <r>
    <x v="476"/>
    <m/>
    <m/>
    <m/>
    <m/>
    <x v="21"/>
    <n v="342412"/>
    <n v="0"/>
    <n v="880488"/>
    <n v="0"/>
    <m/>
    <m/>
    <m/>
  </r>
  <r>
    <x v="477"/>
    <m/>
    <m/>
    <m/>
    <m/>
    <x v="22"/>
    <n v="358717.33333333337"/>
    <n v="0"/>
    <n v="922416"/>
    <n v="0"/>
    <m/>
    <m/>
    <m/>
  </r>
  <r>
    <x v="478"/>
    <m/>
    <m/>
    <m/>
    <m/>
    <x v="23"/>
    <n v="375022.66666666669"/>
    <n v="0"/>
    <n v="964344"/>
    <n v="0"/>
    <m/>
    <m/>
    <m/>
  </r>
  <r>
    <x v="479"/>
    <m/>
    <m/>
    <m/>
    <m/>
    <x v="24"/>
    <n v="391328"/>
    <n v="0"/>
    <n v="1006272"/>
    <n v="0"/>
    <m/>
    <m/>
    <m/>
  </r>
  <r>
    <x v="480"/>
    <m/>
    <m/>
    <m/>
    <m/>
    <x v="25"/>
    <n v="407633.33333333337"/>
    <n v="0"/>
    <n v="1048200"/>
    <n v="0"/>
    <m/>
    <m/>
    <m/>
  </r>
  <r>
    <x v="481"/>
    <m/>
    <m/>
    <m/>
    <m/>
    <x v="26"/>
    <n v="423938.66666666669"/>
    <n v="0"/>
    <n v="1090128"/>
    <n v="0"/>
    <m/>
    <m/>
    <m/>
  </r>
  <r>
    <x v="482"/>
    <m/>
    <m/>
    <m/>
    <m/>
    <x v="27"/>
    <n v="440244"/>
    <n v="0"/>
    <n v="1132056"/>
    <n v="0"/>
    <m/>
    <m/>
    <m/>
  </r>
  <r>
    <x v="483"/>
    <m/>
    <m/>
    <m/>
    <m/>
    <x v="28"/>
    <n v="456549.33333333337"/>
    <n v="0"/>
    <n v="1173984"/>
    <n v="0"/>
    <m/>
    <m/>
    <m/>
  </r>
  <r>
    <x v="484"/>
    <m/>
    <m/>
    <m/>
    <m/>
    <x v="29"/>
    <n v="472854.66666666669"/>
    <n v="0"/>
    <n v="1215912"/>
    <n v="0"/>
    <m/>
    <m/>
    <m/>
  </r>
  <r>
    <x v="485"/>
    <m/>
    <m/>
    <m/>
    <m/>
    <x v="30"/>
    <n v="489160"/>
    <n v="0"/>
    <n v="1257840"/>
    <n v="0"/>
    <m/>
    <m/>
    <m/>
  </r>
  <r>
    <x v="486"/>
    <m/>
    <m/>
    <m/>
    <m/>
    <x v="1"/>
    <n v="17188.387096774193"/>
    <n v="0"/>
    <n v="44198.709677419356"/>
    <n v="0"/>
    <m/>
    <m/>
    <m/>
  </r>
  <r>
    <x v="487"/>
    <m/>
    <m/>
    <m/>
    <m/>
    <x v="2"/>
    <n v="34376.774193548386"/>
    <n v="0"/>
    <n v="88397.419354838712"/>
    <n v="0"/>
    <m/>
    <m/>
    <m/>
  </r>
  <r>
    <x v="488"/>
    <m/>
    <m/>
    <m/>
    <m/>
    <x v="3"/>
    <n v="51565.161290322576"/>
    <n v="0"/>
    <n v="132596.12903225806"/>
    <n v="0"/>
    <m/>
    <m/>
    <m/>
  </r>
  <r>
    <x v="489"/>
    <m/>
    <m/>
    <m/>
    <m/>
    <x v="4"/>
    <n v="68753.548387096773"/>
    <n v="0"/>
    <n v="176794.83870967742"/>
    <n v="0"/>
    <m/>
    <m/>
    <m/>
  </r>
  <r>
    <x v="490"/>
    <m/>
    <m/>
    <m/>
    <m/>
    <x v="5"/>
    <n v="85941.93548387097"/>
    <n v="0"/>
    <n v="220993.54838709679"/>
    <n v="0"/>
    <m/>
    <m/>
    <m/>
  </r>
  <r>
    <x v="491"/>
    <m/>
    <m/>
    <m/>
    <m/>
    <x v="6"/>
    <n v="103130.32258064515"/>
    <n v="0"/>
    <n v="265192.25806451612"/>
    <n v="0"/>
    <m/>
    <m/>
    <m/>
  </r>
  <r>
    <x v="492"/>
    <m/>
    <m/>
    <m/>
    <m/>
    <x v="7"/>
    <n v="120318.70967741935"/>
    <n v="0"/>
    <n v="309390.96774193551"/>
    <n v="0"/>
    <m/>
    <m/>
    <m/>
  </r>
  <r>
    <x v="493"/>
    <m/>
    <m/>
    <m/>
    <m/>
    <x v="8"/>
    <n v="137507.09677419355"/>
    <n v="0"/>
    <n v="353589.67741935485"/>
    <n v="0"/>
    <m/>
    <m/>
    <m/>
  </r>
  <r>
    <x v="494"/>
    <m/>
    <m/>
    <m/>
    <m/>
    <x v="9"/>
    <n v="154695.48387096773"/>
    <n v="0"/>
    <n v="397788.38709677418"/>
    <n v="0"/>
    <m/>
    <m/>
    <m/>
  </r>
  <r>
    <x v="495"/>
    <m/>
    <m/>
    <m/>
    <m/>
    <x v="10"/>
    <n v="171883.87096774194"/>
    <n v="0"/>
    <n v="441987.09677419357"/>
    <n v="0"/>
    <m/>
    <m/>
    <m/>
  </r>
  <r>
    <x v="496"/>
    <m/>
    <m/>
    <m/>
    <m/>
    <x v="11"/>
    <n v="189072.25806451612"/>
    <n v="0"/>
    <n v="486185.80645161291"/>
    <n v="0"/>
    <m/>
    <m/>
    <m/>
  </r>
  <r>
    <x v="497"/>
    <m/>
    <m/>
    <m/>
    <m/>
    <x v="12"/>
    <n v="206260.6451612903"/>
    <n v="0"/>
    <n v="530384.51612903224"/>
    <n v="0"/>
    <m/>
    <m/>
    <m/>
  </r>
  <r>
    <x v="498"/>
    <m/>
    <m/>
    <m/>
    <m/>
    <x v="13"/>
    <n v="223449.03225806452"/>
    <n v="0"/>
    <n v="574583.22580645164"/>
    <n v="0"/>
    <m/>
    <m/>
    <m/>
  </r>
  <r>
    <x v="499"/>
    <m/>
    <m/>
    <m/>
    <m/>
    <x v="14"/>
    <n v="240637.4193548387"/>
    <n v="0"/>
    <n v="618781.93548387103"/>
    <n v="0"/>
    <m/>
    <m/>
    <m/>
  </r>
  <r>
    <x v="500"/>
    <m/>
    <m/>
    <m/>
    <m/>
    <x v="15"/>
    <n v="257825.80645161291"/>
    <n v="0"/>
    <n v="662980.6451612903"/>
    <n v="0"/>
    <m/>
    <m/>
    <m/>
  </r>
  <r>
    <x v="501"/>
    <m/>
    <m/>
    <m/>
    <m/>
    <x v="16"/>
    <n v="275014.19354838709"/>
    <n v="0"/>
    <n v="707179.3548387097"/>
    <n v="0"/>
    <m/>
    <m/>
    <m/>
  </r>
  <r>
    <x v="502"/>
    <m/>
    <m/>
    <m/>
    <m/>
    <x v="17"/>
    <n v="292202.58064516127"/>
    <n v="0"/>
    <n v="751378.06451612909"/>
    <n v="0"/>
    <m/>
    <m/>
    <m/>
  </r>
  <r>
    <x v="503"/>
    <m/>
    <m/>
    <m/>
    <m/>
    <x v="18"/>
    <n v="309390.96774193546"/>
    <n v="0"/>
    <n v="795576.77419354836"/>
    <n v="0"/>
    <m/>
    <m/>
    <m/>
  </r>
  <r>
    <x v="504"/>
    <m/>
    <m/>
    <m/>
    <m/>
    <x v="19"/>
    <n v="326579.3548387097"/>
    <n v="0"/>
    <n v="839775.48387096776"/>
    <n v="0"/>
    <m/>
    <m/>
    <m/>
  </r>
  <r>
    <x v="505"/>
    <m/>
    <m/>
    <m/>
    <m/>
    <x v="20"/>
    <n v="343767.74193548388"/>
    <n v="0"/>
    <n v="883974.19354838715"/>
    <n v="0"/>
    <m/>
    <m/>
    <m/>
  </r>
  <r>
    <x v="506"/>
    <m/>
    <m/>
    <m/>
    <m/>
    <x v="21"/>
    <n v="360956.12903225806"/>
    <n v="0"/>
    <n v="928172.90322580643"/>
    <n v="0"/>
    <m/>
    <m/>
    <m/>
  </r>
  <r>
    <x v="507"/>
    <m/>
    <m/>
    <m/>
    <m/>
    <x v="22"/>
    <n v="378144.51612903224"/>
    <n v="0"/>
    <n v="972371.61290322582"/>
    <n v="0"/>
    <m/>
    <m/>
    <m/>
  </r>
  <r>
    <x v="508"/>
    <m/>
    <m/>
    <m/>
    <m/>
    <x v="23"/>
    <n v="395332.90322580643"/>
    <n v="0"/>
    <n v="1016570.3225806452"/>
    <n v="0"/>
    <m/>
    <m/>
    <m/>
  </r>
  <r>
    <x v="509"/>
    <m/>
    <m/>
    <m/>
    <m/>
    <x v="24"/>
    <n v="412521.29032258061"/>
    <n v="0"/>
    <n v="1060769.0322580645"/>
    <n v="0"/>
    <m/>
    <m/>
    <m/>
  </r>
  <r>
    <x v="510"/>
    <m/>
    <m/>
    <m/>
    <m/>
    <x v="25"/>
    <n v="429709.67741935485"/>
    <n v="0"/>
    <n v="1104967.7419354839"/>
    <n v="0"/>
    <m/>
    <m/>
    <m/>
  </r>
  <r>
    <x v="511"/>
    <m/>
    <m/>
    <m/>
    <m/>
    <x v="26"/>
    <n v="446898.06451612903"/>
    <n v="0"/>
    <n v="1149166.4516129033"/>
    <n v="0"/>
    <m/>
    <m/>
    <m/>
  </r>
  <r>
    <x v="512"/>
    <m/>
    <m/>
    <m/>
    <m/>
    <x v="27"/>
    <n v="464086.45161290321"/>
    <n v="0"/>
    <n v="1193365.1612903227"/>
    <n v="0"/>
    <m/>
    <m/>
    <m/>
  </r>
  <r>
    <x v="513"/>
    <m/>
    <m/>
    <m/>
    <m/>
    <x v="28"/>
    <n v="481274.83870967739"/>
    <n v="0"/>
    <n v="1237563.8709677421"/>
    <n v="0"/>
    <m/>
    <m/>
    <m/>
  </r>
  <r>
    <x v="514"/>
    <m/>
    <m/>
    <m/>
    <m/>
    <x v="29"/>
    <n v="498463.22580645158"/>
    <n v="0"/>
    <n v="1281762.5806451612"/>
    <n v="0"/>
    <m/>
    <m/>
    <m/>
  </r>
  <r>
    <x v="515"/>
    <m/>
    <m/>
    <m/>
    <m/>
    <x v="30"/>
    <n v="515651.61290322582"/>
    <n v="0"/>
    <n v="1325961.2903225806"/>
    <n v="0"/>
    <m/>
    <m/>
    <m/>
  </r>
  <r>
    <x v="516"/>
    <m/>
    <m/>
    <m/>
    <m/>
    <x v="31"/>
    <n v="532840"/>
    <n v="0"/>
    <n v="1370160"/>
    <n v="0"/>
    <m/>
    <m/>
    <m/>
  </r>
  <r>
    <x v="517"/>
    <m/>
    <m/>
    <m/>
    <m/>
    <x v="1"/>
    <n v="17332"/>
    <n v="0"/>
    <n v="44568"/>
    <n v="0"/>
    <m/>
    <m/>
    <m/>
  </r>
  <r>
    <x v="518"/>
    <m/>
    <m/>
    <m/>
    <m/>
    <x v="2"/>
    <n v="34664"/>
    <n v="0"/>
    <n v="89136"/>
    <n v="0"/>
    <m/>
    <m/>
    <m/>
  </r>
  <r>
    <x v="519"/>
    <m/>
    <m/>
    <m/>
    <m/>
    <x v="3"/>
    <n v="51996"/>
    <n v="0"/>
    <n v="133704"/>
    <n v="0"/>
    <m/>
    <m/>
    <m/>
  </r>
  <r>
    <x v="520"/>
    <m/>
    <m/>
    <m/>
    <m/>
    <x v="4"/>
    <n v="69328"/>
    <n v="0"/>
    <n v="178272"/>
    <n v="0"/>
    <m/>
    <m/>
    <m/>
  </r>
  <r>
    <x v="521"/>
    <m/>
    <m/>
    <m/>
    <m/>
    <x v="5"/>
    <n v="86660"/>
    <n v="0"/>
    <n v="222840"/>
    <n v="0"/>
    <m/>
    <m/>
    <m/>
  </r>
  <r>
    <x v="522"/>
    <m/>
    <m/>
    <m/>
    <m/>
    <x v="6"/>
    <n v="103992"/>
    <n v="0"/>
    <n v="267408"/>
    <n v="0"/>
    <m/>
    <m/>
    <m/>
  </r>
  <r>
    <x v="523"/>
    <m/>
    <m/>
    <m/>
    <m/>
    <x v="7"/>
    <n v="121324"/>
    <n v="0"/>
    <n v="311976"/>
    <n v="0"/>
    <m/>
    <m/>
    <m/>
  </r>
  <r>
    <x v="524"/>
    <m/>
    <m/>
    <m/>
    <m/>
    <x v="8"/>
    <n v="138656"/>
    <n v="0"/>
    <n v="356544"/>
    <n v="0"/>
    <m/>
    <m/>
    <m/>
  </r>
  <r>
    <x v="525"/>
    <m/>
    <m/>
    <m/>
    <m/>
    <x v="9"/>
    <n v="155988"/>
    <n v="0"/>
    <n v="401112"/>
    <n v="0"/>
    <m/>
    <m/>
    <m/>
  </r>
  <r>
    <x v="526"/>
    <m/>
    <m/>
    <m/>
    <m/>
    <x v="10"/>
    <n v="173320"/>
    <n v="0"/>
    <n v="445680"/>
    <n v="0"/>
    <m/>
    <m/>
    <m/>
  </r>
  <r>
    <x v="527"/>
    <m/>
    <m/>
    <m/>
    <m/>
    <x v="11"/>
    <n v="190652"/>
    <n v="0"/>
    <n v="490248"/>
    <n v="0"/>
    <m/>
    <m/>
    <m/>
  </r>
  <r>
    <x v="528"/>
    <m/>
    <m/>
    <m/>
    <m/>
    <x v="12"/>
    <n v="207984"/>
    <n v="0"/>
    <n v="534816"/>
    <n v="0"/>
    <m/>
    <m/>
    <m/>
  </r>
  <r>
    <x v="529"/>
    <m/>
    <m/>
    <m/>
    <m/>
    <x v="13"/>
    <n v="225316"/>
    <n v="0"/>
    <n v="579384"/>
    <n v="0"/>
    <m/>
    <m/>
    <m/>
  </r>
  <r>
    <x v="530"/>
    <m/>
    <m/>
    <m/>
    <m/>
    <x v="14"/>
    <n v="242648"/>
    <n v="0"/>
    <n v="623952"/>
    <n v="0"/>
    <m/>
    <m/>
    <m/>
  </r>
  <r>
    <x v="531"/>
    <m/>
    <m/>
    <m/>
    <m/>
    <x v="15"/>
    <n v="259980"/>
    <n v="0"/>
    <n v="668520"/>
    <n v="0"/>
    <m/>
    <m/>
    <m/>
  </r>
  <r>
    <x v="532"/>
    <m/>
    <m/>
    <m/>
    <m/>
    <x v="16"/>
    <n v="277312"/>
    <n v="0"/>
    <n v="713088"/>
    <n v="0"/>
    <m/>
    <m/>
    <m/>
  </r>
  <r>
    <x v="533"/>
    <m/>
    <m/>
    <m/>
    <m/>
    <x v="17"/>
    <n v="294644"/>
    <n v="0"/>
    <n v="757656"/>
    <n v="0"/>
    <m/>
    <m/>
    <m/>
  </r>
  <r>
    <x v="534"/>
    <m/>
    <m/>
    <m/>
    <m/>
    <x v="18"/>
    <n v="311976"/>
    <n v="0"/>
    <n v="802224"/>
    <n v="0"/>
    <m/>
    <m/>
    <m/>
  </r>
  <r>
    <x v="535"/>
    <m/>
    <m/>
    <m/>
    <m/>
    <x v="19"/>
    <n v="329308"/>
    <n v="0"/>
    <n v="846792"/>
    <n v="0"/>
    <m/>
    <m/>
    <m/>
  </r>
  <r>
    <x v="536"/>
    <m/>
    <m/>
    <m/>
    <m/>
    <x v="20"/>
    <n v="346640"/>
    <n v="0"/>
    <n v="891360"/>
    <n v="0"/>
    <m/>
    <m/>
    <m/>
  </r>
  <r>
    <x v="537"/>
    <m/>
    <m/>
    <m/>
    <m/>
    <x v="21"/>
    <n v="363972"/>
    <n v="0"/>
    <n v="935928"/>
    <n v="0"/>
    <m/>
    <m/>
    <m/>
  </r>
  <r>
    <x v="538"/>
    <m/>
    <m/>
    <m/>
    <m/>
    <x v="22"/>
    <n v="381304"/>
    <n v="0"/>
    <n v="980496"/>
    <n v="0"/>
    <m/>
    <m/>
    <m/>
  </r>
  <r>
    <x v="539"/>
    <m/>
    <m/>
    <m/>
    <m/>
    <x v="23"/>
    <n v="398636"/>
    <n v="0"/>
    <n v="1025064"/>
    <n v="0"/>
    <m/>
    <m/>
    <m/>
  </r>
  <r>
    <x v="540"/>
    <m/>
    <m/>
    <m/>
    <m/>
    <x v="24"/>
    <n v="415968"/>
    <n v="0"/>
    <n v="1069632"/>
    <n v="0"/>
    <m/>
    <m/>
    <m/>
  </r>
  <r>
    <x v="541"/>
    <m/>
    <m/>
    <m/>
    <m/>
    <x v="25"/>
    <n v="433300"/>
    <n v="0"/>
    <n v="1114200"/>
    <n v="0"/>
    <m/>
    <m/>
    <m/>
  </r>
  <r>
    <x v="542"/>
    <m/>
    <m/>
    <m/>
    <m/>
    <x v="26"/>
    <n v="450632"/>
    <n v="0"/>
    <n v="1158768"/>
    <n v="0"/>
    <m/>
    <m/>
    <m/>
  </r>
  <r>
    <x v="543"/>
    <m/>
    <m/>
    <m/>
    <m/>
    <x v="27"/>
    <n v="467964"/>
    <n v="0"/>
    <n v="1203336"/>
    <n v="0"/>
    <m/>
    <m/>
    <m/>
  </r>
  <r>
    <x v="544"/>
    <m/>
    <m/>
    <m/>
    <m/>
    <x v="28"/>
    <n v="485296"/>
    <n v="0"/>
    <n v="1247904"/>
    <n v="0"/>
    <m/>
    <m/>
    <m/>
  </r>
  <r>
    <x v="545"/>
    <m/>
    <m/>
    <m/>
    <m/>
    <x v="29"/>
    <n v="502628"/>
    <n v="0"/>
    <n v="1292472"/>
    <n v="0"/>
    <m/>
    <m/>
    <m/>
  </r>
  <r>
    <x v="546"/>
    <m/>
    <m/>
    <m/>
    <m/>
    <x v="30"/>
    <n v="519960"/>
    <n v="0"/>
    <n v="1337040"/>
    <n v="0"/>
    <m/>
    <m/>
    <m/>
  </r>
  <r>
    <x v="547"/>
    <m/>
    <m/>
    <m/>
    <m/>
    <x v="1"/>
    <n v="15201.290322580646"/>
    <n v="0"/>
    <n v="39089.032258064515"/>
    <n v="0"/>
    <m/>
    <m/>
    <m/>
  </r>
  <r>
    <x v="548"/>
    <m/>
    <m/>
    <m/>
    <m/>
    <x v="2"/>
    <n v="30402.580645161292"/>
    <n v="0"/>
    <n v="78178.06451612903"/>
    <n v="0"/>
    <m/>
    <m/>
    <m/>
  </r>
  <r>
    <x v="549"/>
    <m/>
    <m/>
    <m/>
    <m/>
    <x v="3"/>
    <n v="45603.870967741939"/>
    <n v="0"/>
    <n v="117267.09677419355"/>
    <n v="0"/>
    <m/>
    <m/>
    <m/>
  </r>
  <r>
    <x v="550"/>
    <m/>
    <m/>
    <m/>
    <m/>
    <x v="4"/>
    <n v="60805.161290322583"/>
    <n v="0"/>
    <n v="156356.12903225806"/>
    <n v="0"/>
    <m/>
    <m/>
    <m/>
  </r>
  <r>
    <x v="551"/>
    <m/>
    <m/>
    <m/>
    <m/>
    <x v="5"/>
    <n v="76006.451612903227"/>
    <n v="0"/>
    <n v="195445.16129032258"/>
    <n v="0"/>
    <m/>
    <m/>
    <m/>
  </r>
  <r>
    <x v="552"/>
    <m/>
    <m/>
    <m/>
    <m/>
    <x v="6"/>
    <n v="91207.741935483878"/>
    <n v="0"/>
    <n v="234534.19354838709"/>
    <n v="0"/>
    <m/>
    <m/>
    <m/>
  </r>
  <r>
    <x v="553"/>
    <m/>
    <m/>
    <m/>
    <m/>
    <x v="7"/>
    <n v="106409.03225806452"/>
    <n v="0"/>
    <n v="273623.22580645164"/>
    <n v="0"/>
    <m/>
    <m/>
    <m/>
  </r>
  <r>
    <x v="554"/>
    <m/>
    <m/>
    <m/>
    <m/>
    <x v="8"/>
    <n v="121610.32258064517"/>
    <n v="0"/>
    <n v="312712.25806451612"/>
    <n v="0"/>
    <m/>
    <m/>
    <m/>
  </r>
  <r>
    <x v="555"/>
    <m/>
    <m/>
    <m/>
    <m/>
    <x v="9"/>
    <n v="136811.61290322582"/>
    <n v="0"/>
    <n v="351801.29032258061"/>
    <n v="0"/>
    <m/>
    <m/>
    <m/>
  </r>
  <r>
    <x v="556"/>
    <m/>
    <m/>
    <m/>
    <m/>
    <x v="10"/>
    <n v="152012.90322580645"/>
    <n v="0"/>
    <n v="390890.32258064515"/>
    <n v="0"/>
    <m/>
    <m/>
    <m/>
  </r>
  <r>
    <x v="557"/>
    <m/>
    <m/>
    <m/>
    <m/>
    <x v="11"/>
    <n v="167214.19354838709"/>
    <n v="0"/>
    <n v="429979.3548387097"/>
    <n v="0"/>
    <m/>
    <m/>
    <m/>
  </r>
  <r>
    <x v="558"/>
    <m/>
    <m/>
    <m/>
    <m/>
    <x v="12"/>
    <n v="182415.48387096776"/>
    <n v="0"/>
    <n v="469068.38709677418"/>
    <n v="0"/>
    <m/>
    <m/>
    <m/>
  </r>
  <r>
    <x v="559"/>
    <m/>
    <m/>
    <m/>
    <m/>
    <x v="13"/>
    <n v="197616.77419354839"/>
    <n v="0"/>
    <n v="508157.41935483867"/>
    <n v="0"/>
    <m/>
    <m/>
    <m/>
  </r>
  <r>
    <x v="560"/>
    <m/>
    <m/>
    <m/>
    <m/>
    <x v="14"/>
    <n v="212818.06451612903"/>
    <n v="0"/>
    <n v="547246.45161290327"/>
    <n v="0"/>
    <m/>
    <m/>
    <m/>
  </r>
  <r>
    <x v="561"/>
    <m/>
    <m/>
    <m/>
    <m/>
    <x v="15"/>
    <n v="228019.3548387097"/>
    <n v="0"/>
    <n v="586335.48387096776"/>
    <n v="0"/>
    <m/>
    <m/>
    <m/>
  </r>
  <r>
    <x v="562"/>
    <m/>
    <m/>
    <m/>
    <m/>
    <x v="16"/>
    <n v="243220.64516129033"/>
    <n v="0"/>
    <n v="625424.51612903224"/>
    <n v="0"/>
    <m/>
    <m/>
    <m/>
  </r>
  <r>
    <x v="563"/>
    <m/>
    <m/>
    <m/>
    <m/>
    <x v="17"/>
    <n v="258421.93548387097"/>
    <n v="0"/>
    <n v="664513.54838709673"/>
    <n v="0"/>
    <m/>
    <m/>
    <m/>
  </r>
  <r>
    <x v="564"/>
    <m/>
    <m/>
    <m/>
    <m/>
    <x v="18"/>
    <n v="273623.22580645164"/>
    <n v="0"/>
    <n v="703602.58064516122"/>
    <n v="0"/>
    <m/>
    <m/>
    <m/>
  </r>
  <r>
    <x v="565"/>
    <m/>
    <m/>
    <m/>
    <m/>
    <x v="19"/>
    <n v="288824.51612903224"/>
    <n v="0"/>
    <n v="742691.61290322582"/>
    <n v="0"/>
    <m/>
    <m/>
    <m/>
  </r>
  <r>
    <x v="566"/>
    <m/>
    <m/>
    <m/>
    <m/>
    <x v="20"/>
    <n v="304025.80645161291"/>
    <n v="0"/>
    <n v="781780.6451612903"/>
    <n v="0"/>
    <m/>
    <m/>
    <m/>
  </r>
  <r>
    <x v="567"/>
    <m/>
    <m/>
    <m/>
    <m/>
    <x v="21"/>
    <n v="319227.09677419357"/>
    <n v="0"/>
    <n v="820869.67741935479"/>
    <n v="0"/>
    <m/>
    <m/>
    <m/>
  </r>
  <r>
    <x v="568"/>
    <m/>
    <m/>
    <m/>
    <m/>
    <x v="22"/>
    <n v="334428.38709677418"/>
    <n v="0"/>
    <n v="859958.70967741939"/>
    <n v="0"/>
    <m/>
    <m/>
    <m/>
  </r>
  <r>
    <x v="569"/>
    <m/>
    <m/>
    <m/>
    <m/>
    <x v="23"/>
    <n v="349629.67741935485"/>
    <n v="0"/>
    <n v="899047.74193548388"/>
    <n v="0"/>
    <m/>
    <m/>
    <m/>
  </r>
  <r>
    <x v="570"/>
    <m/>
    <m/>
    <m/>
    <m/>
    <x v="24"/>
    <n v="364830.96774193551"/>
    <n v="0"/>
    <n v="938136.77419354836"/>
    <n v="0"/>
    <m/>
    <m/>
    <m/>
  </r>
  <r>
    <x v="571"/>
    <m/>
    <m/>
    <m/>
    <m/>
    <x v="25"/>
    <n v="380032.25806451612"/>
    <n v="0"/>
    <n v="977225.80645161285"/>
    <n v="0"/>
    <m/>
    <m/>
    <m/>
  </r>
  <r>
    <x v="572"/>
    <m/>
    <m/>
    <m/>
    <m/>
    <x v="26"/>
    <n v="395233.54838709679"/>
    <n v="0"/>
    <n v="1016314.8387096773"/>
    <n v="0"/>
    <m/>
    <m/>
    <m/>
  </r>
  <r>
    <x v="573"/>
    <m/>
    <m/>
    <m/>
    <m/>
    <x v="27"/>
    <n v="410434.83870967745"/>
    <n v="0"/>
    <n v="1055403.8709677418"/>
    <n v="0"/>
    <m/>
    <m/>
    <m/>
  </r>
  <r>
    <x v="574"/>
    <m/>
    <m/>
    <m/>
    <m/>
    <x v="28"/>
    <n v="425636.12903225806"/>
    <n v="0"/>
    <n v="1094492.9032258065"/>
    <n v="0"/>
    <m/>
    <m/>
    <m/>
  </r>
  <r>
    <x v="575"/>
    <m/>
    <m/>
    <m/>
    <m/>
    <x v="29"/>
    <n v="440837.41935483873"/>
    <n v="0"/>
    <n v="1133581.935483871"/>
    <n v="0"/>
    <m/>
    <m/>
    <m/>
  </r>
  <r>
    <x v="576"/>
    <m/>
    <m/>
    <m/>
    <m/>
    <x v="30"/>
    <n v="456038.70967741939"/>
    <n v="0"/>
    <n v="1172670.9677419355"/>
    <n v="0"/>
    <m/>
    <m/>
    <m/>
  </r>
  <r>
    <x v="577"/>
    <m/>
    <m/>
    <m/>
    <m/>
    <x v="31"/>
    <n v="471240"/>
    <n v="0"/>
    <n v="1211760"/>
    <n v="0"/>
    <m/>
    <m/>
    <m/>
  </r>
  <r>
    <x v="578"/>
    <m/>
    <m/>
    <m/>
    <m/>
    <x v="1"/>
    <n v="8065.8064516129034"/>
    <n v="0"/>
    <n v="20740.645161290322"/>
    <n v="0"/>
    <m/>
    <m/>
    <m/>
  </r>
  <r>
    <x v="579"/>
    <m/>
    <m/>
    <m/>
    <m/>
    <x v="2"/>
    <n v="16131.612903225807"/>
    <n v="0"/>
    <n v="41481.290322580644"/>
    <n v="0"/>
    <m/>
    <m/>
    <m/>
  </r>
  <r>
    <x v="580"/>
    <m/>
    <m/>
    <m/>
    <m/>
    <x v="3"/>
    <n v="24197.419354838712"/>
    <n v="0"/>
    <n v="62221.93548387097"/>
    <n v="0"/>
    <m/>
    <m/>
    <m/>
  </r>
  <r>
    <x v="581"/>
    <m/>
    <m/>
    <m/>
    <m/>
    <x v="4"/>
    <n v="32263.225806451614"/>
    <n v="0"/>
    <n v="82962.580645161288"/>
    <n v="0"/>
    <m/>
    <m/>
    <m/>
  </r>
  <r>
    <x v="582"/>
    <m/>
    <m/>
    <m/>
    <m/>
    <x v="5"/>
    <n v="40329.032258064515"/>
    <n v="0"/>
    <n v="103703.22580645161"/>
    <n v="0"/>
    <m/>
    <m/>
    <m/>
  </r>
  <r>
    <x v="583"/>
    <m/>
    <m/>
    <m/>
    <m/>
    <x v="6"/>
    <n v="48394.838709677424"/>
    <n v="0"/>
    <n v="124443.87096774194"/>
    <n v="0"/>
    <m/>
    <m/>
    <m/>
  </r>
  <r>
    <x v="584"/>
    <m/>
    <m/>
    <m/>
    <m/>
    <x v="7"/>
    <n v="56460.645161290326"/>
    <n v="0"/>
    <n v="145184.51612903224"/>
    <n v="0"/>
    <m/>
    <m/>
    <m/>
  </r>
  <r>
    <x v="585"/>
    <m/>
    <m/>
    <m/>
    <m/>
    <x v="8"/>
    <n v="64526.451612903227"/>
    <n v="0"/>
    <n v="165925.16129032258"/>
    <n v="0"/>
    <m/>
    <m/>
    <m/>
  </r>
  <r>
    <x v="586"/>
    <m/>
    <m/>
    <m/>
    <m/>
    <x v="9"/>
    <n v="72592.258064516136"/>
    <n v="0"/>
    <n v="186665.80645161291"/>
    <n v="0"/>
    <m/>
    <m/>
    <m/>
  </r>
  <r>
    <x v="587"/>
    <m/>
    <m/>
    <m/>
    <m/>
    <x v="10"/>
    <n v="80658.06451612903"/>
    <n v="0"/>
    <n v="207406.45161290321"/>
    <n v="0"/>
    <m/>
    <m/>
    <m/>
  </r>
  <r>
    <x v="588"/>
    <m/>
    <m/>
    <m/>
    <m/>
    <x v="11"/>
    <n v="88723.870967741939"/>
    <n v="0"/>
    <n v="228147.09677419355"/>
    <n v="0"/>
    <m/>
    <m/>
    <m/>
  </r>
  <r>
    <x v="589"/>
    <m/>
    <m/>
    <m/>
    <m/>
    <x v="12"/>
    <n v="96789.677419354848"/>
    <n v="0"/>
    <n v="248887.74193548388"/>
    <n v="0"/>
    <m/>
    <m/>
    <m/>
  </r>
  <r>
    <x v="590"/>
    <m/>
    <m/>
    <m/>
    <m/>
    <x v="13"/>
    <n v="104855.48387096774"/>
    <n v="0"/>
    <n v="269628.38709677418"/>
    <n v="0"/>
    <m/>
    <m/>
    <m/>
  </r>
  <r>
    <x v="591"/>
    <m/>
    <m/>
    <m/>
    <m/>
    <x v="14"/>
    <n v="112921.29032258065"/>
    <n v="0"/>
    <n v="290369.03225806449"/>
    <n v="0"/>
    <m/>
    <m/>
    <m/>
  </r>
  <r>
    <x v="592"/>
    <m/>
    <m/>
    <m/>
    <m/>
    <x v="15"/>
    <n v="120987.09677419355"/>
    <n v="0"/>
    <n v="311109.67741935485"/>
    <n v="0"/>
    <m/>
    <m/>
    <m/>
  </r>
  <r>
    <x v="593"/>
    <m/>
    <m/>
    <m/>
    <m/>
    <x v="16"/>
    <n v="129052.90322580645"/>
    <n v="0"/>
    <n v="331850.32258064515"/>
    <n v="0"/>
    <m/>
    <m/>
    <m/>
  </r>
  <r>
    <x v="594"/>
    <m/>
    <m/>
    <m/>
    <m/>
    <x v="17"/>
    <n v="137118.70967741936"/>
    <n v="0"/>
    <n v="352590.96774193546"/>
    <n v="0"/>
    <m/>
    <m/>
    <m/>
  </r>
  <r>
    <x v="595"/>
    <m/>
    <m/>
    <m/>
    <m/>
    <x v="18"/>
    <n v="145184.51612903227"/>
    <n v="0"/>
    <n v="373331.61290322582"/>
    <n v="0"/>
    <m/>
    <m/>
    <m/>
  </r>
  <r>
    <x v="596"/>
    <m/>
    <m/>
    <m/>
    <m/>
    <x v="19"/>
    <n v="153250.32258064515"/>
    <n v="0"/>
    <n v="394072.25806451612"/>
    <n v="0"/>
    <m/>
    <m/>
    <m/>
  </r>
  <r>
    <x v="597"/>
    <m/>
    <m/>
    <m/>
    <m/>
    <x v="20"/>
    <n v="161316.12903225806"/>
    <n v="0"/>
    <n v="414812.90322580643"/>
    <n v="0"/>
    <m/>
    <m/>
    <m/>
  </r>
  <r>
    <x v="598"/>
    <m/>
    <m/>
    <m/>
    <m/>
    <x v="21"/>
    <n v="169381.93548387097"/>
    <n v="0"/>
    <n v="435553.54838709679"/>
    <n v="0"/>
    <m/>
    <m/>
    <m/>
  </r>
  <r>
    <x v="599"/>
    <m/>
    <m/>
    <m/>
    <m/>
    <x v="22"/>
    <n v="177447.74193548388"/>
    <n v="0"/>
    <n v="456294.19354838709"/>
    <n v="0"/>
    <m/>
    <m/>
    <m/>
  </r>
  <r>
    <x v="600"/>
    <m/>
    <m/>
    <m/>
    <m/>
    <x v="23"/>
    <n v="185513.54838709679"/>
    <n v="0"/>
    <n v="477034.83870967739"/>
    <n v="0"/>
    <m/>
    <m/>
    <m/>
  </r>
  <r>
    <x v="601"/>
    <m/>
    <m/>
    <m/>
    <m/>
    <x v="24"/>
    <n v="193579.3548387097"/>
    <n v="0"/>
    <n v="497775.48387096776"/>
    <n v="0"/>
    <m/>
    <m/>
    <m/>
  </r>
  <r>
    <x v="602"/>
    <m/>
    <m/>
    <m/>
    <m/>
    <x v="25"/>
    <n v="201645.16129032258"/>
    <n v="0"/>
    <n v="518516.12903225806"/>
    <n v="0"/>
    <m/>
    <m/>
    <m/>
  </r>
  <r>
    <x v="603"/>
    <m/>
    <m/>
    <m/>
    <m/>
    <x v="26"/>
    <n v="209710.96774193548"/>
    <n v="0"/>
    <n v="539256.77419354836"/>
    <n v="0"/>
    <m/>
    <m/>
    <m/>
  </r>
  <r>
    <x v="604"/>
    <m/>
    <m/>
    <m/>
    <m/>
    <x v="27"/>
    <n v="217776.77419354839"/>
    <n v="0"/>
    <n v="559997.41935483867"/>
    <n v="0"/>
    <m/>
    <m/>
    <m/>
  </r>
  <r>
    <x v="605"/>
    <m/>
    <m/>
    <m/>
    <m/>
    <x v="28"/>
    <n v="225842.5806451613"/>
    <n v="0"/>
    <n v="580738.06451612897"/>
    <n v="0"/>
    <m/>
    <m/>
    <m/>
  </r>
  <r>
    <x v="606"/>
    <m/>
    <m/>
    <m/>
    <m/>
    <x v="29"/>
    <n v="233908.38709677421"/>
    <n v="0"/>
    <n v="601478.70967741939"/>
    <n v="0"/>
    <m/>
    <m/>
    <m/>
  </r>
  <r>
    <x v="607"/>
    <m/>
    <m/>
    <m/>
    <m/>
    <x v="30"/>
    <n v="241974.19354838709"/>
    <n v="0"/>
    <n v="622219.3548387097"/>
    <n v="0"/>
    <m/>
    <m/>
    <m/>
  </r>
  <r>
    <x v="608"/>
    <m/>
    <m/>
    <m/>
    <m/>
    <x v="31"/>
    <n v="250040"/>
    <n v="0"/>
    <n v="642960"/>
    <n v="0"/>
    <m/>
    <m/>
    <m/>
  </r>
  <r>
    <x v="609"/>
    <m/>
    <m/>
    <m/>
    <m/>
    <x v="1"/>
    <n v="14000"/>
    <n v="0"/>
    <n v="36000"/>
    <n v="0"/>
    <m/>
    <m/>
    <m/>
  </r>
  <r>
    <x v="610"/>
    <m/>
    <m/>
    <m/>
    <m/>
    <x v="2"/>
    <n v="28000"/>
    <n v="0"/>
    <n v="72000"/>
    <n v="0"/>
    <m/>
    <m/>
    <m/>
  </r>
  <r>
    <x v="611"/>
    <m/>
    <m/>
    <m/>
    <m/>
    <x v="3"/>
    <n v="42000"/>
    <n v="0"/>
    <n v="108000"/>
    <n v="0"/>
    <m/>
    <m/>
    <m/>
  </r>
  <r>
    <x v="612"/>
    <m/>
    <m/>
    <m/>
    <m/>
    <x v="4"/>
    <n v="56000"/>
    <n v="0"/>
    <n v="144000"/>
    <n v="0"/>
    <m/>
    <m/>
    <m/>
  </r>
  <r>
    <x v="613"/>
    <m/>
    <m/>
    <m/>
    <m/>
    <x v="5"/>
    <n v="70000"/>
    <n v="0"/>
    <n v="180000"/>
    <n v="0"/>
    <m/>
    <m/>
    <m/>
  </r>
  <r>
    <x v="614"/>
    <m/>
    <m/>
    <m/>
    <m/>
    <x v="6"/>
    <n v="84000"/>
    <n v="0"/>
    <n v="216000"/>
    <n v="0"/>
    <m/>
    <m/>
    <m/>
  </r>
  <r>
    <x v="615"/>
    <m/>
    <m/>
    <m/>
    <m/>
    <x v="7"/>
    <n v="98000"/>
    <n v="0"/>
    <n v="252000"/>
    <n v="0"/>
    <m/>
    <m/>
    <m/>
  </r>
  <r>
    <x v="616"/>
    <m/>
    <m/>
    <m/>
    <m/>
    <x v="8"/>
    <n v="112000"/>
    <n v="0"/>
    <n v="288000"/>
    <n v="0"/>
    <m/>
    <m/>
    <m/>
  </r>
  <r>
    <x v="617"/>
    <m/>
    <m/>
    <m/>
    <m/>
    <x v="9"/>
    <n v="126000"/>
    <n v="0"/>
    <n v="324000"/>
    <n v="0"/>
    <m/>
    <m/>
    <m/>
  </r>
  <r>
    <x v="618"/>
    <m/>
    <m/>
    <m/>
    <m/>
    <x v="10"/>
    <n v="140000"/>
    <n v="0"/>
    <n v="360000"/>
    <n v="0"/>
    <m/>
    <m/>
    <m/>
  </r>
  <r>
    <x v="619"/>
    <m/>
    <m/>
    <m/>
    <m/>
    <x v="11"/>
    <n v="154000"/>
    <n v="0"/>
    <n v="396000"/>
    <n v="0"/>
    <m/>
    <m/>
    <m/>
  </r>
  <r>
    <x v="620"/>
    <m/>
    <m/>
    <m/>
    <m/>
    <x v="12"/>
    <n v="168000"/>
    <n v="0"/>
    <n v="432000"/>
    <n v="0"/>
    <m/>
    <m/>
    <m/>
  </r>
  <r>
    <x v="621"/>
    <m/>
    <m/>
    <m/>
    <m/>
    <x v="13"/>
    <n v="182000"/>
    <n v="0"/>
    <n v="468000"/>
    <n v="0"/>
    <m/>
    <m/>
    <m/>
  </r>
  <r>
    <x v="622"/>
    <m/>
    <m/>
    <m/>
    <m/>
    <x v="14"/>
    <n v="196000"/>
    <n v="0"/>
    <n v="504000"/>
    <n v="0"/>
    <m/>
    <m/>
    <m/>
  </r>
  <r>
    <x v="623"/>
    <m/>
    <m/>
    <m/>
    <m/>
    <x v="15"/>
    <n v="210000"/>
    <n v="0"/>
    <n v="540000"/>
    <n v="0"/>
    <m/>
    <m/>
    <m/>
  </r>
  <r>
    <x v="624"/>
    <m/>
    <m/>
    <m/>
    <m/>
    <x v="16"/>
    <n v="224000"/>
    <n v="0"/>
    <n v="576000"/>
    <n v="0"/>
    <m/>
    <m/>
    <m/>
  </r>
  <r>
    <x v="625"/>
    <m/>
    <m/>
    <m/>
    <m/>
    <x v="17"/>
    <n v="238000"/>
    <n v="0"/>
    <n v="612000"/>
    <n v="0"/>
    <m/>
    <m/>
    <m/>
  </r>
  <r>
    <x v="626"/>
    <m/>
    <m/>
    <m/>
    <m/>
    <x v="18"/>
    <n v="252000"/>
    <n v="0"/>
    <n v="648000"/>
    <n v="0"/>
    <m/>
    <m/>
    <m/>
  </r>
  <r>
    <x v="627"/>
    <m/>
    <m/>
    <m/>
    <m/>
    <x v="19"/>
    <n v="266000"/>
    <n v="0"/>
    <n v="684000"/>
    <n v="0"/>
    <m/>
    <m/>
    <m/>
  </r>
  <r>
    <x v="628"/>
    <m/>
    <m/>
    <m/>
    <m/>
    <x v="20"/>
    <n v="280000"/>
    <n v="0"/>
    <n v="720000"/>
    <n v="0"/>
    <m/>
    <m/>
    <m/>
  </r>
  <r>
    <x v="629"/>
    <m/>
    <m/>
    <m/>
    <m/>
    <x v="21"/>
    <n v="294000"/>
    <n v="0"/>
    <n v="756000"/>
    <n v="0"/>
    <m/>
    <m/>
    <m/>
  </r>
  <r>
    <x v="630"/>
    <m/>
    <m/>
    <m/>
    <m/>
    <x v="22"/>
    <n v="308000"/>
    <n v="0"/>
    <n v="792000"/>
    <n v="0"/>
    <m/>
    <m/>
    <m/>
  </r>
  <r>
    <x v="631"/>
    <m/>
    <m/>
    <m/>
    <m/>
    <x v="23"/>
    <n v="322000"/>
    <n v="0"/>
    <n v="828000"/>
    <n v="0"/>
    <m/>
    <m/>
    <m/>
  </r>
  <r>
    <x v="632"/>
    <m/>
    <m/>
    <m/>
    <m/>
    <x v="24"/>
    <n v="336000"/>
    <n v="0"/>
    <n v="864000"/>
    <n v="0"/>
    <m/>
    <m/>
    <m/>
  </r>
  <r>
    <x v="633"/>
    <m/>
    <m/>
    <m/>
    <m/>
    <x v="25"/>
    <n v="350000"/>
    <n v="0"/>
    <n v="900000"/>
    <n v="0"/>
    <m/>
    <m/>
    <m/>
  </r>
  <r>
    <x v="634"/>
    <m/>
    <m/>
    <m/>
    <m/>
    <x v="26"/>
    <n v="364000"/>
    <n v="0"/>
    <n v="936000"/>
    <n v="0"/>
    <m/>
    <m/>
    <m/>
  </r>
  <r>
    <x v="635"/>
    <m/>
    <m/>
    <m/>
    <m/>
    <x v="27"/>
    <n v="378000"/>
    <n v="0"/>
    <n v="972000"/>
    <n v="0"/>
    <m/>
    <m/>
    <m/>
  </r>
  <r>
    <x v="636"/>
    <m/>
    <m/>
    <m/>
    <m/>
    <x v="28"/>
    <n v="392000"/>
    <n v="0"/>
    <n v="1008000"/>
    <n v="0"/>
    <m/>
    <m/>
    <m/>
  </r>
  <r>
    <x v="637"/>
    <m/>
    <m/>
    <m/>
    <m/>
    <x v="29"/>
    <n v="406000"/>
    <n v="0"/>
    <n v="1044000"/>
    <n v="0"/>
    <m/>
    <m/>
    <m/>
  </r>
  <r>
    <x v="638"/>
    <m/>
    <m/>
    <m/>
    <m/>
    <x v="30"/>
    <n v="420000"/>
    <n v="0"/>
    <n v="1080000"/>
    <n v="0"/>
    <m/>
    <m/>
    <m/>
  </r>
  <r>
    <x v="639"/>
    <m/>
    <m/>
    <m/>
    <m/>
    <x v="1"/>
    <n v="13720"/>
    <n v="0"/>
    <n v="35280"/>
    <n v="0"/>
    <m/>
    <m/>
    <m/>
  </r>
  <r>
    <x v="640"/>
    <m/>
    <m/>
    <m/>
    <m/>
    <x v="2"/>
    <n v="27440"/>
    <n v="0"/>
    <n v="70560"/>
    <n v="0"/>
    <m/>
    <m/>
    <m/>
  </r>
  <r>
    <x v="641"/>
    <m/>
    <m/>
    <m/>
    <m/>
    <x v="3"/>
    <n v="41160"/>
    <n v="0"/>
    <n v="105840"/>
    <n v="0"/>
    <m/>
    <m/>
    <m/>
  </r>
  <r>
    <x v="642"/>
    <m/>
    <m/>
    <m/>
    <m/>
    <x v="4"/>
    <n v="54880"/>
    <n v="0"/>
    <n v="141120"/>
    <n v="0"/>
    <m/>
    <m/>
    <m/>
  </r>
  <r>
    <x v="643"/>
    <m/>
    <m/>
    <m/>
    <m/>
    <x v="5"/>
    <n v="68600"/>
    <n v="0"/>
    <n v="176400"/>
    <n v="0"/>
    <m/>
    <m/>
    <m/>
  </r>
  <r>
    <x v="644"/>
    <m/>
    <m/>
    <m/>
    <m/>
    <x v="6"/>
    <n v="82320"/>
    <n v="0"/>
    <n v="211680"/>
    <n v="0"/>
    <m/>
    <m/>
    <m/>
  </r>
  <r>
    <x v="645"/>
    <m/>
    <m/>
    <m/>
    <m/>
    <x v="7"/>
    <n v="96040"/>
    <n v="0"/>
    <n v="246960"/>
    <n v="0"/>
    <m/>
    <m/>
    <m/>
  </r>
  <r>
    <x v="646"/>
    <m/>
    <m/>
    <m/>
    <m/>
    <x v="8"/>
    <n v="109760"/>
    <n v="0"/>
    <n v="282240"/>
    <n v="0"/>
    <m/>
    <m/>
    <m/>
  </r>
  <r>
    <x v="647"/>
    <m/>
    <m/>
    <m/>
    <m/>
    <x v="9"/>
    <n v="123480"/>
    <n v="0"/>
    <n v="317520"/>
    <n v="0"/>
    <m/>
    <m/>
    <m/>
  </r>
  <r>
    <x v="648"/>
    <m/>
    <m/>
    <m/>
    <m/>
    <x v="10"/>
    <n v="137200"/>
    <n v="0"/>
    <n v="352800"/>
    <n v="0"/>
    <m/>
    <m/>
    <m/>
  </r>
  <r>
    <x v="649"/>
    <m/>
    <m/>
    <m/>
    <m/>
    <x v="11"/>
    <n v="150920"/>
    <n v="0"/>
    <n v="388080"/>
    <n v="0"/>
    <m/>
    <m/>
    <m/>
  </r>
  <r>
    <x v="650"/>
    <m/>
    <m/>
    <m/>
    <m/>
    <x v="12"/>
    <n v="164640"/>
    <n v="0"/>
    <n v="423360"/>
    <n v="0"/>
    <m/>
    <m/>
    <m/>
  </r>
  <r>
    <x v="651"/>
    <m/>
    <m/>
    <m/>
    <m/>
    <x v="13"/>
    <n v="178360"/>
    <n v="0"/>
    <n v="458640"/>
    <n v="0"/>
    <m/>
    <m/>
    <m/>
  </r>
  <r>
    <x v="652"/>
    <m/>
    <m/>
    <m/>
    <m/>
    <x v="14"/>
    <n v="192080"/>
    <n v="0"/>
    <n v="493920"/>
    <n v="0"/>
    <m/>
    <m/>
    <m/>
  </r>
  <r>
    <x v="653"/>
    <m/>
    <m/>
    <m/>
    <m/>
    <x v="15"/>
    <n v="205800"/>
    <n v="0"/>
    <n v="529200"/>
    <n v="0"/>
    <m/>
    <m/>
    <m/>
  </r>
  <r>
    <x v="654"/>
    <m/>
    <m/>
    <m/>
    <m/>
    <x v="16"/>
    <n v="219520"/>
    <n v="0"/>
    <n v="564480"/>
    <n v="0"/>
    <m/>
    <m/>
    <m/>
  </r>
  <r>
    <x v="655"/>
    <m/>
    <m/>
    <m/>
    <m/>
    <x v="17"/>
    <n v="233240"/>
    <n v="0"/>
    <n v="599760"/>
    <n v="0"/>
    <m/>
    <m/>
    <m/>
  </r>
  <r>
    <x v="656"/>
    <m/>
    <m/>
    <m/>
    <m/>
    <x v="18"/>
    <n v="246960"/>
    <n v="0"/>
    <n v="635040"/>
    <n v="0"/>
    <m/>
    <m/>
    <m/>
  </r>
  <r>
    <x v="657"/>
    <m/>
    <m/>
    <m/>
    <m/>
    <x v="19"/>
    <n v="260680"/>
    <n v="0"/>
    <n v="670320"/>
    <n v="0"/>
    <m/>
    <m/>
    <m/>
  </r>
  <r>
    <x v="658"/>
    <m/>
    <m/>
    <m/>
    <m/>
    <x v="20"/>
    <n v="274400"/>
    <n v="0"/>
    <n v="705600"/>
    <n v="0"/>
    <m/>
    <m/>
    <m/>
  </r>
  <r>
    <x v="659"/>
    <m/>
    <m/>
    <m/>
    <m/>
    <x v="21"/>
    <n v="288120"/>
    <n v="0"/>
    <n v="740880"/>
    <n v="0"/>
    <m/>
    <m/>
    <m/>
  </r>
  <r>
    <x v="660"/>
    <m/>
    <m/>
    <m/>
    <m/>
    <x v="22"/>
    <n v="301840"/>
    <n v="0"/>
    <n v="776160"/>
    <n v="0"/>
    <m/>
    <m/>
    <m/>
  </r>
  <r>
    <x v="661"/>
    <m/>
    <m/>
    <m/>
    <m/>
    <x v="23"/>
    <n v="315560"/>
    <n v="0"/>
    <n v="811440"/>
    <n v="0"/>
    <m/>
    <m/>
    <m/>
  </r>
  <r>
    <x v="662"/>
    <m/>
    <m/>
    <m/>
    <m/>
    <x v="24"/>
    <n v="329280"/>
    <n v="0"/>
    <n v="846720"/>
    <n v="0"/>
    <m/>
    <m/>
    <m/>
  </r>
  <r>
    <x v="663"/>
    <m/>
    <m/>
    <m/>
    <m/>
    <x v="25"/>
    <n v="343000"/>
    <n v="0"/>
    <n v="882000"/>
    <n v="0"/>
    <m/>
    <m/>
    <m/>
  </r>
  <r>
    <x v="664"/>
    <m/>
    <m/>
    <m/>
    <m/>
    <x v="26"/>
    <n v="356720"/>
    <n v="0"/>
    <n v="917280"/>
    <n v="0"/>
    <m/>
    <m/>
    <m/>
  </r>
  <r>
    <x v="665"/>
    <m/>
    <m/>
    <m/>
    <m/>
    <x v="27"/>
    <n v="370440"/>
    <n v="0"/>
    <n v="952560"/>
    <n v="0"/>
    <m/>
    <m/>
    <m/>
  </r>
  <r>
    <x v="666"/>
    <m/>
    <m/>
    <m/>
    <m/>
    <x v="28"/>
    <n v="384160"/>
    <n v="0"/>
    <n v="987840"/>
    <n v="0"/>
    <m/>
    <m/>
    <m/>
  </r>
  <r>
    <x v="667"/>
    <m/>
    <m/>
    <m/>
    <m/>
    <x v="29"/>
    <n v="397880"/>
    <n v="0"/>
    <n v="1023120"/>
    <n v="0"/>
    <m/>
    <m/>
    <m/>
  </r>
  <r>
    <x v="668"/>
    <m/>
    <m/>
    <m/>
    <m/>
    <x v="30"/>
    <n v="411600"/>
    <n v="0"/>
    <n v="1058400"/>
    <n v="0"/>
    <m/>
    <m/>
    <m/>
  </r>
  <r>
    <x v="669"/>
    <m/>
    <m/>
    <m/>
    <m/>
    <x v="31"/>
    <n v="425320"/>
    <n v="0"/>
    <n v="1093680"/>
    <n v="0"/>
    <m/>
    <m/>
    <m/>
  </r>
  <r>
    <x v="670"/>
    <m/>
    <m/>
    <m/>
    <m/>
    <x v="1"/>
    <n v="14018.666666666666"/>
    <n v="0"/>
    <n v="36048"/>
    <n v="0"/>
    <m/>
    <m/>
    <m/>
  </r>
  <r>
    <x v="671"/>
    <m/>
    <m/>
    <m/>
    <m/>
    <x v="2"/>
    <n v="28037.333333333332"/>
    <n v="0"/>
    <n v="72096"/>
    <n v="0"/>
    <m/>
    <m/>
    <m/>
  </r>
  <r>
    <x v="672"/>
    <m/>
    <m/>
    <m/>
    <m/>
    <x v="3"/>
    <n v="42056"/>
    <n v="0"/>
    <n v="108144"/>
    <n v="0"/>
    <m/>
    <m/>
    <m/>
  </r>
  <r>
    <x v="673"/>
    <m/>
    <m/>
    <m/>
    <m/>
    <x v="4"/>
    <n v="56074.666666666664"/>
    <n v="0"/>
    <n v="144192"/>
    <n v="0"/>
    <m/>
    <m/>
    <m/>
  </r>
  <r>
    <x v="674"/>
    <m/>
    <m/>
    <m/>
    <m/>
    <x v="5"/>
    <n v="70093.333333333328"/>
    <n v="0"/>
    <n v="180240"/>
    <n v="0"/>
    <m/>
    <m/>
    <m/>
  </r>
  <r>
    <x v="675"/>
    <m/>
    <m/>
    <m/>
    <m/>
    <x v="6"/>
    <n v="84112"/>
    <n v="0"/>
    <n v="216288"/>
    <n v="0"/>
    <m/>
    <m/>
    <m/>
  </r>
  <r>
    <x v="676"/>
    <m/>
    <m/>
    <m/>
    <m/>
    <x v="7"/>
    <n v="98130.666666666657"/>
    <n v="0"/>
    <n v="252336"/>
    <n v="0"/>
    <m/>
    <m/>
    <m/>
  </r>
  <r>
    <x v="677"/>
    <m/>
    <m/>
    <m/>
    <m/>
    <x v="8"/>
    <n v="112149.33333333333"/>
    <n v="0"/>
    <n v="288384"/>
    <n v="0"/>
    <m/>
    <m/>
    <m/>
  </r>
  <r>
    <x v="678"/>
    <m/>
    <m/>
    <m/>
    <m/>
    <x v="9"/>
    <n v="126168"/>
    <n v="0"/>
    <n v="324432"/>
    <n v="0"/>
    <m/>
    <m/>
    <m/>
  </r>
  <r>
    <x v="679"/>
    <m/>
    <m/>
    <m/>
    <m/>
    <x v="10"/>
    <n v="140186.66666666666"/>
    <n v="0"/>
    <n v="360480"/>
    <n v="0"/>
    <m/>
    <m/>
    <m/>
  </r>
  <r>
    <x v="680"/>
    <m/>
    <m/>
    <m/>
    <m/>
    <x v="11"/>
    <n v="154205.33333333331"/>
    <n v="0"/>
    <n v="396528"/>
    <n v="0"/>
    <m/>
    <m/>
    <m/>
  </r>
  <r>
    <x v="681"/>
    <m/>
    <m/>
    <m/>
    <m/>
    <x v="12"/>
    <n v="168224"/>
    <n v="0"/>
    <n v="432576"/>
    <n v="0"/>
    <m/>
    <m/>
    <m/>
  </r>
  <r>
    <x v="682"/>
    <m/>
    <m/>
    <m/>
    <m/>
    <x v="13"/>
    <n v="182242.66666666666"/>
    <n v="0"/>
    <n v="468624"/>
    <n v="0"/>
    <m/>
    <m/>
    <m/>
  </r>
  <r>
    <x v="683"/>
    <m/>
    <m/>
    <m/>
    <m/>
    <x v="14"/>
    <n v="196261.33333333331"/>
    <n v="0"/>
    <n v="504672"/>
    <n v="0"/>
    <m/>
    <m/>
    <m/>
  </r>
  <r>
    <x v="684"/>
    <m/>
    <m/>
    <m/>
    <m/>
    <x v="15"/>
    <n v="210280"/>
    <n v="0"/>
    <n v="540720"/>
    <n v="0"/>
    <m/>
    <m/>
    <m/>
  </r>
  <r>
    <x v="685"/>
    <m/>
    <m/>
    <m/>
    <m/>
    <x v="16"/>
    <n v="224298.66666666666"/>
    <n v="0"/>
    <n v="576768"/>
    <n v="0"/>
    <m/>
    <m/>
    <m/>
  </r>
  <r>
    <x v="686"/>
    <m/>
    <m/>
    <m/>
    <m/>
    <x v="17"/>
    <n v="238317.33333333331"/>
    <n v="0"/>
    <n v="612816"/>
    <n v="0"/>
    <m/>
    <m/>
    <m/>
  </r>
  <r>
    <x v="687"/>
    <m/>
    <m/>
    <m/>
    <m/>
    <x v="18"/>
    <n v="252336"/>
    <n v="0"/>
    <n v="648864"/>
    <n v="0"/>
    <m/>
    <m/>
    <m/>
  </r>
  <r>
    <x v="688"/>
    <m/>
    <m/>
    <m/>
    <m/>
    <x v="19"/>
    <n v="266354.66666666663"/>
    <n v="0"/>
    <n v="684912"/>
    <n v="0"/>
    <m/>
    <m/>
    <m/>
  </r>
  <r>
    <x v="689"/>
    <m/>
    <m/>
    <m/>
    <m/>
    <x v="20"/>
    <n v="280373.33333333331"/>
    <n v="0"/>
    <n v="720960"/>
    <n v="0"/>
    <m/>
    <m/>
    <m/>
  </r>
  <r>
    <x v="690"/>
    <m/>
    <m/>
    <m/>
    <m/>
    <x v="21"/>
    <n v="294392"/>
    <n v="0"/>
    <n v="757008"/>
    <n v="0"/>
    <m/>
    <m/>
    <m/>
  </r>
  <r>
    <x v="691"/>
    <m/>
    <m/>
    <m/>
    <m/>
    <x v="22"/>
    <n v="308410.66666666663"/>
    <n v="0"/>
    <n v="793056"/>
    <n v="0"/>
    <m/>
    <m/>
    <m/>
  </r>
  <r>
    <x v="692"/>
    <m/>
    <m/>
    <m/>
    <m/>
    <x v="23"/>
    <n v="322429.33333333331"/>
    <n v="0"/>
    <n v="829104"/>
    <n v="0"/>
    <m/>
    <m/>
    <m/>
  </r>
  <r>
    <x v="693"/>
    <m/>
    <m/>
    <m/>
    <m/>
    <x v="24"/>
    <n v="336448"/>
    <n v="0"/>
    <n v="865152"/>
    <n v="0"/>
    <m/>
    <m/>
    <m/>
  </r>
  <r>
    <x v="694"/>
    <m/>
    <m/>
    <m/>
    <m/>
    <x v="25"/>
    <n v="350466.66666666663"/>
    <n v="0"/>
    <n v="901200"/>
    <n v="0"/>
    <m/>
    <m/>
    <m/>
  </r>
  <r>
    <x v="695"/>
    <m/>
    <m/>
    <m/>
    <m/>
    <x v="26"/>
    <n v="364485.33333333331"/>
    <n v="0"/>
    <n v="937248"/>
    <n v="0"/>
    <m/>
    <m/>
    <m/>
  </r>
  <r>
    <x v="696"/>
    <m/>
    <m/>
    <m/>
    <m/>
    <x v="27"/>
    <n v="378504"/>
    <n v="0"/>
    <n v="973296"/>
    <n v="0"/>
    <m/>
    <m/>
    <m/>
  </r>
  <r>
    <x v="697"/>
    <m/>
    <m/>
    <m/>
    <m/>
    <x v="28"/>
    <n v="392522.66666666663"/>
    <n v="0"/>
    <n v="1009344"/>
    <n v="0"/>
    <m/>
    <m/>
    <m/>
  </r>
  <r>
    <x v="698"/>
    <m/>
    <m/>
    <m/>
    <m/>
    <x v="29"/>
    <n v="406541.33333333331"/>
    <n v="0"/>
    <n v="1045392"/>
    <n v="0"/>
    <m/>
    <m/>
    <m/>
  </r>
  <r>
    <x v="699"/>
    <m/>
    <m/>
    <m/>
    <m/>
    <x v="30"/>
    <n v="420560"/>
    <n v="0"/>
    <n v="1081440"/>
    <n v="0"/>
    <m/>
    <m/>
    <m/>
  </r>
  <r>
    <x v="700"/>
    <m/>
    <m/>
    <m/>
    <m/>
    <x v="1"/>
    <n v="10929.032258064517"/>
    <n v="0"/>
    <n v="28103.225806451614"/>
    <n v="0"/>
    <m/>
    <m/>
    <m/>
  </r>
  <r>
    <x v="701"/>
    <m/>
    <m/>
    <m/>
    <m/>
    <x v="2"/>
    <n v="21858.064516129034"/>
    <n v="0"/>
    <n v="56206.451612903227"/>
    <n v="0"/>
    <m/>
    <m/>
    <m/>
  </r>
  <r>
    <x v="702"/>
    <m/>
    <m/>
    <m/>
    <m/>
    <x v="3"/>
    <n v="32787.096774193553"/>
    <n v="0"/>
    <n v="84309.677419354848"/>
    <n v="0"/>
    <m/>
    <m/>
    <m/>
  </r>
  <r>
    <x v="703"/>
    <m/>
    <m/>
    <m/>
    <m/>
    <x v="4"/>
    <n v="43716.129032258068"/>
    <n v="0"/>
    <n v="112412.90322580645"/>
    <n v="0"/>
    <m/>
    <m/>
    <m/>
  </r>
  <r>
    <x v="704"/>
    <m/>
    <m/>
    <m/>
    <m/>
    <x v="5"/>
    <n v="54645.161290322583"/>
    <n v="0"/>
    <n v="140516.12903225806"/>
    <n v="0"/>
    <m/>
    <m/>
    <m/>
  </r>
  <r>
    <x v="705"/>
    <m/>
    <m/>
    <m/>
    <m/>
    <x v="6"/>
    <n v="65574.193548387106"/>
    <n v="0"/>
    <n v="168619.3548387097"/>
    <n v="0"/>
    <m/>
    <m/>
    <m/>
  </r>
  <r>
    <x v="706"/>
    <m/>
    <m/>
    <m/>
    <m/>
    <x v="7"/>
    <n v="76503.225806451621"/>
    <n v="0"/>
    <n v="196722.5806451613"/>
    <n v="0"/>
    <m/>
    <m/>
    <m/>
  </r>
  <r>
    <x v="707"/>
    <m/>
    <m/>
    <m/>
    <m/>
    <x v="8"/>
    <n v="87432.258064516136"/>
    <n v="0"/>
    <n v="224825.80645161291"/>
    <n v="0"/>
    <m/>
    <m/>
    <m/>
  </r>
  <r>
    <x v="708"/>
    <m/>
    <m/>
    <m/>
    <m/>
    <x v="9"/>
    <n v="98361.290322580651"/>
    <n v="0"/>
    <n v="252929.03225806452"/>
    <n v="0"/>
    <m/>
    <m/>
    <m/>
  </r>
  <r>
    <x v="709"/>
    <m/>
    <m/>
    <m/>
    <m/>
    <x v="10"/>
    <n v="109290.32258064517"/>
    <n v="0"/>
    <n v="281032.25806451612"/>
    <n v="0"/>
    <m/>
    <m/>
    <m/>
  </r>
  <r>
    <x v="710"/>
    <m/>
    <m/>
    <m/>
    <m/>
    <x v="11"/>
    <n v="120219.35483870968"/>
    <n v="0"/>
    <n v="309135.48387096776"/>
    <n v="0"/>
    <m/>
    <m/>
    <m/>
  </r>
  <r>
    <x v="711"/>
    <m/>
    <m/>
    <m/>
    <m/>
    <x v="12"/>
    <n v="131148.38709677421"/>
    <n v="0"/>
    <n v="337238.70967741939"/>
    <n v="0"/>
    <m/>
    <m/>
    <m/>
  </r>
  <r>
    <x v="712"/>
    <m/>
    <m/>
    <m/>
    <m/>
    <x v="13"/>
    <n v="142077.41935483873"/>
    <n v="0"/>
    <n v="365341.93548387097"/>
    <n v="0"/>
    <m/>
    <m/>
    <m/>
  </r>
  <r>
    <x v="713"/>
    <m/>
    <m/>
    <m/>
    <m/>
    <x v="14"/>
    <n v="153006.45161290324"/>
    <n v="0"/>
    <n v="393445.16129032261"/>
    <n v="0"/>
    <m/>
    <m/>
    <m/>
  </r>
  <r>
    <x v="714"/>
    <m/>
    <m/>
    <m/>
    <m/>
    <x v="15"/>
    <n v="163935.48387096776"/>
    <n v="0"/>
    <n v="421548.38709677418"/>
    <n v="0"/>
    <m/>
    <m/>
    <m/>
  </r>
  <r>
    <x v="715"/>
    <m/>
    <m/>
    <m/>
    <m/>
    <x v="16"/>
    <n v="174864.51612903227"/>
    <n v="0"/>
    <n v="449651.61290322582"/>
    <n v="0"/>
    <m/>
    <m/>
    <m/>
  </r>
  <r>
    <x v="716"/>
    <m/>
    <m/>
    <m/>
    <m/>
    <x v="17"/>
    <n v="185793.54838709679"/>
    <n v="0"/>
    <n v="477754.83870967745"/>
    <n v="0"/>
    <m/>
    <m/>
    <m/>
  </r>
  <r>
    <x v="717"/>
    <m/>
    <m/>
    <m/>
    <m/>
    <x v="18"/>
    <n v="196722.5806451613"/>
    <n v="0"/>
    <n v="505858.06451612903"/>
    <n v="0"/>
    <m/>
    <m/>
    <m/>
  </r>
  <r>
    <x v="718"/>
    <m/>
    <m/>
    <m/>
    <m/>
    <x v="19"/>
    <n v="207651.61290322582"/>
    <n v="0"/>
    <n v="533961.29032258061"/>
    <n v="0"/>
    <m/>
    <m/>
    <m/>
  </r>
  <r>
    <x v="719"/>
    <m/>
    <m/>
    <m/>
    <m/>
    <x v="20"/>
    <n v="218580.64516129033"/>
    <n v="0"/>
    <n v="562064.51612903224"/>
    <n v="0"/>
    <m/>
    <m/>
    <m/>
  </r>
  <r>
    <x v="720"/>
    <m/>
    <m/>
    <m/>
    <m/>
    <x v="21"/>
    <n v="229509.67741935485"/>
    <n v="0"/>
    <n v="590167.74193548388"/>
    <n v="0"/>
    <m/>
    <m/>
    <m/>
  </r>
  <r>
    <x v="721"/>
    <m/>
    <m/>
    <m/>
    <m/>
    <x v="22"/>
    <n v="240438.70967741936"/>
    <n v="0"/>
    <n v="618270.96774193551"/>
    <n v="0"/>
    <m/>
    <m/>
    <m/>
  </r>
  <r>
    <x v="722"/>
    <m/>
    <m/>
    <m/>
    <m/>
    <x v="23"/>
    <n v="251367.74193548388"/>
    <n v="0"/>
    <n v="646374.19354838715"/>
    <n v="0"/>
    <m/>
    <m/>
    <m/>
  </r>
  <r>
    <x v="723"/>
    <m/>
    <m/>
    <m/>
    <m/>
    <x v="24"/>
    <n v="262296.77419354842"/>
    <n v="0"/>
    <n v="674477.41935483878"/>
    <n v="0"/>
    <m/>
    <m/>
    <m/>
  </r>
  <r>
    <x v="724"/>
    <m/>
    <m/>
    <m/>
    <m/>
    <x v="25"/>
    <n v="273225.80645161291"/>
    <n v="0"/>
    <n v="702580.6451612903"/>
    <n v="0"/>
    <m/>
    <m/>
    <m/>
  </r>
  <r>
    <x v="725"/>
    <m/>
    <m/>
    <m/>
    <m/>
    <x v="26"/>
    <n v="284154.83870967745"/>
    <n v="0"/>
    <n v="730683.87096774194"/>
    <n v="0"/>
    <m/>
    <m/>
    <m/>
  </r>
  <r>
    <x v="726"/>
    <m/>
    <m/>
    <m/>
    <m/>
    <x v="27"/>
    <n v="295083.87096774194"/>
    <n v="0"/>
    <n v="758787.09677419357"/>
    <n v="0"/>
    <m/>
    <m/>
    <m/>
  </r>
  <r>
    <x v="727"/>
    <m/>
    <m/>
    <m/>
    <m/>
    <x v="28"/>
    <n v="306012.90322580648"/>
    <n v="0"/>
    <n v="786890.32258064521"/>
    <n v="0"/>
    <m/>
    <m/>
    <m/>
  </r>
  <r>
    <x v="728"/>
    <m/>
    <m/>
    <m/>
    <m/>
    <x v="29"/>
    <n v="316941.93548387097"/>
    <n v="0"/>
    <n v="814993.54838709685"/>
    <n v="0"/>
    <m/>
    <m/>
    <m/>
  </r>
  <r>
    <x v="729"/>
    <m/>
    <m/>
    <m/>
    <m/>
    <x v="30"/>
    <n v="327870.96774193551"/>
    <n v="0"/>
    <n v="843096.77419354836"/>
    <n v="0"/>
    <m/>
    <m/>
    <m/>
  </r>
  <r>
    <x v="730"/>
    <m/>
    <m/>
    <m/>
    <m/>
    <x v="31"/>
    <n v="338800"/>
    <n v="0"/>
    <n v="871200"/>
    <n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n v="48687"/>
    <n v="34124"/>
    <n v="65440"/>
    <n v="122822"/>
    <n v="114127"/>
    <n v="156946"/>
    <x v="0"/>
    <n v="478800"/>
    <n v="902160"/>
    <n v="1231200"/>
    <n v="1253000"/>
    <n v="1710000"/>
    <n v="0.13877265990194962"/>
    <n v="7.1269841269841275E-2"/>
    <n v="7.2537022257692652E-2"/>
    <n v="9.9757959714100064E-2"/>
    <n v="9.1083000798084596E-2"/>
    <n v="9.1781286549707602E-2"/>
  </r>
  <r>
    <x v="1"/>
    <n v="0"/>
    <n v="0"/>
    <n v="0"/>
    <n v="0"/>
    <n v="0"/>
    <n v="0"/>
    <x v="1"/>
    <n v="420000"/>
    <n v="806400"/>
    <n v="1080000"/>
    <n v="1120000"/>
    <n v="1500000"/>
    <n v="0"/>
    <n v="0"/>
    <n v="0"/>
    <n v="0"/>
    <n v="0"/>
    <n v="0"/>
  </r>
  <r>
    <x v="2"/>
    <n v="0"/>
    <n v="0"/>
    <n v="0"/>
    <n v="0"/>
    <n v="0"/>
    <n v="0"/>
    <x v="2"/>
    <n v="462000"/>
    <n v="1305360"/>
    <n v="1188000"/>
    <n v="1813000"/>
    <n v="1650000"/>
    <n v="0"/>
    <n v="0"/>
    <n v="0"/>
    <n v="0"/>
    <n v="0"/>
    <n v="0"/>
  </r>
  <r>
    <x v="3"/>
    <n v="0"/>
    <n v="0"/>
    <n v="0"/>
    <n v="0"/>
    <n v="0"/>
    <n v="0"/>
    <x v="3"/>
    <n v="0"/>
    <n v="1257840"/>
    <n v="0"/>
    <n v="1747000"/>
    <n v="0"/>
    <n v="0"/>
    <e v="#DIV/0!"/>
    <n v="0"/>
    <e v="#DIV/0!"/>
    <n v="0"/>
    <e v="#DIV/0!"/>
  </r>
  <r>
    <x v="4"/>
    <n v="0"/>
    <n v="0"/>
    <n v="0"/>
    <n v="0"/>
    <n v="0"/>
    <n v="0"/>
    <x v="4"/>
    <n v="0"/>
    <n v="1370160"/>
    <n v="0"/>
    <n v="1903000"/>
    <n v="0"/>
    <n v="0"/>
    <e v="#DIV/0!"/>
    <n v="0"/>
    <e v="#DIV/0!"/>
    <n v="0"/>
    <e v="#DIV/0!"/>
  </r>
  <r>
    <x v="5"/>
    <n v="0"/>
    <n v="0"/>
    <n v="0"/>
    <n v="0"/>
    <n v="0"/>
    <n v="0"/>
    <x v="5"/>
    <n v="0"/>
    <n v="1337040"/>
    <n v="0"/>
    <n v="1857000"/>
    <n v="0"/>
    <n v="0"/>
    <e v="#DIV/0!"/>
    <n v="0"/>
    <e v="#DIV/0!"/>
    <n v="0"/>
    <e v="#DIV/0!"/>
  </r>
  <r>
    <x v="6"/>
    <n v="0"/>
    <n v="0"/>
    <n v="0"/>
    <n v="0"/>
    <n v="0"/>
    <n v="0"/>
    <x v="6"/>
    <n v="0"/>
    <n v="1211760"/>
    <n v="0"/>
    <n v="1683000"/>
    <n v="0"/>
    <n v="0"/>
    <e v="#DIV/0!"/>
    <n v="0"/>
    <e v="#DIV/0!"/>
    <n v="0"/>
    <e v="#DIV/0!"/>
  </r>
  <r>
    <x v="7"/>
    <n v="0"/>
    <n v="0"/>
    <n v="0"/>
    <n v="0"/>
    <n v="0"/>
    <n v="0"/>
    <x v="7"/>
    <n v="0"/>
    <n v="642960"/>
    <n v="0"/>
    <n v="893000"/>
    <n v="0"/>
    <n v="0"/>
    <e v="#DIV/0!"/>
    <n v="0"/>
    <e v="#DIV/0!"/>
    <n v="0"/>
    <e v="#DIV/0!"/>
  </r>
  <r>
    <x v="8"/>
    <n v="0"/>
    <n v="0"/>
    <n v="0"/>
    <n v="0"/>
    <n v="0"/>
    <n v="0"/>
    <x v="8"/>
    <n v="0"/>
    <n v="1080000"/>
    <n v="0"/>
    <n v="1500000"/>
    <n v="0"/>
    <n v="0"/>
    <e v="#DIV/0!"/>
    <n v="0"/>
    <e v="#DIV/0!"/>
    <n v="0"/>
    <e v="#DIV/0!"/>
  </r>
  <r>
    <x v="9"/>
    <n v="0"/>
    <n v="0"/>
    <n v="0"/>
    <n v="0"/>
    <n v="0"/>
    <n v="0"/>
    <x v="9"/>
    <n v="0"/>
    <n v="1093680"/>
    <n v="0"/>
    <n v="1519000"/>
    <n v="0"/>
    <n v="0"/>
    <e v="#DIV/0!"/>
    <n v="0"/>
    <e v="#DIV/0!"/>
    <n v="0"/>
    <e v="#DIV/0!"/>
  </r>
  <r>
    <x v="10"/>
    <n v="0"/>
    <n v="0"/>
    <n v="0"/>
    <n v="0"/>
    <n v="0"/>
    <n v="0"/>
    <x v="10"/>
    <n v="0"/>
    <n v="1081440"/>
    <n v="0"/>
    <n v="1502000"/>
    <n v="0"/>
    <n v="0"/>
    <e v="#DIV/0!"/>
    <n v="0"/>
    <e v="#DIV/0!"/>
    <n v="0"/>
    <e v="#DIV/0!"/>
  </r>
  <r>
    <x v="11"/>
    <n v="0"/>
    <n v="0"/>
    <n v="0"/>
    <n v="0"/>
    <n v="0"/>
    <n v="0"/>
    <x v="11"/>
    <n v="0"/>
    <n v="871200"/>
    <n v="0"/>
    <n v="1210000"/>
    <n v="0"/>
    <n v="0"/>
    <e v="#DIV/0!"/>
    <n v="0"/>
    <e v="#DIV/0!"/>
    <n v="0"/>
    <e v="#DIV/0!"/>
  </r>
  <r>
    <x v="12"/>
    <n v="48687"/>
    <n v="34124"/>
    <n v="65440"/>
    <n v="122822"/>
    <n v="114127"/>
    <n v="156946"/>
    <x v="12"/>
    <n v="1360800"/>
    <n v="12960000"/>
    <n v="3499200"/>
    <n v="18000000"/>
    <n v="4860000"/>
    <n v="9.6601190476190476E-3"/>
    <n v="2.5076425631981189E-2"/>
    <n v="5.0493827160493828E-3"/>
    <n v="3.5100022862368539E-2"/>
    <n v="6.3403888888888885E-3"/>
    <n v="3.2293415637860083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342FEE-825D-4D19-BFD6-AD21B9F28C2A}" name="Tableau croisé dynamique2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C40:E74" firstHeaderRow="0" firstDataRow="1" firstDataCol="1"/>
  <pivotFields count="15">
    <pivotField axis="axisRow" numFmtId="164" showAll="0">
      <items count="15">
        <item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dataField="1" showAll="0"/>
    <pivotField showAll="0"/>
    <pivotField showAll="0"/>
    <pivotField showAll="0"/>
    <pivotField axis="axisRow" showAll="0">
      <items count="33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6">
        <item sd="0" x="0"/>
        <item sd="0" x="1"/>
        <item x="2"/>
        <item sd="0" x="3"/>
        <item sd="0" x="4"/>
        <item t="default"/>
      </items>
    </pivotField>
  </pivotFields>
  <rowFields count="2">
    <field x="0"/>
    <field x="5"/>
  </rowFields>
  <rowItems count="34"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 HT" fld="1" baseField="0" baseItem="0"/>
    <dataField name="Somme de obj ca part" fld="6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FDA86AF-26D9-480A-A0AB-C2EC14730C19}" name="Tableau croisé dynamique8" cacheId="2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2">
  <location ref="G40:I41" firstHeaderRow="0" firstDataRow="1" firstDataCol="0" rowPageCount="1" colPageCount="1"/>
  <pivotFields count="19">
    <pivotField axis="axisPage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numFmtId="166" showAll="0"/>
    <pivotField numFmtId="166" showAll="0"/>
    <pivotField numFmtId="166" showAll="0"/>
    <pivotField numFmtId="166" showAll="0"/>
    <pivotField numFmtId="166" showAll="0"/>
    <pivotField numFmtId="166" showAll="0"/>
    <pivotField dataField="1" showAll="0">
      <items count="14">
        <item x="7"/>
        <item x="1"/>
        <item x="11"/>
        <item x="0"/>
        <item x="8"/>
        <item x="10"/>
        <item x="9"/>
        <item x="6"/>
        <item x="3"/>
        <item x="2"/>
        <item x="5"/>
        <item x="4"/>
        <item x="12"/>
        <item t="default"/>
      </items>
    </pivotField>
    <pivotField showAll="0"/>
    <pivotField showAll="0"/>
    <pivotField showAll="0"/>
    <pivotField showAll="0"/>
    <pivotField showAll="0"/>
    <pivotField dataField="1" numFmtId="9" showAll="0"/>
    <pivotField showAll="0"/>
    <pivotField numFmtId="9" showAll="0"/>
    <pivotField showAll="0"/>
    <pivotField numFmtId="9" showAll="0"/>
    <pivotField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0" item="0" hier="-1"/>
  </pageFields>
  <dataFields count="3">
    <dataField name="Somme de % CA PART" fld="13" baseField="0" baseItem="0" numFmtId="9"/>
    <dataField name="Somme de CA HT" fld="1" baseField="0" baseItem="0"/>
    <dataField name="Somme de CA HT4" fld="7" baseField="0" baseItem="0"/>
  </dataFields>
  <formats count="1">
    <format dxfId="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chartFormats count="6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5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6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DED7C50-CF77-4A73-AA70-7D3E8D0F8878}" name="INDIC" displayName="INDIC" ref="A3:M735" totalsRowCount="1" headerRowDxfId="111" dataDxfId="109" totalsRowDxfId="107" headerRowBorderDxfId="110" tableBorderDxfId="108">
  <autoFilter ref="A3:M734" xr:uid="{8DED7C50-CF77-4A73-AA70-7D3E8D0F8878}"/>
  <tableColumns count="13">
    <tableColumn id="1" xr3:uid="{8389127D-F9D0-4B73-AD31-DB33BEECF42C}" name="DATE" totalsRowLabel="TOTAL" dataDxfId="27" totalsRowDxfId="26"/>
    <tableColumn id="2" xr3:uid="{2ABFC5A3-6827-4B1E-B612-4253D4EB553F}" name="CA HT" totalsRowFunction="sum" dataDxfId="25" totalsRowDxfId="24"/>
    <tableColumn id="3" xr3:uid="{0EF38F4F-FDD0-485E-AF6D-F5A4CF40ABBD}" name="ACTIVITE HT" totalsRowFunction="sum" dataDxfId="23" totalsRowDxfId="22"/>
    <tableColumn id="4" xr3:uid="{9FB0AC28-BC9B-4F15-89FA-D268BFBACC5D}" name="CA HT2" totalsRowFunction="sum" dataDxfId="21" totalsRowDxfId="20"/>
    <tableColumn id="5" xr3:uid="{3EBDA8BD-2739-4B3E-83DA-B10DCE9D7646}" name="ACTIVITE HT3" totalsRowFunction="sum" dataDxfId="19" totalsRowDxfId="18"/>
    <tableColumn id="13" xr3:uid="{0816B732-0817-4E5F-83CF-6DCB6BB4C75C}" name="jour du mois" dataDxfId="17" totalsRowDxfId="16"/>
    <tableColumn id="12" xr3:uid="{7880AF81-591A-4BAC-97CE-8D76938741B1}" name="obj ca part" dataDxfId="15" totalsRowDxfId="14"/>
    <tableColumn id="11" xr3:uid="{AF6CE4B4-1CC0-466E-9AE2-796D2FF22DDC}" name="obj acti part" dataDxfId="13" totalsRowDxfId="12">
      <calculatedColumnFormula>(OBJECTIF!$B$8/OBJECTIF!$B$9)*INDIC[[#This Row],[jour du mois]]</calculatedColumnFormula>
    </tableColumn>
    <tableColumn id="10" xr3:uid="{726972B3-8ADC-4481-BC2D-DE30870ECC95}" name="obj ca pro" dataDxfId="11" totalsRowDxfId="10">
      <calculatedColumnFormula>(OBJECTIF!$B$4/OBJECTIF!$B$9)*INDIC[[#This Row],[jour du mois]]</calculatedColumnFormula>
    </tableColumn>
    <tableColumn id="9" xr3:uid="{099F0F4A-3946-4EA1-9AF8-D54ED938FA1B}" name="obj acti pro" dataDxfId="9" totalsRowDxfId="8">
      <calculatedColumnFormula>(OBJECTIF!$B$7/OBJECTIF!$B$9)*INDIC[[#This Row],[jour du mois]]</calculatedColumnFormula>
    </tableColumn>
    <tableColumn id="6" xr3:uid="{5090A427-B959-46B7-A553-E64032BCDBF2}" name="NPS" totalsRowFunction="custom" totalsRowDxfId="7">
      <totalsRowFormula>INDEX(K1:K372,MATCH(9999,K1:K372))</totalsRowFormula>
    </tableColumn>
    <tableColumn id="7" xr3:uid="{D9FC71A6-7E10-4809-B2B4-AD0AC709A47C}" name="MONTANT FINANCE" totalsRowFunction="sum" dataDxfId="6" totalsRowDxfId="5"/>
    <tableColumn id="8" xr3:uid="{5BE88F41-C69B-42A4-962F-6CE60903A8CF}" name="NOMBRE DE FINANCEMENT" totalsRowFunction="sum" dataDxfId="4" totalsRowDxfId="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E30DFCF-DEBE-4304-A256-3319CE820402}" name="Tableau6" displayName="Tableau6" ref="A4:Q9" totalsRowCount="1" headerRowDxfId="106" dataDxfId="104" totalsRowDxfId="103" headerRowBorderDxfId="105">
  <autoFilter ref="A4:Q8" xr:uid="{DE30DFCF-DEBE-4304-A256-3319CE820402}"/>
  <tableColumns count="17">
    <tableColumn id="1" xr3:uid="{71949DB7-138E-4A85-897C-9A467F00D5C9}" name="DATE" totalsRowLabel="TOTAL" dataDxfId="102" totalsRowDxfId="101"/>
    <tableColumn id="2" xr3:uid="{AE4034FA-5DC9-4CC8-9B28-2A2FF4FB2869}" name="MERIEM" totalsRowFunction="sum" dataDxfId="100" totalsRowDxfId="99"/>
    <tableColumn id="3" xr3:uid="{0F7E2CC1-D135-44ED-834C-16C2145BFB3F}" name="ALEX" totalsRowFunction="sum" dataDxfId="98" totalsRowDxfId="97"/>
    <tableColumn id="4" xr3:uid="{D8225C38-CBA3-456D-BBD9-698C09FEFCA5}" name="ERIC" totalsRowFunction="sum" dataDxfId="96" totalsRowDxfId="95"/>
    <tableColumn id="5" xr3:uid="{0CDD0503-2225-483C-9D24-ED0281995587}" name="CHRISTO" totalsRowFunction="sum" dataDxfId="94" totalsRowDxfId="93"/>
    <tableColumn id="6" xr3:uid="{AA267620-681D-46E9-A8FB-6C90C4DF3F1A}" name="OMAR" totalsRowFunction="sum" dataDxfId="92" totalsRowDxfId="91"/>
    <tableColumn id="7" xr3:uid="{D2B5F0FB-C8E1-4CE1-8843-D4B4FAD88D1B}" name="AMINATA" totalsRowFunction="sum" dataDxfId="90" totalsRowDxfId="89"/>
    <tableColumn id="8" xr3:uid="{45C54AC9-EAC5-4239-A5A9-5A8791B480DB}" name="PEDRO" totalsRowFunction="sum" dataDxfId="88" totalsRowDxfId="87"/>
    <tableColumn id="9" xr3:uid="{65AEE596-4064-4300-BBC7-6D8C6A970D5A}" name="HAFIDA" totalsRowFunction="sum" dataDxfId="86" totalsRowDxfId="85"/>
    <tableColumn id="10" xr3:uid="{490E44E4-F96C-4521-B067-B92E572FC687}" name="CASSAM" totalsRowFunction="sum" dataDxfId="84" totalsRowDxfId="83"/>
    <tableColumn id="11" xr3:uid="{409B3866-C3EC-4AF9-B53A-E2CA14BC623D}" name="STEFANO" totalsRowFunction="sum" dataDxfId="82" totalsRowDxfId="81"/>
    <tableColumn id="12" xr3:uid="{C659A641-0039-4CF2-82DD-86E9F10FD159}" name="JP" totalsRowFunction="sum" dataDxfId="80" totalsRowDxfId="79"/>
    <tableColumn id="13" xr3:uid="{AE5E1ED1-1E24-4FBA-84AE-B9CE892A4377}" name="KEVIN" totalsRowFunction="sum" dataDxfId="78" totalsRowDxfId="77"/>
    <tableColumn id="14" xr3:uid="{71B37D72-ED34-409B-A199-FB03DBA10F8C}" name="STEFANE" totalsRowFunction="sum" dataDxfId="76" totalsRowDxfId="75"/>
    <tableColumn id="15" xr3:uid="{47618137-684D-4841-AA4C-E114D7412C23}" name="VERO" totalsRowFunction="sum" dataDxfId="74" totalsRowDxfId="73"/>
    <tableColumn id="16" xr3:uid="{5235E5EF-DF5A-4847-BB5C-00BB57535846}" name="MATHIAS" totalsRowFunction="sum" dataDxfId="72" totalsRowDxfId="71"/>
    <tableColumn id="17" xr3:uid="{316E9594-38D1-4AB0-8F13-C2AE88D60118}" name="MARCEL" totalsRowFunction="sum" dataDxfId="70" totalsRowDxfId="69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7405CEA-A5DE-456D-A5EB-5B8A2EEE8707}" name="Tableau8" displayName="Tableau8" ref="A2:E4" totalsRowCount="1" headerRowDxfId="68" dataDxfId="67" totalsRowDxfId="66">
  <autoFilter ref="A2:E3" xr:uid="{E7405CEA-A5DE-456D-A5EB-5B8A2EEE8707}"/>
  <tableColumns count="5">
    <tableColumn id="1" xr3:uid="{36EE40A5-98B5-4244-9E12-2C2E11864105}" name="SEMAINE PRECEDENTE LE" totalsRowLabel="TOTAL" dataDxfId="65" totalsRowDxfId="64"/>
    <tableColumn id="2" xr3:uid="{C126165E-0557-4AFC-B5D2-0595048BBC3C}" name="NOMBRE DE DEVIS" totalsRowFunction="sum" dataDxfId="63" totalsRowDxfId="62"/>
    <tableColumn id="3" xr3:uid="{872DE435-D36D-4EC2-871E-868CE5163688}" name="NOMBRE DE COMMANDE" totalsRowFunction="sum" dataDxfId="61" totalsRowDxfId="60"/>
    <tableColumn id="4" xr3:uid="{B1FEA772-808B-4350-A0C5-0714775C8105}" name="NOMBRE DE COMMANDE TRANSPORT" totalsRowFunction="sum" dataDxfId="59" totalsRowDxfId="58"/>
    <tableColumn id="5" xr3:uid="{920AC8F7-9B57-4E8C-83EF-5DFCF248AAAA}" name="NOMBRE DE COMMANDE INSTALLE" totalsRowFunction="sum" dataDxfId="57" totalsRowDxfId="56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3EA1B7-817F-416B-AD9C-2D4EF09B80C8}" name="Tableau1" displayName="Tableau1" ref="A1:M9" totalsRowShown="0" headerRowDxfId="55" dataDxfId="54">
  <autoFilter ref="A1:M9" xr:uid="{533EA1B7-817F-416B-AD9C-2D4EF09B80C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6C1CF728-604C-49D8-8908-CD9BB0CBFE44}" name="CHIFFRE PAR MOIS " dataDxfId="53"/>
    <tableColumn id="2" xr3:uid="{D16C0F74-53E2-4A72-BFBD-A7466EEE3939}" name="JANVIER" dataDxfId="1"/>
    <tableColumn id="3" xr3:uid="{5D46A32C-F580-457A-BBF5-C66F16788090}" name="FÉVRIER" dataDxfId="52"/>
    <tableColumn id="4" xr3:uid="{F295EE9B-ADE2-405F-9081-18AF0C363951}" name="MARS" dataDxfId="51"/>
    <tableColumn id="5" xr3:uid="{C201B71D-14AB-4F75-8D27-76BC939C254C}" name="AVRIL" dataDxfId="50"/>
    <tableColumn id="6" xr3:uid="{5DA46A4D-277F-47E0-9F18-9AD33F6290EB}" name="MAI" dataDxfId="49"/>
    <tableColumn id="7" xr3:uid="{4C81CC9E-2651-435C-AABE-95C09521A089}" name="JUIN" dataDxfId="48"/>
    <tableColumn id="8" xr3:uid="{DD2E3B5C-8AA1-4556-8FB6-5A931565E1C6}" name="JUILLET" dataDxfId="47"/>
    <tableColumn id="9" xr3:uid="{D508410D-2AC7-498F-A7A8-B4385487113A}" name="AOÛT" dataDxfId="46"/>
    <tableColumn id="10" xr3:uid="{78C41C86-B113-4BB2-836F-641CB3067D2E}" name="SEPTEMBRE" dataDxfId="45"/>
    <tableColumn id="11" xr3:uid="{B51E3C02-6AD2-49A0-B2E6-6ED8F4959352}" name="OCTOBRE" dataDxfId="44"/>
    <tableColumn id="12" xr3:uid="{6937F41F-4038-41FC-984B-725954F3A012}" name="NOVEMBRE" dataDxfId="43"/>
    <tableColumn id="13" xr3:uid="{9D8A35A3-B59B-464D-A0A6-8E01E1EA711D}" name="DÉCEMBRE" dataDxfId="42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179B76-0A1F-488C-9590-5CBB2E4E88C1}" name="Tableau2" displayName="Tableau2" ref="A12:M16" totalsRowShown="0" headerRowDxfId="41" dataDxfId="40">
  <autoFilter ref="A12:M16" xr:uid="{C0179B76-0A1F-488C-9590-5CBB2E4E88C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7189D39F-3FFD-422E-9EEC-1E6C4BC931A9}" name="CHIFFRE PAR JOUR/ _x000a_PAR VENDEUR" dataDxfId="39"/>
    <tableColumn id="2" xr3:uid="{EB12A42D-A75B-4531-A0AF-7C0106144EC2}" name="JANVIER" dataDxfId="2">
      <calculatedColumnFormula>(B3/$P$13)/$P$14</calculatedColumnFormula>
    </tableColumn>
    <tableColumn id="3" xr3:uid="{4B0ECA69-46B0-45F7-9BD4-9AAB30A63B88}" name="FÉVRIER" dataDxfId="38">
      <calculatedColumnFormula>(C3/$P$13)/$P$14</calculatedColumnFormula>
    </tableColumn>
    <tableColumn id="4" xr3:uid="{397C7A4D-D0AF-47F6-A1A2-F0A68C96A6FE}" name="MARS" dataDxfId="37">
      <calculatedColumnFormula>(D3/$P$13)/$P$14</calculatedColumnFormula>
    </tableColumn>
    <tableColumn id="5" xr3:uid="{26D49480-95C1-41EE-864D-6D50DD98A3F0}" name="AVRIL" dataDxfId="36">
      <calculatedColumnFormula>(E3/$P$13)/$P$14</calculatedColumnFormula>
    </tableColumn>
    <tableColumn id="6" xr3:uid="{C74F5100-8934-4389-98B4-F41FE7ACFBEE}" name="MAI" dataDxfId="35">
      <calculatedColumnFormula>(F3/$P$13)/$P$14</calculatedColumnFormula>
    </tableColumn>
    <tableColumn id="7" xr3:uid="{E45ABE66-3EE0-4B81-BDC6-DDC2BB4EC320}" name="JUIN" dataDxfId="34">
      <calculatedColumnFormula>(G3/$P$13)/$P$14</calculatedColumnFormula>
    </tableColumn>
    <tableColumn id="8" xr3:uid="{35E9EFF2-55A7-418F-A4C6-011555B94C7F}" name="JUILLET" dataDxfId="33">
      <calculatedColumnFormula>(H3/$P$13)/$P$14</calculatedColumnFormula>
    </tableColumn>
    <tableColumn id="9" xr3:uid="{300D270E-0761-471B-AEE7-0E291BE371E0}" name="AOÛT" dataDxfId="32">
      <calculatedColumnFormula>(I3/$P$13)/$P$14</calculatedColumnFormula>
    </tableColumn>
    <tableColumn id="10" xr3:uid="{35048FE4-60C1-47C4-833B-20509A3B95BA}" name="SEPTEMBRE" dataDxfId="31">
      <calculatedColumnFormula>(J3/$P$13)/$P$14</calculatedColumnFormula>
    </tableColumn>
    <tableColumn id="11" xr3:uid="{953FFE54-AF4F-4787-8059-9F68063B3F26}" name="OCTOBRE" dataDxfId="30">
      <calculatedColumnFormula>(K3/$P$13)/$P$14</calculatedColumnFormula>
    </tableColumn>
    <tableColumn id="12" xr3:uid="{5BE33E23-4362-43CC-A897-E347F8E81B05}" name="NOVEMBRE" dataDxfId="29">
      <calculatedColumnFormula>(L3/$P$13)/$P$14</calculatedColumnFormula>
    </tableColumn>
    <tableColumn id="13" xr3:uid="{87AA2C8C-3D95-409E-BC98-3F6CD138AC20}" name="DÉCEMBRE" dataDxfId="28">
      <calculatedColumnFormula>(M3/$P$13)/$P$14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84E70-E7D6-4E6F-9DE4-0AD51EB7D471}">
  <sheetPr>
    <tabColor rgb="FFFFF2DB"/>
  </sheetPr>
  <dimension ref="A1:AG735"/>
  <sheetViews>
    <sheetView zoomScale="70" zoomScaleNormal="70" workbookViewId="0">
      <pane ySplit="3" topLeftCell="A369" activePane="bottomLeft" state="frozen"/>
      <selection pane="bottomLeft" activeCell="X407" sqref="X407"/>
    </sheetView>
  </sheetViews>
  <sheetFormatPr baseColWidth="10" defaultColWidth="10.88671875" defaultRowHeight="14.4" x14ac:dyDescent="0.3"/>
  <cols>
    <col min="1" max="1" width="30.6640625" style="3" customWidth="1"/>
    <col min="2" max="5" width="30.6640625" style="59" customWidth="1"/>
    <col min="6" max="6" width="18.21875" style="116" customWidth="1"/>
    <col min="7" max="7" width="16.44140625" style="59" customWidth="1"/>
    <col min="8" max="8" width="17.77734375" style="59" customWidth="1"/>
    <col min="9" max="9" width="15.77734375" style="59" customWidth="1"/>
    <col min="10" max="10" width="17.109375" style="59" customWidth="1"/>
    <col min="11" max="11" width="30.6640625" style="4" customWidth="1"/>
    <col min="12" max="13" width="30.6640625" style="52" customWidth="1"/>
    <col min="14" max="14" width="10.88671875" style="4"/>
    <col min="15" max="21" width="12" style="4" customWidth="1"/>
    <col min="22" max="23" width="11.33203125" style="4" bestFit="1" customWidth="1"/>
    <col min="24" max="24" width="12.44140625" style="4" bestFit="1" customWidth="1"/>
    <col min="25" max="25" width="11.33203125" style="4" bestFit="1" customWidth="1"/>
    <col min="26" max="26" width="12.44140625" style="4" bestFit="1" customWidth="1"/>
    <col min="27" max="27" width="11.33203125" style="4" bestFit="1" customWidth="1"/>
    <col min="28" max="16384" width="10.88671875" style="4"/>
  </cols>
  <sheetData>
    <row r="1" spans="1:13" ht="15" thickBot="1" x14ac:dyDescent="0.35">
      <c r="A1" s="84" t="s">
        <v>34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5"/>
      <c r="M1" s="85"/>
    </row>
    <row r="2" spans="1:13" ht="14.4" customHeight="1" x14ac:dyDescent="0.3">
      <c r="A2" s="7" t="s">
        <v>43</v>
      </c>
      <c r="B2" s="80" t="s">
        <v>95</v>
      </c>
      <c r="C2" s="80"/>
      <c r="D2" s="80" t="s">
        <v>25</v>
      </c>
      <c r="E2" s="80"/>
      <c r="F2" s="112"/>
      <c r="G2" s="118" t="s">
        <v>82</v>
      </c>
      <c r="H2" s="119"/>
      <c r="I2" s="119"/>
      <c r="J2" s="120"/>
      <c r="K2" s="81"/>
      <c r="L2" s="82"/>
      <c r="M2" s="83"/>
    </row>
    <row r="3" spans="1:13" ht="15" thickBot="1" x14ac:dyDescent="0.35">
      <c r="A3" s="8" t="s">
        <v>28</v>
      </c>
      <c r="B3" s="53" t="s">
        <v>26</v>
      </c>
      <c r="C3" s="53" t="s">
        <v>27</v>
      </c>
      <c r="D3" s="53" t="s">
        <v>32</v>
      </c>
      <c r="E3" s="53" t="s">
        <v>33</v>
      </c>
      <c r="F3" s="113" t="s">
        <v>81</v>
      </c>
      <c r="G3" s="53" t="s">
        <v>77</v>
      </c>
      <c r="H3" s="53" t="s">
        <v>78</v>
      </c>
      <c r="I3" s="53" t="s">
        <v>79</v>
      </c>
      <c r="J3" s="53" t="s">
        <v>80</v>
      </c>
      <c r="K3" s="34" t="s">
        <v>23</v>
      </c>
      <c r="L3" s="60" t="s">
        <v>35</v>
      </c>
      <c r="M3" s="61" t="s">
        <v>36</v>
      </c>
    </row>
    <row r="4" spans="1:13" ht="15" hidden="1" thickBot="1" x14ac:dyDescent="0.35">
      <c r="A4" s="6">
        <v>44927</v>
      </c>
      <c r="B4" s="54">
        <v>0</v>
      </c>
      <c r="C4" s="55">
        <v>16.5</v>
      </c>
      <c r="D4" s="55">
        <v>0</v>
      </c>
      <c r="E4" s="55">
        <v>0</v>
      </c>
      <c r="F4" s="114"/>
      <c r="G4" s="55"/>
      <c r="H4" s="55"/>
      <c r="I4" s="55"/>
      <c r="J4" s="55"/>
      <c r="K4" s="36"/>
      <c r="L4" s="50"/>
      <c r="M4" s="62"/>
    </row>
    <row r="5" spans="1:13" ht="15" hidden="1" thickBot="1" x14ac:dyDescent="0.35">
      <c r="A5" s="5">
        <v>44928</v>
      </c>
      <c r="B5" s="56">
        <v>13990.11</v>
      </c>
      <c r="C5" s="57">
        <v>6140.3</v>
      </c>
      <c r="D5" s="57">
        <v>18192.02</v>
      </c>
      <c r="E5" s="57">
        <v>25133.760000000002</v>
      </c>
      <c r="F5" s="115"/>
      <c r="G5" s="57"/>
      <c r="H5" s="57"/>
      <c r="I5" s="57"/>
      <c r="J5" s="57"/>
      <c r="K5" s="35"/>
      <c r="L5" s="51"/>
      <c r="M5" s="63"/>
    </row>
    <row r="6" spans="1:13" ht="15" hidden="1" thickBot="1" x14ac:dyDescent="0.35">
      <c r="A6" s="5">
        <v>44929</v>
      </c>
      <c r="B6" s="56">
        <v>15758.99</v>
      </c>
      <c r="C6" s="57">
        <v>18207.810000000001</v>
      </c>
      <c r="D6" s="57">
        <v>33037.660000000003</v>
      </c>
      <c r="E6" s="57">
        <v>39731.81</v>
      </c>
      <c r="F6" s="115"/>
      <c r="G6" s="57"/>
      <c r="H6" s="57"/>
      <c r="I6" s="57"/>
      <c r="J6" s="57"/>
      <c r="K6" s="35"/>
      <c r="L6" s="51"/>
      <c r="M6" s="63"/>
    </row>
    <row r="7" spans="1:13" ht="15" hidden="1" thickBot="1" x14ac:dyDescent="0.35">
      <c r="A7" s="5">
        <v>44930</v>
      </c>
      <c r="B7" s="56">
        <v>3290.71</v>
      </c>
      <c r="C7" s="57">
        <v>2870.58</v>
      </c>
      <c r="D7" s="57">
        <v>22972.59</v>
      </c>
      <c r="E7" s="57">
        <v>25154.92</v>
      </c>
      <c r="F7" s="115"/>
      <c r="G7" s="57"/>
      <c r="H7" s="57"/>
      <c r="I7" s="57"/>
      <c r="J7" s="57"/>
      <c r="K7" s="35"/>
      <c r="L7" s="51"/>
      <c r="M7" s="63"/>
    </row>
    <row r="8" spans="1:13" ht="15" hidden="1" thickBot="1" x14ac:dyDescent="0.35">
      <c r="A8" s="5">
        <v>44931</v>
      </c>
      <c r="B8" s="56">
        <v>25412.68</v>
      </c>
      <c r="C8" s="57">
        <v>11220.85</v>
      </c>
      <c r="D8" s="57">
        <v>46655.189999999995</v>
      </c>
      <c r="E8" s="57">
        <v>29431.95</v>
      </c>
      <c r="F8" s="115"/>
      <c r="G8" s="57"/>
      <c r="H8" s="57"/>
      <c r="I8" s="57"/>
      <c r="J8" s="57"/>
      <c r="K8" s="51"/>
      <c r="L8" s="51"/>
      <c r="M8" s="63"/>
    </row>
    <row r="9" spans="1:13" ht="15" hidden="1" thickBot="1" x14ac:dyDescent="0.35">
      <c r="A9" s="5">
        <v>44932</v>
      </c>
      <c r="B9" s="56">
        <v>16098.14</v>
      </c>
      <c r="C9" s="57">
        <v>16866.78</v>
      </c>
      <c r="D9" s="57">
        <v>26872.400000000001</v>
      </c>
      <c r="E9" s="57">
        <v>33244.720000000001</v>
      </c>
      <c r="F9" s="115"/>
      <c r="G9" s="57"/>
      <c r="H9" s="57"/>
      <c r="I9" s="57"/>
      <c r="J9" s="57"/>
      <c r="K9" s="35"/>
      <c r="L9" s="51"/>
      <c r="M9" s="63"/>
    </row>
    <row r="10" spans="1:13" ht="15" hidden="1" thickBot="1" x14ac:dyDescent="0.35">
      <c r="A10" s="5">
        <v>44933</v>
      </c>
      <c r="B10" s="56">
        <v>14851.98</v>
      </c>
      <c r="C10" s="57">
        <v>12422.46</v>
      </c>
      <c r="D10" s="57">
        <v>17760.5</v>
      </c>
      <c r="E10" s="57">
        <v>13821.93</v>
      </c>
      <c r="F10" s="115"/>
      <c r="G10" s="57"/>
      <c r="H10" s="57"/>
      <c r="I10" s="57"/>
      <c r="J10" s="57"/>
      <c r="K10" s="35"/>
      <c r="L10" s="51"/>
      <c r="M10" s="63"/>
    </row>
    <row r="11" spans="1:13" ht="15" hidden="1" thickBot="1" x14ac:dyDescent="0.35">
      <c r="A11" s="5">
        <v>44934</v>
      </c>
      <c r="B11" s="56">
        <v>0</v>
      </c>
      <c r="C11" s="57">
        <v>3056.32</v>
      </c>
      <c r="D11" s="57">
        <v>0</v>
      </c>
      <c r="E11" s="57">
        <v>0</v>
      </c>
      <c r="F11" s="115"/>
      <c r="G11" s="57"/>
      <c r="H11" s="57"/>
      <c r="I11" s="57"/>
      <c r="J11" s="57"/>
      <c r="K11" s="35"/>
      <c r="L11" s="51"/>
      <c r="M11" s="63"/>
    </row>
    <row r="12" spans="1:13" ht="15" hidden="1" thickBot="1" x14ac:dyDescent="0.35">
      <c r="A12" s="5">
        <v>44935</v>
      </c>
      <c r="B12" s="56">
        <v>5570.61</v>
      </c>
      <c r="C12" s="57">
        <v>45739.33</v>
      </c>
      <c r="D12" s="57">
        <v>29308.760000000002</v>
      </c>
      <c r="E12" s="57">
        <v>67586.990000000005</v>
      </c>
      <c r="F12" s="115"/>
      <c r="G12" s="57"/>
      <c r="H12" s="57"/>
      <c r="I12" s="57"/>
      <c r="J12" s="57"/>
      <c r="K12" s="35"/>
      <c r="L12" s="51"/>
      <c r="M12" s="63"/>
    </row>
    <row r="13" spans="1:13" ht="15" hidden="1" thickBot="1" x14ac:dyDescent="0.35">
      <c r="A13" s="5">
        <v>44936</v>
      </c>
      <c r="B13" s="56">
        <v>32275.67</v>
      </c>
      <c r="C13" s="57">
        <v>30904.17</v>
      </c>
      <c r="D13" s="57">
        <v>39323.57</v>
      </c>
      <c r="E13" s="57">
        <v>99600.659999999989</v>
      </c>
      <c r="F13" s="115"/>
      <c r="G13" s="57"/>
      <c r="H13" s="57"/>
      <c r="I13" s="57"/>
      <c r="J13" s="57"/>
      <c r="K13" s="35"/>
      <c r="L13" s="51"/>
      <c r="M13" s="63"/>
    </row>
    <row r="14" spans="1:13" ht="15" hidden="1" thickBot="1" x14ac:dyDescent="0.35">
      <c r="A14" s="5">
        <v>44937</v>
      </c>
      <c r="B14" s="56">
        <v>16652.61</v>
      </c>
      <c r="C14" s="57">
        <v>21289.66</v>
      </c>
      <c r="D14" s="57">
        <v>22103.01</v>
      </c>
      <c r="E14" s="57">
        <v>49176.539999999994</v>
      </c>
      <c r="F14" s="115"/>
      <c r="G14" s="57"/>
      <c r="H14" s="57"/>
      <c r="I14" s="57"/>
      <c r="J14" s="57"/>
      <c r="K14" s="35"/>
      <c r="L14" s="51"/>
      <c r="M14" s="63"/>
    </row>
    <row r="15" spans="1:13" ht="15" hidden="1" thickBot="1" x14ac:dyDescent="0.35">
      <c r="A15" s="5">
        <v>44938</v>
      </c>
      <c r="B15" s="56">
        <v>5232.4399999999996</v>
      </c>
      <c r="C15" s="57">
        <v>12094.62</v>
      </c>
      <c r="D15" s="57">
        <v>66648.55</v>
      </c>
      <c r="E15" s="57">
        <v>32581.08</v>
      </c>
      <c r="F15" s="115"/>
      <c r="G15" s="57"/>
      <c r="H15" s="57"/>
      <c r="I15" s="57"/>
      <c r="J15" s="57"/>
      <c r="K15" s="35"/>
      <c r="L15" s="51"/>
      <c r="M15" s="63"/>
    </row>
    <row r="16" spans="1:13" ht="15" hidden="1" thickBot="1" x14ac:dyDescent="0.35">
      <c r="A16" s="5">
        <v>44939</v>
      </c>
      <c r="B16" s="56">
        <v>17881.439999999999</v>
      </c>
      <c r="C16" s="57">
        <v>11082.81</v>
      </c>
      <c r="D16" s="57">
        <v>27719.03</v>
      </c>
      <c r="E16" s="57">
        <v>48979.340000000004</v>
      </c>
      <c r="F16" s="115"/>
      <c r="G16" s="57"/>
      <c r="H16" s="57"/>
      <c r="I16" s="57"/>
      <c r="J16" s="57"/>
      <c r="K16" s="35"/>
      <c r="L16" s="51"/>
      <c r="M16" s="63"/>
    </row>
    <row r="17" spans="1:13" ht="15" hidden="1" thickBot="1" x14ac:dyDescent="0.35">
      <c r="A17" s="5">
        <v>44940</v>
      </c>
      <c r="B17" s="56">
        <v>12149.58</v>
      </c>
      <c r="C17" s="57">
        <v>31646.05</v>
      </c>
      <c r="D17" s="57">
        <v>18327.32</v>
      </c>
      <c r="E17" s="57">
        <v>35816.519999999997</v>
      </c>
      <c r="F17" s="115"/>
      <c r="G17" s="57"/>
      <c r="H17" s="57"/>
      <c r="I17" s="57"/>
      <c r="J17" s="57"/>
      <c r="K17" s="35"/>
      <c r="L17" s="51"/>
      <c r="M17" s="63"/>
    </row>
    <row r="18" spans="1:13" ht="15" hidden="1" thickBot="1" x14ac:dyDescent="0.35">
      <c r="A18" s="5">
        <v>44941</v>
      </c>
      <c r="B18" s="56">
        <v>0</v>
      </c>
      <c r="C18" s="57">
        <v>1791.25</v>
      </c>
      <c r="D18" s="57">
        <v>0</v>
      </c>
      <c r="E18" s="57">
        <v>0</v>
      </c>
      <c r="F18" s="115"/>
      <c r="G18" s="57"/>
      <c r="H18" s="57"/>
      <c r="I18" s="57"/>
      <c r="J18" s="57"/>
      <c r="K18" s="35"/>
      <c r="L18" s="51"/>
      <c r="M18" s="63"/>
    </row>
    <row r="19" spans="1:13" ht="15" hidden="1" thickBot="1" x14ac:dyDescent="0.35">
      <c r="A19" s="5">
        <v>44942</v>
      </c>
      <c r="B19" s="56">
        <v>20902.810000000001</v>
      </c>
      <c r="C19" s="57">
        <v>14149.12</v>
      </c>
      <c r="D19" s="57">
        <v>51588.009999999995</v>
      </c>
      <c r="E19" s="57">
        <v>47746.9</v>
      </c>
      <c r="F19" s="115"/>
      <c r="G19" s="57"/>
      <c r="H19" s="57"/>
      <c r="I19" s="57"/>
      <c r="J19" s="57"/>
      <c r="K19" s="35"/>
      <c r="L19" s="51"/>
      <c r="M19" s="63"/>
    </row>
    <row r="20" spans="1:13" ht="15" hidden="1" thickBot="1" x14ac:dyDescent="0.35">
      <c r="A20" s="5">
        <v>44943</v>
      </c>
      <c r="B20" s="56">
        <v>11823.78</v>
      </c>
      <c r="C20" s="57">
        <v>17222.599999999999</v>
      </c>
      <c r="D20" s="57">
        <v>35954.120000000003</v>
      </c>
      <c r="E20" s="57">
        <v>47886.080000000002</v>
      </c>
      <c r="F20" s="115"/>
      <c r="G20" s="57"/>
      <c r="H20" s="57"/>
      <c r="I20" s="57"/>
      <c r="J20" s="57"/>
      <c r="K20" s="35"/>
      <c r="L20" s="51"/>
      <c r="M20" s="63"/>
    </row>
    <row r="21" spans="1:13" ht="15" hidden="1" thickBot="1" x14ac:dyDescent="0.35">
      <c r="A21" s="5">
        <v>44944</v>
      </c>
      <c r="B21" s="56">
        <v>11104.87</v>
      </c>
      <c r="C21" s="57">
        <v>16955.48</v>
      </c>
      <c r="D21" s="57">
        <v>59608.700000000004</v>
      </c>
      <c r="E21" s="57">
        <v>52357.8</v>
      </c>
      <c r="F21" s="115"/>
      <c r="G21" s="57"/>
      <c r="H21" s="57"/>
      <c r="I21" s="57"/>
      <c r="J21" s="57"/>
      <c r="K21" s="35"/>
      <c r="L21" s="51"/>
      <c r="M21" s="63"/>
    </row>
    <row r="22" spans="1:13" ht="15" hidden="1" thickBot="1" x14ac:dyDescent="0.35">
      <c r="A22" s="5">
        <v>44945</v>
      </c>
      <c r="B22" s="56">
        <v>5936.53</v>
      </c>
      <c r="C22" s="57">
        <v>18369.78</v>
      </c>
      <c r="D22" s="57">
        <v>30151.08</v>
      </c>
      <c r="E22" s="57">
        <v>38270.770000000004</v>
      </c>
      <c r="F22" s="115"/>
      <c r="G22" s="57"/>
      <c r="H22" s="57"/>
      <c r="I22" s="57"/>
      <c r="J22" s="57"/>
      <c r="K22" s="35"/>
      <c r="L22" s="51"/>
      <c r="M22" s="63"/>
    </row>
    <row r="23" spans="1:13" ht="15" hidden="1" thickBot="1" x14ac:dyDescent="0.35">
      <c r="A23" s="5">
        <v>44946</v>
      </c>
      <c r="B23" s="56">
        <v>17244.13</v>
      </c>
      <c r="C23" s="57">
        <v>15061.97</v>
      </c>
      <c r="D23" s="57">
        <v>21752.39</v>
      </c>
      <c r="E23" s="57">
        <v>30609.170000000002</v>
      </c>
      <c r="F23" s="115"/>
      <c r="G23" s="57"/>
      <c r="H23" s="57"/>
      <c r="I23" s="57"/>
      <c r="J23" s="57"/>
      <c r="K23" s="35"/>
      <c r="L23" s="51"/>
      <c r="M23" s="63"/>
    </row>
    <row r="24" spans="1:13" ht="15" hidden="1" thickBot="1" x14ac:dyDescent="0.35">
      <c r="A24" s="5">
        <v>44947</v>
      </c>
      <c r="B24" s="56">
        <v>24187.42</v>
      </c>
      <c r="C24" s="57">
        <v>31934.3</v>
      </c>
      <c r="D24" s="57">
        <v>31574.19</v>
      </c>
      <c r="E24" s="57">
        <v>10607.52</v>
      </c>
      <c r="F24" s="115"/>
      <c r="G24" s="57"/>
      <c r="H24" s="57"/>
      <c r="I24" s="57"/>
      <c r="J24" s="57"/>
      <c r="K24" s="35"/>
      <c r="L24" s="51"/>
      <c r="M24" s="63"/>
    </row>
    <row r="25" spans="1:13" ht="15" hidden="1" thickBot="1" x14ac:dyDescent="0.35">
      <c r="A25" s="5">
        <v>44948</v>
      </c>
      <c r="B25" s="56">
        <v>0</v>
      </c>
      <c r="C25" s="57">
        <v>2248.1999999999998</v>
      </c>
      <c r="D25" s="57">
        <v>0</v>
      </c>
      <c r="E25" s="57">
        <v>0</v>
      </c>
      <c r="F25" s="115"/>
      <c r="G25" s="57"/>
      <c r="H25" s="57"/>
      <c r="I25" s="57"/>
      <c r="J25" s="57"/>
      <c r="K25" s="35"/>
      <c r="L25" s="51"/>
      <c r="M25" s="63"/>
    </row>
    <row r="26" spans="1:13" ht="15" hidden="1" thickBot="1" x14ac:dyDescent="0.35">
      <c r="A26" s="5">
        <v>44949</v>
      </c>
      <c r="B26" s="56">
        <v>3370.72</v>
      </c>
      <c r="C26" s="57">
        <v>8194.6200000000008</v>
      </c>
      <c r="D26" s="57">
        <v>52774.09</v>
      </c>
      <c r="E26" s="57">
        <v>35479.230000000003</v>
      </c>
      <c r="F26" s="115"/>
      <c r="G26" s="57"/>
      <c r="H26" s="57"/>
      <c r="I26" s="57"/>
      <c r="J26" s="57"/>
      <c r="K26" s="35"/>
      <c r="L26" s="51"/>
      <c r="M26" s="63"/>
    </row>
    <row r="27" spans="1:13" ht="15" hidden="1" thickBot="1" x14ac:dyDescent="0.35">
      <c r="A27" s="5">
        <v>44950</v>
      </c>
      <c r="B27" s="56">
        <v>9643.51</v>
      </c>
      <c r="C27" s="57">
        <v>22908.61</v>
      </c>
      <c r="D27" s="57">
        <v>93517.01</v>
      </c>
      <c r="E27" s="57">
        <v>47576.03</v>
      </c>
      <c r="F27" s="115"/>
      <c r="G27" s="57"/>
      <c r="H27" s="57"/>
      <c r="I27" s="57"/>
      <c r="J27" s="57"/>
      <c r="K27" s="35"/>
      <c r="L27" s="51"/>
      <c r="M27" s="63"/>
    </row>
    <row r="28" spans="1:13" ht="15" hidden="1" thickBot="1" x14ac:dyDescent="0.35">
      <c r="A28" s="5">
        <v>44951</v>
      </c>
      <c r="B28" s="56">
        <v>13031.19</v>
      </c>
      <c r="C28" s="57">
        <v>11124.26</v>
      </c>
      <c r="D28" s="57">
        <v>56968.57</v>
      </c>
      <c r="E28" s="57">
        <v>47089.11</v>
      </c>
      <c r="F28" s="115"/>
      <c r="G28" s="57"/>
      <c r="H28" s="57"/>
      <c r="I28" s="57"/>
      <c r="J28" s="57"/>
      <c r="K28" s="35"/>
      <c r="L28" s="51"/>
      <c r="M28" s="63"/>
    </row>
    <row r="29" spans="1:13" ht="15" hidden="1" thickBot="1" x14ac:dyDescent="0.35">
      <c r="A29" s="5">
        <v>44952</v>
      </c>
      <c r="B29" s="56">
        <v>6762.71</v>
      </c>
      <c r="C29" s="57">
        <v>20773.990000000002</v>
      </c>
      <c r="D29" s="57">
        <v>38238.47</v>
      </c>
      <c r="E29" s="57">
        <v>66743.37</v>
      </c>
      <c r="F29" s="115"/>
      <c r="G29" s="57"/>
      <c r="H29" s="57"/>
      <c r="I29" s="57"/>
      <c r="J29" s="57"/>
      <c r="K29" s="35"/>
      <c r="L29" s="51"/>
      <c r="M29" s="63"/>
    </row>
    <row r="30" spans="1:13" ht="15" hidden="1" thickBot="1" x14ac:dyDescent="0.35">
      <c r="A30" s="5">
        <v>44953</v>
      </c>
      <c r="B30" s="56">
        <v>11893.58</v>
      </c>
      <c r="C30" s="57">
        <v>7269.09</v>
      </c>
      <c r="D30" s="57">
        <v>36200.57</v>
      </c>
      <c r="E30" s="57">
        <v>34919.440000000002</v>
      </c>
      <c r="F30" s="115"/>
      <c r="G30" s="57"/>
      <c r="H30" s="57"/>
      <c r="I30" s="57"/>
      <c r="J30" s="57"/>
      <c r="K30" s="35"/>
      <c r="L30" s="51"/>
      <c r="M30" s="63"/>
    </row>
    <row r="31" spans="1:13" ht="15" hidden="1" thickBot="1" x14ac:dyDescent="0.35">
      <c r="A31" s="5">
        <v>44954</v>
      </c>
      <c r="B31" s="56">
        <v>22430.82</v>
      </c>
      <c r="C31" s="57">
        <v>45669.47</v>
      </c>
      <c r="D31" s="57">
        <v>37109.1</v>
      </c>
      <c r="E31" s="57">
        <v>19623.560000000001</v>
      </c>
      <c r="F31" s="115"/>
      <c r="G31" s="57"/>
      <c r="H31" s="57"/>
      <c r="I31" s="57"/>
      <c r="J31" s="57"/>
      <c r="K31" s="35"/>
      <c r="L31" s="51"/>
      <c r="M31" s="63"/>
    </row>
    <row r="32" spans="1:13" ht="15" hidden="1" thickBot="1" x14ac:dyDescent="0.35">
      <c r="A32" s="5">
        <v>44955</v>
      </c>
      <c r="B32" s="56">
        <v>0</v>
      </c>
      <c r="C32" s="57">
        <v>1706.47</v>
      </c>
      <c r="D32" s="57">
        <v>0</v>
      </c>
      <c r="E32" s="57">
        <v>-5818</v>
      </c>
      <c r="F32" s="115"/>
      <c r="G32" s="57"/>
      <c r="H32" s="57"/>
      <c r="I32" s="57"/>
      <c r="J32" s="57"/>
      <c r="K32" s="35"/>
      <c r="L32" s="51"/>
      <c r="M32" s="63"/>
    </row>
    <row r="33" spans="1:13" ht="15" hidden="1" thickBot="1" x14ac:dyDescent="0.35">
      <c r="A33" s="5">
        <v>44956</v>
      </c>
      <c r="B33" s="56">
        <v>17886.64</v>
      </c>
      <c r="C33" s="57">
        <v>37059.54</v>
      </c>
      <c r="D33" s="57">
        <v>37762.14</v>
      </c>
      <c r="E33" s="57">
        <v>49349.93</v>
      </c>
      <c r="F33" s="115"/>
      <c r="G33" s="57"/>
      <c r="H33" s="57"/>
      <c r="I33" s="57"/>
      <c r="J33" s="57"/>
      <c r="K33" s="35"/>
      <c r="L33" s="51"/>
      <c r="M33" s="63"/>
    </row>
    <row r="34" spans="1:13" ht="15" hidden="1" thickBot="1" x14ac:dyDescent="0.35">
      <c r="A34" s="5">
        <v>44957</v>
      </c>
      <c r="B34" s="56">
        <v>4551.2299999999996</v>
      </c>
      <c r="C34" s="57">
        <v>10631.72</v>
      </c>
      <c r="D34" s="57">
        <v>99770.03</v>
      </c>
      <c r="E34" s="57">
        <v>111329.49</v>
      </c>
      <c r="F34" s="115"/>
      <c r="G34" s="57"/>
      <c r="H34" s="57"/>
      <c r="I34" s="57"/>
      <c r="J34" s="57"/>
      <c r="K34" s="35"/>
      <c r="L34" s="51"/>
      <c r="M34" s="63"/>
    </row>
    <row r="35" spans="1:13" ht="15" hidden="1" thickBot="1" x14ac:dyDescent="0.35">
      <c r="A35" s="5">
        <v>44958</v>
      </c>
      <c r="B35" s="56">
        <v>10546.53</v>
      </c>
      <c r="C35" s="57">
        <v>13888.19</v>
      </c>
      <c r="D35" s="57">
        <v>30174.06</v>
      </c>
      <c r="E35" s="57">
        <v>33353.68</v>
      </c>
      <c r="F35" s="115"/>
      <c r="G35" s="57"/>
      <c r="H35" s="57"/>
      <c r="I35" s="57"/>
      <c r="J35" s="57"/>
      <c r="K35" s="35"/>
      <c r="L35" s="51"/>
      <c r="M35" s="63"/>
    </row>
    <row r="36" spans="1:13" ht="15" hidden="1" thickBot="1" x14ac:dyDescent="0.35">
      <c r="A36" s="5">
        <v>44959</v>
      </c>
      <c r="B36" s="56">
        <v>27752.97</v>
      </c>
      <c r="C36" s="57">
        <v>16328.74</v>
      </c>
      <c r="D36" s="57">
        <v>31305.5</v>
      </c>
      <c r="E36" s="57">
        <v>25687.68</v>
      </c>
      <c r="F36" s="115"/>
      <c r="G36" s="57"/>
      <c r="H36" s="57"/>
      <c r="I36" s="57"/>
      <c r="J36" s="57"/>
      <c r="K36" s="35"/>
      <c r="L36" s="51"/>
      <c r="M36" s="63"/>
    </row>
    <row r="37" spans="1:13" ht="15" hidden="1" thickBot="1" x14ac:dyDescent="0.35">
      <c r="A37" s="5">
        <v>44960</v>
      </c>
      <c r="B37" s="56">
        <v>13173.18</v>
      </c>
      <c r="C37" s="57">
        <v>9447.5400000000009</v>
      </c>
      <c r="D37" s="57">
        <v>66863.679999999993</v>
      </c>
      <c r="E37" s="57">
        <v>41529.519999999997</v>
      </c>
      <c r="F37" s="115"/>
      <c r="G37" s="57"/>
      <c r="H37" s="57"/>
      <c r="I37" s="57"/>
      <c r="J37" s="57"/>
      <c r="K37" s="35"/>
      <c r="L37" s="51"/>
      <c r="M37" s="63"/>
    </row>
    <row r="38" spans="1:13" ht="15" hidden="1" thickBot="1" x14ac:dyDescent="0.35">
      <c r="A38" s="5">
        <v>44961</v>
      </c>
      <c r="B38" s="56">
        <v>13399.45</v>
      </c>
      <c r="C38" s="57">
        <v>12010.08</v>
      </c>
      <c r="D38" s="57">
        <v>35588.28</v>
      </c>
      <c r="E38" s="57">
        <v>27342.18</v>
      </c>
      <c r="F38" s="115"/>
      <c r="G38" s="57"/>
      <c r="H38" s="57"/>
      <c r="I38" s="57"/>
      <c r="J38" s="57"/>
      <c r="K38" s="35"/>
      <c r="L38" s="51"/>
      <c r="M38" s="63"/>
    </row>
    <row r="39" spans="1:13" ht="15" hidden="1" thickBot="1" x14ac:dyDescent="0.35">
      <c r="A39" s="5">
        <v>44962</v>
      </c>
      <c r="B39" s="56">
        <v>0</v>
      </c>
      <c r="C39" s="57">
        <v>1009.03</v>
      </c>
      <c r="D39" s="57">
        <v>0</v>
      </c>
      <c r="E39" s="57">
        <v>0</v>
      </c>
      <c r="F39" s="115"/>
      <c r="G39" s="57"/>
      <c r="H39" s="57"/>
      <c r="I39" s="57"/>
      <c r="J39" s="57"/>
      <c r="K39" s="35"/>
      <c r="L39" s="51"/>
      <c r="M39" s="63"/>
    </row>
    <row r="40" spans="1:13" ht="15" hidden="1" thickBot="1" x14ac:dyDescent="0.35">
      <c r="A40" s="5">
        <v>44963</v>
      </c>
      <c r="B40" s="56">
        <v>16576.900000000001</v>
      </c>
      <c r="C40" s="57">
        <v>17282.349999999999</v>
      </c>
      <c r="D40" s="57">
        <v>43381.719999999994</v>
      </c>
      <c r="E40" s="57">
        <v>69921.77</v>
      </c>
      <c r="F40" s="115"/>
      <c r="G40" s="57"/>
      <c r="H40" s="57"/>
      <c r="I40" s="57"/>
      <c r="J40" s="57"/>
      <c r="K40" s="35"/>
      <c r="L40" s="51"/>
      <c r="M40" s="63"/>
    </row>
    <row r="41" spans="1:13" ht="15" hidden="1" thickBot="1" x14ac:dyDescent="0.35">
      <c r="A41" s="5">
        <v>44964</v>
      </c>
      <c r="B41" s="56">
        <v>10005.379999999999</v>
      </c>
      <c r="C41" s="57">
        <v>10923.8</v>
      </c>
      <c r="D41" s="57">
        <v>58641.960000000006</v>
      </c>
      <c r="E41" s="57">
        <v>51367.72</v>
      </c>
      <c r="F41" s="115"/>
      <c r="G41" s="57"/>
      <c r="H41" s="57"/>
      <c r="I41" s="57"/>
      <c r="J41" s="57"/>
      <c r="K41" s="35"/>
      <c r="L41" s="51"/>
      <c r="M41" s="63"/>
    </row>
    <row r="42" spans="1:13" ht="15" hidden="1" thickBot="1" x14ac:dyDescent="0.35">
      <c r="A42" s="5">
        <v>44965</v>
      </c>
      <c r="B42" s="56">
        <v>6700.21</v>
      </c>
      <c r="C42" s="57">
        <v>4762.6400000000003</v>
      </c>
      <c r="D42" s="57">
        <v>48065.780000000006</v>
      </c>
      <c r="E42" s="57">
        <v>48766.09</v>
      </c>
      <c r="F42" s="115"/>
      <c r="G42" s="57"/>
      <c r="H42" s="57"/>
      <c r="I42" s="57"/>
      <c r="J42" s="57"/>
      <c r="K42" s="35"/>
      <c r="L42" s="51"/>
      <c r="M42" s="63"/>
    </row>
    <row r="43" spans="1:13" ht="15" hidden="1" thickBot="1" x14ac:dyDescent="0.35">
      <c r="A43" s="5">
        <v>44966</v>
      </c>
      <c r="B43" s="56">
        <v>21478.23</v>
      </c>
      <c r="C43" s="57">
        <v>23381.46</v>
      </c>
      <c r="D43" s="57">
        <v>64432.270000000004</v>
      </c>
      <c r="E43" s="57">
        <v>34260.71</v>
      </c>
      <c r="F43" s="115"/>
      <c r="G43" s="57"/>
      <c r="H43" s="57"/>
      <c r="I43" s="57"/>
      <c r="J43" s="57"/>
      <c r="K43" s="35"/>
      <c r="L43" s="51"/>
      <c r="M43" s="63"/>
    </row>
    <row r="44" spans="1:13" ht="15" hidden="1" thickBot="1" x14ac:dyDescent="0.35">
      <c r="A44" s="5">
        <v>44967</v>
      </c>
      <c r="B44" s="56">
        <v>8301.1</v>
      </c>
      <c r="C44" s="57">
        <v>26725.14</v>
      </c>
      <c r="D44" s="57">
        <v>44055.57</v>
      </c>
      <c r="E44" s="57">
        <v>33194.68</v>
      </c>
      <c r="F44" s="115"/>
      <c r="G44" s="57"/>
      <c r="H44" s="57"/>
      <c r="I44" s="57"/>
      <c r="J44" s="57"/>
      <c r="K44" s="35"/>
      <c r="L44" s="51"/>
      <c r="M44" s="63"/>
    </row>
    <row r="45" spans="1:13" ht="15" hidden="1" thickBot="1" x14ac:dyDescent="0.35">
      <c r="A45" s="5">
        <v>44968</v>
      </c>
      <c r="B45" s="56">
        <v>18572.439999999999</v>
      </c>
      <c r="C45" s="57">
        <v>9524.91</v>
      </c>
      <c r="D45" s="57">
        <v>38733</v>
      </c>
      <c r="E45" s="57">
        <v>20300.86</v>
      </c>
      <c r="F45" s="115"/>
      <c r="G45" s="57"/>
      <c r="H45" s="57"/>
      <c r="I45" s="57"/>
      <c r="J45" s="57"/>
      <c r="K45" s="35"/>
      <c r="L45" s="51"/>
      <c r="M45" s="63"/>
    </row>
    <row r="46" spans="1:13" ht="15" hidden="1" thickBot="1" x14ac:dyDescent="0.35">
      <c r="A46" s="5">
        <v>44969</v>
      </c>
      <c r="B46" s="56">
        <v>0</v>
      </c>
      <c r="C46" s="57">
        <v>399.92</v>
      </c>
      <c r="D46" s="57">
        <v>0</v>
      </c>
      <c r="E46" s="57">
        <v>278.64999999999998</v>
      </c>
      <c r="F46" s="115"/>
      <c r="G46" s="57"/>
      <c r="H46" s="57"/>
      <c r="I46" s="57"/>
      <c r="J46" s="57"/>
      <c r="K46" s="35"/>
      <c r="L46" s="51"/>
      <c r="M46" s="63"/>
    </row>
    <row r="47" spans="1:13" ht="15" hidden="1" thickBot="1" x14ac:dyDescent="0.35">
      <c r="A47" s="5">
        <v>44970</v>
      </c>
      <c r="B47" s="56">
        <v>16892.41</v>
      </c>
      <c r="C47" s="57">
        <v>17390.12</v>
      </c>
      <c r="D47" s="57">
        <v>41158.31</v>
      </c>
      <c r="E47" s="57">
        <v>33509.25</v>
      </c>
      <c r="F47" s="115"/>
      <c r="G47" s="57"/>
      <c r="H47" s="57"/>
      <c r="I47" s="57"/>
      <c r="J47" s="57"/>
      <c r="K47" s="35"/>
      <c r="L47" s="51"/>
      <c r="M47" s="63"/>
    </row>
    <row r="48" spans="1:13" ht="15" hidden="1" thickBot="1" x14ac:dyDescent="0.35">
      <c r="A48" s="5">
        <v>44971</v>
      </c>
      <c r="B48" s="56">
        <v>26940.69</v>
      </c>
      <c r="C48" s="57">
        <v>22988.15</v>
      </c>
      <c r="D48" s="57">
        <v>54021.399999999994</v>
      </c>
      <c r="E48" s="57">
        <v>63776.7</v>
      </c>
      <c r="F48" s="115"/>
      <c r="G48" s="57"/>
      <c r="H48" s="57"/>
      <c r="I48" s="57"/>
      <c r="J48" s="57"/>
      <c r="K48" s="35"/>
      <c r="L48" s="51"/>
      <c r="M48" s="63"/>
    </row>
    <row r="49" spans="1:13" ht="15" hidden="1" thickBot="1" x14ac:dyDescent="0.35">
      <c r="A49" s="5">
        <v>44972</v>
      </c>
      <c r="B49" s="56">
        <v>17715.849999999999</v>
      </c>
      <c r="C49" s="57">
        <v>2915.43</v>
      </c>
      <c r="D49" s="57">
        <v>45616.909999999996</v>
      </c>
      <c r="E49" s="57">
        <v>32695.030000000002</v>
      </c>
      <c r="F49" s="115"/>
      <c r="G49" s="57"/>
      <c r="H49" s="57"/>
      <c r="I49" s="57"/>
      <c r="J49" s="57"/>
      <c r="K49" s="35"/>
      <c r="L49" s="51"/>
      <c r="M49" s="63"/>
    </row>
    <row r="50" spans="1:13" ht="15" hidden="1" thickBot="1" x14ac:dyDescent="0.35">
      <c r="A50" s="5">
        <v>44973</v>
      </c>
      <c r="B50" s="56">
        <v>10724</v>
      </c>
      <c r="C50" s="57">
        <v>23162.37</v>
      </c>
      <c r="D50" s="57">
        <v>53154.53</v>
      </c>
      <c r="E50" s="57">
        <v>67287.960000000006</v>
      </c>
      <c r="F50" s="115"/>
      <c r="G50" s="57"/>
      <c r="H50" s="57"/>
      <c r="I50" s="57"/>
      <c r="J50" s="57"/>
      <c r="K50" s="35"/>
      <c r="L50" s="51"/>
      <c r="M50" s="63"/>
    </row>
    <row r="51" spans="1:13" ht="15" hidden="1" thickBot="1" x14ac:dyDescent="0.35">
      <c r="A51" s="5">
        <v>44974</v>
      </c>
      <c r="B51" s="56">
        <v>19584.080000000002</v>
      </c>
      <c r="C51" s="57">
        <v>5602.92</v>
      </c>
      <c r="D51" s="57">
        <v>43951.55</v>
      </c>
      <c r="E51" s="57">
        <v>28279.13</v>
      </c>
      <c r="F51" s="115"/>
      <c r="G51" s="57"/>
      <c r="H51" s="57"/>
      <c r="I51" s="57"/>
      <c r="J51" s="57"/>
      <c r="K51" s="35"/>
      <c r="L51" s="51"/>
      <c r="M51" s="63"/>
    </row>
    <row r="52" spans="1:13" ht="15" hidden="1" thickBot="1" x14ac:dyDescent="0.35">
      <c r="A52" s="5">
        <v>44975</v>
      </c>
      <c r="B52" s="56">
        <v>26206.240000000002</v>
      </c>
      <c r="C52" s="57">
        <v>16743.54</v>
      </c>
      <c r="D52" s="57">
        <v>31084.399999999998</v>
      </c>
      <c r="E52" s="57">
        <v>29156.410000000003</v>
      </c>
      <c r="F52" s="115"/>
      <c r="G52" s="57"/>
      <c r="H52" s="57"/>
      <c r="I52" s="57"/>
      <c r="J52" s="57"/>
      <c r="K52" s="35"/>
      <c r="L52" s="51"/>
      <c r="M52" s="63"/>
    </row>
    <row r="53" spans="1:13" ht="15" hidden="1" thickBot="1" x14ac:dyDescent="0.35">
      <c r="A53" s="5">
        <v>44976</v>
      </c>
      <c r="B53" s="56">
        <v>0</v>
      </c>
      <c r="C53" s="57">
        <v>1604.99</v>
      </c>
      <c r="D53" s="57">
        <v>0</v>
      </c>
      <c r="E53" s="57">
        <v>673.87</v>
      </c>
      <c r="F53" s="115"/>
      <c r="G53" s="57"/>
      <c r="H53" s="57"/>
      <c r="I53" s="57"/>
      <c r="J53" s="57"/>
      <c r="K53" s="35"/>
      <c r="L53" s="51"/>
      <c r="M53" s="63"/>
    </row>
    <row r="54" spans="1:13" ht="15" hidden="1" thickBot="1" x14ac:dyDescent="0.35">
      <c r="A54" s="5">
        <v>44977</v>
      </c>
      <c r="B54" s="56">
        <v>16076.18</v>
      </c>
      <c r="C54" s="57">
        <v>18644.919999999998</v>
      </c>
      <c r="D54" s="57">
        <v>71267.44</v>
      </c>
      <c r="E54" s="57">
        <v>59425.08</v>
      </c>
      <c r="F54" s="115"/>
      <c r="G54" s="57"/>
      <c r="H54" s="57"/>
      <c r="I54" s="57"/>
      <c r="J54" s="57"/>
      <c r="K54" s="35"/>
      <c r="L54" s="51"/>
      <c r="M54" s="63"/>
    </row>
    <row r="55" spans="1:13" ht="15" hidden="1" thickBot="1" x14ac:dyDescent="0.35">
      <c r="A55" s="5">
        <v>44978</v>
      </c>
      <c r="B55" s="56">
        <v>8945.07</v>
      </c>
      <c r="C55" s="57">
        <v>9126.74</v>
      </c>
      <c r="D55" s="57">
        <v>176015.46</v>
      </c>
      <c r="E55" s="57">
        <v>41979.229999999996</v>
      </c>
      <c r="F55" s="115"/>
      <c r="G55" s="57"/>
      <c r="H55" s="57"/>
      <c r="I55" s="57"/>
      <c r="J55" s="57"/>
      <c r="K55" s="35"/>
      <c r="L55" s="51"/>
      <c r="M55" s="63"/>
    </row>
    <row r="56" spans="1:13" ht="15" hidden="1" thickBot="1" x14ac:dyDescent="0.35">
      <c r="A56" s="5">
        <v>44979</v>
      </c>
      <c r="B56" s="56">
        <v>20857.03</v>
      </c>
      <c r="C56" s="57">
        <v>16845.64</v>
      </c>
      <c r="D56" s="57">
        <v>120681.09</v>
      </c>
      <c r="E56" s="57">
        <v>38743.32</v>
      </c>
      <c r="F56" s="115"/>
      <c r="G56" s="57"/>
      <c r="H56" s="57"/>
      <c r="I56" s="57"/>
      <c r="J56" s="57"/>
      <c r="K56" s="35"/>
      <c r="L56" s="51"/>
      <c r="M56" s="63"/>
    </row>
    <row r="57" spans="1:13" ht="15" hidden="1" thickBot="1" x14ac:dyDescent="0.35">
      <c r="A57" s="5">
        <v>44980</v>
      </c>
      <c r="B57" s="56">
        <v>15259.7</v>
      </c>
      <c r="C57" s="57">
        <v>32013.94</v>
      </c>
      <c r="D57" s="57">
        <v>134304.80000000002</v>
      </c>
      <c r="E57" s="57">
        <v>57928.9</v>
      </c>
      <c r="F57" s="115"/>
      <c r="G57" s="57"/>
      <c r="H57" s="57"/>
      <c r="I57" s="57"/>
      <c r="J57" s="57"/>
      <c r="K57" s="35"/>
      <c r="L57" s="51"/>
      <c r="M57" s="63"/>
    </row>
    <row r="58" spans="1:13" ht="15" hidden="1" thickBot="1" x14ac:dyDescent="0.35">
      <c r="A58" s="5">
        <v>44981</v>
      </c>
      <c r="B58" s="56">
        <v>38339.78</v>
      </c>
      <c r="C58" s="57">
        <v>11075.2</v>
      </c>
      <c r="D58" s="57">
        <v>83077.56</v>
      </c>
      <c r="E58" s="57">
        <v>39994.93</v>
      </c>
      <c r="F58" s="115"/>
      <c r="G58" s="57"/>
      <c r="H58" s="57"/>
      <c r="I58" s="57"/>
      <c r="J58" s="57"/>
      <c r="K58" s="35"/>
      <c r="L58" s="51"/>
      <c r="M58" s="63"/>
    </row>
    <row r="59" spans="1:13" ht="15" hidden="1" thickBot="1" x14ac:dyDescent="0.35">
      <c r="A59" s="5">
        <v>44982</v>
      </c>
      <c r="B59" s="56">
        <v>11610.41</v>
      </c>
      <c r="C59" s="57">
        <v>22530.45</v>
      </c>
      <c r="D59" s="57">
        <v>38873.72</v>
      </c>
      <c r="E59" s="57">
        <v>50335.81</v>
      </c>
      <c r="F59" s="115"/>
      <c r="G59" s="57"/>
      <c r="H59" s="57"/>
      <c r="I59" s="57"/>
      <c r="J59" s="57"/>
      <c r="K59" s="35"/>
      <c r="L59" s="51"/>
      <c r="M59" s="63"/>
    </row>
    <row r="60" spans="1:13" ht="15" hidden="1" thickBot="1" x14ac:dyDescent="0.35">
      <c r="A60" s="5">
        <v>44983</v>
      </c>
      <c r="B60" s="56">
        <v>0</v>
      </c>
      <c r="C60" s="57">
        <v>1274.69</v>
      </c>
      <c r="D60" s="57">
        <v>0</v>
      </c>
      <c r="E60" s="57">
        <v>-2868.75</v>
      </c>
      <c r="F60" s="115"/>
      <c r="G60" s="57"/>
      <c r="H60" s="57"/>
      <c r="I60" s="57"/>
      <c r="J60" s="57"/>
      <c r="K60" s="35"/>
      <c r="L60" s="51"/>
      <c r="M60" s="63"/>
    </row>
    <row r="61" spans="1:13" ht="15" hidden="1" thickBot="1" x14ac:dyDescent="0.35">
      <c r="A61" s="5">
        <v>44984</v>
      </c>
      <c r="B61" s="56">
        <v>8198.9500000000007</v>
      </c>
      <c r="C61" s="57">
        <v>40932</v>
      </c>
      <c r="D61" s="57">
        <v>56581.299999999996</v>
      </c>
      <c r="E61" s="57">
        <v>61889.68</v>
      </c>
      <c r="F61" s="115"/>
      <c r="G61" s="57"/>
      <c r="H61" s="57"/>
      <c r="I61" s="57"/>
      <c r="J61" s="57"/>
      <c r="K61" s="35"/>
      <c r="L61" s="51"/>
      <c r="M61" s="63"/>
    </row>
    <row r="62" spans="1:13" ht="15" hidden="1" thickBot="1" x14ac:dyDescent="0.35">
      <c r="A62" s="5">
        <v>44985</v>
      </c>
      <c r="B62" s="56">
        <v>6137.55</v>
      </c>
      <c r="C62" s="57">
        <v>20733.27</v>
      </c>
      <c r="D62" s="57">
        <v>53776.07</v>
      </c>
      <c r="E62" s="57">
        <v>53599.82</v>
      </c>
      <c r="F62" s="115"/>
      <c r="G62" s="57"/>
      <c r="H62" s="57"/>
      <c r="I62" s="57"/>
      <c r="J62" s="57"/>
      <c r="K62" s="35"/>
      <c r="L62" s="51"/>
      <c r="M62" s="63"/>
    </row>
    <row r="63" spans="1:13" ht="15" hidden="1" thickBot="1" x14ac:dyDescent="0.35">
      <c r="A63" s="5">
        <v>44986</v>
      </c>
      <c r="B63" s="56">
        <v>11658.46</v>
      </c>
      <c r="C63" s="57">
        <v>14764.72</v>
      </c>
      <c r="D63" s="57">
        <v>41300.379999999997</v>
      </c>
      <c r="E63" s="57">
        <v>47617.04</v>
      </c>
      <c r="F63" s="115"/>
      <c r="G63" s="57"/>
      <c r="H63" s="57"/>
      <c r="I63" s="57"/>
      <c r="J63" s="57"/>
      <c r="K63" s="35"/>
      <c r="L63" s="51"/>
      <c r="M63" s="63"/>
    </row>
    <row r="64" spans="1:13" ht="15" hidden="1" thickBot="1" x14ac:dyDescent="0.35">
      <c r="A64" s="5">
        <v>44987</v>
      </c>
      <c r="B64" s="56">
        <v>15000.61</v>
      </c>
      <c r="C64" s="57">
        <v>18801.52</v>
      </c>
      <c r="D64" s="57">
        <v>58078.16</v>
      </c>
      <c r="E64" s="57">
        <v>45280.89</v>
      </c>
      <c r="F64" s="115"/>
      <c r="G64" s="57"/>
      <c r="H64" s="57"/>
      <c r="I64" s="57"/>
      <c r="J64" s="57"/>
      <c r="K64" s="35"/>
      <c r="L64" s="51"/>
      <c r="M64" s="63"/>
    </row>
    <row r="65" spans="1:13" ht="15" hidden="1" thickBot="1" x14ac:dyDescent="0.35">
      <c r="A65" s="5">
        <v>44988</v>
      </c>
      <c r="B65" s="56">
        <v>41913.11</v>
      </c>
      <c r="C65" s="57">
        <v>11614.35</v>
      </c>
      <c r="D65" s="57">
        <v>38841.149999999994</v>
      </c>
      <c r="E65" s="57">
        <v>33973.49</v>
      </c>
      <c r="F65" s="115"/>
      <c r="G65" s="57"/>
      <c r="H65" s="57"/>
      <c r="I65" s="57"/>
      <c r="J65" s="57"/>
      <c r="K65" s="35"/>
      <c r="L65" s="51"/>
      <c r="M65" s="63"/>
    </row>
    <row r="66" spans="1:13" ht="15" hidden="1" thickBot="1" x14ac:dyDescent="0.35">
      <c r="A66" s="5">
        <v>44989</v>
      </c>
      <c r="B66" s="56">
        <v>13250.28</v>
      </c>
      <c r="C66" s="57">
        <v>27396.77</v>
      </c>
      <c r="D66" s="57">
        <v>19167.990000000002</v>
      </c>
      <c r="E66" s="57">
        <v>10345.380000000001</v>
      </c>
      <c r="F66" s="115"/>
      <c r="G66" s="57"/>
      <c r="H66" s="57"/>
      <c r="I66" s="57"/>
      <c r="J66" s="57"/>
      <c r="K66" s="35"/>
      <c r="L66" s="51"/>
      <c r="M66" s="63"/>
    </row>
    <row r="67" spans="1:13" ht="15" hidden="1" thickBot="1" x14ac:dyDescent="0.35">
      <c r="A67" s="5">
        <v>44990</v>
      </c>
      <c r="B67" s="56">
        <v>0</v>
      </c>
      <c r="C67" s="57">
        <v>1407.34</v>
      </c>
      <c r="D67" s="57">
        <v>0</v>
      </c>
      <c r="E67" s="57">
        <v>0</v>
      </c>
      <c r="F67" s="115"/>
      <c r="G67" s="57"/>
      <c r="H67" s="57"/>
      <c r="I67" s="57"/>
      <c r="J67" s="57"/>
      <c r="K67" s="35"/>
      <c r="L67" s="51"/>
      <c r="M67" s="63"/>
    </row>
    <row r="68" spans="1:13" ht="15" hidden="1" thickBot="1" x14ac:dyDescent="0.35">
      <c r="A68" s="5">
        <v>44991</v>
      </c>
      <c r="B68" s="56">
        <v>9839.07</v>
      </c>
      <c r="C68" s="57">
        <v>12555.47</v>
      </c>
      <c r="D68" s="57">
        <v>46542.7</v>
      </c>
      <c r="E68" s="57">
        <v>58188.899999999994</v>
      </c>
      <c r="F68" s="115"/>
      <c r="G68" s="57"/>
      <c r="H68" s="57"/>
      <c r="I68" s="57"/>
      <c r="J68" s="57"/>
      <c r="K68" s="35"/>
      <c r="L68" s="51"/>
      <c r="M68" s="63"/>
    </row>
    <row r="69" spans="1:13" ht="15" hidden="1" thickBot="1" x14ac:dyDescent="0.35">
      <c r="A69" s="5">
        <v>44992</v>
      </c>
      <c r="B69" s="56">
        <v>10563.43</v>
      </c>
      <c r="C69" s="57">
        <v>17616.150000000001</v>
      </c>
      <c r="D69" s="57">
        <v>22212.36</v>
      </c>
      <c r="E69" s="57">
        <v>40323.300000000003</v>
      </c>
      <c r="F69" s="115"/>
      <c r="G69" s="57"/>
      <c r="H69" s="57"/>
      <c r="I69" s="57"/>
      <c r="J69" s="57"/>
      <c r="K69" s="35"/>
      <c r="L69" s="51"/>
      <c r="M69" s="63"/>
    </row>
    <row r="70" spans="1:13" ht="15" hidden="1" thickBot="1" x14ac:dyDescent="0.35">
      <c r="A70" s="5">
        <v>44993</v>
      </c>
      <c r="B70" s="56">
        <v>17790.59</v>
      </c>
      <c r="C70" s="57">
        <v>4954.08</v>
      </c>
      <c r="D70" s="57">
        <v>37847.35</v>
      </c>
      <c r="E70" s="57">
        <v>29643.510000000002</v>
      </c>
      <c r="F70" s="115"/>
      <c r="G70" s="57"/>
      <c r="H70" s="57"/>
      <c r="I70" s="57"/>
      <c r="J70" s="57"/>
      <c r="K70" s="35"/>
      <c r="L70" s="51"/>
      <c r="M70" s="63"/>
    </row>
    <row r="71" spans="1:13" ht="15" hidden="1" thickBot="1" x14ac:dyDescent="0.35">
      <c r="A71" s="5">
        <v>44994</v>
      </c>
      <c r="B71" s="56">
        <v>26612.77</v>
      </c>
      <c r="C71" s="57">
        <v>1258.8499999999999</v>
      </c>
      <c r="D71" s="57">
        <v>46521.440000000002</v>
      </c>
      <c r="E71" s="57">
        <v>25830.77</v>
      </c>
      <c r="F71" s="115"/>
      <c r="G71" s="57"/>
      <c r="H71" s="57"/>
      <c r="I71" s="57"/>
      <c r="J71" s="57"/>
      <c r="K71" s="35"/>
      <c r="L71" s="51"/>
      <c r="M71" s="63"/>
    </row>
    <row r="72" spans="1:13" ht="15" hidden="1" thickBot="1" x14ac:dyDescent="0.35">
      <c r="A72" s="5">
        <v>44995</v>
      </c>
      <c r="B72" s="56">
        <v>11314.92</v>
      </c>
      <c r="C72" s="57">
        <v>24644.61</v>
      </c>
      <c r="D72" s="57">
        <v>37744.800000000003</v>
      </c>
      <c r="E72" s="57">
        <v>21507.02</v>
      </c>
      <c r="F72" s="115"/>
      <c r="G72" s="57"/>
      <c r="H72" s="57"/>
      <c r="I72" s="57"/>
      <c r="J72" s="57"/>
      <c r="K72" s="35"/>
      <c r="L72" s="51"/>
      <c r="M72" s="63"/>
    </row>
    <row r="73" spans="1:13" ht="15" hidden="1" thickBot="1" x14ac:dyDescent="0.35">
      <c r="A73" s="5">
        <v>44996</v>
      </c>
      <c r="B73" s="56">
        <v>43074.59</v>
      </c>
      <c r="C73" s="57">
        <v>14619.51</v>
      </c>
      <c r="D73" s="57">
        <v>21071.89</v>
      </c>
      <c r="E73" s="57">
        <v>11933.98</v>
      </c>
      <c r="F73" s="115"/>
      <c r="G73" s="57"/>
      <c r="H73" s="57"/>
      <c r="I73" s="57"/>
      <c r="J73" s="57"/>
      <c r="K73" s="35"/>
      <c r="L73" s="51"/>
      <c r="M73" s="63"/>
    </row>
    <row r="74" spans="1:13" ht="15" hidden="1" thickBot="1" x14ac:dyDescent="0.35">
      <c r="A74" s="5">
        <v>44997</v>
      </c>
      <c r="B74" s="56">
        <v>0</v>
      </c>
      <c r="C74" s="57">
        <v>1717.03</v>
      </c>
      <c r="D74" s="57">
        <v>0</v>
      </c>
      <c r="E74" s="57">
        <v>0</v>
      </c>
      <c r="F74" s="115"/>
      <c r="G74" s="57"/>
      <c r="H74" s="57"/>
      <c r="I74" s="57"/>
      <c r="J74" s="57"/>
      <c r="K74" s="35"/>
      <c r="L74" s="51"/>
      <c r="M74" s="63"/>
    </row>
    <row r="75" spans="1:13" ht="15" hidden="1" thickBot="1" x14ac:dyDescent="0.35">
      <c r="A75" s="5">
        <v>44998</v>
      </c>
      <c r="B75" s="56">
        <v>8106.64</v>
      </c>
      <c r="C75" s="57">
        <v>18309.95</v>
      </c>
      <c r="D75" s="57">
        <v>31412.600000000002</v>
      </c>
      <c r="E75" s="57">
        <v>30162.06</v>
      </c>
      <c r="F75" s="115"/>
      <c r="G75" s="57"/>
      <c r="H75" s="57"/>
      <c r="I75" s="57"/>
      <c r="J75" s="57"/>
      <c r="K75" s="35"/>
      <c r="L75" s="51"/>
      <c r="M75" s="63"/>
    </row>
    <row r="76" spans="1:13" ht="15" hidden="1" thickBot="1" x14ac:dyDescent="0.35">
      <c r="A76" s="5">
        <v>44999</v>
      </c>
      <c r="B76" s="56">
        <v>9577.99</v>
      </c>
      <c r="C76" s="57">
        <v>6349.81</v>
      </c>
      <c r="D76" s="57">
        <v>48887.75</v>
      </c>
      <c r="E76" s="57">
        <v>120125.09</v>
      </c>
      <c r="F76" s="115"/>
      <c r="G76" s="57"/>
      <c r="H76" s="57"/>
      <c r="I76" s="57"/>
      <c r="J76" s="57"/>
      <c r="K76" s="35"/>
      <c r="L76" s="51"/>
      <c r="M76" s="63"/>
    </row>
    <row r="77" spans="1:13" ht="15" hidden="1" thickBot="1" x14ac:dyDescent="0.35">
      <c r="A77" s="5">
        <v>45000</v>
      </c>
      <c r="B77" s="56">
        <v>13081.01</v>
      </c>
      <c r="C77" s="57">
        <v>8875.39</v>
      </c>
      <c r="D77" s="57">
        <v>42914.14</v>
      </c>
      <c r="E77" s="57">
        <v>30891.010000000002</v>
      </c>
      <c r="F77" s="115"/>
      <c r="G77" s="57"/>
      <c r="H77" s="57"/>
      <c r="I77" s="57"/>
      <c r="J77" s="57"/>
      <c r="K77" s="35"/>
      <c r="L77" s="51"/>
      <c r="M77" s="63"/>
    </row>
    <row r="78" spans="1:13" ht="15" hidden="1" thickBot="1" x14ac:dyDescent="0.35">
      <c r="A78" s="5">
        <v>45001</v>
      </c>
      <c r="B78" s="56">
        <v>16460.13</v>
      </c>
      <c r="C78" s="57">
        <v>19943.72</v>
      </c>
      <c r="D78" s="57">
        <v>59964.39</v>
      </c>
      <c r="E78" s="57">
        <v>37802.649999999994</v>
      </c>
      <c r="F78" s="115"/>
      <c r="G78" s="57"/>
      <c r="H78" s="57"/>
      <c r="I78" s="57"/>
      <c r="J78" s="57"/>
      <c r="K78" s="35"/>
      <c r="L78" s="51"/>
      <c r="M78" s="63"/>
    </row>
    <row r="79" spans="1:13" ht="15" hidden="1" thickBot="1" x14ac:dyDescent="0.35">
      <c r="A79" s="5">
        <v>45002</v>
      </c>
      <c r="B79" s="56">
        <v>30735.29</v>
      </c>
      <c r="C79" s="57">
        <v>6678.58</v>
      </c>
      <c r="D79" s="57">
        <v>41219.369999999995</v>
      </c>
      <c r="E79" s="57">
        <v>27409.49</v>
      </c>
      <c r="F79" s="115"/>
      <c r="G79" s="57"/>
      <c r="H79" s="57"/>
      <c r="I79" s="57"/>
      <c r="J79" s="57"/>
      <c r="K79" s="35"/>
      <c r="L79" s="51"/>
      <c r="M79" s="63"/>
    </row>
    <row r="80" spans="1:13" ht="15" hidden="1" thickBot="1" x14ac:dyDescent="0.35">
      <c r="A80" s="5">
        <v>45003</v>
      </c>
      <c r="B80" s="56">
        <v>24145.5</v>
      </c>
      <c r="C80" s="57">
        <v>27721.439999999999</v>
      </c>
      <c r="D80" s="57">
        <v>15746.43</v>
      </c>
      <c r="E80" s="57">
        <v>38999.979999999996</v>
      </c>
      <c r="F80" s="115"/>
      <c r="G80" s="57"/>
      <c r="H80" s="57"/>
      <c r="I80" s="57"/>
      <c r="J80" s="57"/>
      <c r="K80" s="35"/>
      <c r="L80" s="51"/>
      <c r="M80" s="63"/>
    </row>
    <row r="81" spans="1:13" ht="15" hidden="1" thickBot="1" x14ac:dyDescent="0.35">
      <c r="A81" s="5">
        <v>45004</v>
      </c>
      <c r="B81" s="56">
        <v>0</v>
      </c>
      <c r="C81" s="57">
        <v>214.72</v>
      </c>
      <c r="D81" s="57">
        <v>0</v>
      </c>
      <c r="E81" s="57">
        <v>1769.0500000000002</v>
      </c>
      <c r="F81" s="115"/>
      <c r="G81" s="57"/>
      <c r="H81" s="57"/>
      <c r="I81" s="57"/>
      <c r="J81" s="57"/>
      <c r="K81" s="35"/>
      <c r="L81" s="51"/>
      <c r="M81" s="63"/>
    </row>
    <row r="82" spans="1:13" ht="15" hidden="1" thickBot="1" x14ac:dyDescent="0.35">
      <c r="A82" s="5">
        <v>45005</v>
      </c>
      <c r="B82" s="56">
        <v>13116.29</v>
      </c>
      <c r="C82" s="57">
        <v>15693.9</v>
      </c>
      <c r="D82" s="57">
        <v>33606.15</v>
      </c>
      <c r="E82" s="57">
        <v>72972.13</v>
      </c>
      <c r="F82" s="115"/>
      <c r="G82" s="57"/>
      <c r="H82" s="57"/>
      <c r="I82" s="57"/>
      <c r="J82" s="57"/>
      <c r="K82" s="35"/>
      <c r="L82" s="51"/>
      <c r="M82" s="63"/>
    </row>
    <row r="83" spans="1:13" ht="15" hidden="1" thickBot="1" x14ac:dyDescent="0.35">
      <c r="A83" s="5">
        <v>45006</v>
      </c>
      <c r="B83" s="56">
        <v>16637.37</v>
      </c>
      <c r="C83" s="57">
        <v>11008.23</v>
      </c>
      <c r="D83" s="57">
        <v>37737.090000000004</v>
      </c>
      <c r="E83" s="57">
        <v>50142.210000000006</v>
      </c>
      <c r="F83" s="115"/>
      <c r="G83" s="57"/>
      <c r="H83" s="57"/>
      <c r="I83" s="57"/>
      <c r="J83" s="57"/>
      <c r="K83" s="35"/>
      <c r="L83" s="51"/>
      <c r="M83" s="63"/>
    </row>
    <row r="84" spans="1:13" ht="15" hidden="1" thickBot="1" x14ac:dyDescent="0.35">
      <c r="A84" s="5">
        <v>45007</v>
      </c>
      <c r="B84" s="56">
        <v>23506.75</v>
      </c>
      <c r="C84" s="57">
        <v>5650.8</v>
      </c>
      <c r="D84" s="57">
        <v>49521.2</v>
      </c>
      <c r="E84" s="57">
        <v>43265.96</v>
      </c>
      <c r="F84" s="115"/>
      <c r="G84" s="57"/>
      <c r="H84" s="57"/>
      <c r="I84" s="57"/>
      <c r="J84" s="57"/>
      <c r="K84" s="35"/>
      <c r="L84" s="51"/>
      <c r="M84" s="63"/>
    </row>
    <row r="85" spans="1:13" ht="15" hidden="1" thickBot="1" x14ac:dyDescent="0.35">
      <c r="A85" s="5">
        <v>45008</v>
      </c>
      <c r="B85" s="56">
        <v>9169.48</v>
      </c>
      <c r="C85" s="57">
        <v>16674.7</v>
      </c>
      <c r="D85" s="57">
        <v>36502.49</v>
      </c>
      <c r="E85" s="57">
        <v>39771.96</v>
      </c>
      <c r="F85" s="115"/>
      <c r="G85" s="57"/>
      <c r="H85" s="57"/>
      <c r="I85" s="57"/>
      <c r="J85" s="57"/>
      <c r="K85" s="35"/>
      <c r="L85" s="51"/>
      <c r="M85" s="63"/>
    </row>
    <row r="86" spans="1:13" ht="15" hidden="1" thickBot="1" x14ac:dyDescent="0.35">
      <c r="A86" s="5">
        <v>45009</v>
      </c>
      <c r="B86" s="56">
        <v>16280.69</v>
      </c>
      <c r="C86" s="57">
        <v>8594.85</v>
      </c>
      <c r="D86" s="57">
        <v>68673.31</v>
      </c>
      <c r="E86" s="57">
        <v>55693.46</v>
      </c>
      <c r="F86" s="115"/>
      <c r="G86" s="57"/>
      <c r="H86" s="57"/>
      <c r="I86" s="57"/>
      <c r="J86" s="57"/>
      <c r="K86" s="35"/>
      <c r="L86" s="51"/>
      <c r="M86" s="63"/>
    </row>
    <row r="87" spans="1:13" ht="15" hidden="1" thickBot="1" x14ac:dyDescent="0.35">
      <c r="A87" s="5">
        <v>45010</v>
      </c>
      <c r="B87" s="56">
        <v>15194.33</v>
      </c>
      <c r="C87" s="57">
        <v>17497.57</v>
      </c>
      <c r="D87" s="57">
        <v>45225.69</v>
      </c>
      <c r="E87" s="57">
        <v>21334.35</v>
      </c>
      <c r="F87" s="115"/>
      <c r="G87" s="57"/>
      <c r="H87" s="57"/>
      <c r="I87" s="57"/>
      <c r="J87" s="57"/>
      <c r="K87" s="35"/>
      <c r="L87" s="51"/>
      <c r="M87" s="63"/>
    </row>
    <row r="88" spans="1:13" ht="15" hidden="1" thickBot="1" x14ac:dyDescent="0.35">
      <c r="A88" s="5">
        <v>45011</v>
      </c>
      <c r="B88" s="56">
        <v>0</v>
      </c>
      <c r="C88" s="57">
        <v>58.94</v>
      </c>
      <c r="D88" s="57">
        <v>0</v>
      </c>
      <c r="E88" s="57">
        <v>128.47999999999999</v>
      </c>
      <c r="F88" s="115"/>
      <c r="G88" s="57"/>
      <c r="H88" s="57"/>
      <c r="I88" s="57"/>
      <c r="J88" s="57"/>
      <c r="K88" s="35"/>
      <c r="L88" s="51"/>
      <c r="M88" s="63"/>
    </row>
    <row r="89" spans="1:13" ht="15" hidden="1" thickBot="1" x14ac:dyDescent="0.35">
      <c r="A89" s="5">
        <v>45012</v>
      </c>
      <c r="B89" s="56">
        <v>9572.86</v>
      </c>
      <c r="C89" s="57">
        <v>20400.55</v>
      </c>
      <c r="D89" s="57">
        <v>42282.3</v>
      </c>
      <c r="E89" s="57">
        <v>51159.119999999995</v>
      </c>
      <c r="F89" s="115"/>
      <c r="G89" s="57"/>
      <c r="H89" s="57"/>
      <c r="I89" s="57"/>
      <c r="J89" s="57"/>
      <c r="K89" s="35"/>
      <c r="L89" s="51"/>
      <c r="M89" s="63"/>
    </row>
    <row r="90" spans="1:13" ht="15" hidden="1" thickBot="1" x14ac:dyDescent="0.35">
      <c r="A90" s="5">
        <v>45013</v>
      </c>
      <c r="B90" s="56">
        <v>8584.5</v>
      </c>
      <c r="C90" s="57">
        <v>6832.55</v>
      </c>
      <c r="D90" s="57">
        <v>32061.65</v>
      </c>
      <c r="E90" s="57">
        <v>51338.2</v>
      </c>
      <c r="F90" s="115"/>
      <c r="G90" s="57"/>
      <c r="H90" s="57"/>
      <c r="I90" s="57"/>
      <c r="J90" s="57"/>
      <c r="K90" s="35"/>
      <c r="L90" s="51"/>
      <c r="M90" s="63"/>
    </row>
    <row r="91" spans="1:13" ht="15" hidden="1" thickBot="1" x14ac:dyDescent="0.35">
      <c r="A91" s="5">
        <v>45014</v>
      </c>
      <c r="B91" s="56">
        <v>18865.7</v>
      </c>
      <c r="C91" s="57">
        <v>20571.490000000002</v>
      </c>
      <c r="D91" s="57">
        <v>54018.3</v>
      </c>
      <c r="E91" s="57">
        <v>40052.33</v>
      </c>
      <c r="F91" s="115"/>
      <c r="G91" s="57"/>
      <c r="H91" s="57"/>
      <c r="I91" s="57"/>
      <c r="J91" s="57"/>
      <c r="K91" s="35"/>
      <c r="L91" s="51"/>
      <c r="M91" s="63"/>
    </row>
    <row r="92" spans="1:13" ht="15" hidden="1" thickBot="1" x14ac:dyDescent="0.35">
      <c r="A92" s="5">
        <v>45015</v>
      </c>
      <c r="B92" s="56">
        <v>13919.48</v>
      </c>
      <c r="C92" s="57">
        <v>9870.7999999999993</v>
      </c>
      <c r="D92" s="57">
        <v>44689.65</v>
      </c>
      <c r="E92" s="57">
        <v>52954.71</v>
      </c>
      <c r="F92" s="115"/>
      <c r="G92" s="57"/>
      <c r="H92" s="57"/>
      <c r="I92" s="57"/>
      <c r="J92" s="57"/>
      <c r="K92" s="35"/>
      <c r="L92" s="51"/>
      <c r="M92" s="63"/>
    </row>
    <row r="93" spans="1:13" ht="15" hidden="1" thickBot="1" x14ac:dyDescent="0.35">
      <c r="A93" s="5">
        <v>45016</v>
      </c>
      <c r="B93" s="56">
        <v>39124.57</v>
      </c>
      <c r="C93" s="57">
        <v>12931.98</v>
      </c>
      <c r="D93" s="57">
        <v>32536.649999999998</v>
      </c>
      <c r="E93" s="57">
        <v>40607.33</v>
      </c>
      <c r="F93" s="115"/>
      <c r="G93" s="57"/>
      <c r="H93" s="57"/>
      <c r="I93" s="57"/>
      <c r="J93" s="57"/>
      <c r="K93" s="35"/>
      <c r="L93" s="51"/>
      <c r="M93" s="63"/>
    </row>
    <row r="94" spans="1:13" ht="15" hidden="1" thickBot="1" x14ac:dyDescent="0.35">
      <c r="A94" s="5">
        <v>45017</v>
      </c>
      <c r="B94" s="56">
        <v>12738.31</v>
      </c>
      <c r="C94" s="57">
        <v>16244.83</v>
      </c>
      <c r="D94" s="57">
        <v>30559.34</v>
      </c>
      <c r="E94" s="57">
        <v>16737.91</v>
      </c>
      <c r="F94" s="115"/>
      <c r="G94" s="57"/>
      <c r="H94" s="57"/>
      <c r="I94" s="57"/>
      <c r="J94" s="57"/>
      <c r="K94" s="35"/>
      <c r="L94" s="51"/>
      <c r="M94" s="63"/>
    </row>
    <row r="95" spans="1:13" ht="15" hidden="1" thickBot="1" x14ac:dyDescent="0.35">
      <c r="A95" s="5">
        <v>45018</v>
      </c>
      <c r="B95" s="56">
        <v>0</v>
      </c>
      <c r="C95" s="57">
        <v>1204.8800000000001</v>
      </c>
      <c r="D95" s="57">
        <v>0</v>
      </c>
      <c r="E95" s="57">
        <v>0</v>
      </c>
      <c r="F95" s="115"/>
      <c r="G95" s="57"/>
      <c r="H95" s="57"/>
      <c r="I95" s="57"/>
      <c r="J95" s="57"/>
      <c r="K95" s="35"/>
      <c r="L95" s="51"/>
      <c r="M95" s="63"/>
    </row>
    <row r="96" spans="1:13" ht="15" hidden="1" thickBot="1" x14ac:dyDescent="0.35">
      <c r="A96" s="5">
        <v>45019</v>
      </c>
      <c r="B96" s="56">
        <v>23977.52</v>
      </c>
      <c r="C96" s="57">
        <v>29909.35</v>
      </c>
      <c r="D96" s="57">
        <v>40669.369999999995</v>
      </c>
      <c r="E96" s="57">
        <v>47633.79</v>
      </c>
      <c r="F96" s="115"/>
      <c r="G96" s="57"/>
      <c r="H96" s="57"/>
      <c r="I96" s="57"/>
      <c r="J96" s="57"/>
      <c r="K96" s="35"/>
      <c r="L96" s="51"/>
      <c r="M96" s="63"/>
    </row>
    <row r="97" spans="1:13" ht="15" hidden="1" thickBot="1" x14ac:dyDescent="0.35">
      <c r="A97" s="5">
        <v>45020</v>
      </c>
      <c r="B97" s="56">
        <v>22772.53</v>
      </c>
      <c r="C97" s="57">
        <v>10414.69</v>
      </c>
      <c r="D97" s="57">
        <v>40005.160000000003</v>
      </c>
      <c r="E97" s="57">
        <v>48763.53</v>
      </c>
      <c r="F97" s="115"/>
      <c r="G97" s="57"/>
      <c r="H97" s="57"/>
      <c r="I97" s="57"/>
      <c r="J97" s="57"/>
      <c r="K97" s="35"/>
      <c r="L97" s="51"/>
      <c r="M97" s="63"/>
    </row>
    <row r="98" spans="1:13" ht="15" hidden="1" thickBot="1" x14ac:dyDescent="0.35">
      <c r="A98" s="5">
        <v>45021</v>
      </c>
      <c r="B98" s="56">
        <v>16116.66</v>
      </c>
      <c r="C98" s="57">
        <v>9648.65</v>
      </c>
      <c r="D98" s="57">
        <v>38389.35</v>
      </c>
      <c r="E98" s="57">
        <v>54783.47</v>
      </c>
      <c r="F98" s="115"/>
      <c r="G98" s="57"/>
      <c r="H98" s="57"/>
      <c r="I98" s="57"/>
      <c r="J98" s="57"/>
      <c r="K98" s="35"/>
      <c r="L98" s="51"/>
      <c r="M98" s="63"/>
    </row>
    <row r="99" spans="1:13" ht="15" hidden="1" thickBot="1" x14ac:dyDescent="0.35">
      <c r="A99" s="5">
        <v>45022</v>
      </c>
      <c r="B99" s="56">
        <v>14102.21</v>
      </c>
      <c r="C99" s="57">
        <v>13311.4</v>
      </c>
      <c r="D99" s="57">
        <v>63899.68</v>
      </c>
      <c r="E99" s="57">
        <v>36970.58</v>
      </c>
      <c r="F99" s="115"/>
      <c r="G99" s="57"/>
      <c r="H99" s="57"/>
      <c r="I99" s="57"/>
      <c r="J99" s="57"/>
      <c r="K99" s="35"/>
      <c r="L99" s="51"/>
      <c r="M99" s="63"/>
    </row>
    <row r="100" spans="1:13" ht="15" hidden="1" thickBot="1" x14ac:dyDescent="0.35">
      <c r="A100" s="5">
        <v>45023</v>
      </c>
      <c r="B100" s="56">
        <v>29490.68</v>
      </c>
      <c r="C100" s="57">
        <v>7607.91</v>
      </c>
      <c r="D100" s="57">
        <v>62016.22</v>
      </c>
      <c r="E100" s="57">
        <v>33870.9</v>
      </c>
      <c r="F100" s="115"/>
      <c r="G100" s="57"/>
      <c r="H100" s="57"/>
      <c r="I100" s="57"/>
      <c r="J100" s="57"/>
      <c r="K100" s="35"/>
      <c r="L100" s="51"/>
      <c r="M100" s="63"/>
    </row>
    <row r="101" spans="1:13" ht="15" hidden="1" thickBot="1" x14ac:dyDescent="0.35">
      <c r="A101" s="5">
        <v>45024</v>
      </c>
      <c r="B101" s="56">
        <v>20214.84</v>
      </c>
      <c r="C101" s="57">
        <v>27306.46</v>
      </c>
      <c r="D101" s="57">
        <v>33158.65</v>
      </c>
      <c r="E101" s="57">
        <v>21316.34</v>
      </c>
      <c r="F101" s="115"/>
      <c r="G101" s="57"/>
      <c r="H101" s="57"/>
      <c r="I101" s="57"/>
      <c r="J101" s="57"/>
      <c r="K101" s="35"/>
      <c r="L101" s="51"/>
      <c r="M101" s="63"/>
    </row>
    <row r="102" spans="1:13" ht="15" hidden="1" thickBot="1" x14ac:dyDescent="0.35">
      <c r="A102" s="5">
        <v>45025</v>
      </c>
      <c r="B102" s="56">
        <v>0</v>
      </c>
      <c r="C102" s="57">
        <v>-3281.17</v>
      </c>
      <c r="D102" s="57">
        <v>0</v>
      </c>
      <c r="E102" s="57">
        <v>-43.599999999999994</v>
      </c>
      <c r="F102" s="115"/>
      <c r="G102" s="57"/>
      <c r="H102" s="57"/>
      <c r="I102" s="57"/>
      <c r="J102" s="57"/>
      <c r="K102" s="35"/>
      <c r="L102" s="51"/>
      <c r="M102" s="63"/>
    </row>
    <row r="103" spans="1:13" ht="15" hidden="1" thickBot="1" x14ac:dyDescent="0.35">
      <c r="A103" s="5">
        <v>45026</v>
      </c>
      <c r="B103" s="56">
        <v>19286.099999999999</v>
      </c>
      <c r="C103" s="57">
        <v>8446.76</v>
      </c>
      <c r="D103" s="57">
        <v>8810.4699999999993</v>
      </c>
      <c r="E103" s="57">
        <v>41985.229999999996</v>
      </c>
      <c r="F103" s="115"/>
      <c r="G103" s="57"/>
      <c r="H103" s="57"/>
      <c r="I103" s="57"/>
      <c r="J103" s="57"/>
      <c r="K103" s="35"/>
      <c r="L103" s="51"/>
      <c r="M103" s="63"/>
    </row>
    <row r="104" spans="1:13" ht="15" hidden="1" thickBot="1" x14ac:dyDescent="0.35">
      <c r="A104" s="5">
        <v>45027</v>
      </c>
      <c r="B104" s="56">
        <v>8129.51</v>
      </c>
      <c r="C104" s="57">
        <v>20985.439999999999</v>
      </c>
      <c r="D104" s="57">
        <v>42763.539999999994</v>
      </c>
      <c r="E104" s="57">
        <v>70287.48</v>
      </c>
      <c r="F104" s="115"/>
      <c r="G104" s="57"/>
      <c r="H104" s="57"/>
      <c r="I104" s="57"/>
      <c r="J104" s="57"/>
      <c r="K104" s="35"/>
      <c r="L104" s="51"/>
      <c r="M104" s="63"/>
    </row>
    <row r="105" spans="1:13" ht="15" hidden="1" thickBot="1" x14ac:dyDescent="0.35">
      <c r="A105" s="5">
        <v>45028</v>
      </c>
      <c r="B105" s="56">
        <v>22999.599999999999</v>
      </c>
      <c r="C105" s="57">
        <v>12768.56</v>
      </c>
      <c r="D105" s="57">
        <v>34126.69</v>
      </c>
      <c r="E105" s="57">
        <v>45898.51</v>
      </c>
      <c r="F105" s="115"/>
      <c r="G105" s="57"/>
      <c r="H105" s="57"/>
      <c r="I105" s="57"/>
      <c r="J105" s="57"/>
      <c r="K105" s="35"/>
      <c r="L105" s="51"/>
      <c r="M105" s="63"/>
    </row>
    <row r="106" spans="1:13" ht="15" hidden="1" thickBot="1" x14ac:dyDescent="0.35">
      <c r="A106" s="5">
        <v>45029</v>
      </c>
      <c r="B106" s="56">
        <v>9994.85</v>
      </c>
      <c r="C106" s="57">
        <v>20291.88</v>
      </c>
      <c r="D106" s="57">
        <v>27855.309999999998</v>
      </c>
      <c r="E106" s="57">
        <v>32377.660000000003</v>
      </c>
      <c r="F106" s="115"/>
      <c r="G106" s="57"/>
      <c r="H106" s="57"/>
      <c r="I106" s="57"/>
      <c r="J106" s="57"/>
      <c r="K106" s="35"/>
      <c r="L106" s="51"/>
      <c r="M106" s="63"/>
    </row>
    <row r="107" spans="1:13" ht="15" hidden="1" thickBot="1" x14ac:dyDescent="0.35">
      <c r="A107" s="5">
        <v>45030</v>
      </c>
      <c r="B107" s="56">
        <v>26890.49</v>
      </c>
      <c r="C107" s="57">
        <v>8235.5</v>
      </c>
      <c r="D107" s="57">
        <v>38010.980000000003</v>
      </c>
      <c r="E107" s="57">
        <v>35581.449999999997</v>
      </c>
      <c r="F107" s="115"/>
      <c r="G107" s="57"/>
      <c r="H107" s="57"/>
      <c r="I107" s="57"/>
      <c r="J107" s="57"/>
      <c r="K107" s="35"/>
      <c r="L107" s="51"/>
      <c r="M107" s="63"/>
    </row>
    <row r="108" spans="1:13" ht="15" hidden="1" thickBot="1" x14ac:dyDescent="0.35">
      <c r="A108" s="5">
        <v>45031</v>
      </c>
      <c r="B108" s="56">
        <v>9011.2800000000007</v>
      </c>
      <c r="C108" s="57">
        <v>24103.3</v>
      </c>
      <c r="D108" s="57">
        <v>34454.550000000003</v>
      </c>
      <c r="E108" s="57">
        <v>30568.219999999998</v>
      </c>
      <c r="F108" s="115"/>
      <c r="G108" s="57"/>
      <c r="H108" s="57"/>
      <c r="I108" s="57"/>
      <c r="J108" s="57"/>
      <c r="K108" s="35"/>
      <c r="L108" s="51"/>
      <c r="M108" s="63"/>
    </row>
    <row r="109" spans="1:13" ht="15" hidden="1" thickBot="1" x14ac:dyDescent="0.35">
      <c r="A109" s="5">
        <v>45032</v>
      </c>
      <c r="B109" s="56">
        <v>0</v>
      </c>
      <c r="C109" s="57">
        <v>-372.46</v>
      </c>
      <c r="D109" s="57">
        <v>0</v>
      </c>
      <c r="E109" s="57">
        <v>-124.86</v>
      </c>
      <c r="F109" s="115"/>
      <c r="G109" s="57"/>
      <c r="H109" s="57"/>
      <c r="I109" s="57"/>
      <c r="J109" s="57"/>
      <c r="K109" s="35"/>
      <c r="L109" s="51"/>
      <c r="M109" s="63"/>
    </row>
    <row r="110" spans="1:13" ht="15" hidden="1" thickBot="1" x14ac:dyDescent="0.35">
      <c r="A110" s="5">
        <v>45033</v>
      </c>
      <c r="B110" s="56">
        <v>31799.06</v>
      </c>
      <c r="C110" s="57">
        <v>18912.61</v>
      </c>
      <c r="D110" s="57">
        <v>68160.399999999994</v>
      </c>
      <c r="E110" s="57">
        <v>33869.129999999997</v>
      </c>
      <c r="F110" s="115"/>
      <c r="G110" s="57"/>
      <c r="H110" s="57"/>
      <c r="I110" s="57"/>
      <c r="J110" s="57"/>
      <c r="K110" s="35"/>
      <c r="L110" s="51"/>
      <c r="M110" s="63"/>
    </row>
    <row r="111" spans="1:13" ht="15" hidden="1" thickBot="1" x14ac:dyDescent="0.35">
      <c r="A111" s="5">
        <v>45034</v>
      </c>
      <c r="B111" s="56">
        <v>13648.43</v>
      </c>
      <c r="C111" s="57">
        <v>28820.57</v>
      </c>
      <c r="D111" s="57">
        <v>70655.63</v>
      </c>
      <c r="E111" s="57">
        <v>53142.990000000005</v>
      </c>
      <c r="F111" s="115"/>
      <c r="G111" s="57"/>
      <c r="H111" s="57"/>
      <c r="I111" s="57"/>
      <c r="J111" s="57"/>
      <c r="K111" s="35"/>
      <c r="L111" s="51"/>
      <c r="M111" s="63"/>
    </row>
    <row r="112" spans="1:13" ht="15" hidden="1" thickBot="1" x14ac:dyDescent="0.35">
      <c r="A112" s="5">
        <v>45035</v>
      </c>
      <c r="B112" s="56">
        <v>14191.95</v>
      </c>
      <c r="C112" s="57">
        <v>13176.06</v>
      </c>
      <c r="D112" s="57">
        <v>58753.77</v>
      </c>
      <c r="E112" s="57">
        <v>31802.7</v>
      </c>
      <c r="F112" s="115"/>
      <c r="G112" s="57"/>
      <c r="H112" s="57"/>
      <c r="I112" s="57"/>
      <c r="J112" s="57"/>
      <c r="K112" s="35"/>
      <c r="L112" s="51"/>
      <c r="M112" s="63"/>
    </row>
    <row r="113" spans="1:13" ht="15" hidden="1" thickBot="1" x14ac:dyDescent="0.35">
      <c r="A113" s="5">
        <v>45036</v>
      </c>
      <c r="B113" s="56">
        <v>4005.81</v>
      </c>
      <c r="C113" s="57">
        <v>40903.26</v>
      </c>
      <c r="D113" s="57">
        <v>39112.69</v>
      </c>
      <c r="E113" s="57">
        <v>47907.53</v>
      </c>
      <c r="F113" s="115"/>
      <c r="G113" s="57"/>
      <c r="H113" s="57"/>
      <c r="I113" s="57"/>
      <c r="J113" s="57"/>
      <c r="K113" s="35"/>
      <c r="L113" s="51"/>
      <c r="M113" s="63"/>
    </row>
    <row r="114" spans="1:13" ht="15" hidden="1" thickBot="1" x14ac:dyDescent="0.35">
      <c r="A114" s="5">
        <v>45037</v>
      </c>
      <c r="B114" s="56">
        <v>23707.85</v>
      </c>
      <c r="C114" s="57">
        <v>12335.27</v>
      </c>
      <c r="D114" s="57">
        <v>32169.93</v>
      </c>
      <c r="E114" s="57">
        <v>42352.83</v>
      </c>
      <c r="F114" s="115"/>
      <c r="G114" s="57"/>
      <c r="H114" s="57"/>
      <c r="I114" s="57"/>
      <c r="J114" s="57"/>
      <c r="K114" s="35"/>
      <c r="L114" s="51"/>
      <c r="M114" s="63"/>
    </row>
    <row r="115" spans="1:13" ht="15" hidden="1" thickBot="1" x14ac:dyDescent="0.35">
      <c r="A115" s="5">
        <v>45038</v>
      </c>
      <c r="B115" s="56">
        <v>11970.35</v>
      </c>
      <c r="C115" s="57">
        <v>10820.47</v>
      </c>
      <c r="D115" s="57">
        <v>27065.600000000002</v>
      </c>
      <c r="E115" s="57">
        <v>11211.04</v>
      </c>
      <c r="F115" s="115"/>
      <c r="G115" s="57"/>
      <c r="H115" s="57"/>
      <c r="I115" s="57"/>
      <c r="J115" s="57"/>
      <c r="K115" s="35"/>
      <c r="L115" s="51"/>
      <c r="M115" s="63"/>
    </row>
    <row r="116" spans="1:13" ht="15" hidden="1" thickBot="1" x14ac:dyDescent="0.35">
      <c r="A116" s="5">
        <v>45039</v>
      </c>
      <c r="B116" s="56">
        <v>0</v>
      </c>
      <c r="C116" s="57">
        <v>-439.94</v>
      </c>
      <c r="D116" s="57">
        <v>0</v>
      </c>
      <c r="E116" s="57">
        <v>0</v>
      </c>
      <c r="F116" s="115"/>
      <c r="G116" s="57"/>
      <c r="H116" s="57"/>
      <c r="I116" s="57"/>
      <c r="J116" s="57"/>
      <c r="K116" s="35"/>
      <c r="L116" s="51"/>
      <c r="M116" s="63"/>
    </row>
    <row r="117" spans="1:13" ht="15" hidden="1" thickBot="1" x14ac:dyDescent="0.35">
      <c r="A117" s="5">
        <v>45040</v>
      </c>
      <c r="B117" s="56">
        <v>13121.38</v>
      </c>
      <c r="C117" s="57">
        <v>-3486.71</v>
      </c>
      <c r="D117" s="57">
        <v>66847.460000000006</v>
      </c>
      <c r="E117" s="57">
        <v>40042.400000000001</v>
      </c>
      <c r="F117" s="115"/>
      <c r="G117" s="57"/>
      <c r="H117" s="57"/>
      <c r="I117" s="57"/>
      <c r="J117" s="57"/>
      <c r="K117" s="35"/>
      <c r="L117" s="51"/>
      <c r="M117" s="63"/>
    </row>
    <row r="118" spans="1:13" ht="15" hidden="1" thickBot="1" x14ac:dyDescent="0.35">
      <c r="A118" s="5">
        <v>45041</v>
      </c>
      <c r="B118" s="56">
        <v>7834.63</v>
      </c>
      <c r="C118" s="57">
        <v>11127.38</v>
      </c>
      <c r="D118" s="57">
        <v>57069.45</v>
      </c>
      <c r="E118" s="57">
        <v>44759.17</v>
      </c>
      <c r="F118" s="115"/>
      <c r="G118" s="57"/>
      <c r="H118" s="57"/>
      <c r="I118" s="57"/>
      <c r="J118" s="57"/>
      <c r="K118" s="35"/>
      <c r="L118" s="51"/>
      <c r="M118" s="63"/>
    </row>
    <row r="119" spans="1:13" ht="15" hidden="1" thickBot="1" x14ac:dyDescent="0.35">
      <c r="A119" s="5">
        <v>45042</v>
      </c>
      <c r="B119" s="56">
        <v>6389.5</v>
      </c>
      <c r="C119" s="57">
        <v>5629.12</v>
      </c>
      <c r="D119" s="57">
        <v>29911.57</v>
      </c>
      <c r="E119" s="57">
        <v>37315.81</v>
      </c>
      <c r="F119" s="115"/>
      <c r="G119" s="57"/>
      <c r="H119" s="57"/>
      <c r="I119" s="57"/>
      <c r="J119" s="57"/>
      <c r="K119" s="35"/>
      <c r="L119" s="51"/>
      <c r="M119" s="63"/>
    </row>
    <row r="120" spans="1:13" ht="15" hidden="1" thickBot="1" x14ac:dyDescent="0.35">
      <c r="A120" s="5">
        <v>45043</v>
      </c>
      <c r="B120" s="56">
        <v>20652.990000000002</v>
      </c>
      <c r="C120" s="57">
        <v>24488.57</v>
      </c>
      <c r="D120" s="57">
        <v>48484.23</v>
      </c>
      <c r="E120" s="57">
        <v>50355.33</v>
      </c>
      <c r="F120" s="115"/>
      <c r="G120" s="57"/>
      <c r="H120" s="57"/>
      <c r="I120" s="57"/>
      <c r="J120" s="57"/>
      <c r="K120" s="35"/>
      <c r="L120" s="51"/>
      <c r="M120" s="63"/>
    </row>
    <row r="121" spans="1:13" ht="15" hidden="1" thickBot="1" x14ac:dyDescent="0.35">
      <c r="A121" s="5">
        <v>45044</v>
      </c>
      <c r="B121" s="56">
        <v>61706.36</v>
      </c>
      <c r="C121" s="57">
        <v>45172.75</v>
      </c>
      <c r="D121" s="57">
        <v>52878.559999999998</v>
      </c>
      <c r="E121" s="57">
        <v>42120.18</v>
      </c>
      <c r="F121" s="115"/>
      <c r="G121" s="57"/>
      <c r="H121" s="57"/>
      <c r="I121" s="57"/>
      <c r="J121" s="57"/>
      <c r="K121" s="35"/>
      <c r="L121" s="51"/>
      <c r="M121" s="63"/>
    </row>
    <row r="122" spans="1:13" ht="15" hidden="1" thickBot="1" x14ac:dyDescent="0.35">
      <c r="A122" s="5">
        <v>45045</v>
      </c>
      <c r="B122" s="56">
        <v>8541.0300000000007</v>
      </c>
      <c r="C122" s="57">
        <v>20449.47</v>
      </c>
      <c r="D122" s="57">
        <v>16062.88</v>
      </c>
      <c r="E122" s="57">
        <v>15383.61</v>
      </c>
      <c r="F122" s="115"/>
      <c r="G122" s="57"/>
      <c r="H122" s="57"/>
      <c r="I122" s="57"/>
      <c r="J122" s="57"/>
      <c r="K122" s="35"/>
      <c r="L122" s="51"/>
      <c r="M122" s="63"/>
    </row>
    <row r="123" spans="1:13" ht="15" hidden="1" thickBot="1" x14ac:dyDescent="0.35">
      <c r="A123" s="5">
        <v>45046</v>
      </c>
      <c r="B123" s="56">
        <v>0</v>
      </c>
      <c r="C123" s="57">
        <v>2913.43</v>
      </c>
      <c r="D123" s="57">
        <v>0</v>
      </c>
      <c r="E123" s="57">
        <v>-2.33</v>
      </c>
      <c r="F123" s="115"/>
      <c r="G123" s="57"/>
      <c r="H123" s="57"/>
      <c r="I123" s="57"/>
      <c r="J123" s="57"/>
      <c r="K123" s="35"/>
      <c r="L123" s="51"/>
      <c r="M123" s="63"/>
    </row>
    <row r="124" spans="1:13" ht="15" hidden="1" thickBot="1" x14ac:dyDescent="0.35">
      <c r="A124" s="5">
        <v>45047</v>
      </c>
      <c r="B124" s="56">
        <v>0</v>
      </c>
      <c r="C124" s="57">
        <v>1744.73</v>
      </c>
      <c r="D124" s="57">
        <v>0</v>
      </c>
      <c r="E124" s="57">
        <v>0</v>
      </c>
      <c r="F124" s="115"/>
      <c r="G124" s="57"/>
      <c r="H124" s="57"/>
      <c r="I124" s="57"/>
      <c r="J124" s="57"/>
      <c r="K124" s="35"/>
      <c r="L124" s="51"/>
      <c r="M124" s="63"/>
    </row>
    <row r="125" spans="1:13" ht="15" hidden="1" thickBot="1" x14ac:dyDescent="0.35">
      <c r="A125" s="5">
        <v>45048</v>
      </c>
      <c r="B125" s="56">
        <v>8409.27</v>
      </c>
      <c r="C125" s="57">
        <v>10064.25</v>
      </c>
      <c r="D125" s="57">
        <v>43561.619999999995</v>
      </c>
      <c r="E125" s="57">
        <v>41935.520000000004</v>
      </c>
      <c r="F125" s="115"/>
      <c r="G125" s="57"/>
      <c r="H125" s="57"/>
      <c r="I125" s="57"/>
      <c r="J125" s="57"/>
      <c r="K125" s="35"/>
      <c r="L125" s="51"/>
      <c r="M125" s="63"/>
    </row>
    <row r="126" spans="1:13" ht="15" hidden="1" thickBot="1" x14ac:dyDescent="0.35">
      <c r="A126" s="5">
        <v>45049</v>
      </c>
      <c r="B126" s="56">
        <v>13043.63</v>
      </c>
      <c r="C126" s="57">
        <v>10065.59</v>
      </c>
      <c r="D126" s="57">
        <v>34264.65</v>
      </c>
      <c r="E126" s="57">
        <v>40513.46</v>
      </c>
      <c r="F126" s="115"/>
      <c r="G126" s="57"/>
      <c r="H126" s="57"/>
      <c r="I126" s="57"/>
      <c r="J126" s="57"/>
      <c r="K126" s="35"/>
      <c r="L126" s="51"/>
      <c r="M126" s="63"/>
    </row>
    <row r="127" spans="1:13" ht="15" hidden="1" thickBot="1" x14ac:dyDescent="0.35">
      <c r="A127" s="5">
        <v>45050</v>
      </c>
      <c r="B127" s="56">
        <v>6393.29</v>
      </c>
      <c r="C127" s="57">
        <v>8225.33</v>
      </c>
      <c r="D127" s="57">
        <v>29171.710000000003</v>
      </c>
      <c r="E127" s="57">
        <v>48729.700000000004</v>
      </c>
      <c r="F127" s="115"/>
      <c r="G127" s="57"/>
      <c r="H127" s="57"/>
      <c r="I127" s="57"/>
      <c r="J127" s="57"/>
      <c r="K127" s="35"/>
      <c r="L127" s="51"/>
      <c r="M127" s="63"/>
    </row>
    <row r="128" spans="1:13" ht="15" hidden="1" thickBot="1" x14ac:dyDescent="0.35">
      <c r="A128" s="5">
        <v>45051</v>
      </c>
      <c r="B128" s="56">
        <v>5658.59</v>
      </c>
      <c r="C128" s="57">
        <v>17966.830000000002</v>
      </c>
      <c r="D128" s="57">
        <v>17782.57</v>
      </c>
      <c r="E128" s="57">
        <v>47065.51</v>
      </c>
      <c r="F128" s="115"/>
      <c r="G128" s="57"/>
      <c r="H128" s="57"/>
      <c r="I128" s="57"/>
      <c r="J128" s="57"/>
      <c r="K128" s="35"/>
      <c r="L128" s="51"/>
      <c r="M128" s="63"/>
    </row>
    <row r="129" spans="1:13" ht="15" hidden="1" thickBot="1" x14ac:dyDescent="0.35">
      <c r="A129" s="5">
        <v>45052</v>
      </c>
      <c r="B129" s="56">
        <v>9722.26</v>
      </c>
      <c r="C129" s="57">
        <v>14294.43</v>
      </c>
      <c r="D129" s="57">
        <v>22344.370000000003</v>
      </c>
      <c r="E129" s="57">
        <v>30587.37</v>
      </c>
      <c r="F129" s="115"/>
      <c r="G129" s="57"/>
      <c r="H129" s="57"/>
      <c r="I129" s="57"/>
      <c r="J129" s="57"/>
      <c r="K129" s="35"/>
      <c r="L129" s="51"/>
      <c r="M129" s="63"/>
    </row>
    <row r="130" spans="1:13" ht="15" hidden="1" thickBot="1" x14ac:dyDescent="0.35">
      <c r="A130" s="5">
        <v>45053</v>
      </c>
      <c r="B130" s="56">
        <v>0</v>
      </c>
      <c r="C130" s="57">
        <v>-1130.4000000000001</v>
      </c>
      <c r="D130" s="57">
        <v>0</v>
      </c>
      <c r="E130" s="57">
        <v>-139.5</v>
      </c>
      <c r="F130" s="115"/>
      <c r="G130" s="57"/>
      <c r="H130" s="57"/>
      <c r="I130" s="57"/>
      <c r="J130" s="57"/>
      <c r="K130" s="35"/>
      <c r="L130" s="51"/>
      <c r="M130" s="63"/>
    </row>
    <row r="131" spans="1:13" ht="15" hidden="1" thickBot="1" x14ac:dyDescent="0.35">
      <c r="A131" s="5">
        <v>45054</v>
      </c>
      <c r="B131" s="56">
        <v>46509.03</v>
      </c>
      <c r="C131" s="57">
        <v>28185.919999999998</v>
      </c>
      <c r="D131" s="57">
        <v>15531.64</v>
      </c>
      <c r="E131" s="57">
        <v>19038.240000000002</v>
      </c>
      <c r="F131" s="115"/>
      <c r="G131" s="57"/>
      <c r="H131" s="57"/>
      <c r="I131" s="57"/>
      <c r="J131" s="57"/>
      <c r="K131" s="35"/>
      <c r="L131" s="51"/>
      <c r="M131" s="63"/>
    </row>
    <row r="132" spans="1:13" ht="15" hidden="1" thickBot="1" x14ac:dyDescent="0.35">
      <c r="A132" s="5">
        <v>45055</v>
      </c>
      <c r="B132" s="56">
        <v>9859.27</v>
      </c>
      <c r="C132" s="57">
        <v>5545.91</v>
      </c>
      <c r="D132" s="57">
        <v>49577.01</v>
      </c>
      <c r="E132" s="57">
        <v>28353.85</v>
      </c>
      <c r="F132" s="115"/>
      <c r="G132" s="57"/>
      <c r="H132" s="57"/>
      <c r="I132" s="57"/>
      <c r="J132" s="57"/>
      <c r="K132" s="35"/>
      <c r="L132" s="51"/>
      <c r="M132" s="63"/>
    </row>
    <row r="133" spans="1:13" ht="15" hidden="1" thickBot="1" x14ac:dyDescent="0.35">
      <c r="A133" s="5">
        <v>45056</v>
      </c>
      <c r="B133" s="56">
        <v>8600.32</v>
      </c>
      <c r="C133" s="57">
        <v>9775.7199999999993</v>
      </c>
      <c r="D133" s="57">
        <v>44199.29</v>
      </c>
      <c r="E133" s="57">
        <v>28395.52</v>
      </c>
      <c r="F133" s="115"/>
      <c r="G133" s="57"/>
      <c r="H133" s="57"/>
      <c r="I133" s="57"/>
      <c r="J133" s="57"/>
      <c r="K133" s="35"/>
      <c r="L133" s="51"/>
      <c r="M133" s="63"/>
    </row>
    <row r="134" spans="1:13" ht="15" hidden="1" thickBot="1" x14ac:dyDescent="0.35">
      <c r="A134" s="5">
        <v>45057</v>
      </c>
      <c r="B134" s="56">
        <v>10735.42</v>
      </c>
      <c r="C134" s="57">
        <v>15810.62</v>
      </c>
      <c r="D134" s="57">
        <v>41920.17</v>
      </c>
      <c r="E134" s="57">
        <v>28493.56</v>
      </c>
      <c r="F134" s="115"/>
      <c r="G134" s="57"/>
      <c r="H134" s="57"/>
      <c r="I134" s="57"/>
      <c r="J134" s="57"/>
      <c r="K134" s="35"/>
      <c r="L134" s="51"/>
      <c r="M134" s="63"/>
    </row>
    <row r="135" spans="1:13" ht="15" hidden="1" thickBot="1" x14ac:dyDescent="0.35">
      <c r="A135" s="5">
        <v>45058</v>
      </c>
      <c r="B135" s="56">
        <v>22685.87</v>
      </c>
      <c r="C135" s="57">
        <v>7943.85</v>
      </c>
      <c r="D135" s="57">
        <v>52518.67</v>
      </c>
      <c r="E135" s="57">
        <v>29491.850000000002</v>
      </c>
      <c r="F135" s="115"/>
      <c r="G135" s="57"/>
      <c r="H135" s="57"/>
      <c r="I135" s="57"/>
      <c r="J135" s="57"/>
      <c r="K135" s="35"/>
      <c r="L135" s="51"/>
      <c r="M135" s="63"/>
    </row>
    <row r="136" spans="1:13" ht="15" hidden="1" thickBot="1" x14ac:dyDescent="0.35">
      <c r="A136" s="5">
        <v>45059</v>
      </c>
      <c r="B136" s="56">
        <v>20403.02</v>
      </c>
      <c r="C136" s="57">
        <v>8823.15</v>
      </c>
      <c r="D136" s="57">
        <v>375458.2</v>
      </c>
      <c r="E136" s="57">
        <v>17929.95</v>
      </c>
      <c r="F136" s="115"/>
      <c r="G136" s="57"/>
      <c r="H136" s="57"/>
      <c r="I136" s="57"/>
      <c r="J136" s="57"/>
      <c r="K136" s="35"/>
      <c r="L136" s="51"/>
      <c r="M136" s="63"/>
    </row>
    <row r="137" spans="1:13" ht="15" hidden="1" thickBot="1" x14ac:dyDescent="0.35">
      <c r="A137" s="5">
        <v>45060</v>
      </c>
      <c r="B137" s="56">
        <v>0</v>
      </c>
      <c r="C137" s="57">
        <v>1579.02</v>
      </c>
      <c r="D137" s="57">
        <v>0</v>
      </c>
      <c r="E137" s="57">
        <v>-2392.36</v>
      </c>
      <c r="F137" s="115"/>
      <c r="G137" s="57"/>
      <c r="H137" s="57"/>
      <c r="I137" s="57"/>
      <c r="J137" s="57"/>
      <c r="K137" s="35"/>
      <c r="L137" s="51"/>
      <c r="M137" s="63"/>
    </row>
    <row r="138" spans="1:13" ht="15" hidden="1" thickBot="1" x14ac:dyDescent="0.35">
      <c r="A138" s="5">
        <v>45061</v>
      </c>
      <c r="B138" s="56">
        <v>13851.23</v>
      </c>
      <c r="C138" s="57">
        <v>12920.49</v>
      </c>
      <c r="D138" s="57">
        <v>37305.54</v>
      </c>
      <c r="E138" s="57">
        <v>36139.520000000004</v>
      </c>
      <c r="F138" s="115"/>
      <c r="G138" s="57"/>
      <c r="H138" s="57"/>
      <c r="I138" s="57"/>
      <c r="J138" s="57"/>
      <c r="K138" s="35"/>
      <c r="L138" s="51"/>
      <c r="M138" s="63"/>
    </row>
    <row r="139" spans="1:13" ht="15" hidden="1" thickBot="1" x14ac:dyDescent="0.35">
      <c r="A139" s="5">
        <v>45062</v>
      </c>
      <c r="B139" s="56">
        <v>7891.01</v>
      </c>
      <c r="C139" s="57">
        <v>25865.599999999999</v>
      </c>
      <c r="D139" s="57">
        <v>47785.52</v>
      </c>
      <c r="E139" s="57">
        <v>48314.799999999996</v>
      </c>
      <c r="F139" s="115"/>
      <c r="G139" s="57"/>
      <c r="H139" s="57"/>
      <c r="I139" s="57"/>
      <c r="J139" s="57"/>
      <c r="K139" s="35"/>
      <c r="L139" s="51"/>
      <c r="M139" s="63"/>
    </row>
    <row r="140" spans="1:13" ht="15" hidden="1" thickBot="1" x14ac:dyDescent="0.35">
      <c r="A140" s="5">
        <v>45063</v>
      </c>
      <c r="B140" s="56">
        <v>19346.34</v>
      </c>
      <c r="C140" s="57">
        <v>16902.900000000001</v>
      </c>
      <c r="D140" s="57">
        <v>41206.129999999997</v>
      </c>
      <c r="E140" s="57">
        <v>33198.550000000003</v>
      </c>
      <c r="F140" s="115"/>
      <c r="G140" s="57"/>
      <c r="H140" s="57"/>
      <c r="I140" s="57"/>
      <c r="J140" s="57"/>
      <c r="K140" s="35"/>
      <c r="L140" s="51"/>
      <c r="M140" s="63"/>
    </row>
    <row r="141" spans="1:13" ht="15" hidden="1" thickBot="1" x14ac:dyDescent="0.35">
      <c r="A141" s="5">
        <v>45064</v>
      </c>
      <c r="B141" s="56">
        <v>13470.48</v>
      </c>
      <c r="C141" s="57">
        <v>18001.169999999998</v>
      </c>
      <c r="D141" s="57">
        <v>33673.01</v>
      </c>
      <c r="E141" s="57">
        <v>34316.11</v>
      </c>
      <c r="F141" s="115"/>
      <c r="G141" s="57"/>
      <c r="H141" s="57"/>
      <c r="I141" s="57"/>
      <c r="J141" s="57"/>
      <c r="K141" s="35"/>
      <c r="L141" s="51"/>
      <c r="M141" s="63"/>
    </row>
    <row r="142" spans="1:13" ht="15" hidden="1" thickBot="1" x14ac:dyDescent="0.35">
      <c r="A142" s="5">
        <v>45065</v>
      </c>
      <c r="B142" s="56">
        <v>14710.47</v>
      </c>
      <c r="C142" s="57">
        <v>11662.66</v>
      </c>
      <c r="D142" s="57">
        <v>37365.270000000004</v>
      </c>
      <c r="E142" s="57">
        <v>15385.62</v>
      </c>
      <c r="F142" s="115"/>
      <c r="G142" s="57"/>
      <c r="H142" s="57"/>
      <c r="I142" s="57"/>
      <c r="J142" s="57"/>
      <c r="K142" s="35"/>
      <c r="L142" s="51"/>
      <c r="M142" s="63"/>
    </row>
    <row r="143" spans="1:13" ht="15" hidden="1" thickBot="1" x14ac:dyDescent="0.35">
      <c r="A143" s="5">
        <v>45066</v>
      </c>
      <c r="B143" s="56">
        <v>18771.919999999998</v>
      </c>
      <c r="C143" s="57">
        <v>23313.119999999999</v>
      </c>
      <c r="D143" s="57">
        <v>17849.530000000002</v>
      </c>
      <c r="E143" s="57">
        <v>12426.12</v>
      </c>
      <c r="F143" s="115"/>
      <c r="G143" s="57"/>
      <c r="H143" s="57"/>
      <c r="I143" s="57"/>
      <c r="J143" s="57"/>
      <c r="K143" s="35"/>
      <c r="L143" s="51"/>
      <c r="M143" s="63"/>
    </row>
    <row r="144" spans="1:13" ht="15" hidden="1" thickBot="1" x14ac:dyDescent="0.35">
      <c r="A144" s="5">
        <v>45067</v>
      </c>
      <c r="B144" s="56">
        <v>0</v>
      </c>
      <c r="C144" s="57">
        <v>2864.53</v>
      </c>
      <c r="D144" s="57">
        <v>0</v>
      </c>
      <c r="E144" s="57">
        <v>1285.17</v>
      </c>
      <c r="F144" s="115"/>
      <c r="G144" s="57"/>
      <c r="H144" s="57"/>
      <c r="I144" s="57"/>
      <c r="J144" s="57"/>
      <c r="K144" s="35"/>
      <c r="L144" s="51"/>
      <c r="M144" s="63"/>
    </row>
    <row r="145" spans="1:13" ht="15" hidden="1" thickBot="1" x14ac:dyDescent="0.35">
      <c r="A145" s="5">
        <v>45068</v>
      </c>
      <c r="B145" s="56">
        <v>11982.95</v>
      </c>
      <c r="C145" s="57">
        <v>16108.58</v>
      </c>
      <c r="D145" s="57">
        <v>75170.39</v>
      </c>
      <c r="E145" s="57">
        <v>42461.23</v>
      </c>
      <c r="F145" s="115"/>
      <c r="G145" s="57"/>
      <c r="H145" s="57"/>
      <c r="I145" s="57"/>
      <c r="J145" s="57"/>
      <c r="K145" s="35"/>
      <c r="L145" s="51"/>
      <c r="M145" s="63"/>
    </row>
    <row r="146" spans="1:13" ht="15" hidden="1" thickBot="1" x14ac:dyDescent="0.35">
      <c r="A146" s="5">
        <v>45069</v>
      </c>
      <c r="B146" s="56">
        <v>6649.54</v>
      </c>
      <c r="C146" s="57">
        <v>24418.92</v>
      </c>
      <c r="D146" s="57">
        <v>113547.03</v>
      </c>
      <c r="E146" s="57">
        <v>59866.74</v>
      </c>
      <c r="F146" s="115"/>
      <c r="G146" s="57"/>
      <c r="H146" s="57"/>
      <c r="I146" s="57"/>
      <c r="J146" s="57"/>
      <c r="K146" s="35"/>
      <c r="L146" s="51"/>
      <c r="M146" s="63"/>
    </row>
    <row r="147" spans="1:13" ht="15" hidden="1" thickBot="1" x14ac:dyDescent="0.35">
      <c r="A147" s="5">
        <v>45070</v>
      </c>
      <c r="B147" s="56">
        <v>52722.400000000001</v>
      </c>
      <c r="C147" s="57">
        <v>5900.52</v>
      </c>
      <c r="D147" s="57">
        <v>43321.700000000004</v>
      </c>
      <c r="E147" s="57">
        <v>45616.759999999995</v>
      </c>
      <c r="F147" s="115"/>
      <c r="G147" s="57"/>
      <c r="H147" s="57"/>
      <c r="I147" s="57"/>
      <c r="J147" s="57"/>
      <c r="K147" s="35"/>
      <c r="L147" s="51"/>
      <c r="M147" s="63"/>
    </row>
    <row r="148" spans="1:13" ht="15" hidden="1" thickBot="1" x14ac:dyDescent="0.35">
      <c r="A148" s="5">
        <v>45071</v>
      </c>
      <c r="B148" s="56">
        <v>4882.51</v>
      </c>
      <c r="C148" s="57">
        <v>7390.81</v>
      </c>
      <c r="D148" s="57">
        <v>34949.949999999997</v>
      </c>
      <c r="E148" s="57">
        <v>22684.45</v>
      </c>
      <c r="F148" s="115"/>
      <c r="G148" s="57"/>
      <c r="H148" s="57"/>
      <c r="I148" s="57"/>
      <c r="J148" s="57"/>
      <c r="K148" s="35"/>
      <c r="L148" s="51"/>
      <c r="M148" s="63"/>
    </row>
    <row r="149" spans="1:13" ht="15" hidden="1" thickBot="1" x14ac:dyDescent="0.35">
      <c r="A149" s="5">
        <v>45072</v>
      </c>
      <c r="B149" s="56">
        <v>29178.79</v>
      </c>
      <c r="C149" s="57">
        <v>6453.24</v>
      </c>
      <c r="D149" s="57">
        <v>32188.410000000003</v>
      </c>
      <c r="E149" s="57">
        <v>32121.030000000002</v>
      </c>
      <c r="F149" s="115"/>
      <c r="G149" s="57"/>
      <c r="H149" s="57"/>
      <c r="I149" s="57"/>
      <c r="J149" s="57"/>
      <c r="K149" s="35"/>
      <c r="L149" s="51"/>
      <c r="M149" s="63"/>
    </row>
    <row r="150" spans="1:13" ht="15" hidden="1" thickBot="1" x14ac:dyDescent="0.35">
      <c r="A150" s="5">
        <v>45073</v>
      </c>
      <c r="B150" s="56">
        <v>13317.85</v>
      </c>
      <c r="C150" s="57">
        <v>12341.2</v>
      </c>
      <c r="D150" s="57">
        <v>31660.260000000002</v>
      </c>
      <c r="E150" s="57">
        <v>13869.83</v>
      </c>
      <c r="F150" s="115"/>
      <c r="G150" s="57"/>
      <c r="H150" s="57"/>
      <c r="I150" s="57"/>
      <c r="J150" s="57"/>
      <c r="K150" s="35"/>
      <c r="L150" s="51"/>
      <c r="M150" s="63"/>
    </row>
    <row r="151" spans="1:13" ht="15" hidden="1" thickBot="1" x14ac:dyDescent="0.35">
      <c r="A151" s="5">
        <v>45074</v>
      </c>
      <c r="B151" s="56">
        <v>0</v>
      </c>
      <c r="C151" s="57">
        <v>196.62</v>
      </c>
      <c r="D151" s="57">
        <v>0</v>
      </c>
      <c r="E151" s="57">
        <v>-509.88000000000005</v>
      </c>
      <c r="F151" s="115"/>
      <c r="G151" s="57"/>
      <c r="H151" s="57"/>
      <c r="I151" s="57"/>
      <c r="J151" s="57"/>
      <c r="K151" s="35"/>
      <c r="L151" s="51"/>
      <c r="M151" s="63"/>
    </row>
    <row r="152" spans="1:13" ht="15" hidden="1" thickBot="1" x14ac:dyDescent="0.35">
      <c r="A152" s="5">
        <v>45075</v>
      </c>
      <c r="B152" s="56">
        <v>14790.45</v>
      </c>
      <c r="C152" s="57">
        <v>16084.69</v>
      </c>
      <c r="D152" s="57">
        <v>17649.489999999998</v>
      </c>
      <c r="E152" s="57">
        <v>19109.509999999998</v>
      </c>
      <c r="F152" s="115"/>
      <c r="G152" s="57"/>
      <c r="H152" s="57"/>
      <c r="I152" s="57"/>
      <c r="J152" s="57"/>
      <c r="K152" s="35"/>
      <c r="L152" s="51"/>
      <c r="M152" s="63"/>
    </row>
    <row r="153" spans="1:13" ht="15" hidden="1" thickBot="1" x14ac:dyDescent="0.35">
      <c r="A153" s="5">
        <v>45076</v>
      </c>
      <c r="B153" s="56">
        <v>4752.46</v>
      </c>
      <c r="C153" s="57">
        <v>22042.82</v>
      </c>
      <c r="D153" s="57">
        <v>9762.99</v>
      </c>
      <c r="E153" s="57">
        <v>24204.54</v>
      </c>
      <c r="F153" s="115"/>
      <c r="G153" s="57"/>
      <c r="H153" s="57"/>
      <c r="I153" s="57"/>
      <c r="J153" s="57"/>
      <c r="K153" s="35"/>
      <c r="L153" s="51"/>
      <c r="M153" s="63"/>
    </row>
    <row r="154" spans="1:13" ht="15" hidden="1" thickBot="1" x14ac:dyDescent="0.35">
      <c r="A154" s="5">
        <v>45077</v>
      </c>
      <c r="B154" s="56">
        <v>12306.82</v>
      </c>
      <c r="C154" s="57">
        <v>27632.55</v>
      </c>
      <c r="D154" s="57">
        <v>36977.61</v>
      </c>
      <c r="E154" s="57">
        <v>38668.17</v>
      </c>
      <c r="F154" s="115"/>
      <c r="G154" s="57"/>
      <c r="H154" s="57"/>
      <c r="I154" s="57"/>
      <c r="J154" s="57"/>
      <c r="K154" s="35"/>
      <c r="L154" s="51"/>
      <c r="M154" s="63"/>
    </row>
    <row r="155" spans="1:13" ht="15" hidden="1" thickBot="1" x14ac:dyDescent="0.35">
      <c r="A155" s="5">
        <v>45078</v>
      </c>
      <c r="B155" s="56">
        <v>14729.23</v>
      </c>
      <c r="C155" s="57">
        <v>-358.66</v>
      </c>
      <c r="D155" s="57">
        <v>35224.050000000003</v>
      </c>
      <c r="E155" s="57">
        <v>38343.69</v>
      </c>
      <c r="F155" s="115"/>
      <c r="G155" s="57"/>
      <c r="H155" s="57"/>
      <c r="I155" s="57"/>
      <c r="J155" s="57"/>
      <c r="K155" s="35"/>
      <c r="L155" s="51"/>
      <c r="M155" s="63"/>
    </row>
    <row r="156" spans="1:13" ht="15" hidden="1" thickBot="1" x14ac:dyDescent="0.35">
      <c r="A156" s="5">
        <v>45079</v>
      </c>
      <c r="B156" s="56">
        <v>7898.66</v>
      </c>
      <c r="C156" s="57">
        <v>20662.07</v>
      </c>
      <c r="D156" s="57">
        <v>37247.519999999997</v>
      </c>
      <c r="E156" s="57">
        <v>10609.88</v>
      </c>
      <c r="F156" s="115"/>
      <c r="G156" s="57"/>
      <c r="H156" s="57"/>
      <c r="I156" s="57"/>
      <c r="J156" s="57"/>
      <c r="K156" s="35"/>
      <c r="L156" s="51"/>
      <c r="M156" s="63"/>
    </row>
    <row r="157" spans="1:13" ht="15" hidden="1" thickBot="1" x14ac:dyDescent="0.35">
      <c r="A157" s="5">
        <v>45080</v>
      </c>
      <c r="B157" s="56">
        <v>11890.25</v>
      </c>
      <c r="C157" s="57">
        <v>11079.27</v>
      </c>
      <c r="D157" s="57">
        <v>39868.879999999997</v>
      </c>
      <c r="E157" s="57">
        <v>14379.23</v>
      </c>
      <c r="F157" s="115"/>
      <c r="G157" s="57"/>
      <c r="H157" s="57"/>
      <c r="I157" s="57"/>
      <c r="J157" s="57"/>
      <c r="K157" s="35"/>
      <c r="L157" s="51"/>
      <c r="M157" s="63"/>
    </row>
    <row r="158" spans="1:13" ht="15" hidden="1" thickBot="1" x14ac:dyDescent="0.35">
      <c r="A158" s="5">
        <v>45081</v>
      </c>
      <c r="B158" s="56">
        <v>0</v>
      </c>
      <c r="C158" s="57">
        <v>386.71</v>
      </c>
      <c r="D158" s="57">
        <v>0</v>
      </c>
      <c r="E158" s="57">
        <v>0</v>
      </c>
      <c r="F158" s="115"/>
      <c r="G158" s="57"/>
      <c r="H158" s="57"/>
      <c r="I158" s="57"/>
      <c r="J158" s="57"/>
      <c r="K158" s="35"/>
      <c r="L158" s="51"/>
      <c r="M158" s="63"/>
    </row>
    <row r="159" spans="1:13" ht="15" hidden="1" thickBot="1" x14ac:dyDescent="0.35">
      <c r="A159" s="5">
        <v>45082</v>
      </c>
      <c r="B159" s="56">
        <v>14838.69</v>
      </c>
      <c r="C159" s="57">
        <v>14651.12</v>
      </c>
      <c r="D159" s="57">
        <v>41024.590000000004</v>
      </c>
      <c r="E159" s="57">
        <v>47123.25</v>
      </c>
      <c r="F159" s="115"/>
      <c r="G159" s="57"/>
      <c r="H159" s="57"/>
      <c r="I159" s="57"/>
      <c r="J159" s="57"/>
      <c r="K159" s="35"/>
      <c r="L159" s="51"/>
      <c r="M159" s="63"/>
    </row>
    <row r="160" spans="1:13" ht="15" hidden="1" thickBot="1" x14ac:dyDescent="0.35">
      <c r="A160" s="5">
        <v>45083</v>
      </c>
      <c r="B160" s="56">
        <v>17985.900000000001</v>
      </c>
      <c r="C160" s="57">
        <v>19385.849999999999</v>
      </c>
      <c r="D160" s="57">
        <v>24740.240000000002</v>
      </c>
      <c r="E160" s="57">
        <v>58013.9</v>
      </c>
      <c r="F160" s="115"/>
      <c r="G160" s="57"/>
      <c r="H160" s="57"/>
      <c r="I160" s="57"/>
      <c r="J160" s="57"/>
      <c r="K160" s="35"/>
      <c r="L160" s="51"/>
      <c r="M160" s="63"/>
    </row>
    <row r="161" spans="1:13" ht="15" hidden="1" thickBot="1" x14ac:dyDescent="0.35">
      <c r="A161" s="5">
        <v>45084</v>
      </c>
      <c r="B161" s="56">
        <v>16916.98</v>
      </c>
      <c r="C161" s="57">
        <v>-36.39</v>
      </c>
      <c r="D161" s="57">
        <v>36627.67</v>
      </c>
      <c r="E161" s="57">
        <v>39196.129999999997</v>
      </c>
      <c r="F161" s="115"/>
      <c r="G161" s="57"/>
      <c r="H161" s="57"/>
      <c r="I161" s="57"/>
      <c r="J161" s="57"/>
      <c r="K161" s="35"/>
      <c r="L161" s="51"/>
      <c r="M161" s="63"/>
    </row>
    <row r="162" spans="1:13" ht="15" hidden="1" thickBot="1" x14ac:dyDescent="0.35">
      <c r="A162" s="5">
        <v>45085</v>
      </c>
      <c r="B162" s="56">
        <v>12940.15</v>
      </c>
      <c r="C162" s="57">
        <v>6589.79</v>
      </c>
      <c r="D162" s="57">
        <v>45334.380000000005</v>
      </c>
      <c r="E162" s="57">
        <v>47046.29</v>
      </c>
      <c r="F162" s="115"/>
      <c r="G162" s="57"/>
      <c r="H162" s="57"/>
      <c r="I162" s="57"/>
      <c r="J162" s="57"/>
      <c r="K162" s="35"/>
      <c r="L162" s="51"/>
      <c r="M162" s="63"/>
    </row>
    <row r="163" spans="1:13" ht="15" hidden="1" thickBot="1" x14ac:dyDescent="0.35">
      <c r="A163" s="5">
        <v>45086</v>
      </c>
      <c r="B163" s="56">
        <v>23227.16</v>
      </c>
      <c r="C163" s="57">
        <v>17030.64</v>
      </c>
      <c r="D163" s="57">
        <v>29656.09</v>
      </c>
      <c r="E163" s="57">
        <v>42670.86</v>
      </c>
      <c r="F163" s="115"/>
      <c r="G163" s="57"/>
      <c r="H163" s="57"/>
      <c r="I163" s="57"/>
      <c r="J163" s="57"/>
      <c r="K163" s="35"/>
      <c r="L163" s="51"/>
      <c r="M163" s="63"/>
    </row>
    <row r="164" spans="1:13" ht="15" hidden="1" thickBot="1" x14ac:dyDescent="0.35">
      <c r="A164" s="5">
        <v>45087</v>
      </c>
      <c r="B164" s="56">
        <v>31665.33</v>
      </c>
      <c r="C164" s="57">
        <v>11328.94</v>
      </c>
      <c r="D164" s="57">
        <v>31380.73</v>
      </c>
      <c r="E164" s="57">
        <v>26365.05</v>
      </c>
      <c r="F164" s="115"/>
      <c r="G164" s="57"/>
      <c r="H164" s="57"/>
      <c r="I164" s="57"/>
      <c r="J164" s="57"/>
      <c r="K164" s="35"/>
      <c r="L164" s="51"/>
      <c r="M164" s="63"/>
    </row>
    <row r="165" spans="1:13" ht="15" hidden="1" thickBot="1" x14ac:dyDescent="0.35">
      <c r="A165" s="5">
        <v>45088</v>
      </c>
      <c r="B165" s="56">
        <v>0</v>
      </c>
      <c r="C165" s="57">
        <v>1844.43</v>
      </c>
      <c r="D165" s="57">
        <v>0</v>
      </c>
      <c r="E165" s="57">
        <v>784.04</v>
      </c>
      <c r="F165" s="115"/>
      <c r="G165" s="57"/>
      <c r="H165" s="57"/>
      <c r="I165" s="57"/>
      <c r="J165" s="57"/>
      <c r="K165" s="35"/>
      <c r="L165" s="51"/>
      <c r="M165" s="63"/>
    </row>
    <row r="166" spans="1:13" ht="15" hidden="1" thickBot="1" x14ac:dyDescent="0.35">
      <c r="A166" s="5">
        <v>45089</v>
      </c>
      <c r="B166" s="56">
        <v>16816.580000000002</v>
      </c>
      <c r="C166" s="57">
        <v>12395.81</v>
      </c>
      <c r="D166" s="57">
        <v>35062.47</v>
      </c>
      <c r="E166" s="57">
        <v>40558.299999999996</v>
      </c>
      <c r="F166" s="115"/>
      <c r="G166" s="57"/>
      <c r="H166" s="57"/>
      <c r="I166" s="57"/>
      <c r="J166" s="57"/>
      <c r="K166" s="35"/>
      <c r="L166" s="51"/>
      <c r="M166" s="63"/>
    </row>
    <row r="167" spans="1:13" ht="15" hidden="1" thickBot="1" x14ac:dyDescent="0.35">
      <c r="A167" s="5">
        <v>45090</v>
      </c>
      <c r="B167" s="56">
        <v>32991.33</v>
      </c>
      <c r="C167" s="57">
        <v>15728.81</v>
      </c>
      <c r="D167" s="57">
        <v>56042.950000000004</v>
      </c>
      <c r="E167" s="57">
        <v>46850.28</v>
      </c>
      <c r="F167" s="115"/>
      <c r="G167" s="57"/>
      <c r="H167" s="57"/>
      <c r="I167" s="57"/>
      <c r="J167" s="57"/>
      <c r="K167" s="35"/>
      <c r="L167" s="51"/>
      <c r="M167" s="63"/>
    </row>
    <row r="168" spans="1:13" ht="15" hidden="1" thickBot="1" x14ac:dyDescent="0.35">
      <c r="A168" s="5">
        <v>45091</v>
      </c>
      <c r="B168" s="56">
        <v>8509.83</v>
      </c>
      <c r="C168" s="57">
        <v>12513.06</v>
      </c>
      <c r="D168" s="57">
        <v>33087.770000000004</v>
      </c>
      <c r="E168" s="57">
        <v>30990.32</v>
      </c>
      <c r="F168" s="115"/>
      <c r="G168" s="57"/>
      <c r="H168" s="57"/>
      <c r="I168" s="57"/>
      <c r="J168" s="57"/>
      <c r="K168" s="35"/>
      <c r="L168" s="51"/>
      <c r="M168" s="63"/>
    </row>
    <row r="169" spans="1:13" ht="15" hidden="1" thickBot="1" x14ac:dyDescent="0.35">
      <c r="A169" s="5">
        <v>45092</v>
      </c>
      <c r="B169" s="56">
        <v>16111.09</v>
      </c>
      <c r="C169" s="57">
        <v>18298.63</v>
      </c>
      <c r="D169" s="57">
        <v>39753.78</v>
      </c>
      <c r="E169" s="57">
        <v>47878.100000000006</v>
      </c>
      <c r="F169" s="115"/>
      <c r="G169" s="57"/>
      <c r="H169" s="57"/>
      <c r="I169" s="57"/>
      <c r="J169" s="57"/>
      <c r="K169" s="35"/>
      <c r="L169" s="51"/>
      <c r="M169" s="63"/>
    </row>
    <row r="170" spans="1:13" ht="15" hidden="1" thickBot="1" x14ac:dyDescent="0.35">
      <c r="A170" s="5">
        <v>45093</v>
      </c>
      <c r="B170" s="56">
        <v>10037.049999999999</v>
      </c>
      <c r="C170" s="57">
        <v>14010.21</v>
      </c>
      <c r="D170" s="57">
        <v>51263.22</v>
      </c>
      <c r="E170" s="57">
        <v>58279.479999999996</v>
      </c>
      <c r="F170" s="115"/>
      <c r="G170" s="57"/>
      <c r="H170" s="57"/>
      <c r="I170" s="57"/>
      <c r="J170" s="57"/>
      <c r="K170" s="35"/>
      <c r="L170" s="51"/>
      <c r="M170" s="63"/>
    </row>
    <row r="171" spans="1:13" ht="15" hidden="1" thickBot="1" x14ac:dyDescent="0.35">
      <c r="A171" s="5">
        <v>45094</v>
      </c>
      <c r="B171" s="56">
        <v>37865.879999999997</v>
      </c>
      <c r="C171" s="57">
        <v>15153.45</v>
      </c>
      <c r="D171" s="57">
        <v>21531.02</v>
      </c>
      <c r="E171" s="57">
        <v>27240.86</v>
      </c>
      <c r="F171" s="115"/>
      <c r="G171" s="57"/>
      <c r="H171" s="57"/>
      <c r="I171" s="57"/>
      <c r="J171" s="57"/>
      <c r="K171" s="35"/>
      <c r="L171" s="51"/>
      <c r="M171" s="63"/>
    </row>
    <row r="172" spans="1:13" ht="15" hidden="1" thickBot="1" x14ac:dyDescent="0.35">
      <c r="A172" s="5">
        <v>45095</v>
      </c>
      <c r="B172" s="56">
        <v>0</v>
      </c>
      <c r="C172" s="57">
        <v>1216.79</v>
      </c>
      <c r="D172" s="57">
        <v>0</v>
      </c>
      <c r="E172" s="57">
        <v>0</v>
      </c>
      <c r="F172" s="115"/>
      <c r="G172" s="57"/>
      <c r="H172" s="57"/>
      <c r="I172" s="57"/>
      <c r="J172" s="57"/>
      <c r="K172" s="35"/>
      <c r="L172" s="51"/>
      <c r="M172" s="63"/>
    </row>
    <row r="173" spans="1:13" ht="15" hidden="1" thickBot="1" x14ac:dyDescent="0.35">
      <c r="A173" s="5">
        <v>45096</v>
      </c>
      <c r="B173" s="56">
        <v>4544.03</v>
      </c>
      <c r="C173" s="57">
        <v>21715.16</v>
      </c>
      <c r="D173" s="57">
        <v>61751.53</v>
      </c>
      <c r="E173" s="57">
        <v>39589.839999999997</v>
      </c>
      <c r="F173" s="115"/>
      <c r="G173" s="57"/>
      <c r="H173" s="57"/>
      <c r="I173" s="57"/>
      <c r="J173" s="57"/>
      <c r="K173" s="35"/>
      <c r="L173" s="51"/>
      <c r="M173" s="63"/>
    </row>
    <row r="174" spans="1:13" ht="15" hidden="1" thickBot="1" x14ac:dyDescent="0.35">
      <c r="A174" s="5">
        <v>45097</v>
      </c>
      <c r="B174" s="56">
        <v>6400.53</v>
      </c>
      <c r="C174" s="57">
        <v>5684.36</v>
      </c>
      <c r="D174" s="57">
        <v>45009.950000000004</v>
      </c>
      <c r="E174" s="57">
        <v>34190.17</v>
      </c>
      <c r="F174" s="115"/>
      <c r="G174" s="57"/>
      <c r="H174" s="57"/>
      <c r="I174" s="57"/>
      <c r="J174" s="57"/>
      <c r="K174" s="35"/>
      <c r="L174" s="51"/>
      <c r="M174" s="63"/>
    </row>
    <row r="175" spans="1:13" ht="15" hidden="1" thickBot="1" x14ac:dyDescent="0.35">
      <c r="A175" s="5">
        <v>45098</v>
      </c>
      <c r="B175" s="56">
        <v>12240.45</v>
      </c>
      <c r="C175" s="57">
        <v>5432.51</v>
      </c>
      <c r="D175" s="57">
        <v>34583.15</v>
      </c>
      <c r="E175" s="57">
        <v>25237.279999999999</v>
      </c>
      <c r="F175" s="115"/>
      <c r="G175" s="57"/>
      <c r="H175" s="57"/>
      <c r="I175" s="57"/>
      <c r="J175" s="57"/>
      <c r="K175" s="35"/>
      <c r="L175" s="51"/>
      <c r="M175" s="63"/>
    </row>
    <row r="176" spans="1:13" ht="15" hidden="1" thickBot="1" x14ac:dyDescent="0.35">
      <c r="A176" s="5">
        <v>45099</v>
      </c>
      <c r="B176" s="56">
        <v>13070.84</v>
      </c>
      <c r="C176" s="57">
        <v>18946.93</v>
      </c>
      <c r="D176" s="57">
        <v>38086.51</v>
      </c>
      <c r="E176" s="57">
        <v>47507.060000000005</v>
      </c>
      <c r="F176" s="115"/>
      <c r="G176" s="57"/>
      <c r="H176" s="57"/>
      <c r="I176" s="57"/>
      <c r="J176" s="57"/>
      <c r="K176" s="35"/>
      <c r="L176" s="51"/>
      <c r="M176" s="63"/>
    </row>
    <row r="177" spans="1:13" ht="15" hidden="1" thickBot="1" x14ac:dyDescent="0.35">
      <c r="A177" s="5">
        <v>45100</v>
      </c>
      <c r="B177" s="56">
        <v>19766.28</v>
      </c>
      <c r="C177" s="57">
        <v>6117.26</v>
      </c>
      <c r="D177" s="57">
        <v>38418.370000000003</v>
      </c>
      <c r="E177" s="57">
        <v>13793.43</v>
      </c>
      <c r="F177" s="115"/>
      <c r="G177" s="57"/>
      <c r="H177" s="57"/>
      <c r="I177" s="57"/>
      <c r="J177" s="57"/>
      <c r="K177" s="35"/>
      <c r="L177" s="51"/>
      <c r="M177" s="63"/>
    </row>
    <row r="178" spans="1:13" ht="15" hidden="1" thickBot="1" x14ac:dyDescent="0.35">
      <c r="A178" s="5">
        <v>45101</v>
      </c>
      <c r="B178" s="56">
        <v>12176.36</v>
      </c>
      <c r="C178" s="57">
        <v>20298.439999999999</v>
      </c>
      <c r="D178" s="57">
        <v>27881.25</v>
      </c>
      <c r="E178" s="57">
        <v>28253.41</v>
      </c>
      <c r="F178" s="115"/>
      <c r="G178" s="57"/>
      <c r="H178" s="57"/>
      <c r="I178" s="57"/>
      <c r="J178" s="57"/>
      <c r="K178" s="35"/>
      <c r="L178" s="51"/>
      <c r="M178" s="63"/>
    </row>
    <row r="179" spans="1:13" ht="15" hidden="1" thickBot="1" x14ac:dyDescent="0.35">
      <c r="A179" s="5">
        <v>45102</v>
      </c>
      <c r="B179" s="56">
        <v>0</v>
      </c>
      <c r="C179" s="57">
        <v>876.56</v>
      </c>
      <c r="D179" s="57">
        <v>0</v>
      </c>
      <c r="E179" s="57">
        <v>675.36</v>
      </c>
      <c r="F179" s="115"/>
      <c r="G179" s="57"/>
      <c r="H179" s="57"/>
      <c r="I179" s="57"/>
      <c r="J179" s="57"/>
      <c r="K179" s="35"/>
      <c r="L179" s="51"/>
      <c r="M179" s="63"/>
    </row>
    <row r="180" spans="1:13" ht="15" hidden="1" thickBot="1" x14ac:dyDescent="0.35">
      <c r="A180" s="5">
        <v>45103</v>
      </c>
      <c r="B180" s="56">
        <v>19887.86</v>
      </c>
      <c r="C180" s="57">
        <v>36081.71</v>
      </c>
      <c r="D180" s="57">
        <v>47866.78</v>
      </c>
      <c r="E180" s="57">
        <v>69654.430000000008</v>
      </c>
      <c r="F180" s="115"/>
      <c r="G180" s="57"/>
      <c r="H180" s="57"/>
      <c r="I180" s="57"/>
      <c r="J180" s="57"/>
      <c r="K180" s="35"/>
      <c r="L180" s="51"/>
      <c r="M180" s="63"/>
    </row>
    <row r="181" spans="1:13" ht="15" hidden="1" thickBot="1" x14ac:dyDescent="0.35">
      <c r="A181" s="5">
        <v>45104</v>
      </c>
      <c r="B181" s="56">
        <v>24241.33</v>
      </c>
      <c r="C181" s="57">
        <v>7964.15</v>
      </c>
      <c r="D181" s="57">
        <v>37449.870000000003</v>
      </c>
      <c r="E181" s="57">
        <v>33048.229999999996</v>
      </c>
      <c r="F181" s="115"/>
      <c r="G181" s="57"/>
      <c r="H181" s="57"/>
      <c r="I181" s="57"/>
      <c r="J181" s="57"/>
      <c r="K181" s="35"/>
      <c r="L181" s="51"/>
      <c r="M181" s="63"/>
    </row>
    <row r="182" spans="1:13" ht="15" hidden="1" thickBot="1" x14ac:dyDescent="0.35">
      <c r="A182" s="5">
        <v>45105</v>
      </c>
      <c r="B182" s="56">
        <v>21447.41</v>
      </c>
      <c r="C182" s="57">
        <v>33853.879999999997</v>
      </c>
      <c r="D182" s="57">
        <v>43222.35</v>
      </c>
      <c r="E182" s="57">
        <v>59812.7</v>
      </c>
      <c r="F182" s="115"/>
      <c r="G182" s="57"/>
      <c r="H182" s="57"/>
      <c r="I182" s="57"/>
      <c r="J182" s="57"/>
      <c r="K182" s="35"/>
      <c r="L182" s="51"/>
      <c r="M182" s="63"/>
    </row>
    <row r="183" spans="1:13" ht="15" hidden="1" thickBot="1" x14ac:dyDescent="0.35">
      <c r="A183" s="5">
        <v>45106</v>
      </c>
      <c r="B183" s="56">
        <v>15565.79</v>
      </c>
      <c r="C183" s="57">
        <v>9052.7000000000007</v>
      </c>
      <c r="D183" s="57">
        <v>56407.33</v>
      </c>
      <c r="E183" s="57">
        <v>29059.15</v>
      </c>
      <c r="F183" s="115"/>
      <c r="G183" s="57"/>
      <c r="H183" s="57"/>
      <c r="I183" s="57"/>
      <c r="J183" s="57"/>
      <c r="K183" s="35"/>
      <c r="L183" s="51"/>
      <c r="M183" s="63"/>
    </row>
    <row r="184" spans="1:13" ht="15" hidden="1" thickBot="1" x14ac:dyDescent="0.35">
      <c r="A184" s="5">
        <v>45107</v>
      </c>
      <c r="B184" s="56">
        <v>44920.91</v>
      </c>
      <c r="C184" s="57">
        <v>30001.13</v>
      </c>
      <c r="D184" s="57">
        <v>101962.34</v>
      </c>
      <c r="E184" s="57">
        <v>35174.759999999995</v>
      </c>
      <c r="F184" s="115"/>
      <c r="G184" s="57"/>
      <c r="H184" s="57"/>
      <c r="I184" s="57"/>
      <c r="J184" s="57"/>
      <c r="K184" s="35"/>
      <c r="L184" s="51"/>
      <c r="M184" s="63"/>
    </row>
    <row r="185" spans="1:13" ht="15" hidden="1" thickBot="1" x14ac:dyDescent="0.35">
      <c r="A185" s="5">
        <v>45108</v>
      </c>
      <c r="B185" s="56">
        <v>10362.98</v>
      </c>
      <c r="C185" s="57">
        <v>29750.57</v>
      </c>
      <c r="D185" s="57">
        <v>29102.02</v>
      </c>
      <c r="E185" s="57">
        <v>18329.03</v>
      </c>
      <c r="F185" s="115"/>
      <c r="G185" s="57"/>
      <c r="H185" s="57"/>
      <c r="I185" s="57"/>
      <c r="J185" s="57"/>
      <c r="K185" s="35"/>
      <c r="L185" s="51"/>
      <c r="M185" s="63"/>
    </row>
    <row r="186" spans="1:13" ht="15" hidden="1" thickBot="1" x14ac:dyDescent="0.35">
      <c r="A186" s="5">
        <v>45109</v>
      </c>
      <c r="B186" s="56">
        <v>0</v>
      </c>
      <c r="C186" s="57">
        <v>3956.37</v>
      </c>
      <c r="D186" s="57">
        <v>0</v>
      </c>
      <c r="E186" s="57">
        <v>168.04</v>
      </c>
      <c r="F186" s="115"/>
      <c r="G186" s="57"/>
      <c r="H186" s="57"/>
      <c r="I186" s="57"/>
      <c r="J186" s="57"/>
      <c r="K186" s="35"/>
      <c r="L186" s="51"/>
      <c r="M186" s="63"/>
    </row>
    <row r="187" spans="1:13" ht="15" hidden="1" thickBot="1" x14ac:dyDescent="0.35">
      <c r="A187" s="5">
        <v>45110</v>
      </c>
      <c r="B187" s="56">
        <v>12625.81</v>
      </c>
      <c r="C187" s="57">
        <v>25312.97</v>
      </c>
      <c r="D187" s="57">
        <v>54916.19</v>
      </c>
      <c r="E187" s="57">
        <v>43824.82</v>
      </c>
      <c r="F187" s="115"/>
      <c r="G187" s="57"/>
      <c r="H187" s="57"/>
      <c r="I187" s="57"/>
      <c r="J187" s="57"/>
      <c r="K187" s="35"/>
      <c r="L187" s="51"/>
      <c r="M187" s="63"/>
    </row>
    <row r="188" spans="1:13" ht="15" hidden="1" thickBot="1" x14ac:dyDescent="0.35">
      <c r="A188" s="5">
        <v>45111</v>
      </c>
      <c r="B188" s="56">
        <v>11856.89</v>
      </c>
      <c r="C188" s="57">
        <v>6485.9</v>
      </c>
      <c r="D188" s="57">
        <v>45950.189999999995</v>
      </c>
      <c r="E188" s="57">
        <v>35921.660000000003</v>
      </c>
      <c r="F188" s="115"/>
      <c r="G188" s="57"/>
      <c r="H188" s="57"/>
      <c r="I188" s="57"/>
      <c r="J188" s="57"/>
      <c r="K188" s="35"/>
      <c r="L188" s="51"/>
      <c r="M188" s="63"/>
    </row>
    <row r="189" spans="1:13" ht="15" hidden="1" thickBot="1" x14ac:dyDescent="0.35">
      <c r="A189" s="5">
        <v>45112</v>
      </c>
      <c r="B189" s="56">
        <v>17772.29</v>
      </c>
      <c r="C189" s="57">
        <v>10860.17</v>
      </c>
      <c r="D189" s="57">
        <v>54628.7</v>
      </c>
      <c r="E189" s="57">
        <v>34940.85</v>
      </c>
      <c r="F189" s="115"/>
      <c r="G189" s="57"/>
      <c r="H189" s="57"/>
      <c r="I189" s="57"/>
      <c r="J189" s="57"/>
      <c r="K189" s="35"/>
      <c r="L189" s="51"/>
      <c r="M189" s="63"/>
    </row>
    <row r="190" spans="1:13" ht="15" hidden="1" thickBot="1" x14ac:dyDescent="0.35">
      <c r="A190" s="5">
        <v>45113</v>
      </c>
      <c r="B190" s="56">
        <v>13921.07</v>
      </c>
      <c r="C190" s="57">
        <v>17776.32</v>
      </c>
      <c r="D190" s="57">
        <v>56275.649999999994</v>
      </c>
      <c r="E190" s="57">
        <v>39405.32</v>
      </c>
      <c r="F190" s="115"/>
      <c r="G190" s="57"/>
      <c r="H190" s="57"/>
      <c r="I190" s="57"/>
      <c r="J190" s="57"/>
      <c r="K190" s="35"/>
      <c r="L190" s="51"/>
      <c r="M190" s="63"/>
    </row>
    <row r="191" spans="1:13" ht="15" hidden="1" thickBot="1" x14ac:dyDescent="0.35">
      <c r="A191" s="5">
        <v>45114</v>
      </c>
      <c r="B191" s="56">
        <v>23488.6</v>
      </c>
      <c r="C191" s="57">
        <v>10069.43</v>
      </c>
      <c r="D191" s="57">
        <v>57190.38</v>
      </c>
      <c r="E191" s="57">
        <v>41818.76</v>
      </c>
      <c r="F191" s="115"/>
      <c r="G191" s="57"/>
      <c r="H191" s="57"/>
      <c r="I191" s="57"/>
      <c r="J191" s="57"/>
      <c r="K191" s="35"/>
      <c r="L191" s="51"/>
      <c r="M191" s="63"/>
    </row>
    <row r="192" spans="1:13" ht="15" hidden="1" thickBot="1" x14ac:dyDescent="0.35">
      <c r="A192" s="5">
        <v>45115</v>
      </c>
      <c r="B192" s="56">
        <v>16379.08</v>
      </c>
      <c r="C192" s="57">
        <v>20335.169999999998</v>
      </c>
      <c r="D192" s="57">
        <v>38942.990000000005</v>
      </c>
      <c r="E192" s="57">
        <v>23246.719999999998</v>
      </c>
      <c r="F192" s="115"/>
      <c r="G192" s="57"/>
      <c r="H192" s="57"/>
      <c r="I192" s="57"/>
      <c r="J192" s="57"/>
      <c r="K192" s="35"/>
      <c r="L192" s="51"/>
      <c r="M192" s="63"/>
    </row>
    <row r="193" spans="1:13" ht="15" hidden="1" thickBot="1" x14ac:dyDescent="0.35">
      <c r="A193" s="5">
        <v>45116</v>
      </c>
      <c r="B193" s="56">
        <v>0</v>
      </c>
      <c r="C193" s="57">
        <v>1946.94</v>
      </c>
      <c r="D193" s="57">
        <v>0</v>
      </c>
      <c r="E193" s="57">
        <v>413.31</v>
      </c>
      <c r="F193" s="115"/>
      <c r="G193" s="57"/>
      <c r="H193" s="57"/>
      <c r="I193" s="57"/>
      <c r="J193" s="57"/>
      <c r="K193" s="35"/>
      <c r="L193" s="51"/>
      <c r="M193" s="63"/>
    </row>
    <row r="194" spans="1:13" ht="15" hidden="1" thickBot="1" x14ac:dyDescent="0.35">
      <c r="A194" s="5">
        <v>45117</v>
      </c>
      <c r="B194" s="56">
        <v>9289.15</v>
      </c>
      <c r="C194" s="57">
        <v>10297.19</v>
      </c>
      <c r="D194" s="57">
        <v>59728.689999999995</v>
      </c>
      <c r="E194" s="57">
        <v>40885.760000000002</v>
      </c>
      <c r="F194" s="115"/>
      <c r="G194" s="57"/>
      <c r="H194" s="57"/>
      <c r="I194" s="57"/>
      <c r="J194" s="57"/>
      <c r="K194" s="35"/>
      <c r="L194" s="51"/>
      <c r="M194" s="63"/>
    </row>
    <row r="195" spans="1:13" ht="15" hidden="1" thickBot="1" x14ac:dyDescent="0.35">
      <c r="A195" s="5">
        <v>45118</v>
      </c>
      <c r="B195" s="56">
        <v>24802.81</v>
      </c>
      <c r="C195" s="57">
        <v>-11157.19</v>
      </c>
      <c r="D195" s="57">
        <v>30225.410000000003</v>
      </c>
      <c r="E195" s="57">
        <v>25327.96</v>
      </c>
      <c r="F195" s="115"/>
      <c r="G195" s="57"/>
      <c r="H195" s="57"/>
      <c r="I195" s="57"/>
      <c r="J195" s="57"/>
      <c r="K195" s="35"/>
      <c r="L195" s="51"/>
      <c r="M195" s="63"/>
    </row>
    <row r="196" spans="1:13" ht="15" hidden="1" thickBot="1" x14ac:dyDescent="0.35">
      <c r="A196" s="5">
        <v>45119</v>
      </c>
      <c r="B196" s="56">
        <v>11183.74</v>
      </c>
      <c r="C196" s="57">
        <v>8060.75</v>
      </c>
      <c r="D196" s="57">
        <v>42268.35</v>
      </c>
      <c r="E196" s="57">
        <v>37635.97</v>
      </c>
      <c r="F196" s="115"/>
      <c r="G196" s="57"/>
      <c r="H196" s="57"/>
      <c r="I196" s="57"/>
      <c r="J196" s="57"/>
      <c r="K196" s="35"/>
      <c r="L196" s="51"/>
      <c r="M196" s="63"/>
    </row>
    <row r="197" spans="1:13" ht="15" hidden="1" thickBot="1" x14ac:dyDescent="0.35">
      <c r="A197" s="5">
        <v>45120</v>
      </c>
      <c r="B197" s="56">
        <v>30092.91</v>
      </c>
      <c r="C197" s="57">
        <v>19794.919999999998</v>
      </c>
      <c r="D197" s="57">
        <v>31164.93</v>
      </c>
      <c r="E197" s="57">
        <v>36027.949999999997</v>
      </c>
      <c r="F197" s="115"/>
      <c r="G197" s="57"/>
      <c r="H197" s="57"/>
      <c r="I197" s="57"/>
      <c r="J197" s="57"/>
      <c r="K197" s="35"/>
      <c r="L197" s="51"/>
      <c r="M197" s="63"/>
    </row>
    <row r="198" spans="1:13" ht="15" hidden="1" thickBot="1" x14ac:dyDescent="0.35">
      <c r="A198" s="5">
        <v>45121</v>
      </c>
      <c r="B198" s="56">
        <v>2262.21</v>
      </c>
      <c r="C198" s="57">
        <v>16454.259999999998</v>
      </c>
      <c r="D198" s="57">
        <v>14576.68</v>
      </c>
      <c r="E198" s="57">
        <v>6184.6</v>
      </c>
      <c r="F198" s="115"/>
      <c r="G198" s="57"/>
      <c r="H198" s="57"/>
      <c r="I198" s="57"/>
      <c r="J198" s="57"/>
      <c r="K198" s="35"/>
      <c r="L198" s="51"/>
      <c r="M198" s="63"/>
    </row>
    <row r="199" spans="1:13" ht="15" hidden="1" thickBot="1" x14ac:dyDescent="0.35">
      <c r="A199" s="5">
        <v>45122</v>
      </c>
      <c r="B199" s="56">
        <v>6795.87</v>
      </c>
      <c r="C199" s="57">
        <v>5188.1400000000003</v>
      </c>
      <c r="D199" s="57">
        <v>16306.640000000001</v>
      </c>
      <c r="E199" s="57">
        <v>23664.550000000003</v>
      </c>
      <c r="F199" s="115"/>
      <c r="G199" s="57"/>
      <c r="H199" s="57"/>
      <c r="I199" s="57"/>
      <c r="J199" s="57"/>
      <c r="K199" s="35"/>
      <c r="L199" s="51"/>
      <c r="M199" s="63"/>
    </row>
    <row r="200" spans="1:13" ht="15" hidden="1" thickBot="1" x14ac:dyDescent="0.35">
      <c r="A200" s="5">
        <v>45123</v>
      </c>
      <c r="B200" s="56">
        <v>0</v>
      </c>
      <c r="C200" s="57">
        <v>-15062.08</v>
      </c>
      <c r="D200" s="57">
        <v>0</v>
      </c>
      <c r="E200" s="57">
        <v>0</v>
      </c>
      <c r="F200" s="115"/>
      <c r="G200" s="57"/>
      <c r="H200" s="57"/>
      <c r="I200" s="57"/>
      <c r="J200" s="57"/>
      <c r="K200" s="35"/>
      <c r="L200" s="51"/>
      <c r="M200" s="63"/>
    </row>
    <row r="201" spans="1:13" ht="15" hidden="1" thickBot="1" x14ac:dyDescent="0.35">
      <c r="A201" s="5">
        <v>45124</v>
      </c>
      <c r="B201" s="56">
        <v>20918.04</v>
      </c>
      <c r="C201" s="57">
        <v>30868.86</v>
      </c>
      <c r="D201" s="57">
        <v>21550.44</v>
      </c>
      <c r="E201" s="57">
        <v>46022.759999999995</v>
      </c>
      <c r="F201" s="115"/>
      <c r="G201" s="57"/>
      <c r="H201" s="57"/>
      <c r="I201" s="57"/>
      <c r="J201" s="57"/>
      <c r="K201" s="35"/>
      <c r="L201" s="51"/>
      <c r="M201" s="63"/>
    </row>
    <row r="202" spans="1:13" ht="15" hidden="1" thickBot="1" x14ac:dyDescent="0.35">
      <c r="A202" s="5">
        <v>45125</v>
      </c>
      <c r="B202" s="56">
        <v>39853.589999999997</v>
      </c>
      <c r="C202" s="57">
        <v>13932.84</v>
      </c>
      <c r="D202" s="57">
        <v>60557.93</v>
      </c>
      <c r="E202" s="57">
        <v>55650.85</v>
      </c>
      <c r="F202" s="115"/>
      <c r="G202" s="57"/>
      <c r="H202" s="57"/>
      <c r="I202" s="57"/>
      <c r="J202" s="57"/>
      <c r="K202" s="35"/>
      <c r="L202" s="51"/>
      <c r="M202" s="63"/>
    </row>
    <row r="203" spans="1:13" ht="15" hidden="1" thickBot="1" x14ac:dyDescent="0.35">
      <c r="A203" s="5">
        <v>45126</v>
      </c>
      <c r="B203" s="56">
        <v>10536.89</v>
      </c>
      <c r="C203" s="57">
        <v>8242.75</v>
      </c>
      <c r="D203" s="57">
        <v>31519.940000000002</v>
      </c>
      <c r="E203" s="57">
        <v>10804.91</v>
      </c>
      <c r="F203" s="115"/>
      <c r="G203" s="57"/>
      <c r="H203" s="57"/>
      <c r="I203" s="57"/>
      <c r="J203" s="57"/>
      <c r="K203" s="35"/>
      <c r="L203" s="51"/>
      <c r="M203" s="63"/>
    </row>
    <row r="204" spans="1:13" ht="15" hidden="1" thickBot="1" x14ac:dyDescent="0.35">
      <c r="A204" s="5">
        <v>45127</v>
      </c>
      <c r="B204" s="56">
        <v>13259.43</v>
      </c>
      <c r="C204" s="57">
        <v>13835.2</v>
      </c>
      <c r="D204" s="57">
        <v>48462.26</v>
      </c>
      <c r="E204" s="57">
        <v>48872.61</v>
      </c>
      <c r="F204" s="115"/>
      <c r="G204" s="57"/>
      <c r="H204" s="57"/>
      <c r="I204" s="57"/>
      <c r="J204" s="57"/>
      <c r="K204" s="35"/>
      <c r="L204" s="51"/>
      <c r="M204" s="63"/>
    </row>
    <row r="205" spans="1:13" ht="15" hidden="1" thickBot="1" x14ac:dyDescent="0.35">
      <c r="A205" s="5">
        <v>45128</v>
      </c>
      <c r="B205" s="56">
        <v>23252.16</v>
      </c>
      <c r="C205" s="57">
        <v>634.41999999999996</v>
      </c>
      <c r="D205" s="57">
        <v>42377.78</v>
      </c>
      <c r="E205" s="57">
        <v>23790.2</v>
      </c>
      <c r="F205" s="115"/>
      <c r="G205" s="57"/>
      <c r="H205" s="57"/>
      <c r="I205" s="57"/>
      <c r="J205" s="57"/>
      <c r="K205" s="35"/>
      <c r="L205" s="51"/>
      <c r="M205" s="63"/>
    </row>
    <row r="206" spans="1:13" ht="15" hidden="1" thickBot="1" x14ac:dyDescent="0.35">
      <c r="A206" s="5">
        <v>45129</v>
      </c>
      <c r="B206" s="56">
        <v>47440.78</v>
      </c>
      <c r="C206" s="57">
        <v>18146.5</v>
      </c>
      <c r="D206" s="57">
        <v>33747.050000000003</v>
      </c>
      <c r="E206" s="57">
        <v>12975.560000000001</v>
      </c>
      <c r="F206" s="115"/>
      <c r="G206" s="57"/>
      <c r="H206" s="57"/>
      <c r="I206" s="57"/>
      <c r="J206" s="57"/>
      <c r="K206" s="35"/>
      <c r="L206" s="51"/>
      <c r="M206" s="63"/>
    </row>
    <row r="207" spans="1:13" ht="15" hidden="1" thickBot="1" x14ac:dyDescent="0.35">
      <c r="A207" s="5">
        <v>45130</v>
      </c>
      <c r="B207" s="56">
        <v>0</v>
      </c>
      <c r="C207" s="57">
        <v>0</v>
      </c>
      <c r="D207" s="57">
        <v>0</v>
      </c>
      <c r="E207" s="57">
        <v>0</v>
      </c>
      <c r="F207" s="115"/>
      <c r="G207" s="57"/>
      <c r="H207" s="57"/>
      <c r="I207" s="57"/>
      <c r="J207" s="57"/>
      <c r="K207" s="35"/>
      <c r="L207" s="51"/>
      <c r="M207" s="63"/>
    </row>
    <row r="208" spans="1:13" ht="15" hidden="1" thickBot="1" x14ac:dyDescent="0.35">
      <c r="A208" s="5">
        <v>45131</v>
      </c>
      <c r="B208" s="56">
        <v>13749.98</v>
      </c>
      <c r="C208" s="57">
        <v>23410.18</v>
      </c>
      <c r="D208" s="57">
        <v>40940.15</v>
      </c>
      <c r="E208" s="57">
        <v>13790.720000000001</v>
      </c>
      <c r="F208" s="115"/>
      <c r="G208" s="57"/>
      <c r="H208" s="57"/>
      <c r="I208" s="57"/>
      <c r="J208" s="57"/>
      <c r="K208" s="35"/>
      <c r="L208" s="51"/>
      <c r="M208" s="63"/>
    </row>
    <row r="209" spans="1:13" ht="15" hidden="1" thickBot="1" x14ac:dyDescent="0.35">
      <c r="A209" s="5">
        <v>45132</v>
      </c>
      <c r="B209" s="56">
        <v>13336.59</v>
      </c>
      <c r="C209" s="57">
        <v>3710.53</v>
      </c>
      <c r="D209" s="57">
        <v>32787.74</v>
      </c>
      <c r="E209" s="57">
        <v>52004.480000000003</v>
      </c>
      <c r="F209" s="115"/>
      <c r="G209" s="57"/>
      <c r="H209" s="57"/>
      <c r="I209" s="57"/>
      <c r="J209" s="57"/>
      <c r="K209" s="35"/>
      <c r="L209" s="51"/>
      <c r="M209" s="63"/>
    </row>
    <row r="210" spans="1:13" ht="15" hidden="1" thickBot="1" x14ac:dyDescent="0.35">
      <c r="A210" s="5">
        <v>45133</v>
      </c>
      <c r="B210" s="56">
        <v>10159.06</v>
      </c>
      <c r="C210" s="57">
        <v>3435.42</v>
      </c>
      <c r="D210" s="57">
        <v>44760.06</v>
      </c>
      <c r="E210" s="57">
        <v>39759.550000000003</v>
      </c>
      <c r="F210" s="115"/>
      <c r="G210" s="57"/>
      <c r="H210" s="57"/>
      <c r="I210" s="57"/>
      <c r="J210" s="57"/>
      <c r="K210" s="35"/>
      <c r="L210" s="51"/>
      <c r="M210" s="63"/>
    </row>
    <row r="211" spans="1:13" ht="15" hidden="1" thickBot="1" x14ac:dyDescent="0.35">
      <c r="A211" s="5">
        <v>45134</v>
      </c>
      <c r="B211" s="56">
        <v>22158.57</v>
      </c>
      <c r="C211" s="57">
        <v>21385.8</v>
      </c>
      <c r="D211" s="57">
        <v>29818.09</v>
      </c>
      <c r="E211" s="57">
        <v>50379.65</v>
      </c>
      <c r="F211" s="115"/>
      <c r="G211" s="57"/>
      <c r="H211" s="57"/>
      <c r="I211" s="57"/>
      <c r="J211" s="57"/>
      <c r="K211" s="35"/>
      <c r="L211" s="51"/>
      <c r="M211" s="63"/>
    </row>
    <row r="212" spans="1:13" ht="15" hidden="1" thickBot="1" x14ac:dyDescent="0.35">
      <c r="A212" s="5">
        <v>45135</v>
      </c>
      <c r="B212" s="56">
        <v>9863.51</v>
      </c>
      <c r="C212" s="57">
        <v>1769.17</v>
      </c>
      <c r="D212" s="57">
        <v>41125.440000000002</v>
      </c>
      <c r="E212" s="57">
        <v>45507.39</v>
      </c>
      <c r="F212" s="115"/>
      <c r="G212" s="57"/>
      <c r="H212" s="57"/>
      <c r="I212" s="57"/>
      <c r="J212" s="57"/>
      <c r="K212" s="35"/>
      <c r="L212" s="51"/>
      <c r="M212" s="63"/>
    </row>
    <row r="213" spans="1:13" ht="15" hidden="1" thickBot="1" x14ac:dyDescent="0.35">
      <c r="A213" s="5">
        <v>45136</v>
      </c>
      <c r="B213" s="56">
        <v>18853.34</v>
      </c>
      <c r="C213" s="57">
        <v>3159.65</v>
      </c>
      <c r="D213" s="57">
        <v>21499.120000000003</v>
      </c>
      <c r="E213" s="57">
        <v>22188.63</v>
      </c>
      <c r="F213" s="115"/>
      <c r="G213" s="57"/>
      <c r="H213" s="57"/>
      <c r="I213" s="57"/>
      <c r="J213" s="57"/>
      <c r="K213" s="35"/>
      <c r="L213" s="51"/>
      <c r="M213" s="63"/>
    </row>
    <row r="214" spans="1:13" ht="15" hidden="1" thickBot="1" x14ac:dyDescent="0.35">
      <c r="A214" s="5">
        <v>45137</v>
      </c>
      <c r="B214" s="56">
        <v>0</v>
      </c>
      <c r="C214" s="57">
        <v>91.16</v>
      </c>
      <c r="D214" s="57">
        <v>0</v>
      </c>
      <c r="E214" s="57">
        <v>0</v>
      </c>
      <c r="F214" s="115"/>
      <c r="G214" s="57"/>
      <c r="H214" s="57"/>
      <c r="I214" s="57"/>
      <c r="J214" s="57"/>
      <c r="K214" s="35"/>
      <c r="L214" s="51"/>
      <c r="M214" s="63"/>
    </row>
    <row r="215" spans="1:13" ht="15" hidden="1" thickBot="1" x14ac:dyDescent="0.35">
      <c r="A215" s="5">
        <v>45138</v>
      </c>
      <c r="B215" s="56">
        <v>8389.49</v>
      </c>
      <c r="C215" s="57">
        <v>30447.06</v>
      </c>
      <c r="D215" s="57">
        <v>37485.24</v>
      </c>
      <c r="E215" s="57">
        <v>30799.200000000001</v>
      </c>
      <c r="F215" s="115"/>
      <c r="G215" s="57"/>
      <c r="H215" s="57"/>
      <c r="I215" s="57"/>
      <c r="J215" s="57"/>
      <c r="K215" s="35"/>
      <c r="L215" s="51"/>
      <c r="M215" s="63"/>
    </row>
    <row r="216" spans="1:13" ht="15" hidden="1" thickBot="1" x14ac:dyDescent="0.35">
      <c r="A216" s="5">
        <v>45139</v>
      </c>
      <c r="B216" s="56">
        <v>5340.34</v>
      </c>
      <c r="C216" s="57">
        <v>2125.23</v>
      </c>
      <c r="D216" s="57">
        <v>26443.719999999998</v>
      </c>
      <c r="E216" s="57">
        <v>52034.310000000005</v>
      </c>
      <c r="F216" s="115"/>
      <c r="G216" s="57"/>
      <c r="H216" s="57"/>
      <c r="I216" s="57"/>
      <c r="J216" s="57"/>
      <c r="K216" s="35"/>
      <c r="L216" s="51"/>
      <c r="M216" s="63"/>
    </row>
    <row r="217" spans="1:13" ht="15" hidden="1" thickBot="1" x14ac:dyDescent="0.35">
      <c r="A217" s="5">
        <v>45140</v>
      </c>
      <c r="B217" s="56">
        <v>7641.62</v>
      </c>
      <c r="C217" s="57">
        <v>12328.46</v>
      </c>
      <c r="D217" s="57">
        <v>40468.479999999996</v>
      </c>
      <c r="E217" s="57">
        <v>14650.859999999999</v>
      </c>
      <c r="F217" s="115"/>
      <c r="G217" s="57"/>
      <c r="H217" s="57"/>
      <c r="I217" s="57"/>
      <c r="J217" s="57"/>
      <c r="K217" s="35"/>
      <c r="L217" s="51"/>
      <c r="M217" s="63"/>
    </row>
    <row r="218" spans="1:13" ht="15" hidden="1" thickBot="1" x14ac:dyDescent="0.35">
      <c r="A218" s="5">
        <v>45141</v>
      </c>
      <c r="B218" s="56">
        <v>5672.36</v>
      </c>
      <c r="C218" s="57">
        <v>2831.77</v>
      </c>
      <c r="D218" s="57">
        <v>28206.440000000002</v>
      </c>
      <c r="E218" s="57">
        <v>36414.959999999999</v>
      </c>
      <c r="F218" s="115"/>
      <c r="G218" s="57"/>
      <c r="H218" s="57"/>
      <c r="I218" s="57"/>
      <c r="J218" s="57"/>
      <c r="K218" s="35"/>
      <c r="L218" s="51"/>
      <c r="M218" s="63"/>
    </row>
    <row r="219" spans="1:13" ht="15" hidden="1" thickBot="1" x14ac:dyDescent="0.35">
      <c r="A219" s="5">
        <v>45142</v>
      </c>
      <c r="B219" s="56">
        <v>9399.33</v>
      </c>
      <c r="C219" s="57">
        <v>4253.97</v>
      </c>
      <c r="D219" s="57">
        <v>22229.98</v>
      </c>
      <c r="E219" s="57">
        <v>20820.509999999998</v>
      </c>
      <c r="F219" s="115"/>
      <c r="G219" s="57"/>
      <c r="H219" s="57"/>
      <c r="I219" s="57"/>
      <c r="J219" s="57"/>
      <c r="K219" s="35"/>
      <c r="L219" s="51"/>
      <c r="M219" s="63"/>
    </row>
    <row r="220" spans="1:13" ht="15" hidden="1" thickBot="1" x14ac:dyDescent="0.35">
      <c r="A220" s="5">
        <v>45143</v>
      </c>
      <c r="B220" s="56">
        <v>14682.04</v>
      </c>
      <c r="C220" s="57">
        <v>17002.91</v>
      </c>
      <c r="D220" s="57">
        <v>14215.880000000001</v>
      </c>
      <c r="E220" s="57">
        <v>4919.66</v>
      </c>
      <c r="F220" s="115"/>
      <c r="G220" s="57"/>
      <c r="H220" s="57"/>
      <c r="I220" s="57"/>
      <c r="J220" s="57"/>
      <c r="K220" s="35"/>
      <c r="L220" s="51"/>
      <c r="M220" s="63"/>
    </row>
    <row r="221" spans="1:13" ht="15" hidden="1" thickBot="1" x14ac:dyDescent="0.35">
      <c r="A221" s="5">
        <v>45144</v>
      </c>
      <c r="B221" s="56">
        <v>0</v>
      </c>
      <c r="C221" s="57">
        <v>-69.209999999999994</v>
      </c>
      <c r="D221" s="57">
        <v>0</v>
      </c>
      <c r="E221" s="57">
        <v>0</v>
      </c>
      <c r="F221" s="115"/>
      <c r="G221" s="57"/>
      <c r="H221" s="57"/>
      <c r="I221" s="57"/>
      <c r="J221" s="57"/>
      <c r="K221" s="35"/>
      <c r="L221" s="51"/>
      <c r="M221" s="63"/>
    </row>
    <row r="222" spans="1:13" ht="15" hidden="1" thickBot="1" x14ac:dyDescent="0.35">
      <c r="A222" s="5">
        <v>45145</v>
      </c>
      <c r="B222" s="56">
        <v>6486.2</v>
      </c>
      <c r="C222" s="57">
        <v>14373.34</v>
      </c>
      <c r="D222" s="57">
        <v>11337.279999999999</v>
      </c>
      <c r="E222" s="57">
        <v>24706.01</v>
      </c>
      <c r="F222" s="115"/>
      <c r="G222" s="57"/>
      <c r="H222" s="57"/>
      <c r="I222" s="57"/>
      <c r="J222" s="57"/>
      <c r="K222" s="35"/>
      <c r="L222" s="51"/>
      <c r="M222" s="63"/>
    </row>
    <row r="223" spans="1:13" ht="15" hidden="1" thickBot="1" x14ac:dyDescent="0.35">
      <c r="A223" s="5">
        <v>45146</v>
      </c>
      <c r="B223" s="56">
        <v>7484.9</v>
      </c>
      <c r="C223" s="57">
        <v>11956.32</v>
      </c>
      <c r="D223" s="57">
        <v>22118.77</v>
      </c>
      <c r="E223" s="57">
        <v>19524.96</v>
      </c>
      <c r="F223" s="115"/>
      <c r="G223" s="57"/>
      <c r="H223" s="57"/>
      <c r="I223" s="57"/>
      <c r="J223" s="57"/>
      <c r="K223" s="35"/>
      <c r="L223" s="51"/>
      <c r="M223" s="63"/>
    </row>
    <row r="224" spans="1:13" ht="15" hidden="1" thickBot="1" x14ac:dyDescent="0.35">
      <c r="A224" s="5">
        <v>45147</v>
      </c>
      <c r="B224" s="56">
        <v>8789.7199999999993</v>
      </c>
      <c r="C224" s="57">
        <v>5514.88</v>
      </c>
      <c r="D224" s="57">
        <v>33103.159999999996</v>
      </c>
      <c r="E224" s="57">
        <v>29291.01</v>
      </c>
      <c r="F224" s="115"/>
      <c r="G224" s="57"/>
      <c r="H224" s="57"/>
      <c r="I224" s="57"/>
      <c r="J224" s="57"/>
      <c r="K224" s="35"/>
      <c r="L224" s="51"/>
      <c r="M224" s="63"/>
    </row>
    <row r="225" spans="1:13" ht="15" hidden="1" thickBot="1" x14ac:dyDescent="0.35">
      <c r="A225" s="5">
        <v>45148</v>
      </c>
      <c r="B225" s="56">
        <v>3472.97</v>
      </c>
      <c r="C225" s="57">
        <v>10812.48</v>
      </c>
      <c r="D225" s="57">
        <v>18739.37</v>
      </c>
      <c r="E225" s="57">
        <v>17109.059999999998</v>
      </c>
      <c r="F225" s="115"/>
      <c r="G225" s="57"/>
      <c r="H225" s="57"/>
      <c r="I225" s="57"/>
      <c r="J225" s="57"/>
      <c r="K225" s="35"/>
      <c r="L225" s="51"/>
      <c r="M225" s="63"/>
    </row>
    <row r="226" spans="1:13" ht="15" hidden="1" thickBot="1" x14ac:dyDescent="0.35">
      <c r="A226" s="5">
        <v>45149</v>
      </c>
      <c r="B226" s="56">
        <v>3647.39</v>
      </c>
      <c r="C226" s="57">
        <v>4547.8900000000003</v>
      </c>
      <c r="D226" s="57">
        <v>9459.24</v>
      </c>
      <c r="E226" s="57">
        <v>22765.85</v>
      </c>
      <c r="F226" s="115"/>
      <c r="G226" s="57"/>
      <c r="H226" s="57"/>
      <c r="I226" s="57"/>
      <c r="J226" s="57"/>
      <c r="K226" s="35"/>
      <c r="L226" s="51"/>
      <c r="M226" s="63"/>
    </row>
    <row r="227" spans="1:13" ht="15" hidden="1" thickBot="1" x14ac:dyDescent="0.35">
      <c r="A227" s="5">
        <v>45150</v>
      </c>
      <c r="B227" s="56">
        <v>6584.17</v>
      </c>
      <c r="C227" s="57">
        <v>11027.37</v>
      </c>
      <c r="D227" s="57">
        <v>8941.02</v>
      </c>
      <c r="E227" s="57">
        <v>11680.94</v>
      </c>
      <c r="F227" s="115"/>
      <c r="G227" s="57"/>
      <c r="H227" s="57"/>
      <c r="I227" s="57"/>
      <c r="J227" s="57"/>
      <c r="K227" s="35"/>
      <c r="L227" s="51"/>
      <c r="M227" s="63"/>
    </row>
    <row r="228" spans="1:13" ht="15" hidden="1" thickBot="1" x14ac:dyDescent="0.35">
      <c r="A228" s="5">
        <v>45151</v>
      </c>
      <c r="B228" s="56">
        <v>0</v>
      </c>
      <c r="C228" s="57">
        <v>208.51</v>
      </c>
      <c r="D228" s="57">
        <v>0</v>
      </c>
      <c r="E228" s="57">
        <v>-7021.52</v>
      </c>
      <c r="F228" s="115"/>
      <c r="G228" s="57"/>
      <c r="H228" s="57"/>
      <c r="I228" s="57"/>
      <c r="J228" s="57"/>
      <c r="K228" s="35"/>
      <c r="L228" s="51"/>
      <c r="M228" s="63"/>
    </row>
    <row r="229" spans="1:13" ht="15" hidden="1" thickBot="1" x14ac:dyDescent="0.35">
      <c r="A229" s="5">
        <v>45152</v>
      </c>
      <c r="B229" s="56">
        <v>6004.53</v>
      </c>
      <c r="C229" s="57">
        <v>19990.27</v>
      </c>
      <c r="D229" s="57">
        <v>14425.91</v>
      </c>
      <c r="E229" s="57">
        <v>22629.13</v>
      </c>
      <c r="F229" s="115"/>
      <c r="G229" s="57"/>
      <c r="H229" s="57"/>
      <c r="I229" s="57"/>
      <c r="J229" s="57"/>
      <c r="K229" s="35"/>
      <c r="L229" s="51"/>
      <c r="M229" s="63"/>
    </row>
    <row r="230" spans="1:13" ht="15" hidden="1" thickBot="1" x14ac:dyDescent="0.35">
      <c r="A230" s="5">
        <v>45153</v>
      </c>
      <c r="B230" s="56">
        <v>0</v>
      </c>
      <c r="C230" s="57">
        <v>-4880.66</v>
      </c>
      <c r="D230" s="57">
        <v>0</v>
      </c>
      <c r="E230" s="57">
        <v>-92.01</v>
      </c>
      <c r="F230" s="115"/>
      <c r="G230" s="57"/>
      <c r="H230" s="57"/>
      <c r="I230" s="57"/>
      <c r="J230" s="57"/>
      <c r="K230" s="35"/>
      <c r="L230" s="51"/>
      <c r="M230" s="63"/>
    </row>
    <row r="231" spans="1:13" ht="15" hidden="1" thickBot="1" x14ac:dyDescent="0.35">
      <c r="A231" s="5">
        <v>45154</v>
      </c>
      <c r="B231" s="56">
        <v>12061.52</v>
      </c>
      <c r="C231" s="57">
        <v>6165.63</v>
      </c>
      <c r="D231" s="57">
        <v>11398.82</v>
      </c>
      <c r="E231" s="57">
        <v>39182.089999999997</v>
      </c>
      <c r="F231" s="115"/>
      <c r="G231" s="57"/>
      <c r="H231" s="57"/>
      <c r="I231" s="57"/>
      <c r="J231" s="57"/>
      <c r="K231" s="35"/>
      <c r="L231" s="51"/>
      <c r="M231" s="63"/>
    </row>
    <row r="232" spans="1:13" ht="15" hidden="1" thickBot="1" x14ac:dyDescent="0.35">
      <c r="A232" s="5">
        <v>45155</v>
      </c>
      <c r="B232" s="56">
        <v>3332.72</v>
      </c>
      <c r="C232" s="57">
        <v>2208.08</v>
      </c>
      <c r="D232" s="57">
        <v>11131.07</v>
      </c>
      <c r="E232" s="57">
        <v>28811.18</v>
      </c>
      <c r="F232" s="115"/>
      <c r="G232" s="57"/>
      <c r="H232" s="57"/>
      <c r="I232" s="57"/>
      <c r="J232" s="57"/>
      <c r="K232" s="35"/>
      <c r="L232" s="51"/>
      <c r="M232" s="63"/>
    </row>
    <row r="233" spans="1:13" ht="15" hidden="1" thickBot="1" x14ac:dyDescent="0.35">
      <c r="A233" s="5">
        <v>45156</v>
      </c>
      <c r="B233" s="56">
        <v>14690.63</v>
      </c>
      <c r="C233" s="57">
        <v>5220.5600000000004</v>
      </c>
      <c r="D233" s="57">
        <v>18336</v>
      </c>
      <c r="E233" s="57">
        <v>18935.099999999999</v>
      </c>
      <c r="F233" s="115"/>
      <c r="G233" s="57"/>
      <c r="H233" s="57"/>
      <c r="I233" s="57"/>
      <c r="J233" s="57"/>
      <c r="K233" s="35"/>
      <c r="L233" s="51"/>
      <c r="M233" s="63"/>
    </row>
    <row r="234" spans="1:13" ht="15" hidden="1" thickBot="1" x14ac:dyDescent="0.35">
      <c r="A234" s="5">
        <v>45157</v>
      </c>
      <c r="B234" s="56">
        <v>8272.7199999999993</v>
      </c>
      <c r="C234" s="57">
        <v>3823.62</v>
      </c>
      <c r="D234" s="57">
        <v>15746.43</v>
      </c>
      <c r="E234" s="57">
        <v>11790.74</v>
      </c>
      <c r="F234" s="115"/>
      <c r="G234" s="57"/>
      <c r="H234" s="57"/>
      <c r="I234" s="57"/>
      <c r="J234" s="57"/>
      <c r="K234" s="35"/>
      <c r="L234" s="51"/>
      <c r="M234" s="63"/>
    </row>
    <row r="235" spans="1:13" ht="15" hidden="1" thickBot="1" x14ac:dyDescent="0.35">
      <c r="A235" s="5">
        <v>45158</v>
      </c>
      <c r="B235" s="56">
        <v>0</v>
      </c>
      <c r="C235" s="57">
        <v>1335.19</v>
      </c>
      <c r="D235" s="57">
        <v>0</v>
      </c>
      <c r="E235" s="57">
        <v>0</v>
      </c>
      <c r="F235" s="115"/>
      <c r="G235" s="57"/>
      <c r="H235" s="57"/>
      <c r="I235" s="57"/>
      <c r="J235" s="57"/>
      <c r="K235" s="35"/>
      <c r="L235" s="51"/>
      <c r="M235" s="63"/>
    </row>
    <row r="236" spans="1:13" ht="15" hidden="1" thickBot="1" x14ac:dyDescent="0.35">
      <c r="A236" s="5">
        <v>45159</v>
      </c>
      <c r="B236" s="56">
        <v>464.19</v>
      </c>
      <c r="C236" s="57">
        <v>4287.75</v>
      </c>
      <c r="D236" s="57">
        <v>17399.32</v>
      </c>
      <c r="E236" s="57">
        <v>16466.23</v>
      </c>
      <c r="F236" s="115"/>
      <c r="G236" s="57"/>
      <c r="H236" s="57"/>
      <c r="I236" s="57"/>
      <c r="J236" s="57"/>
      <c r="K236" s="35"/>
      <c r="L236" s="51"/>
      <c r="M236" s="63"/>
    </row>
    <row r="237" spans="1:13" ht="15" hidden="1" thickBot="1" x14ac:dyDescent="0.35">
      <c r="A237" s="5">
        <v>45160</v>
      </c>
      <c r="B237" s="56">
        <v>1657.66</v>
      </c>
      <c r="C237" s="57">
        <v>7816.91</v>
      </c>
      <c r="D237" s="57">
        <v>28030.77</v>
      </c>
      <c r="E237" s="57">
        <v>24688.05</v>
      </c>
      <c r="F237" s="115"/>
      <c r="G237" s="57"/>
      <c r="H237" s="57"/>
      <c r="I237" s="57"/>
      <c r="J237" s="57"/>
      <c r="K237" s="35"/>
      <c r="L237" s="51"/>
      <c r="M237" s="63"/>
    </row>
    <row r="238" spans="1:13" ht="15" hidden="1" thickBot="1" x14ac:dyDescent="0.35">
      <c r="A238" s="5">
        <v>45161</v>
      </c>
      <c r="B238" s="56">
        <v>5969.61</v>
      </c>
      <c r="C238" s="57">
        <v>10663.96</v>
      </c>
      <c r="D238" s="57">
        <v>11556.619999999999</v>
      </c>
      <c r="E238" s="57">
        <v>17029.59</v>
      </c>
      <c r="F238" s="115"/>
      <c r="G238" s="57"/>
      <c r="H238" s="57"/>
      <c r="I238" s="57"/>
      <c r="J238" s="57"/>
      <c r="K238" s="35"/>
      <c r="L238" s="51"/>
      <c r="M238" s="63"/>
    </row>
    <row r="239" spans="1:13" ht="15" hidden="1" thickBot="1" x14ac:dyDescent="0.35">
      <c r="A239" s="5">
        <v>45162</v>
      </c>
      <c r="B239" s="56">
        <v>2464.21</v>
      </c>
      <c r="C239" s="57">
        <v>10191.040000000001</v>
      </c>
      <c r="D239" s="57">
        <v>14525.12</v>
      </c>
      <c r="E239" s="57">
        <v>4946.34</v>
      </c>
      <c r="F239" s="115"/>
      <c r="G239" s="57"/>
      <c r="H239" s="57"/>
      <c r="I239" s="57"/>
      <c r="J239" s="57"/>
      <c r="K239" s="35"/>
      <c r="L239" s="51"/>
      <c r="M239" s="63"/>
    </row>
    <row r="240" spans="1:13" ht="15" hidden="1" thickBot="1" x14ac:dyDescent="0.35">
      <c r="A240" s="5">
        <v>45163</v>
      </c>
      <c r="B240" s="56">
        <v>10946.72</v>
      </c>
      <c r="C240" s="57">
        <v>11786.31</v>
      </c>
      <c r="D240" s="57">
        <v>21750.469999999998</v>
      </c>
      <c r="E240" s="57">
        <v>45213.53</v>
      </c>
      <c r="F240" s="115"/>
      <c r="G240" s="57"/>
      <c r="H240" s="57"/>
      <c r="I240" s="57"/>
      <c r="J240" s="57"/>
      <c r="K240" s="35"/>
      <c r="L240" s="51"/>
      <c r="M240" s="63"/>
    </row>
    <row r="241" spans="1:13" ht="15" hidden="1" thickBot="1" x14ac:dyDescent="0.35">
      <c r="A241" s="5">
        <v>45164</v>
      </c>
      <c r="B241" s="56">
        <v>18000.400000000001</v>
      </c>
      <c r="C241" s="57">
        <v>12994.82</v>
      </c>
      <c r="D241" s="57">
        <v>10834.130000000001</v>
      </c>
      <c r="E241" s="57">
        <v>9134.36</v>
      </c>
      <c r="F241" s="115"/>
      <c r="G241" s="57"/>
      <c r="H241" s="57"/>
      <c r="I241" s="57"/>
      <c r="J241" s="57"/>
      <c r="K241" s="35"/>
      <c r="L241" s="51"/>
      <c r="M241" s="63"/>
    </row>
    <row r="242" spans="1:13" ht="15" hidden="1" thickBot="1" x14ac:dyDescent="0.35">
      <c r="A242" s="5">
        <v>45165</v>
      </c>
      <c r="B242" s="56">
        <v>0</v>
      </c>
      <c r="C242" s="57">
        <v>938.03</v>
      </c>
      <c r="D242" s="57">
        <v>0</v>
      </c>
      <c r="E242" s="57">
        <v>-1994.73</v>
      </c>
      <c r="F242" s="115"/>
      <c r="G242" s="57"/>
      <c r="H242" s="57"/>
      <c r="I242" s="57"/>
      <c r="J242" s="57"/>
      <c r="K242" s="35"/>
      <c r="L242" s="51"/>
      <c r="M242" s="63"/>
    </row>
    <row r="243" spans="1:13" ht="15" hidden="1" thickBot="1" x14ac:dyDescent="0.35">
      <c r="A243" s="5">
        <v>45166</v>
      </c>
      <c r="B243" s="56">
        <v>16760.86</v>
      </c>
      <c r="C243" s="57">
        <v>5055.46</v>
      </c>
      <c r="D243" s="57">
        <v>30389.4</v>
      </c>
      <c r="E243" s="57">
        <v>18889.97</v>
      </c>
      <c r="F243" s="115"/>
      <c r="G243" s="57"/>
      <c r="H243" s="57"/>
      <c r="I243" s="57"/>
      <c r="J243" s="57"/>
      <c r="K243" s="35"/>
      <c r="L243" s="51"/>
      <c r="M243" s="63"/>
    </row>
    <row r="244" spans="1:13" ht="15" hidden="1" thickBot="1" x14ac:dyDescent="0.35">
      <c r="A244" s="5">
        <v>45167</v>
      </c>
      <c r="B244" s="56">
        <v>6174.07</v>
      </c>
      <c r="C244" s="57">
        <v>4603.47</v>
      </c>
      <c r="D244" s="57">
        <v>18677.46</v>
      </c>
      <c r="E244" s="57">
        <v>28107.279999999999</v>
      </c>
      <c r="F244" s="115"/>
      <c r="G244" s="57"/>
      <c r="H244" s="57"/>
      <c r="I244" s="57"/>
      <c r="J244" s="57"/>
      <c r="K244" s="35"/>
      <c r="L244" s="51"/>
      <c r="M244" s="63"/>
    </row>
    <row r="245" spans="1:13" ht="15" hidden="1" thickBot="1" x14ac:dyDescent="0.35">
      <c r="A245" s="5">
        <v>45168</v>
      </c>
      <c r="B245" s="56">
        <v>5129.33</v>
      </c>
      <c r="C245" s="57">
        <v>12163</v>
      </c>
      <c r="D245" s="57">
        <v>10189.43</v>
      </c>
      <c r="E245" s="57">
        <v>22128.84</v>
      </c>
      <c r="F245" s="115"/>
      <c r="G245" s="57"/>
      <c r="H245" s="57"/>
      <c r="I245" s="57"/>
      <c r="J245" s="57"/>
      <c r="K245" s="35"/>
      <c r="L245" s="51"/>
      <c r="M245" s="63"/>
    </row>
    <row r="246" spans="1:13" ht="15" hidden="1" thickBot="1" x14ac:dyDescent="0.35">
      <c r="A246" s="5">
        <v>45169</v>
      </c>
      <c r="B246" s="56">
        <v>12282.63</v>
      </c>
      <c r="C246" s="57">
        <v>2468.7399999999998</v>
      </c>
      <c r="D246" s="57">
        <v>14956.26</v>
      </c>
      <c r="E246" s="57">
        <v>15337.71</v>
      </c>
      <c r="F246" s="115"/>
      <c r="G246" s="57"/>
      <c r="H246" s="57"/>
      <c r="I246" s="57"/>
      <c r="J246" s="57"/>
      <c r="K246" s="35"/>
      <c r="L246" s="51"/>
      <c r="M246" s="63"/>
    </row>
    <row r="247" spans="1:13" ht="15" hidden="1" thickBot="1" x14ac:dyDescent="0.35">
      <c r="A247" s="5">
        <v>45170</v>
      </c>
      <c r="B247" s="56">
        <v>3302.88</v>
      </c>
      <c r="C247" s="57">
        <v>1857.78</v>
      </c>
      <c r="D247" s="57">
        <v>18960.05</v>
      </c>
      <c r="E247" s="57">
        <v>26432.629999999997</v>
      </c>
      <c r="F247" s="115"/>
      <c r="G247" s="57"/>
      <c r="H247" s="57"/>
      <c r="I247" s="57"/>
      <c r="J247" s="57"/>
      <c r="K247" s="35"/>
      <c r="L247" s="51"/>
      <c r="M247" s="63"/>
    </row>
    <row r="248" spans="1:13" ht="15" hidden="1" thickBot="1" x14ac:dyDescent="0.35">
      <c r="A248" s="5">
        <v>45171</v>
      </c>
      <c r="B248" s="56">
        <v>31749.96</v>
      </c>
      <c r="C248" s="57">
        <v>5092.49</v>
      </c>
      <c r="D248" s="57">
        <v>18252.280000000002</v>
      </c>
      <c r="E248" s="57">
        <v>14171.33</v>
      </c>
      <c r="F248" s="115"/>
      <c r="G248" s="57"/>
      <c r="H248" s="57"/>
      <c r="I248" s="57"/>
      <c r="J248" s="57"/>
      <c r="K248" s="35"/>
      <c r="L248" s="51"/>
      <c r="M248" s="63"/>
    </row>
    <row r="249" spans="1:13" ht="15" hidden="1" thickBot="1" x14ac:dyDescent="0.35">
      <c r="A249" s="5">
        <v>45172</v>
      </c>
      <c r="B249" s="56">
        <v>0</v>
      </c>
      <c r="C249" s="57">
        <v>887.09</v>
      </c>
      <c r="D249" s="57">
        <v>0</v>
      </c>
      <c r="E249" s="57">
        <v>-2638.33</v>
      </c>
      <c r="F249" s="115"/>
      <c r="G249" s="57"/>
      <c r="H249" s="57"/>
      <c r="I249" s="57"/>
      <c r="J249" s="57"/>
      <c r="K249" s="35"/>
      <c r="L249" s="51"/>
      <c r="M249" s="63"/>
    </row>
    <row r="250" spans="1:13" ht="15" hidden="1" thickBot="1" x14ac:dyDescent="0.35">
      <c r="A250" s="5">
        <v>45173</v>
      </c>
      <c r="B250" s="56">
        <v>29618.21</v>
      </c>
      <c r="C250" s="57">
        <v>2949.2</v>
      </c>
      <c r="D250" s="57">
        <v>32736.240000000002</v>
      </c>
      <c r="E250" s="57">
        <v>34996.550000000003</v>
      </c>
      <c r="F250" s="115"/>
      <c r="G250" s="57"/>
      <c r="H250" s="57"/>
      <c r="I250" s="57"/>
      <c r="J250" s="57"/>
      <c r="K250" s="35"/>
      <c r="L250" s="51"/>
      <c r="M250" s="63"/>
    </row>
    <row r="251" spans="1:13" ht="15" hidden="1" thickBot="1" x14ac:dyDescent="0.35">
      <c r="A251" s="5">
        <v>45174</v>
      </c>
      <c r="B251" s="56">
        <v>5605.24</v>
      </c>
      <c r="C251" s="57">
        <v>7019.75</v>
      </c>
      <c r="D251" s="57">
        <v>21253.85</v>
      </c>
      <c r="E251" s="57">
        <v>35927.15</v>
      </c>
      <c r="F251" s="115"/>
      <c r="G251" s="57"/>
      <c r="H251" s="57"/>
      <c r="I251" s="57"/>
      <c r="J251" s="57"/>
      <c r="K251" s="35"/>
      <c r="L251" s="51"/>
      <c r="M251" s="63"/>
    </row>
    <row r="252" spans="1:13" ht="15" hidden="1" thickBot="1" x14ac:dyDescent="0.35">
      <c r="A252" s="5">
        <v>45175</v>
      </c>
      <c r="B252" s="56">
        <v>6247.14</v>
      </c>
      <c r="C252" s="57">
        <v>6875.47</v>
      </c>
      <c r="D252" s="57">
        <v>25832.27</v>
      </c>
      <c r="E252" s="57">
        <v>33634.79</v>
      </c>
      <c r="F252" s="115"/>
      <c r="G252" s="57"/>
      <c r="H252" s="57"/>
      <c r="I252" s="57"/>
      <c r="J252" s="57"/>
      <c r="K252" s="35"/>
      <c r="L252" s="51"/>
      <c r="M252" s="63"/>
    </row>
    <row r="253" spans="1:13" ht="15" hidden="1" thickBot="1" x14ac:dyDescent="0.35">
      <c r="A253" s="5">
        <v>45176</v>
      </c>
      <c r="B253" s="56">
        <v>6804.07</v>
      </c>
      <c r="C253" s="57">
        <v>3345.54</v>
      </c>
      <c r="D253" s="57">
        <v>30259.89</v>
      </c>
      <c r="E253" s="57">
        <v>38595.17</v>
      </c>
      <c r="F253" s="115"/>
      <c r="G253" s="57"/>
      <c r="H253" s="57"/>
      <c r="I253" s="57"/>
      <c r="J253" s="57"/>
      <c r="K253" s="35"/>
      <c r="L253" s="51"/>
      <c r="M253" s="63"/>
    </row>
    <row r="254" spans="1:13" ht="15" hidden="1" thickBot="1" x14ac:dyDescent="0.35">
      <c r="A254" s="5">
        <v>45177</v>
      </c>
      <c r="B254" s="56">
        <v>18968.810000000001</v>
      </c>
      <c r="C254" s="57">
        <v>7326.32</v>
      </c>
      <c r="D254" s="57">
        <v>22203.360000000001</v>
      </c>
      <c r="E254" s="57">
        <v>21111.129999999997</v>
      </c>
      <c r="F254" s="115"/>
      <c r="G254" s="57"/>
      <c r="H254" s="57"/>
      <c r="I254" s="57"/>
      <c r="J254" s="57"/>
      <c r="K254" s="35"/>
      <c r="L254" s="51"/>
      <c r="M254" s="63"/>
    </row>
    <row r="255" spans="1:13" ht="15" hidden="1" thickBot="1" x14ac:dyDescent="0.35">
      <c r="A255" s="5">
        <v>45178</v>
      </c>
      <c r="B255" s="56">
        <v>14782.85</v>
      </c>
      <c r="C255" s="57">
        <v>9318.34</v>
      </c>
      <c r="D255" s="57">
        <v>21620.62</v>
      </c>
      <c r="E255" s="57">
        <v>3060.45</v>
      </c>
      <c r="F255" s="115"/>
      <c r="G255" s="57"/>
      <c r="H255" s="57"/>
      <c r="I255" s="57"/>
      <c r="J255" s="57"/>
      <c r="K255" s="35"/>
      <c r="L255" s="51"/>
      <c r="M255" s="63"/>
    </row>
    <row r="256" spans="1:13" ht="15" hidden="1" thickBot="1" x14ac:dyDescent="0.35">
      <c r="A256" s="5">
        <v>45179</v>
      </c>
      <c r="B256" s="56">
        <v>0</v>
      </c>
      <c r="C256" s="57">
        <v>-2752.85</v>
      </c>
      <c r="D256" s="57">
        <v>0</v>
      </c>
      <c r="E256" s="57">
        <v>554.75</v>
      </c>
      <c r="F256" s="115"/>
      <c r="G256" s="57"/>
      <c r="H256" s="57"/>
      <c r="I256" s="57"/>
      <c r="J256" s="57"/>
      <c r="K256" s="35"/>
      <c r="L256" s="51"/>
      <c r="M256" s="63"/>
    </row>
    <row r="257" spans="1:13" ht="15" hidden="1" thickBot="1" x14ac:dyDescent="0.35">
      <c r="A257" s="5">
        <v>45180</v>
      </c>
      <c r="B257" s="56">
        <v>7318.87</v>
      </c>
      <c r="C257" s="57">
        <v>16373.21</v>
      </c>
      <c r="D257" s="57">
        <v>42706.39</v>
      </c>
      <c r="E257" s="57">
        <v>35974.92</v>
      </c>
      <c r="F257" s="115"/>
      <c r="G257" s="57"/>
      <c r="H257" s="57"/>
      <c r="I257" s="57"/>
      <c r="J257" s="57"/>
      <c r="K257" s="35"/>
      <c r="L257" s="51"/>
      <c r="M257" s="63"/>
    </row>
    <row r="258" spans="1:13" ht="15" hidden="1" thickBot="1" x14ac:dyDescent="0.35">
      <c r="A258" s="5">
        <v>45181</v>
      </c>
      <c r="B258" s="56">
        <v>8411.82</v>
      </c>
      <c r="C258" s="57">
        <v>7457.88</v>
      </c>
      <c r="D258" s="57">
        <v>23195.84</v>
      </c>
      <c r="E258" s="57">
        <v>49228.34</v>
      </c>
      <c r="F258" s="115"/>
      <c r="G258" s="57"/>
      <c r="H258" s="57"/>
      <c r="I258" s="57"/>
      <c r="J258" s="57"/>
      <c r="K258" s="35"/>
      <c r="L258" s="51"/>
      <c r="M258" s="63"/>
    </row>
    <row r="259" spans="1:13" ht="15" hidden="1" thickBot="1" x14ac:dyDescent="0.35">
      <c r="A259" s="5">
        <v>45182</v>
      </c>
      <c r="B259" s="56">
        <v>8011.7</v>
      </c>
      <c r="C259" s="57">
        <v>3259.7</v>
      </c>
      <c r="D259" s="57">
        <v>35339.24</v>
      </c>
      <c r="E259" s="57">
        <v>44552.68</v>
      </c>
      <c r="F259" s="115"/>
      <c r="G259" s="57"/>
      <c r="H259" s="57"/>
      <c r="I259" s="57"/>
      <c r="J259" s="57"/>
      <c r="K259" s="35"/>
      <c r="L259" s="51"/>
      <c r="M259" s="63"/>
    </row>
    <row r="260" spans="1:13" ht="15" hidden="1" thickBot="1" x14ac:dyDescent="0.35">
      <c r="A260" s="5">
        <v>45183</v>
      </c>
      <c r="B260" s="56">
        <v>15482.59</v>
      </c>
      <c r="C260" s="57">
        <v>11152.34</v>
      </c>
      <c r="D260" s="57">
        <v>26604.62</v>
      </c>
      <c r="E260" s="57">
        <v>49132.420000000006</v>
      </c>
      <c r="F260" s="115"/>
      <c r="G260" s="57"/>
      <c r="H260" s="57"/>
      <c r="I260" s="57"/>
      <c r="J260" s="57"/>
      <c r="K260" s="35"/>
      <c r="L260" s="51"/>
      <c r="M260" s="63"/>
    </row>
    <row r="261" spans="1:13" ht="15" hidden="1" thickBot="1" x14ac:dyDescent="0.35">
      <c r="A261" s="5">
        <v>45184</v>
      </c>
      <c r="B261" s="56">
        <v>10980.07</v>
      </c>
      <c r="C261" s="57">
        <v>10014.120000000001</v>
      </c>
      <c r="D261" s="57">
        <v>55110.33</v>
      </c>
      <c r="E261" s="57">
        <v>31460.670000000002</v>
      </c>
      <c r="F261" s="115"/>
      <c r="G261" s="57"/>
      <c r="H261" s="57"/>
      <c r="I261" s="57"/>
      <c r="J261" s="57"/>
      <c r="K261" s="35"/>
      <c r="L261" s="51"/>
      <c r="M261" s="63"/>
    </row>
    <row r="262" spans="1:13" ht="15" hidden="1" thickBot="1" x14ac:dyDescent="0.35">
      <c r="A262" s="5">
        <v>45185</v>
      </c>
      <c r="B262" s="56">
        <v>19157.400000000001</v>
      </c>
      <c r="C262" s="57">
        <v>11471.84</v>
      </c>
      <c r="D262" s="57">
        <v>23754.16</v>
      </c>
      <c r="E262" s="57">
        <v>30607.72</v>
      </c>
      <c r="F262" s="115"/>
      <c r="G262" s="57"/>
      <c r="H262" s="57"/>
      <c r="I262" s="57"/>
      <c r="J262" s="57"/>
      <c r="K262" s="35"/>
      <c r="L262" s="51"/>
      <c r="M262" s="63"/>
    </row>
    <row r="263" spans="1:13" ht="15" hidden="1" thickBot="1" x14ac:dyDescent="0.35">
      <c r="A263" s="5">
        <v>45186</v>
      </c>
      <c r="B263" s="56">
        <v>0</v>
      </c>
      <c r="C263" s="57">
        <v>666.88</v>
      </c>
      <c r="D263" s="57">
        <v>0</v>
      </c>
      <c r="E263" s="57">
        <v>0</v>
      </c>
      <c r="F263" s="115"/>
      <c r="G263" s="57"/>
      <c r="H263" s="57"/>
      <c r="I263" s="57"/>
      <c r="J263" s="57"/>
      <c r="K263" s="35"/>
      <c r="L263" s="51"/>
      <c r="M263" s="63"/>
    </row>
    <row r="264" spans="1:13" ht="15" hidden="1" thickBot="1" x14ac:dyDescent="0.35">
      <c r="A264" s="5">
        <v>45187</v>
      </c>
      <c r="B264" s="56">
        <v>11115.23</v>
      </c>
      <c r="C264" s="57">
        <v>1729.74</v>
      </c>
      <c r="D264" s="57">
        <v>101762.69</v>
      </c>
      <c r="E264" s="57">
        <v>28803.58</v>
      </c>
      <c r="F264" s="115"/>
      <c r="G264" s="57"/>
      <c r="H264" s="57"/>
      <c r="I264" s="57"/>
      <c r="J264" s="57"/>
      <c r="K264" s="35"/>
      <c r="L264" s="51"/>
      <c r="M264" s="63"/>
    </row>
    <row r="265" spans="1:13" ht="15" hidden="1" thickBot="1" x14ac:dyDescent="0.35">
      <c r="A265" s="5">
        <v>45188</v>
      </c>
      <c r="B265" s="56">
        <v>10790.06</v>
      </c>
      <c r="C265" s="57">
        <v>16399.830000000002</v>
      </c>
      <c r="D265" s="57">
        <v>46799.47</v>
      </c>
      <c r="E265" s="57">
        <v>67021.25</v>
      </c>
      <c r="F265" s="115"/>
      <c r="G265" s="57"/>
      <c r="H265" s="57"/>
      <c r="I265" s="57"/>
      <c r="J265" s="57"/>
      <c r="K265" s="35"/>
      <c r="L265" s="51"/>
      <c r="M265" s="63"/>
    </row>
    <row r="266" spans="1:13" ht="15" hidden="1" thickBot="1" x14ac:dyDescent="0.35">
      <c r="A266" s="5">
        <v>45189</v>
      </c>
      <c r="B266" s="56">
        <v>6428.68</v>
      </c>
      <c r="C266" s="57">
        <v>4324.3900000000003</v>
      </c>
      <c r="D266" s="57">
        <v>34954.22</v>
      </c>
      <c r="E266" s="57">
        <v>30061.72</v>
      </c>
      <c r="F266" s="115"/>
      <c r="G266" s="57"/>
      <c r="H266" s="57"/>
      <c r="I266" s="57"/>
      <c r="J266" s="57"/>
      <c r="K266" s="35"/>
      <c r="L266" s="51"/>
      <c r="M266" s="63"/>
    </row>
    <row r="267" spans="1:13" ht="15" hidden="1" thickBot="1" x14ac:dyDescent="0.35">
      <c r="A267" s="5">
        <v>45190</v>
      </c>
      <c r="B267" s="56">
        <v>10219.07</v>
      </c>
      <c r="C267" s="57">
        <v>19763.46</v>
      </c>
      <c r="D267" s="57">
        <v>30877.07</v>
      </c>
      <c r="E267" s="57">
        <v>57252.98</v>
      </c>
      <c r="F267" s="115"/>
      <c r="G267" s="57"/>
      <c r="H267" s="57"/>
      <c r="I267" s="57"/>
      <c r="J267" s="57"/>
      <c r="K267" s="35"/>
      <c r="L267" s="51"/>
      <c r="M267" s="63"/>
    </row>
    <row r="268" spans="1:13" ht="15" hidden="1" thickBot="1" x14ac:dyDescent="0.35">
      <c r="A268" s="5">
        <v>45191</v>
      </c>
      <c r="B268" s="56">
        <v>43871.41</v>
      </c>
      <c r="C268" s="57">
        <v>11863.09</v>
      </c>
      <c r="D268" s="57">
        <v>60378.65</v>
      </c>
      <c r="E268" s="57">
        <v>31040.43</v>
      </c>
      <c r="F268" s="115"/>
      <c r="G268" s="57"/>
      <c r="H268" s="57"/>
      <c r="I268" s="57"/>
      <c r="J268" s="57"/>
      <c r="K268" s="35"/>
      <c r="L268" s="51"/>
      <c r="M268" s="63"/>
    </row>
    <row r="269" spans="1:13" ht="15" hidden="1" thickBot="1" x14ac:dyDescent="0.35">
      <c r="A269" s="5">
        <v>45192</v>
      </c>
      <c r="B269" s="56">
        <v>12528.61</v>
      </c>
      <c r="C269" s="57">
        <v>15241.21</v>
      </c>
      <c r="D269" s="57">
        <v>43248.289999999994</v>
      </c>
      <c r="E269" s="57">
        <v>18637.11</v>
      </c>
      <c r="F269" s="115"/>
      <c r="G269" s="57"/>
      <c r="H269" s="57"/>
      <c r="I269" s="57"/>
      <c r="J269" s="57"/>
      <c r="K269" s="35"/>
      <c r="L269" s="51"/>
      <c r="M269" s="63"/>
    </row>
    <row r="270" spans="1:13" ht="15" hidden="1" thickBot="1" x14ac:dyDescent="0.35">
      <c r="A270" s="5">
        <v>45193</v>
      </c>
      <c r="B270" s="56">
        <v>0</v>
      </c>
      <c r="C270" s="57">
        <v>855.89</v>
      </c>
      <c r="D270" s="57">
        <v>0</v>
      </c>
      <c r="E270" s="57">
        <v>-45.97</v>
      </c>
      <c r="F270" s="115"/>
      <c r="G270" s="57"/>
      <c r="H270" s="57"/>
      <c r="I270" s="57"/>
      <c r="J270" s="57"/>
      <c r="K270" s="35"/>
      <c r="L270" s="51"/>
      <c r="M270" s="63"/>
    </row>
    <row r="271" spans="1:13" ht="15" hidden="1" thickBot="1" x14ac:dyDescent="0.35">
      <c r="A271" s="5">
        <v>45194</v>
      </c>
      <c r="B271" s="56">
        <v>9512.33</v>
      </c>
      <c r="C271" s="57">
        <v>28661.61</v>
      </c>
      <c r="D271" s="57">
        <v>46467.31</v>
      </c>
      <c r="E271" s="57">
        <v>44189.11</v>
      </c>
      <c r="F271" s="115"/>
      <c r="G271" s="57"/>
      <c r="H271" s="57"/>
      <c r="I271" s="57"/>
      <c r="J271" s="57"/>
      <c r="K271" s="35"/>
      <c r="L271" s="51"/>
      <c r="M271" s="63"/>
    </row>
    <row r="272" spans="1:13" ht="15" hidden="1" thickBot="1" x14ac:dyDescent="0.35">
      <c r="A272" s="5">
        <v>45195</v>
      </c>
      <c r="B272" s="56">
        <v>7322.32</v>
      </c>
      <c r="C272" s="57">
        <v>17265.73</v>
      </c>
      <c r="D272" s="57">
        <v>35095.949999999997</v>
      </c>
      <c r="E272" s="57">
        <v>41903.040000000001</v>
      </c>
      <c r="F272" s="115"/>
      <c r="G272" s="57"/>
      <c r="H272" s="57"/>
      <c r="I272" s="57"/>
      <c r="J272" s="57"/>
      <c r="K272" s="35"/>
      <c r="L272" s="51"/>
      <c r="M272" s="63"/>
    </row>
    <row r="273" spans="1:13" ht="15" hidden="1" thickBot="1" x14ac:dyDescent="0.35">
      <c r="A273" s="5">
        <v>45196</v>
      </c>
      <c r="B273" s="56">
        <v>11807.77</v>
      </c>
      <c r="C273" s="57">
        <v>7871.83</v>
      </c>
      <c r="D273" s="57">
        <v>38902.129999999997</v>
      </c>
      <c r="E273" s="57">
        <v>44679.58</v>
      </c>
      <c r="F273" s="115"/>
      <c r="G273" s="57"/>
      <c r="H273" s="57"/>
      <c r="I273" s="57"/>
      <c r="J273" s="57"/>
      <c r="K273" s="35"/>
      <c r="L273" s="51"/>
      <c r="M273" s="63"/>
    </row>
    <row r="274" spans="1:13" ht="15" hidden="1" thickBot="1" x14ac:dyDescent="0.35">
      <c r="A274" s="5">
        <v>45197</v>
      </c>
      <c r="B274" s="56">
        <v>5281.6</v>
      </c>
      <c r="C274" s="57">
        <v>18007.439999999999</v>
      </c>
      <c r="D274" s="57">
        <v>32478</v>
      </c>
      <c r="E274" s="57">
        <v>53462.9</v>
      </c>
      <c r="F274" s="115"/>
      <c r="G274" s="57"/>
      <c r="H274" s="57"/>
      <c r="I274" s="57"/>
      <c r="J274" s="57"/>
      <c r="K274" s="35"/>
      <c r="L274" s="51"/>
      <c r="M274" s="63"/>
    </row>
    <row r="275" spans="1:13" ht="15" hidden="1" thickBot="1" x14ac:dyDescent="0.35">
      <c r="A275" s="5">
        <v>45198</v>
      </c>
      <c r="B275" s="56">
        <v>25014.07</v>
      </c>
      <c r="C275" s="57">
        <v>15403.55</v>
      </c>
      <c r="D275" s="57">
        <v>37235.659999999996</v>
      </c>
      <c r="E275" s="57">
        <v>40740.75</v>
      </c>
      <c r="F275" s="115"/>
      <c r="G275" s="57"/>
      <c r="H275" s="57"/>
      <c r="I275" s="57"/>
      <c r="J275" s="57"/>
      <c r="K275" s="35"/>
      <c r="L275" s="51"/>
      <c r="M275" s="63"/>
    </row>
    <row r="276" spans="1:13" ht="15" hidden="1" thickBot="1" x14ac:dyDescent="0.35">
      <c r="A276" s="5">
        <v>45199</v>
      </c>
      <c r="B276" s="56">
        <v>30102.65</v>
      </c>
      <c r="C276" s="57">
        <v>32138.400000000001</v>
      </c>
      <c r="D276" s="57">
        <v>24332.32</v>
      </c>
      <c r="E276" s="57">
        <v>373883.4</v>
      </c>
      <c r="F276" s="115"/>
      <c r="G276" s="57"/>
      <c r="H276" s="57"/>
      <c r="I276" s="57"/>
      <c r="J276" s="57"/>
      <c r="K276" s="35"/>
      <c r="L276" s="51"/>
      <c r="M276" s="63"/>
    </row>
    <row r="277" spans="1:13" ht="15" hidden="1" thickBot="1" x14ac:dyDescent="0.35">
      <c r="A277" s="5">
        <v>45200</v>
      </c>
      <c r="B277" s="56">
        <v>0</v>
      </c>
      <c r="C277" s="57">
        <v>598.09</v>
      </c>
      <c r="D277" s="57">
        <v>0</v>
      </c>
      <c r="E277" s="57">
        <v>296.48</v>
      </c>
      <c r="F277" s="115"/>
      <c r="G277" s="57"/>
      <c r="H277" s="57"/>
      <c r="I277" s="57"/>
      <c r="J277" s="57"/>
      <c r="K277" s="35"/>
      <c r="L277" s="51"/>
      <c r="M277" s="63"/>
    </row>
    <row r="278" spans="1:13" ht="15" hidden="1" thickBot="1" x14ac:dyDescent="0.35">
      <c r="A278" s="5">
        <v>45201</v>
      </c>
      <c r="B278" s="56">
        <v>7844.48</v>
      </c>
      <c r="C278" s="57">
        <v>9864.83</v>
      </c>
      <c r="D278" s="57">
        <v>32062.18</v>
      </c>
      <c r="E278" s="57">
        <v>21852.71</v>
      </c>
      <c r="F278" s="115"/>
      <c r="G278" s="57"/>
      <c r="H278" s="57"/>
      <c r="I278" s="57"/>
      <c r="J278" s="57"/>
      <c r="K278" s="35"/>
      <c r="L278" s="51"/>
      <c r="M278" s="63"/>
    </row>
    <row r="279" spans="1:13" ht="15" hidden="1" thickBot="1" x14ac:dyDescent="0.35">
      <c r="A279" s="5">
        <v>45202</v>
      </c>
      <c r="B279" s="56">
        <v>10074.86</v>
      </c>
      <c r="C279" s="57">
        <v>2729.21</v>
      </c>
      <c r="D279" s="57">
        <v>26241.489999999998</v>
      </c>
      <c r="E279" s="57">
        <v>32155.62</v>
      </c>
      <c r="F279" s="115"/>
      <c r="G279" s="57"/>
      <c r="H279" s="57"/>
      <c r="I279" s="57"/>
      <c r="J279" s="57"/>
      <c r="K279" s="35"/>
      <c r="L279" s="51"/>
      <c r="M279" s="63"/>
    </row>
    <row r="280" spans="1:13" ht="15" hidden="1" thickBot="1" x14ac:dyDescent="0.35">
      <c r="A280" s="5">
        <v>45203</v>
      </c>
      <c r="B280" s="56">
        <v>14221.04</v>
      </c>
      <c r="C280" s="57">
        <v>12895.39</v>
      </c>
      <c r="D280" s="57">
        <v>38156.04</v>
      </c>
      <c r="E280" s="57">
        <v>30274.61</v>
      </c>
      <c r="F280" s="115"/>
      <c r="G280" s="57"/>
      <c r="H280" s="57"/>
      <c r="I280" s="57"/>
      <c r="J280" s="57"/>
      <c r="K280" s="35"/>
      <c r="L280" s="51"/>
      <c r="M280" s="63"/>
    </row>
    <row r="281" spans="1:13" ht="15" hidden="1" thickBot="1" x14ac:dyDescent="0.35">
      <c r="A281" s="5">
        <v>45204</v>
      </c>
      <c r="B281" s="56">
        <v>17774.72</v>
      </c>
      <c r="C281" s="57">
        <v>18845.8</v>
      </c>
      <c r="D281" s="57">
        <v>62112.09</v>
      </c>
      <c r="E281" s="57">
        <v>39723.42</v>
      </c>
      <c r="F281" s="115"/>
      <c r="G281" s="57"/>
      <c r="H281" s="57"/>
      <c r="I281" s="57"/>
      <c r="J281" s="57"/>
      <c r="K281" s="35"/>
      <c r="L281" s="51"/>
      <c r="M281" s="63"/>
    </row>
    <row r="282" spans="1:13" ht="15" hidden="1" thickBot="1" x14ac:dyDescent="0.35">
      <c r="A282" s="5">
        <v>45205</v>
      </c>
      <c r="B282" s="56">
        <v>10486.53</v>
      </c>
      <c r="C282" s="57">
        <v>13980.85</v>
      </c>
      <c r="D282" s="57">
        <v>22989.659999999996</v>
      </c>
      <c r="E282" s="57">
        <v>41831.770000000004</v>
      </c>
      <c r="F282" s="115"/>
      <c r="G282" s="57"/>
      <c r="H282" s="57"/>
      <c r="I282" s="57"/>
      <c r="J282" s="57"/>
      <c r="K282" s="35"/>
      <c r="L282" s="51"/>
      <c r="M282" s="63"/>
    </row>
    <row r="283" spans="1:13" ht="15" hidden="1" thickBot="1" x14ac:dyDescent="0.35">
      <c r="A283" s="5">
        <v>45206</v>
      </c>
      <c r="B283" s="56">
        <v>26877.200000000001</v>
      </c>
      <c r="C283" s="57">
        <v>18590.22</v>
      </c>
      <c r="D283" s="57">
        <v>21459.46</v>
      </c>
      <c r="E283" s="57">
        <v>31316.66</v>
      </c>
      <c r="F283" s="115"/>
      <c r="G283" s="57"/>
      <c r="H283" s="57"/>
      <c r="I283" s="57"/>
      <c r="J283" s="57"/>
      <c r="K283" s="35"/>
      <c r="L283" s="51"/>
      <c r="M283" s="63"/>
    </row>
    <row r="284" spans="1:13" ht="15" hidden="1" thickBot="1" x14ac:dyDescent="0.35">
      <c r="A284" s="5">
        <v>45207</v>
      </c>
      <c r="B284" s="56">
        <v>0</v>
      </c>
      <c r="C284" s="57">
        <v>1761.43</v>
      </c>
      <c r="D284" s="57">
        <v>0</v>
      </c>
      <c r="E284" s="57">
        <v>259.94</v>
      </c>
      <c r="F284" s="115"/>
      <c r="G284" s="57"/>
      <c r="H284" s="57"/>
      <c r="I284" s="57"/>
      <c r="J284" s="57"/>
      <c r="K284" s="35"/>
      <c r="L284" s="51"/>
      <c r="M284" s="63"/>
    </row>
    <row r="285" spans="1:13" ht="15" hidden="1" thickBot="1" x14ac:dyDescent="0.35">
      <c r="A285" s="5">
        <v>45208</v>
      </c>
      <c r="B285" s="56">
        <v>5520.62</v>
      </c>
      <c r="C285" s="57">
        <v>30187.3</v>
      </c>
      <c r="D285" s="57">
        <v>48647.39</v>
      </c>
      <c r="E285" s="57">
        <v>49026.39</v>
      </c>
      <c r="F285" s="115"/>
      <c r="G285" s="57"/>
      <c r="H285" s="57"/>
      <c r="I285" s="57"/>
      <c r="J285" s="57"/>
      <c r="K285" s="35"/>
      <c r="L285" s="51"/>
      <c r="M285" s="63"/>
    </row>
    <row r="286" spans="1:13" ht="15" hidden="1" thickBot="1" x14ac:dyDescent="0.35">
      <c r="A286" s="5">
        <v>45209</v>
      </c>
      <c r="B286" s="56">
        <v>11740.7</v>
      </c>
      <c r="C286" s="57">
        <v>21950.79</v>
      </c>
      <c r="D286" s="57">
        <v>35014.799999999996</v>
      </c>
      <c r="E286" s="57">
        <v>34775.57</v>
      </c>
      <c r="F286" s="115"/>
      <c r="G286" s="57"/>
      <c r="H286" s="57"/>
      <c r="I286" s="57"/>
      <c r="J286" s="57"/>
      <c r="K286" s="35"/>
      <c r="L286" s="51"/>
      <c r="M286" s="63"/>
    </row>
    <row r="287" spans="1:13" ht="15" hidden="1" thickBot="1" x14ac:dyDescent="0.35">
      <c r="A287" s="5">
        <v>45210</v>
      </c>
      <c r="B287" s="56">
        <v>10278.01</v>
      </c>
      <c r="C287" s="57">
        <v>15124.37</v>
      </c>
      <c r="D287" s="57">
        <v>52563.61</v>
      </c>
      <c r="E287" s="57">
        <v>29750.539999999997</v>
      </c>
      <c r="F287" s="115"/>
      <c r="G287" s="57"/>
      <c r="H287" s="57"/>
      <c r="I287" s="57"/>
      <c r="J287" s="57"/>
      <c r="K287" s="35"/>
      <c r="L287" s="51"/>
      <c r="M287" s="63"/>
    </row>
    <row r="288" spans="1:13" ht="15" hidden="1" thickBot="1" x14ac:dyDescent="0.35">
      <c r="A288" s="5">
        <v>45211</v>
      </c>
      <c r="B288" s="56">
        <v>3200.58</v>
      </c>
      <c r="C288" s="57">
        <v>14101.86</v>
      </c>
      <c r="D288" s="57">
        <v>45676.71</v>
      </c>
      <c r="E288" s="57">
        <v>26979.13</v>
      </c>
      <c r="F288" s="115"/>
      <c r="G288" s="57"/>
      <c r="H288" s="57"/>
      <c r="I288" s="57"/>
      <c r="J288" s="57"/>
      <c r="K288" s="35"/>
      <c r="L288" s="51"/>
      <c r="M288" s="63"/>
    </row>
    <row r="289" spans="1:13" ht="15" hidden="1" thickBot="1" x14ac:dyDescent="0.35">
      <c r="A289" s="5">
        <v>45212</v>
      </c>
      <c r="B289" s="56">
        <v>20584.650000000001</v>
      </c>
      <c r="C289" s="57">
        <v>12952.86</v>
      </c>
      <c r="D289" s="57">
        <v>37870.910000000003</v>
      </c>
      <c r="E289" s="57">
        <v>38255.040000000001</v>
      </c>
      <c r="F289" s="115"/>
      <c r="G289" s="57"/>
      <c r="H289" s="57"/>
      <c r="I289" s="57"/>
      <c r="J289" s="57"/>
      <c r="K289" s="35"/>
      <c r="L289" s="51"/>
      <c r="M289" s="63"/>
    </row>
    <row r="290" spans="1:13" ht="15" hidden="1" thickBot="1" x14ac:dyDescent="0.35">
      <c r="A290" s="5">
        <v>45213</v>
      </c>
      <c r="B290" s="56">
        <v>11000.15</v>
      </c>
      <c r="C290" s="57">
        <v>40330.28</v>
      </c>
      <c r="D290" s="57">
        <v>43073.84</v>
      </c>
      <c r="E290" s="57">
        <v>24829.439999999999</v>
      </c>
      <c r="F290" s="115"/>
      <c r="G290" s="57"/>
      <c r="H290" s="57"/>
      <c r="I290" s="57"/>
      <c r="J290" s="57"/>
      <c r="K290" s="35"/>
      <c r="L290" s="51"/>
      <c r="M290" s="63"/>
    </row>
    <row r="291" spans="1:13" ht="15" hidden="1" thickBot="1" x14ac:dyDescent="0.35">
      <c r="A291" s="5">
        <v>45214</v>
      </c>
      <c r="B291" s="56">
        <v>0</v>
      </c>
      <c r="C291" s="57">
        <v>632.92999999999995</v>
      </c>
      <c r="D291" s="57">
        <v>0</v>
      </c>
      <c r="E291" s="57">
        <v>-355820.86</v>
      </c>
      <c r="F291" s="115"/>
      <c r="G291" s="57"/>
      <c r="H291" s="57"/>
      <c r="I291" s="57"/>
      <c r="J291" s="57"/>
      <c r="K291" s="35"/>
      <c r="L291" s="51"/>
      <c r="M291" s="63"/>
    </row>
    <row r="292" spans="1:13" ht="15" hidden="1" thickBot="1" x14ac:dyDescent="0.35">
      <c r="A292" s="5">
        <v>45215</v>
      </c>
      <c r="B292" s="56">
        <v>31519.66</v>
      </c>
      <c r="C292" s="57">
        <v>31717.58</v>
      </c>
      <c r="D292" s="57">
        <v>39377.14</v>
      </c>
      <c r="E292" s="57">
        <v>48422.78</v>
      </c>
      <c r="F292" s="115"/>
      <c r="G292" s="57"/>
      <c r="H292" s="57"/>
      <c r="I292" s="57"/>
      <c r="J292" s="57"/>
      <c r="K292" s="35"/>
      <c r="L292" s="51"/>
      <c r="M292" s="63"/>
    </row>
    <row r="293" spans="1:13" ht="15" hidden="1" thickBot="1" x14ac:dyDescent="0.35">
      <c r="A293" s="5">
        <v>45216</v>
      </c>
      <c r="B293" s="56">
        <v>9559.06</v>
      </c>
      <c r="C293" s="57">
        <v>14108.41</v>
      </c>
      <c r="D293" s="57">
        <v>27828.29</v>
      </c>
      <c r="E293" s="57">
        <v>48479.759999999995</v>
      </c>
      <c r="F293" s="115"/>
      <c r="G293" s="57"/>
      <c r="H293" s="57"/>
      <c r="I293" s="57"/>
      <c r="J293" s="57"/>
      <c r="K293" s="35"/>
      <c r="L293" s="51"/>
      <c r="M293" s="63"/>
    </row>
    <row r="294" spans="1:13" ht="15" hidden="1" thickBot="1" x14ac:dyDescent="0.35">
      <c r="A294" s="5">
        <v>45217</v>
      </c>
      <c r="B294" s="56">
        <v>8144.39</v>
      </c>
      <c r="C294" s="57">
        <v>9512.41</v>
      </c>
      <c r="D294" s="57">
        <v>31008.6</v>
      </c>
      <c r="E294" s="57">
        <v>50630.86</v>
      </c>
      <c r="F294" s="115"/>
      <c r="G294" s="57"/>
      <c r="H294" s="57"/>
      <c r="I294" s="57"/>
      <c r="J294" s="57"/>
      <c r="K294" s="35"/>
      <c r="L294" s="51"/>
      <c r="M294" s="63"/>
    </row>
    <row r="295" spans="1:13" ht="15" hidden="1" thickBot="1" x14ac:dyDescent="0.35">
      <c r="A295" s="5">
        <v>45218</v>
      </c>
      <c r="B295" s="56">
        <v>21422.75</v>
      </c>
      <c r="C295" s="57">
        <v>6576.37</v>
      </c>
      <c r="D295" s="57">
        <v>34212.54</v>
      </c>
      <c r="E295" s="57">
        <v>27906.29</v>
      </c>
      <c r="F295" s="115"/>
      <c r="G295" s="57"/>
      <c r="H295" s="57"/>
      <c r="I295" s="57"/>
      <c r="J295" s="57"/>
      <c r="K295" s="35"/>
      <c r="L295" s="51"/>
      <c r="M295" s="63"/>
    </row>
    <row r="296" spans="1:13" ht="15" hidden="1" thickBot="1" x14ac:dyDescent="0.35">
      <c r="A296" s="5">
        <v>45219</v>
      </c>
      <c r="B296" s="56">
        <v>14923.19</v>
      </c>
      <c r="C296" s="57">
        <v>7578.65</v>
      </c>
      <c r="D296" s="57">
        <v>28604.489999999998</v>
      </c>
      <c r="E296" s="57">
        <v>32821.160000000003</v>
      </c>
      <c r="F296" s="115"/>
      <c r="G296" s="57"/>
      <c r="H296" s="57"/>
      <c r="I296" s="57"/>
      <c r="J296" s="57"/>
      <c r="K296" s="35"/>
      <c r="L296" s="51"/>
      <c r="M296" s="63"/>
    </row>
    <row r="297" spans="1:13" ht="15" hidden="1" thickBot="1" x14ac:dyDescent="0.35">
      <c r="A297" s="5">
        <v>45220</v>
      </c>
      <c r="B297" s="56">
        <v>15728.86</v>
      </c>
      <c r="C297" s="57">
        <v>44865.41</v>
      </c>
      <c r="D297" s="57">
        <v>15501.85</v>
      </c>
      <c r="E297" s="57">
        <v>8498.2800000000007</v>
      </c>
      <c r="F297" s="115"/>
      <c r="G297" s="57"/>
      <c r="H297" s="57"/>
      <c r="I297" s="57"/>
      <c r="J297" s="57"/>
      <c r="K297" s="35"/>
      <c r="L297" s="51"/>
      <c r="M297" s="63"/>
    </row>
    <row r="298" spans="1:13" ht="15" hidden="1" thickBot="1" x14ac:dyDescent="0.35">
      <c r="A298" s="5">
        <v>45221</v>
      </c>
      <c r="B298" s="56">
        <v>0</v>
      </c>
      <c r="C298" s="57">
        <v>-191.15</v>
      </c>
      <c r="D298" s="57">
        <v>0</v>
      </c>
      <c r="E298" s="57">
        <v>-456.77</v>
      </c>
      <c r="F298" s="115"/>
      <c r="G298" s="57"/>
      <c r="H298" s="57"/>
      <c r="I298" s="57"/>
      <c r="J298" s="57"/>
      <c r="K298" s="35"/>
      <c r="L298" s="51"/>
      <c r="M298" s="63"/>
    </row>
    <row r="299" spans="1:13" ht="15" hidden="1" thickBot="1" x14ac:dyDescent="0.35">
      <c r="A299" s="5">
        <v>45222</v>
      </c>
      <c r="B299" s="56">
        <v>7885.57</v>
      </c>
      <c r="C299" s="57">
        <v>9728.4</v>
      </c>
      <c r="D299" s="57">
        <v>34459.72</v>
      </c>
      <c r="E299" s="57">
        <v>26529.989999999998</v>
      </c>
      <c r="F299" s="115"/>
      <c r="G299" s="57"/>
      <c r="H299" s="57"/>
      <c r="I299" s="57"/>
      <c r="J299" s="57"/>
      <c r="K299" s="35"/>
      <c r="L299" s="51"/>
      <c r="M299" s="63"/>
    </row>
    <row r="300" spans="1:13" ht="15" hidden="1" thickBot="1" x14ac:dyDescent="0.35">
      <c r="A300" s="5">
        <v>45223</v>
      </c>
      <c r="B300" s="56">
        <v>19639.91</v>
      </c>
      <c r="C300" s="57">
        <v>39156.120000000003</v>
      </c>
      <c r="D300" s="57">
        <v>40165.24</v>
      </c>
      <c r="E300" s="57">
        <v>200496.15</v>
      </c>
      <c r="F300" s="115"/>
      <c r="G300" s="57"/>
      <c r="H300" s="57"/>
      <c r="I300" s="57"/>
      <c r="J300" s="57"/>
      <c r="K300" s="35"/>
      <c r="L300" s="51"/>
      <c r="M300" s="63"/>
    </row>
    <row r="301" spans="1:13" ht="15" hidden="1" thickBot="1" x14ac:dyDescent="0.35">
      <c r="A301" s="5">
        <v>45224</v>
      </c>
      <c r="B301" s="56">
        <v>8025.76</v>
      </c>
      <c r="C301" s="57">
        <v>20875.62</v>
      </c>
      <c r="D301" s="57">
        <v>20314.940000000002</v>
      </c>
      <c r="E301" s="57">
        <v>55537.95</v>
      </c>
      <c r="F301" s="115"/>
      <c r="G301" s="57"/>
      <c r="H301" s="57"/>
      <c r="I301" s="57"/>
      <c r="J301" s="57"/>
      <c r="K301" s="35"/>
      <c r="L301" s="51"/>
      <c r="M301" s="63"/>
    </row>
    <row r="302" spans="1:13" ht="15" hidden="1" thickBot="1" x14ac:dyDescent="0.35">
      <c r="A302" s="5">
        <v>45225</v>
      </c>
      <c r="B302" s="56">
        <v>9706.27</v>
      </c>
      <c r="C302" s="57">
        <v>15006.48</v>
      </c>
      <c r="D302" s="57">
        <v>35035.31</v>
      </c>
      <c r="E302" s="57">
        <v>242653.97999999998</v>
      </c>
      <c r="F302" s="115"/>
      <c r="G302" s="57"/>
      <c r="H302" s="57"/>
      <c r="I302" s="57"/>
      <c r="J302" s="57"/>
      <c r="K302" s="35"/>
      <c r="L302" s="51"/>
      <c r="M302" s="63"/>
    </row>
    <row r="303" spans="1:13" ht="15" hidden="1" thickBot="1" x14ac:dyDescent="0.35">
      <c r="A303" s="5">
        <v>45226</v>
      </c>
      <c r="B303" s="56">
        <v>19519.830000000002</v>
      </c>
      <c r="C303" s="57">
        <v>11326.38</v>
      </c>
      <c r="D303" s="57">
        <v>36621.83</v>
      </c>
      <c r="E303" s="57">
        <v>39976.730000000003</v>
      </c>
      <c r="F303" s="115"/>
      <c r="G303" s="57"/>
      <c r="H303" s="57"/>
      <c r="I303" s="57"/>
      <c r="J303" s="57"/>
      <c r="K303" s="35"/>
      <c r="L303" s="51"/>
      <c r="M303" s="63"/>
    </row>
    <row r="304" spans="1:13" ht="15" hidden="1" thickBot="1" x14ac:dyDescent="0.35">
      <c r="A304" s="5">
        <v>45227</v>
      </c>
      <c r="B304" s="56">
        <v>14671.27</v>
      </c>
      <c r="C304" s="57">
        <v>51614.6</v>
      </c>
      <c r="D304" s="57">
        <v>34487.15</v>
      </c>
      <c r="E304" s="57">
        <v>25951.46</v>
      </c>
      <c r="F304" s="115"/>
      <c r="G304" s="57"/>
      <c r="H304" s="57"/>
      <c r="I304" s="57"/>
      <c r="J304" s="57"/>
      <c r="K304" s="35"/>
      <c r="L304" s="51"/>
      <c r="M304" s="63"/>
    </row>
    <row r="305" spans="1:13" ht="15" hidden="1" thickBot="1" x14ac:dyDescent="0.35">
      <c r="A305" s="5">
        <v>45228</v>
      </c>
      <c r="B305" s="56">
        <v>0</v>
      </c>
      <c r="C305" s="57">
        <v>2833.87</v>
      </c>
      <c r="D305" s="57">
        <v>0</v>
      </c>
      <c r="E305" s="57">
        <v>91.58</v>
      </c>
      <c r="F305" s="115"/>
      <c r="G305" s="57"/>
      <c r="H305" s="57"/>
      <c r="I305" s="57"/>
      <c r="J305" s="57"/>
      <c r="K305" s="35"/>
      <c r="L305" s="51"/>
      <c r="M305" s="63"/>
    </row>
    <row r="306" spans="1:13" ht="15" hidden="1" thickBot="1" x14ac:dyDescent="0.35">
      <c r="A306" s="5">
        <v>45229</v>
      </c>
      <c r="B306" s="56">
        <v>28282.87</v>
      </c>
      <c r="C306" s="57">
        <v>33148.57</v>
      </c>
      <c r="D306" s="57">
        <v>62518.979999999996</v>
      </c>
      <c r="E306" s="57">
        <v>83041.350000000006</v>
      </c>
      <c r="F306" s="115"/>
      <c r="G306" s="57"/>
      <c r="H306" s="57"/>
      <c r="I306" s="57"/>
      <c r="J306" s="57"/>
      <c r="K306" s="35"/>
      <c r="L306" s="51"/>
      <c r="M306" s="63"/>
    </row>
    <row r="307" spans="1:13" ht="15" hidden="1" thickBot="1" x14ac:dyDescent="0.35">
      <c r="A307" s="5">
        <v>45230</v>
      </c>
      <c r="B307" s="56">
        <v>6231.08</v>
      </c>
      <c r="C307" s="57">
        <v>20217.490000000002</v>
      </c>
      <c r="D307" s="57">
        <v>47727.270000000004</v>
      </c>
      <c r="E307" s="57">
        <v>32116.12</v>
      </c>
      <c r="F307" s="115"/>
      <c r="G307" s="57"/>
      <c r="H307" s="57"/>
      <c r="I307" s="57"/>
      <c r="J307" s="57"/>
      <c r="K307" s="35"/>
      <c r="L307" s="51"/>
      <c r="M307" s="63"/>
    </row>
    <row r="308" spans="1:13" ht="15" hidden="1" thickBot="1" x14ac:dyDescent="0.35">
      <c r="A308" s="5">
        <v>45231</v>
      </c>
      <c r="B308" s="56">
        <v>0</v>
      </c>
      <c r="C308" s="57">
        <v>1198.75</v>
      </c>
      <c r="D308" s="57">
        <v>0</v>
      </c>
      <c r="E308" s="57">
        <v>335.01</v>
      </c>
      <c r="F308" s="115"/>
      <c r="G308" s="57"/>
      <c r="H308" s="57"/>
      <c r="I308" s="57"/>
      <c r="J308" s="57"/>
      <c r="K308" s="35"/>
      <c r="L308" s="51"/>
      <c r="M308" s="63"/>
    </row>
    <row r="309" spans="1:13" ht="15" hidden="1" thickBot="1" x14ac:dyDescent="0.35">
      <c r="A309" s="5">
        <v>45232</v>
      </c>
      <c r="B309" s="56">
        <v>8651.2999999999993</v>
      </c>
      <c r="C309" s="57">
        <v>29826.73</v>
      </c>
      <c r="D309" s="57">
        <v>37109.050000000003</v>
      </c>
      <c r="E309" s="57">
        <v>38234.400000000001</v>
      </c>
      <c r="F309" s="115"/>
      <c r="G309" s="57"/>
      <c r="H309" s="57"/>
      <c r="I309" s="57"/>
      <c r="J309" s="57"/>
      <c r="K309" s="35"/>
      <c r="L309" s="51"/>
      <c r="M309" s="63"/>
    </row>
    <row r="310" spans="1:13" ht="15" hidden="1" thickBot="1" x14ac:dyDescent="0.35">
      <c r="A310" s="5">
        <v>45233</v>
      </c>
      <c r="B310" s="56">
        <v>22939.05</v>
      </c>
      <c r="C310" s="57">
        <v>6144.86</v>
      </c>
      <c r="D310" s="57">
        <v>24601</v>
      </c>
      <c r="E310" s="57">
        <v>34131.440000000002</v>
      </c>
      <c r="F310" s="115"/>
      <c r="G310" s="57"/>
      <c r="H310" s="57"/>
      <c r="I310" s="57"/>
      <c r="J310" s="57"/>
      <c r="K310" s="35"/>
      <c r="L310" s="51"/>
      <c r="M310" s="63"/>
    </row>
    <row r="311" spans="1:13" ht="15" hidden="1" thickBot="1" x14ac:dyDescent="0.35">
      <c r="A311" s="5">
        <v>45234</v>
      </c>
      <c r="B311" s="56">
        <v>33237.980000000003</v>
      </c>
      <c r="C311" s="57">
        <v>10050.77</v>
      </c>
      <c r="D311" s="57">
        <v>13002.220000000001</v>
      </c>
      <c r="E311" s="57">
        <v>27239.15</v>
      </c>
      <c r="F311" s="115"/>
      <c r="G311" s="57"/>
      <c r="H311" s="57"/>
      <c r="I311" s="57"/>
      <c r="J311" s="57"/>
      <c r="K311" s="35"/>
      <c r="L311" s="51"/>
      <c r="M311" s="63"/>
    </row>
    <row r="312" spans="1:13" ht="15" hidden="1" thickBot="1" x14ac:dyDescent="0.35">
      <c r="A312" s="5">
        <v>45235</v>
      </c>
      <c r="B312" s="56">
        <v>0</v>
      </c>
      <c r="C312" s="57">
        <v>-2705.37</v>
      </c>
      <c r="D312" s="57">
        <v>0</v>
      </c>
      <c r="E312" s="57">
        <v>0</v>
      </c>
      <c r="F312" s="115"/>
      <c r="G312" s="57"/>
      <c r="H312" s="57"/>
      <c r="I312" s="57"/>
      <c r="J312" s="57"/>
      <c r="K312" s="35"/>
      <c r="L312" s="51"/>
      <c r="M312" s="63"/>
    </row>
    <row r="313" spans="1:13" ht="15" hidden="1" thickBot="1" x14ac:dyDescent="0.35">
      <c r="A313" s="5">
        <v>45236</v>
      </c>
      <c r="B313" s="56">
        <v>5646.59</v>
      </c>
      <c r="C313" s="57">
        <v>20616.54</v>
      </c>
      <c r="D313" s="57">
        <v>43265.9</v>
      </c>
      <c r="E313" s="57">
        <v>52292.75</v>
      </c>
      <c r="F313" s="115"/>
      <c r="G313" s="57"/>
      <c r="H313" s="57"/>
      <c r="I313" s="57"/>
      <c r="J313" s="57"/>
      <c r="K313" s="35"/>
      <c r="L313" s="51"/>
      <c r="M313" s="63"/>
    </row>
    <row r="314" spans="1:13" ht="15" hidden="1" thickBot="1" x14ac:dyDescent="0.35">
      <c r="A314" s="5">
        <v>45237</v>
      </c>
      <c r="B314" s="56">
        <v>8716.66</v>
      </c>
      <c r="C314" s="57">
        <v>23842.5</v>
      </c>
      <c r="D314" s="57">
        <v>28346.32</v>
      </c>
      <c r="E314" s="57">
        <v>28444.86</v>
      </c>
      <c r="F314" s="115"/>
      <c r="G314" s="57"/>
      <c r="H314" s="57"/>
      <c r="I314" s="57"/>
      <c r="J314" s="57"/>
      <c r="K314" s="35"/>
      <c r="L314" s="51"/>
      <c r="M314" s="63"/>
    </row>
    <row r="315" spans="1:13" ht="15" hidden="1" thickBot="1" x14ac:dyDescent="0.35">
      <c r="A315" s="5">
        <v>45238</v>
      </c>
      <c r="B315" s="56">
        <v>9750.3700000000008</v>
      </c>
      <c r="C315" s="57">
        <v>9032.59</v>
      </c>
      <c r="D315" s="57">
        <v>37225.910000000003</v>
      </c>
      <c r="E315" s="57">
        <v>44069.86</v>
      </c>
      <c r="F315" s="115"/>
      <c r="G315" s="57"/>
      <c r="H315" s="57"/>
      <c r="I315" s="57"/>
      <c r="J315" s="57"/>
      <c r="K315" s="35"/>
      <c r="L315" s="51"/>
      <c r="M315" s="63"/>
    </row>
    <row r="316" spans="1:13" ht="15" hidden="1" thickBot="1" x14ac:dyDescent="0.35">
      <c r="A316" s="5">
        <v>45239</v>
      </c>
      <c r="B316" s="56">
        <v>11677.43</v>
      </c>
      <c r="C316" s="57">
        <v>4279.5600000000004</v>
      </c>
      <c r="D316" s="57">
        <v>43224.72</v>
      </c>
      <c r="E316" s="57">
        <v>38734.129999999997</v>
      </c>
      <c r="F316" s="115"/>
      <c r="G316" s="57"/>
      <c r="H316" s="57"/>
      <c r="I316" s="57"/>
      <c r="J316" s="57"/>
      <c r="K316" s="35"/>
      <c r="L316" s="51"/>
      <c r="M316" s="63"/>
    </row>
    <row r="317" spans="1:13" ht="15" hidden="1" thickBot="1" x14ac:dyDescent="0.35">
      <c r="A317" s="5">
        <v>45240</v>
      </c>
      <c r="B317" s="56">
        <v>14494.09</v>
      </c>
      <c r="C317" s="57">
        <v>2794.84</v>
      </c>
      <c r="D317" s="57">
        <v>38133.81</v>
      </c>
      <c r="E317" s="57">
        <v>43959.03</v>
      </c>
      <c r="F317" s="115"/>
      <c r="G317" s="57"/>
      <c r="H317" s="57"/>
      <c r="I317" s="57"/>
      <c r="J317" s="57"/>
      <c r="K317" s="35"/>
      <c r="L317" s="51"/>
      <c r="M317" s="63"/>
    </row>
    <row r="318" spans="1:13" ht="15" hidden="1" thickBot="1" x14ac:dyDescent="0.35">
      <c r="A318" s="5">
        <v>45241</v>
      </c>
      <c r="B318" s="56">
        <v>10913.35</v>
      </c>
      <c r="C318" s="57">
        <v>31143.39</v>
      </c>
      <c r="D318" s="57">
        <v>21056.61</v>
      </c>
      <c r="E318" s="57">
        <v>27233.260000000002</v>
      </c>
      <c r="F318" s="115"/>
      <c r="G318" s="57"/>
      <c r="H318" s="57"/>
      <c r="I318" s="57"/>
      <c r="J318" s="57"/>
      <c r="K318" s="35"/>
      <c r="L318" s="51"/>
      <c r="M318" s="63"/>
    </row>
    <row r="319" spans="1:13" ht="15" hidden="1" thickBot="1" x14ac:dyDescent="0.35">
      <c r="A319" s="5">
        <v>45242</v>
      </c>
      <c r="B319" s="56">
        <v>0</v>
      </c>
      <c r="C319" s="57">
        <v>-6131.72</v>
      </c>
      <c r="D319" s="57">
        <v>0</v>
      </c>
      <c r="E319" s="57">
        <v>315.95999999999998</v>
      </c>
      <c r="F319" s="115"/>
      <c r="G319" s="57"/>
      <c r="H319" s="57"/>
      <c r="I319" s="57"/>
      <c r="J319" s="57"/>
      <c r="K319" s="35"/>
      <c r="L319" s="51"/>
      <c r="M319" s="63"/>
    </row>
    <row r="320" spans="1:13" ht="15" hidden="1" thickBot="1" x14ac:dyDescent="0.35">
      <c r="A320" s="5">
        <v>45243</v>
      </c>
      <c r="B320" s="56">
        <v>18730.84</v>
      </c>
      <c r="C320" s="57">
        <v>45596.959999999999</v>
      </c>
      <c r="D320" s="57">
        <v>18093.93</v>
      </c>
      <c r="E320" s="57">
        <v>185669.56</v>
      </c>
      <c r="F320" s="115"/>
      <c r="G320" s="57"/>
      <c r="H320" s="57"/>
      <c r="I320" s="57"/>
      <c r="J320" s="57"/>
      <c r="K320" s="35"/>
      <c r="L320" s="51"/>
      <c r="M320" s="63"/>
    </row>
    <row r="321" spans="1:13" ht="15" hidden="1" thickBot="1" x14ac:dyDescent="0.35">
      <c r="A321" s="5">
        <v>45244</v>
      </c>
      <c r="B321" s="56">
        <v>7272.01</v>
      </c>
      <c r="C321" s="57">
        <v>-2895.59</v>
      </c>
      <c r="D321" s="57">
        <v>28196.300000000003</v>
      </c>
      <c r="E321" s="57">
        <v>38290.299999999996</v>
      </c>
      <c r="F321" s="115"/>
      <c r="G321" s="57"/>
      <c r="H321" s="57"/>
      <c r="I321" s="57"/>
      <c r="J321" s="57"/>
      <c r="K321" s="35"/>
      <c r="L321" s="51"/>
      <c r="M321" s="63"/>
    </row>
    <row r="322" spans="1:13" ht="15" hidden="1" thickBot="1" x14ac:dyDescent="0.35">
      <c r="A322" s="5">
        <v>45245</v>
      </c>
      <c r="B322" s="56">
        <v>8239.82</v>
      </c>
      <c r="C322" s="57">
        <v>12398.4</v>
      </c>
      <c r="D322" s="57">
        <v>33336.74</v>
      </c>
      <c r="E322" s="57">
        <v>32419.260000000002</v>
      </c>
      <c r="F322" s="115"/>
      <c r="G322" s="57"/>
      <c r="H322" s="57"/>
      <c r="I322" s="57"/>
      <c r="J322" s="57"/>
      <c r="K322" s="35"/>
      <c r="L322" s="51"/>
      <c r="M322" s="63"/>
    </row>
    <row r="323" spans="1:13" ht="15" hidden="1" thickBot="1" x14ac:dyDescent="0.35">
      <c r="A323" s="5">
        <v>45246</v>
      </c>
      <c r="B323" s="56">
        <v>15005.65</v>
      </c>
      <c r="C323" s="57">
        <v>3429.55</v>
      </c>
      <c r="D323" s="57">
        <v>47077.2</v>
      </c>
      <c r="E323" s="57">
        <v>36896.93</v>
      </c>
      <c r="F323" s="115"/>
      <c r="G323" s="57"/>
      <c r="H323" s="57"/>
      <c r="I323" s="57"/>
      <c r="J323" s="57"/>
      <c r="K323" s="35"/>
      <c r="L323" s="51"/>
      <c r="M323" s="63"/>
    </row>
    <row r="324" spans="1:13" ht="15" hidden="1" thickBot="1" x14ac:dyDescent="0.35">
      <c r="A324" s="5">
        <v>45247</v>
      </c>
      <c r="B324" s="56">
        <v>11249.09</v>
      </c>
      <c r="C324" s="57">
        <v>6034.01</v>
      </c>
      <c r="D324" s="57">
        <v>32524.730000000003</v>
      </c>
      <c r="E324" s="57">
        <v>24530.489999999998</v>
      </c>
      <c r="F324" s="115"/>
      <c r="G324" s="57"/>
      <c r="H324" s="57"/>
      <c r="I324" s="57"/>
      <c r="J324" s="57"/>
      <c r="K324" s="35"/>
      <c r="L324" s="51"/>
      <c r="M324" s="63"/>
    </row>
    <row r="325" spans="1:13" ht="15" hidden="1" thickBot="1" x14ac:dyDescent="0.35">
      <c r="A325" s="5">
        <v>45248</v>
      </c>
      <c r="B325" s="56">
        <v>18405.740000000002</v>
      </c>
      <c r="C325" s="57">
        <v>17337.689999999999</v>
      </c>
      <c r="D325" s="57">
        <v>19430.87</v>
      </c>
      <c r="E325" s="57">
        <v>12841.1</v>
      </c>
      <c r="F325" s="115"/>
      <c r="G325" s="57"/>
      <c r="H325" s="57"/>
      <c r="I325" s="57"/>
      <c r="J325" s="57"/>
      <c r="K325" s="35"/>
      <c r="L325" s="51"/>
      <c r="M325" s="63"/>
    </row>
    <row r="326" spans="1:13" ht="15" hidden="1" thickBot="1" x14ac:dyDescent="0.35">
      <c r="A326" s="5">
        <v>45249</v>
      </c>
      <c r="B326" s="56">
        <v>0</v>
      </c>
      <c r="C326" s="57">
        <v>630.59</v>
      </c>
      <c r="D326" s="57">
        <v>0</v>
      </c>
      <c r="E326" s="57">
        <v>0</v>
      </c>
      <c r="F326" s="115"/>
      <c r="G326" s="57"/>
      <c r="H326" s="57"/>
      <c r="I326" s="57"/>
      <c r="J326" s="57"/>
      <c r="K326" s="35"/>
      <c r="L326" s="51"/>
      <c r="M326" s="63"/>
    </row>
    <row r="327" spans="1:13" ht="15" hidden="1" thickBot="1" x14ac:dyDescent="0.35">
      <c r="A327" s="5">
        <v>45250</v>
      </c>
      <c r="B327" s="56">
        <v>12381.55</v>
      </c>
      <c r="C327" s="57">
        <v>16687.240000000002</v>
      </c>
      <c r="D327" s="57">
        <v>37880.620000000003</v>
      </c>
      <c r="E327" s="57">
        <v>41893.740000000005</v>
      </c>
      <c r="F327" s="115"/>
      <c r="G327" s="57"/>
      <c r="H327" s="57"/>
      <c r="I327" s="57"/>
      <c r="J327" s="57"/>
      <c r="K327" s="35"/>
      <c r="L327" s="51"/>
      <c r="M327" s="63"/>
    </row>
    <row r="328" spans="1:13" ht="15" hidden="1" thickBot="1" x14ac:dyDescent="0.35">
      <c r="A328" s="5">
        <v>45251</v>
      </c>
      <c r="B328" s="56">
        <v>14957.25</v>
      </c>
      <c r="C328" s="57">
        <v>20920.46</v>
      </c>
      <c r="D328" s="57">
        <v>49793.899999999994</v>
      </c>
      <c r="E328" s="57">
        <v>63696.06</v>
      </c>
      <c r="F328" s="115"/>
      <c r="G328" s="57"/>
      <c r="H328" s="57"/>
      <c r="I328" s="57"/>
      <c r="J328" s="57"/>
      <c r="K328" s="35"/>
      <c r="L328" s="51"/>
      <c r="M328" s="63"/>
    </row>
    <row r="329" spans="1:13" ht="15" hidden="1" thickBot="1" x14ac:dyDescent="0.35">
      <c r="A329" s="5">
        <v>45252</v>
      </c>
      <c r="B329" s="56">
        <v>11594.34</v>
      </c>
      <c r="C329" s="57">
        <v>-1742.62</v>
      </c>
      <c r="D329" s="57">
        <v>66842.02</v>
      </c>
      <c r="E329" s="57">
        <v>38414.899999999994</v>
      </c>
      <c r="F329" s="115"/>
      <c r="G329" s="57"/>
      <c r="H329" s="57"/>
      <c r="I329" s="57"/>
      <c r="J329" s="57"/>
      <c r="K329" s="35"/>
      <c r="L329" s="51"/>
      <c r="M329" s="63"/>
    </row>
    <row r="330" spans="1:13" ht="15" hidden="1" thickBot="1" x14ac:dyDescent="0.35">
      <c r="A330" s="5">
        <v>45253</v>
      </c>
      <c r="B330" s="56">
        <v>7975.56</v>
      </c>
      <c r="C330" s="57">
        <v>9986.83</v>
      </c>
      <c r="D330" s="57">
        <v>36837.15</v>
      </c>
      <c r="E330" s="57">
        <v>27907</v>
      </c>
      <c r="F330" s="115"/>
      <c r="G330" s="57"/>
      <c r="H330" s="57"/>
      <c r="I330" s="57"/>
      <c r="J330" s="57"/>
      <c r="K330" s="35"/>
      <c r="L330" s="51"/>
      <c r="M330" s="63"/>
    </row>
    <row r="331" spans="1:13" ht="15" hidden="1" thickBot="1" x14ac:dyDescent="0.35">
      <c r="A331" s="5">
        <v>45254</v>
      </c>
      <c r="B331" s="56">
        <v>13114.51</v>
      </c>
      <c r="C331" s="57">
        <v>18751.669999999998</v>
      </c>
      <c r="D331" s="57">
        <v>32162.01</v>
      </c>
      <c r="E331" s="57">
        <v>39221.49</v>
      </c>
      <c r="F331" s="115"/>
      <c r="G331" s="57"/>
      <c r="H331" s="57"/>
      <c r="I331" s="57"/>
      <c r="J331" s="57"/>
      <c r="K331" s="35"/>
      <c r="L331" s="51"/>
      <c r="M331" s="63"/>
    </row>
    <row r="332" spans="1:13" ht="15" hidden="1" thickBot="1" x14ac:dyDescent="0.35">
      <c r="A332" s="5">
        <v>45255</v>
      </c>
      <c r="B332" s="56">
        <v>12753.12</v>
      </c>
      <c r="C332" s="57">
        <v>31556.82</v>
      </c>
      <c r="D332" s="57">
        <v>24796.829999999998</v>
      </c>
      <c r="E332" s="57">
        <v>18831</v>
      </c>
      <c r="F332" s="115"/>
      <c r="G332" s="57"/>
      <c r="H332" s="57"/>
      <c r="I332" s="57"/>
      <c r="J332" s="57"/>
      <c r="K332" s="35"/>
      <c r="L332" s="51"/>
      <c r="M332" s="63"/>
    </row>
    <row r="333" spans="1:13" ht="15" hidden="1" thickBot="1" x14ac:dyDescent="0.35">
      <c r="A333" s="5">
        <v>45256</v>
      </c>
      <c r="B333" s="56">
        <v>0</v>
      </c>
      <c r="C333" s="57">
        <v>508.06</v>
      </c>
      <c r="D333" s="57">
        <v>0</v>
      </c>
      <c r="E333" s="57">
        <v>-330.52</v>
      </c>
      <c r="F333" s="115"/>
      <c r="G333" s="57"/>
      <c r="H333" s="57"/>
      <c r="I333" s="57"/>
      <c r="J333" s="57"/>
      <c r="K333" s="35"/>
      <c r="L333" s="51"/>
      <c r="M333" s="63"/>
    </row>
    <row r="334" spans="1:13" ht="15" hidden="1" thickBot="1" x14ac:dyDescent="0.35">
      <c r="A334" s="5">
        <v>45257</v>
      </c>
      <c r="B334" s="56">
        <v>20172.27</v>
      </c>
      <c r="C334" s="57">
        <v>28961.11</v>
      </c>
      <c r="D334" s="57">
        <v>45717.79</v>
      </c>
      <c r="E334" s="57">
        <v>32956.160000000003</v>
      </c>
      <c r="F334" s="115"/>
      <c r="G334" s="57"/>
      <c r="H334" s="57"/>
      <c r="I334" s="57"/>
      <c r="J334" s="57"/>
      <c r="K334" s="35"/>
      <c r="L334" s="51"/>
      <c r="M334" s="63"/>
    </row>
    <row r="335" spans="1:13" ht="15" hidden="1" thickBot="1" x14ac:dyDescent="0.35">
      <c r="A335" s="5">
        <v>45258</v>
      </c>
      <c r="B335" s="56">
        <v>8962.2199999999993</v>
      </c>
      <c r="C335" s="57">
        <v>1635.45</v>
      </c>
      <c r="D335" s="57">
        <v>64369.1</v>
      </c>
      <c r="E335" s="57">
        <v>38723.259999999995</v>
      </c>
      <c r="F335" s="115"/>
      <c r="G335" s="57"/>
      <c r="H335" s="57"/>
      <c r="I335" s="57"/>
      <c r="J335" s="57"/>
      <c r="K335" s="35"/>
      <c r="L335" s="51"/>
      <c r="M335" s="63"/>
    </row>
    <row r="336" spans="1:13" ht="15" hidden="1" thickBot="1" x14ac:dyDescent="0.35">
      <c r="A336" s="5">
        <v>45259</v>
      </c>
      <c r="B336" s="56">
        <v>17043.52</v>
      </c>
      <c r="C336" s="57">
        <v>15298.17</v>
      </c>
      <c r="D336" s="57">
        <v>85511.430000000008</v>
      </c>
      <c r="E336" s="57">
        <v>37737.89</v>
      </c>
      <c r="F336" s="115"/>
      <c r="G336" s="57"/>
      <c r="H336" s="57"/>
      <c r="I336" s="57"/>
      <c r="J336" s="57"/>
      <c r="K336" s="35"/>
      <c r="L336" s="51"/>
      <c r="M336" s="63"/>
    </row>
    <row r="337" spans="1:13" ht="15" hidden="1" thickBot="1" x14ac:dyDescent="0.35">
      <c r="A337" s="5">
        <v>45260</v>
      </c>
      <c r="B337" s="56">
        <v>11743.94</v>
      </c>
      <c r="C337" s="57">
        <v>9074.9</v>
      </c>
      <c r="D337" s="57">
        <v>41510.93</v>
      </c>
      <c r="E337" s="57">
        <v>31608.91</v>
      </c>
      <c r="F337" s="115"/>
      <c r="G337" s="57"/>
      <c r="H337" s="57"/>
      <c r="I337" s="57"/>
      <c r="J337" s="57"/>
      <c r="K337" s="35"/>
      <c r="L337" s="51"/>
      <c r="M337" s="63"/>
    </row>
    <row r="338" spans="1:13" ht="15" hidden="1" thickBot="1" x14ac:dyDescent="0.35">
      <c r="A338" s="5">
        <v>45261</v>
      </c>
      <c r="B338" s="56">
        <v>28546.14</v>
      </c>
      <c r="C338" s="57">
        <v>13865.31</v>
      </c>
      <c r="D338" s="57">
        <v>38007.25</v>
      </c>
      <c r="E338" s="57">
        <v>26255.38</v>
      </c>
      <c r="F338" s="115"/>
      <c r="G338" s="57"/>
      <c r="H338" s="57"/>
      <c r="I338" s="57"/>
      <c r="J338" s="57"/>
      <c r="K338" s="35"/>
      <c r="L338" s="51"/>
      <c r="M338" s="63"/>
    </row>
    <row r="339" spans="1:13" ht="15" hidden="1" thickBot="1" x14ac:dyDescent="0.35">
      <c r="A339" s="5">
        <v>45262</v>
      </c>
      <c r="B339" s="56">
        <v>13278.42</v>
      </c>
      <c r="C339" s="57">
        <v>8797.2000000000007</v>
      </c>
      <c r="D339" s="57">
        <v>41421.15</v>
      </c>
      <c r="E339" s="57">
        <v>15096.7</v>
      </c>
      <c r="F339" s="115"/>
      <c r="G339" s="57"/>
      <c r="H339" s="57"/>
      <c r="I339" s="57"/>
      <c r="J339" s="57"/>
      <c r="K339" s="35"/>
      <c r="L339" s="51"/>
      <c r="M339" s="63"/>
    </row>
    <row r="340" spans="1:13" ht="15" hidden="1" thickBot="1" x14ac:dyDescent="0.35">
      <c r="A340" s="5">
        <v>45263</v>
      </c>
      <c r="B340" s="56">
        <v>0</v>
      </c>
      <c r="C340" s="57">
        <v>356.59</v>
      </c>
      <c r="D340" s="57">
        <v>0</v>
      </c>
      <c r="E340" s="57">
        <v>0</v>
      </c>
      <c r="F340" s="115"/>
      <c r="G340" s="57"/>
      <c r="H340" s="57"/>
      <c r="I340" s="57"/>
      <c r="J340" s="57"/>
      <c r="K340" s="35"/>
      <c r="L340" s="51"/>
      <c r="M340" s="63"/>
    </row>
    <row r="341" spans="1:13" ht="15" hidden="1" thickBot="1" x14ac:dyDescent="0.35">
      <c r="A341" s="5">
        <v>45264</v>
      </c>
      <c r="B341" s="56">
        <v>11352.89</v>
      </c>
      <c r="C341" s="57">
        <v>9043.7099999999991</v>
      </c>
      <c r="D341" s="57">
        <v>53014.07</v>
      </c>
      <c r="E341" s="57">
        <v>36664.03</v>
      </c>
      <c r="F341" s="115"/>
      <c r="G341" s="57"/>
      <c r="H341" s="57"/>
      <c r="I341" s="57"/>
      <c r="J341" s="57"/>
      <c r="K341" s="35"/>
      <c r="L341" s="51"/>
      <c r="M341" s="63"/>
    </row>
    <row r="342" spans="1:13" ht="15" hidden="1" thickBot="1" x14ac:dyDescent="0.35">
      <c r="A342" s="5">
        <v>45265</v>
      </c>
      <c r="B342" s="56">
        <v>22450.39</v>
      </c>
      <c r="C342" s="57">
        <v>22617.25</v>
      </c>
      <c r="D342" s="57">
        <v>32841.9</v>
      </c>
      <c r="E342" s="57">
        <v>28502.829999999998</v>
      </c>
      <c r="F342" s="115"/>
      <c r="G342" s="57"/>
      <c r="H342" s="57"/>
      <c r="I342" s="57"/>
      <c r="J342" s="57"/>
      <c r="K342" s="35"/>
      <c r="L342" s="51"/>
      <c r="M342" s="63"/>
    </row>
    <row r="343" spans="1:13" ht="15" hidden="1" thickBot="1" x14ac:dyDescent="0.35">
      <c r="A343" s="5">
        <v>45266</v>
      </c>
      <c r="B343" s="56">
        <v>20638.63</v>
      </c>
      <c r="C343" s="57">
        <v>10488.71</v>
      </c>
      <c r="D343" s="57">
        <v>35863.870000000003</v>
      </c>
      <c r="E343" s="57">
        <v>16514.61</v>
      </c>
      <c r="F343" s="115"/>
      <c r="G343" s="57"/>
      <c r="H343" s="57"/>
      <c r="I343" s="57"/>
      <c r="J343" s="57"/>
      <c r="K343" s="35"/>
      <c r="L343" s="51"/>
      <c r="M343" s="63"/>
    </row>
    <row r="344" spans="1:13" ht="15" hidden="1" thickBot="1" x14ac:dyDescent="0.35">
      <c r="A344" s="5">
        <v>45267</v>
      </c>
      <c r="B344" s="56">
        <v>38279.5</v>
      </c>
      <c r="C344" s="57">
        <v>4420.13</v>
      </c>
      <c r="D344" s="57">
        <v>44416.270000000004</v>
      </c>
      <c r="E344" s="57">
        <v>39762.28</v>
      </c>
      <c r="F344" s="115"/>
      <c r="G344" s="57"/>
      <c r="H344" s="57"/>
      <c r="I344" s="57"/>
      <c r="J344" s="57"/>
      <c r="K344" s="35"/>
      <c r="L344" s="51"/>
      <c r="M344" s="63"/>
    </row>
    <row r="345" spans="1:13" ht="15" hidden="1" thickBot="1" x14ac:dyDescent="0.35">
      <c r="A345" s="5">
        <v>45268</v>
      </c>
      <c r="B345" s="56">
        <v>16315.1</v>
      </c>
      <c r="C345" s="57">
        <v>6290.81</v>
      </c>
      <c r="D345" s="57">
        <v>73886.739999999991</v>
      </c>
      <c r="E345" s="57">
        <v>38977.68</v>
      </c>
      <c r="F345" s="115"/>
      <c r="G345" s="57"/>
      <c r="H345" s="57"/>
      <c r="I345" s="57"/>
      <c r="J345" s="57"/>
      <c r="K345" s="35"/>
      <c r="L345" s="51"/>
      <c r="M345" s="63"/>
    </row>
    <row r="346" spans="1:13" ht="15" hidden="1" thickBot="1" x14ac:dyDescent="0.35">
      <c r="A346" s="5">
        <v>45269</v>
      </c>
      <c r="B346" s="56">
        <v>13241.84</v>
      </c>
      <c r="C346" s="57">
        <v>9392.5</v>
      </c>
      <c r="D346" s="57">
        <v>13836.849999999999</v>
      </c>
      <c r="E346" s="57">
        <v>14814.449999999999</v>
      </c>
      <c r="F346" s="115"/>
      <c r="G346" s="57"/>
      <c r="H346" s="57"/>
      <c r="I346" s="57"/>
      <c r="J346" s="57"/>
      <c r="K346" s="35"/>
      <c r="L346" s="51"/>
      <c r="M346" s="63"/>
    </row>
    <row r="347" spans="1:13" ht="15" hidden="1" thickBot="1" x14ac:dyDescent="0.35">
      <c r="A347" s="5">
        <v>45270</v>
      </c>
      <c r="B347" s="56">
        <v>0</v>
      </c>
      <c r="C347" s="57">
        <v>1786.16</v>
      </c>
      <c r="D347" s="57">
        <v>0</v>
      </c>
      <c r="E347" s="57">
        <v>-272.66000000000003</v>
      </c>
      <c r="F347" s="115"/>
      <c r="G347" s="57"/>
      <c r="H347" s="57"/>
      <c r="I347" s="57"/>
      <c r="J347" s="57"/>
      <c r="K347" s="35"/>
      <c r="L347" s="51"/>
      <c r="M347" s="63"/>
    </row>
    <row r="348" spans="1:13" ht="15" hidden="1" thickBot="1" x14ac:dyDescent="0.35">
      <c r="A348" s="5">
        <v>45271</v>
      </c>
      <c r="B348" s="56">
        <v>8332.18</v>
      </c>
      <c r="C348" s="57">
        <v>7422.08</v>
      </c>
      <c r="D348" s="57">
        <v>71000.989999999991</v>
      </c>
      <c r="E348" s="57">
        <v>35417.019999999997</v>
      </c>
      <c r="F348" s="115"/>
      <c r="G348" s="57"/>
      <c r="H348" s="57"/>
      <c r="I348" s="57"/>
      <c r="J348" s="57"/>
      <c r="K348" s="35"/>
      <c r="L348" s="51"/>
      <c r="M348" s="63"/>
    </row>
    <row r="349" spans="1:13" ht="15" hidden="1" thickBot="1" x14ac:dyDescent="0.35">
      <c r="A349" s="5">
        <v>45272</v>
      </c>
      <c r="B349" s="56">
        <v>11523.84</v>
      </c>
      <c r="C349" s="57">
        <v>5367.46</v>
      </c>
      <c r="D349" s="57">
        <v>33189.440000000002</v>
      </c>
      <c r="E349" s="57">
        <v>11367.48</v>
      </c>
      <c r="F349" s="115"/>
      <c r="G349" s="57"/>
      <c r="H349" s="57"/>
      <c r="I349" s="57"/>
      <c r="J349" s="57"/>
      <c r="K349" s="35"/>
      <c r="L349" s="51"/>
      <c r="M349" s="63"/>
    </row>
    <row r="350" spans="1:13" ht="15" hidden="1" thickBot="1" x14ac:dyDescent="0.35">
      <c r="A350" s="5">
        <v>45273</v>
      </c>
      <c r="B350" s="56">
        <v>13703.47</v>
      </c>
      <c r="C350" s="57">
        <v>7605.57</v>
      </c>
      <c r="D350" s="57">
        <v>34009.03</v>
      </c>
      <c r="E350" s="57">
        <v>41690.15</v>
      </c>
      <c r="F350" s="115"/>
      <c r="G350" s="57"/>
      <c r="H350" s="57"/>
      <c r="I350" s="57"/>
      <c r="J350" s="57"/>
      <c r="K350" s="35"/>
      <c r="L350" s="51"/>
      <c r="M350" s="63"/>
    </row>
    <row r="351" spans="1:13" ht="15" hidden="1" thickBot="1" x14ac:dyDescent="0.35">
      <c r="A351" s="5">
        <v>45274</v>
      </c>
      <c r="B351" s="56">
        <v>19056.830000000002</v>
      </c>
      <c r="C351" s="57">
        <v>8458.2999999999993</v>
      </c>
      <c r="D351" s="57">
        <v>55969.22</v>
      </c>
      <c r="E351" s="57">
        <v>18573.59</v>
      </c>
      <c r="F351" s="115"/>
      <c r="G351" s="57"/>
      <c r="H351" s="57"/>
      <c r="I351" s="57"/>
      <c r="J351" s="57"/>
      <c r="K351" s="35"/>
      <c r="L351" s="51"/>
      <c r="M351" s="63"/>
    </row>
    <row r="352" spans="1:13" ht="15" hidden="1" thickBot="1" x14ac:dyDescent="0.35">
      <c r="A352" s="5">
        <v>45275</v>
      </c>
      <c r="B352" s="56">
        <v>40792.42</v>
      </c>
      <c r="C352" s="57">
        <v>64.39</v>
      </c>
      <c r="D352" s="57">
        <v>30972.98</v>
      </c>
      <c r="E352" s="57">
        <v>26338.06</v>
      </c>
      <c r="F352" s="115"/>
      <c r="G352" s="57"/>
      <c r="H352" s="57"/>
      <c r="I352" s="57"/>
      <c r="J352" s="57"/>
      <c r="K352" s="35"/>
      <c r="L352" s="51"/>
      <c r="M352" s="63"/>
    </row>
    <row r="353" spans="1:13" ht="15" hidden="1" thickBot="1" x14ac:dyDescent="0.35">
      <c r="A353" s="5">
        <v>45276</v>
      </c>
      <c r="B353" s="56">
        <v>8188.67</v>
      </c>
      <c r="C353" s="57">
        <v>17339.46</v>
      </c>
      <c r="D353" s="57">
        <v>23160.070000000003</v>
      </c>
      <c r="E353" s="57">
        <v>8774.1400000000012</v>
      </c>
      <c r="F353" s="115"/>
      <c r="G353" s="57"/>
      <c r="H353" s="57"/>
      <c r="I353" s="57"/>
      <c r="J353" s="57"/>
      <c r="K353" s="35"/>
      <c r="L353" s="51"/>
      <c r="M353" s="63"/>
    </row>
    <row r="354" spans="1:13" ht="15" hidden="1" thickBot="1" x14ac:dyDescent="0.35">
      <c r="A354" s="5">
        <v>45277</v>
      </c>
      <c r="B354" s="56">
        <v>0</v>
      </c>
      <c r="C354" s="57">
        <v>1432.17</v>
      </c>
      <c r="D354" s="57">
        <v>0</v>
      </c>
      <c r="E354" s="57">
        <v>0</v>
      </c>
      <c r="F354" s="115"/>
      <c r="G354" s="57"/>
      <c r="H354" s="57"/>
      <c r="I354" s="57"/>
      <c r="J354" s="57"/>
      <c r="K354" s="35"/>
      <c r="L354" s="51"/>
      <c r="M354" s="63"/>
    </row>
    <row r="355" spans="1:13" ht="15" hidden="1" thickBot="1" x14ac:dyDescent="0.35">
      <c r="A355" s="5">
        <v>45278</v>
      </c>
      <c r="B355" s="56">
        <v>7628.92</v>
      </c>
      <c r="C355" s="57">
        <v>7153.05</v>
      </c>
      <c r="D355" s="57">
        <v>35419.81</v>
      </c>
      <c r="E355" s="57">
        <v>15936.439999999999</v>
      </c>
      <c r="F355" s="115"/>
      <c r="G355" s="57"/>
      <c r="H355" s="57"/>
      <c r="I355" s="57"/>
      <c r="J355" s="57"/>
      <c r="K355" s="35"/>
      <c r="L355" s="51"/>
      <c r="M355" s="63"/>
    </row>
    <row r="356" spans="1:13" ht="15" hidden="1" thickBot="1" x14ac:dyDescent="0.35">
      <c r="A356" s="5">
        <v>45279</v>
      </c>
      <c r="B356" s="56">
        <v>15624.5</v>
      </c>
      <c r="C356" s="57">
        <v>11497.39</v>
      </c>
      <c r="D356" s="57">
        <v>44879.63</v>
      </c>
      <c r="E356" s="57">
        <v>36231</v>
      </c>
      <c r="F356" s="115"/>
      <c r="G356" s="57"/>
      <c r="H356" s="57"/>
      <c r="I356" s="57"/>
      <c r="J356" s="57"/>
      <c r="K356" s="35"/>
      <c r="L356" s="51"/>
      <c r="M356" s="63"/>
    </row>
    <row r="357" spans="1:13" ht="15" hidden="1" thickBot="1" x14ac:dyDescent="0.35">
      <c r="A357" s="5">
        <v>45280</v>
      </c>
      <c r="B357" s="56">
        <v>8900.77</v>
      </c>
      <c r="C357" s="57">
        <v>6464.9</v>
      </c>
      <c r="D357" s="57">
        <v>30783.54</v>
      </c>
      <c r="E357" s="57">
        <v>25690.42</v>
      </c>
      <c r="F357" s="115"/>
      <c r="G357" s="57"/>
      <c r="H357" s="57"/>
      <c r="I357" s="57"/>
      <c r="J357" s="57"/>
      <c r="K357" s="35"/>
      <c r="L357" s="51"/>
      <c r="M357" s="63"/>
    </row>
    <row r="358" spans="1:13" ht="15" hidden="1" thickBot="1" x14ac:dyDescent="0.35">
      <c r="A358" s="5">
        <v>45281</v>
      </c>
      <c r="B358" s="56">
        <v>9280.09</v>
      </c>
      <c r="C358" s="57">
        <v>2376.9499999999998</v>
      </c>
      <c r="D358" s="57">
        <v>32131.8</v>
      </c>
      <c r="E358" s="57">
        <v>22347.08</v>
      </c>
      <c r="F358" s="115"/>
      <c r="G358" s="57"/>
      <c r="H358" s="57"/>
      <c r="I358" s="57"/>
      <c r="J358" s="57"/>
      <c r="K358" s="35"/>
      <c r="L358" s="51"/>
      <c r="M358" s="63"/>
    </row>
    <row r="359" spans="1:13" ht="15" hidden="1" thickBot="1" x14ac:dyDescent="0.35">
      <c r="A359" s="5">
        <v>45282</v>
      </c>
      <c r="B359" s="56">
        <v>10881.19</v>
      </c>
      <c r="C359" s="57">
        <v>10820.77</v>
      </c>
      <c r="D359" s="57">
        <v>35110.19</v>
      </c>
      <c r="E359" s="57">
        <v>30948.91</v>
      </c>
      <c r="F359" s="115"/>
      <c r="G359" s="57"/>
      <c r="H359" s="57"/>
      <c r="I359" s="57"/>
      <c r="J359" s="57"/>
      <c r="K359" s="35"/>
      <c r="L359" s="51"/>
      <c r="M359" s="63"/>
    </row>
    <row r="360" spans="1:13" ht="15" hidden="1" thickBot="1" x14ac:dyDescent="0.35">
      <c r="A360" s="5">
        <v>45283</v>
      </c>
      <c r="B360" s="56">
        <v>20645.93</v>
      </c>
      <c r="C360" s="57">
        <v>5003.49</v>
      </c>
      <c r="D360" s="57">
        <v>17592.07</v>
      </c>
      <c r="E360" s="57">
        <v>20250.769999999997</v>
      </c>
      <c r="F360" s="115"/>
      <c r="G360" s="57"/>
      <c r="H360" s="57"/>
      <c r="I360" s="57"/>
      <c r="J360" s="57"/>
      <c r="K360" s="35"/>
      <c r="L360" s="51"/>
      <c r="M360" s="63"/>
    </row>
    <row r="361" spans="1:13" ht="15" hidden="1" thickBot="1" x14ac:dyDescent="0.35">
      <c r="A361" s="5">
        <v>45284</v>
      </c>
      <c r="B361" s="56">
        <v>0</v>
      </c>
      <c r="C361" s="57">
        <v>1728.93</v>
      </c>
      <c r="D361" s="57">
        <v>0</v>
      </c>
      <c r="E361" s="57">
        <v>0</v>
      </c>
      <c r="F361" s="115"/>
      <c r="G361" s="57"/>
      <c r="H361" s="57"/>
      <c r="I361" s="57"/>
      <c r="J361" s="57"/>
      <c r="K361" s="35"/>
      <c r="L361" s="51"/>
      <c r="M361" s="63"/>
    </row>
    <row r="362" spans="1:13" ht="15" hidden="1" thickBot="1" x14ac:dyDescent="0.35">
      <c r="A362" s="5">
        <v>45285</v>
      </c>
      <c r="B362" s="56">
        <v>0</v>
      </c>
      <c r="C362" s="57">
        <v>1928.79</v>
      </c>
      <c r="D362" s="57">
        <v>0</v>
      </c>
      <c r="E362" s="57">
        <v>0</v>
      </c>
      <c r="F362" s="115"/>
      <c r="G362" s="57"/>
      <c r="H362" s="57"/>
      <c r="I362" s="57"/>
      <c r="J362" s="57"/>
      <c r="K362" s="35"/>
      <c r="L362" s="51"/>
      <c r="M362" s="63"/>
    </row>
    <row r="363" spans="1:13" ht="15" hidden="1" thickBot="1" x14ac:dyDescent="0.35">
      <c r="A363" s="5">
        <v>45286</v>
      </c>
      <c r="B363" s="56">
        <v>9279.99</v>
      </c>
      <c r="C363" s="57">
        <v>6201.57</v>
      </c>
      <c r="D363" s="57">
        <v>64145.33</v>
      </c>
      <c r="E363" s="57">
        <v>30464.74</v>
      </c>
      <c r="F363" s="115"/>
      <c r="G363" s="57"/>
      <c r="H363" s="57"/>
      <c r="I363" s="57"/>
      <c r="J363" s="57"/>
      <c r="K363" s="35"/>
      <c r="L363" s="51"/>
      <c r="M363" s="63"/>
    </row>
    <row r="364" spans="1:13" ht="15" hidden="1" thickBot="1" x14ac:dyDescent="0.35">
      <c r="A364" s="5">
        <v>45287</v>
      </c>
      <c r="B364" s="56">
        <v>5605.43</v>
      </c>
      <c r="C364" s="57">
        <v>7346.06</v>
      </c>
      <c r="D364" s="57">
        <v>20240.099999999999</v>
      </c>
      <c r="E364" s="57">
        <v>18195.240000000002</v>
      </c>
      <c r="F364" s="115"/>
      <c r="G364" s="57"/>
      <c r="H364" s="57"/>
      <c r="I364" s="57"/>
      <c r="J364" s="57"/>
      <c r="K364" s="35"/>
      <c r="L364" s="51"/>
      <c r="M364" s="63"/>
    </row>
    <row r="365" spans="1:13" ht="15" hidden="1" thickBot="1" x14ac:dyDescent="0.35">
      <c r="A365" s="5">
        <v>45288</v>
      </c>
      <c r="B365" s="56">
        <v>3998.01</v>
      </c>
      <c r="C365" s="57">
        <v>4051.44</v>
      </c>
      <c r="D365" s="57">
        <v>22613.62</v>
      </c>
      <c r="E365" s="57">
        <v>9280.130000000001</v>
      </c>
      <c r="F365" s="115"/>
      <c r="G365" s="57"/>
      <c r="H365" s="57"/>
      <c r="I365" s="57"/>
      <c r="J365" s="57"/>
      <c r="K365" s="35"/>
      <c r="L365" s="51"/>
      <c r="M365" s="63"/>
    </row>
    <row r="366" spans="1:13" ht="15" hidden="1" thickBot="1" x14ac:dyDescent="0.35">
      <c r="A366" s="5">
        <v>45289</v>
      </c>
      <c r="B366" s="56">
        <v>4454.3100000000004</v>
      </c>
      <c r="C366" s="57">
        <v>12901.95</v>
      </c>
      <c r="D366" s="57">
        <v>28230.809999999998</v>
      </c>
      <c r="E366" s="57">
        <v>30458.640000000003</v>
      </c>
      <c r="F366" s="115"/>
      <c r="G366" s="57"/>
      <c r="H366" s="57"/>
      <c r="I366" s="57"/>
      <c r="J366" s="57"/>
      <c r="K366" s="35"/>
      <c r="L366" s="51"/>
      <c r="M366" s="63"/>
    </row>
    <row r="367" spans="1:13" ht="15" hidden="1" thickBot="1" x14ac:dyDescent="0.35">
      <c r="A367" s="5">
        <v>45290</v>
      </c>
      <c r="B367" s="56">
        <v>12240.85</v>
      </c>
      <c r="C367" s="57">
        <v>10162.6</v>
      </c>
      <c r="D367" s="57">
        <v>11856.23</v>
      </c>
      <c r="E367" s="57">
        <v>7827.37</v>
      </c>
      <c r="F367" s="115"/>
      <c r="G367" s="57"/>
      <c r="H367" s="57"/>
      <c r="I367" s="57"/>
      <c r="J367" s="57"/>
      <c r="K367" s="35"/>
      <c r="L367" s="51"/>
      <c r="M367" s="63"/>
    </row>
    <row r="368" spans="1:13" ht="15" hidden="1" thickBot="1" x14ac:dyDescent="0.35">
      <c r="A368" s="5">
        <v>45291</v>
      </c>
      <c r="B368" s="56">
        <v>0</v>
      </c>
      <c r="C368" s="57">
        <v>501.12</v>
      </c>
      <c r="D368" s="57">
        <v>0</v>
      </c>
      <c r="E368" s="57">
        <v>-165.08</v>
      </c>
      <c r="F368" s="115"/>
      <c r="G368" s="57"/>
      <c r="H368" s="57"/>
      <c r="I368" s="57"/>
      <c r="J368" s="57"/>
      <c r="K368" s="35"/>
      <c r="L368" s="51"/>
      <c r="M368" s="63"/>
    </row>
    <row r="369" spans="1:33" ht="14.4" customHeight="1" x14ac:dyDescent="0.3">
      <c r="A369" s="5">
        <v>45292</v>
      </c>
      <c r="B369" s="56">
        <v>0</v>
      </c>
      <c r="C369" s="57">
        <v>213</v>
      </c>
      <c r="D369" s="57">
        <v>0</v>
      </c>
      <c r="E369" s="57">
        <v>0</v>
      </c>
      <c r="F369" s="115">
        <v>1</v>
      </c>
      <c r="G369" s="57">
        <f>(OBJECTIF!$B$5/OBJECTIF!$B$9)*INDIC[[#This Row],[jour du mois]]</f>
        <v>11317.41935483871</v>
      </c>
      <c r="H369" s="57">
        <f>(OBJECTIF!$B$8/OBJECTIF!$B$9)*INDIC[[#This Row],[jour du mois]]</f>
        <v>15445.161290322581</v>
      </c>
      <c r="I369" s="57">
        <f>(OBJECTIF!$B$4/OBJECTIF!$B$9)*INDIC[[#This Row],[jour du mois]]</f>
        <v>29101.935483870966</v>
      </c>
      <c r="J369" s="57">
        <f>(OBJECTIF!$B$7/OBJECTIF!$B$9)*INDIC[[#This Row],[jour du mois]]</f>
        <v>39716.129032258068</v>
      </c>
      <c r="K369" s="37">
        <v>0</v>
      </c>
      <c r="L369" s="51">
        <v>0</v>
      </c>
      <c r="M369" s="63">
        <v>0</v>
      </c>
      <c r="O369" s="159" t="s">
        <v>93</v>
      </c>
      <c r="P369" s="161" t="s">
        <v>24</v>
      </c>
      <c r="Q369" s="127"/>
      <c r="R369" s="127" t="s">
        <v>96</v>
      </c>
      <c r="S369" s="127"/>
      <c r="T369" s="127" t="s">
        <v>108</v>
      </c>
      <c r="U369" s="129"/>
      <c r="V369" s="161" t="s">
        <v>94</v>
      </c>
      <c r="W369" s="127"/>
      <c r="X369" s="127" t="s">
        <v>97</v>
      </c>
      <c r="Y369" s="127"/>
      <c r="Z369" s="127" t="s">
        <v>98</v>
      </c>
      <c r="AA369" s="129"/>
      <c r="AB369" s="164" t="s">
        <v>117</v>
      </c>
      <c r="AC369" s="106"/>
      <c r="AD369" s="106"/>
      <c r="AE369" s="106"/>
      <c r="AF369" s="106"/>
      <c r="AG369" s="102"/>
    </row>
    <row r="370" spans="1:33" ht="15" thickBot="1" x14ac:dyDescent="0.35">
      <c r="A370" s="5">
        <v>45293</v>
      </c>
      <c r="B370" s="56">
        <v>30237</v>
      </c>
      <c r="C370" s="57">
        <v>9758</v>
      </c>
      <c r="D370" s="57">
        <v>28415</v>
      </c>
      <c r="E370" s="57">
        <v>26810</v>
      </c>
      <c r="F370" s="115">
        <v>2</v>
      </c>
      <c r="G370" s="57">
        <f>(OBJECTIF!$B$5/OBJECTIF!$B$9)*INDIC[[#This Row],[jour du mois]]</f>
        <v>22634.83870967742</v>
      </c>
      <c r="H370" s="57">
        <f>(OBJECTIF!$B$8/OBJECTIF!$B$9)*INDIC[[#This Row],[jour du mois]]</f>
        <v>30890.322580645163</v>
      </c>
      <c r="I370" s="57">
        <f>(OBJECTIF!$B$4/OBJECTIF!$B$9)*INDIC[[#This Row],[jour du mois]]</f>
        <v>58203.870967741932</v>
      </c>
      <c r="J370" s="57">
        <f>(OBJECTIF!$B$7/OBJECTIF!$B$9)*INDIC[[#This Row],[jour du mois]]</f>
        <v>79432.258064516136</v>
      </c>
      <c r="K370" s="37">
        <v>-25</v>
      </c>
      <c r="L370" s="51">
        <v>0</v>
      </c>
      <c r="M370" s="63">
        <v>0</v>
      </c>
      <c r="O370" s="160" t="s">
        <v>106</v>
      </c>
      <c r="P370" s="162" t="s">
        <v>26</v>
      </c>
      <c r="Q370" s="133" t="s">
        <v>102</v>
      </c>
      <c r="R370" s="133" t="s">
        <v>32</v>
      </c>
      <c r="S370" s="133" t="s">
        <v>103</v>
      </c>
      <c r="T370" s="133" t="s">
        <v>99</v>
      </c>
      <c r="U370" s="134" t="s">
        <v>33</v>
      </c>
      <c r="V370" s="162" t="s">
        <v>100</v>
      </c>
      <c r="W370" s="133" t="s">
        <v>104</v>
      </c>
      <c r="X370" s="133" t="s">
        <v>101</v>
      </c>
      <c r="Y370" s="133" t="s">
        <v>105</v>
      </c>
      <c r="Z370" s="133" t="s">
        <v>109</v>
      </c>
      <c r="AA370" s="134" t="s">
        <v>110</v>
      </c>
      <c r="AB370" s="165" t="s">
        <v>112</v>
      </c>
      <c r="AC370" s="150" t="s">
        <v>113</v>
      </c>
      <c r="AD370" s="150" t="s">
        <v>111</v>
      </c>
      <c r="AE370" s="150" t="s">
        <v>114</v>
      </c>
      <c r="AF370" s="150" t="s">
        <v>115</v>
      </c>
      <c r="AG370" s="151" t="s">
        <v>116</v>
      </c>
    </row>
    <row r="371" spans="1:33" x14ac:dyDescent="0.3">
      <c r="A371" s="5">
        <v>45294</v>
      </c>
      <c r="B371" s="56">
        <v>2736</v>
      </c>
      <c r="C371" s="57">
        <v>5993</v>
      </c>
      <c r="D371" s="57">
        <v>16979</v>
      </c>
      <c r="E371" s="57">
        <v>63530</v>
      </c>
      <c r="F371" s="115">
        <v>3</v>
      </c>
      <c r="G371" s="57">
        <f>(OBJECTIF!$B$5/OBJECTIF!$B$9)*INDIC[[#This Row],[jour du mois]]</f>
        <v>33952.258064516129</v>
      </c>
      <c r="H371" s="57">
        <f>(OBJECTIF!$B$8/OBJECTIF!$B$9)*INDIC[[#This Row],[jour du mois]]</f>
        <v>46335.483870967742</v>
      </c>
      <c r="I371" s="57">
        <f>(OBJECTIF!$B$4/OBJECTIF!$B$9)*INDIC[[#This Row],[jour du mois]]</f>
        <v>87305.806451612894</v>
      </c>
      <c r="J371" s="57">
        <f>(OBJECTIF!$B$7/OBJECTIF!$B$9)*INDIC[[#This Row],[jour du mois]]</f>
        <v>119148.38709677421</v>
      </c>
      <c r="K371" s="37">
        <v>-28.57</v>
      </c>
      <c r="L371" s="51">
        <v>0</v>
      </c>
      <c r="M371" s="63">
        <v>0</v>
      </c>
      <c r="O371" s="154" t="s">
        <v>44</v>
      </c>
      <c r="P371" s="143">
        <f>SUM(B369:B399)</f>
        <v>48687</v>
      </c>
      <c r="Q371" s="136">
        <f t="shared" ref="Q371:S371" si="0">SUM(C369:C399)</f>
        <v>34124</v>
      </c>
      <c r="R371" s="136">
        <f t="shared" si="0"/>
        <v>65440</v>
      </c>
      <c r="S371" s="136">
        <f t="shared" si="0"/>
        <v>122822</v>
      </c>
      <c r="T371" s="136">
        <f>P371+R371</f>
        <v>114127</v>
      </c>
      <c r="U371" s="163">
        <f>Q371+S371</f>
        <v>156946</v>
      </c>
      <c r="V371" s="169">
        <f>OBJECTIF!B5</f>
        <v>350840</v>
      </c>
      <c r="W371" s="137">
        <f>OBJECTIF!B8</f>
        <v>478800</v>
      </c>
      <c r="X371" s="137">
        <f>OBJECTIF!B4</f>
        <v>902160</v>
      </c>
      <c r="Y371" s="137">
        <f>OBJECTIF!B7</f>
        <v>1231200</v>
      </c>
      <c r="Z371" s="137">
        <f>OBJECTIF!B3</f>
        <v>1253000</v>
      </c>
      <c r="AA371" s="138">
        <f>OBJECTIF!B6</f>
        <v>1710000</v>
      </c>
      <c r="AB371" s="166">
        <f>P371/V371</f>
        <v>0.13877265990194962</v>
      </c>
      <c r="AC371" s="155">
        <f>Q371/W371</f>
        <v>7.1269841269841275E-2</v>
      </c>
      <c r="AD371" s="155">
        <f t="shared" ref="AD371:AE383" si="1">R371/X371</f>
        <v>7.2537022257692652E-2</v>
      </c>
      <c r="AE371" s="155">
        <f t="shared" si="1"/>
        <v>9.9757959714100064E-2</v>
      </c>
      <c r="AF371" s="155">
        <f t="shared" ref="AF371:AF383" si="2">T371/Z371</f>
        <v>9.1083000798084596E-2</v>
      </c>
      <c r="AG371" s="156">
        <f>U371/AA371</f>
        <v>9.1781286549707602E-2</v>
      </c>
    </row>
    <row r="372" spans="1:33" x14ac:dyDescent="0.3">
      <c r="A372" s="5">
        <v>45295</v>
      </c>
      <c r="B372" s="56">
        <v>15714</v>
      </c>
      <c r="C372" s="57">
        <v>18160</v>
      </c>
      <c r="D372" s="57">
        <v>20046</v>
      </c>
      <c r="E372" s="57">
        <v>32482</v>
      </c>
      <c r="F372" s="115">
        <v>4</v>
      </c>
      <c r="G372" s="57">
        <f>(OBJECTIF!$B$5/OBJECTIF!$B$9)*INDIC[[#This Row],[jour du mois]]</f>
        <v>45269.677419354841</v>
      </c>
      <c r="H372" s="57">
        <f>(OBJECTIF!$B$8/OBJECTIF!$B$9)*INDIC[[#This Row],[jour du mois]]</f>
        <v>61780.645161290326</v>
      </c>
      <c r="I372" s="57">
        <f>(OBJECTIF!$B$4/OBJECTIF!$B$9)*INDIC[[#This Row],[jour du mois]]</f>
        <v>116407.74193548386</v>
      </c>
      <c r="J372" s="57">
        <f>(OBJECTIF!$B$7/OBJECTIF!$B$9)*INDIC[[#This Row],[jour du mois]]</f>
        <v>158864.51612903227</v>
      </c>
      <c r="K372" s="37">
        <v>-12.5</v>
      </c>
      <c r="L372" s="51">
        <v>0</v>
      </c>
      <c r="M372" s="63">
        <v>0</v>
      </c>
      <c r="O372" s="142" t="s">
        <v>92</v>
      </c>
      <c r="P372" s="144">
        <f>SUM(B400:B428)</f>
        <v>0</v>
      </c>
      <c r="Q372" s="128">
        <f t="shared" ref="Q372:S372" si="3">SUM(C400:C428)</f>
        <v>0</v>
      </c>
      <c r="R372" s="128">
        <f t="shared" si="3"/>
        <v>0</v>
      </c>
      <c r="S372" s="128">
        <f t="shared" si="3"/>
        <v>0</v>
      </c>
      <c r="T372" s="128">
        <f t="shared" ref="T372:T382" si="4">P372+R372</f>
        <v>0</v>
      </c>
      <c r="U372" s="130">
        <f t="shared" ref="U372:U382" si="5">Q372+S372</f>
        <v>0</v>
      </c>
      <c r="V372" s="170">
        <f>OBJECTIF!C5</f>
        <v>313600</v>
      </c>
      <c r="W372" s="135">
        <f>OBJECTIF!C8</f>
        <v>420000</v>
      </c>
      <c r="X372" s="135">
        <f>OBJECTIF!C4</f>
        <v>806400</v>
      </c>
      <c r="Y372" s="135">
        <f>OBJECTIF!C7</f>
        <v>1080000</v>
      </c>
      <c r="Z372" s="135">
        <f>OBJECTIF!C3</f>
        <v>1120000</v>
      </c>
      <c r="AA372" s="139">
        <f>OBJECTIF!C6</f>
        <v>1500000</v>
      </c>
      <c r="AB372" s="167">
        <f t="shared" ref="AB372:AB383" si="6">P372/V372</f>
        <v>0</v>
      </c>
      <c r="AC372" s="148">
        <f t="shared" ref="AC372:AC383" si="7">Q372/W372</f>
        <v>0</v>
      </c>
      <c r="AD372" s="148">
        <f t="shared" si="1"/>
        <v>0</v>
      </c>
      <c r="AE372" s="148">
        <f t="shared" si="1"/>
        <v>0</v>
      </c>
      <c r="AF372" s="148">
        <f t="shared" si="2"/>
        <v>0</v>
      </c>
      <c r="AG372" s="149">
        <f t="shared" ref="AG372:AG383" si="8">U372/AA372</f>
        <v>0</v>
      </c>
    </row>
    <row r="373" spans="1:33" x14ac:dyDescent="0.3">
      <c r="A373" s="5">
        <v>45296</v>
      </c>
      <c r="B373" s="56"/>
      <c r="C373" s="57"/>
      <c r="D373" s="57"/>
      <c r="E373" s="57"/>
      <c r="F373" s="115">
        <v>5</v>
      </c>
      <c r="G373" s="57">
        <f>(OBJECTIF!$B$5/OBJECTIF!$B$9)*INDIC[[#This Row],[jour du mois]]</f>
        <v>56587.096774193553</v>
      </c>
      <c r="H373" s="57">
        <f>(OBJECTIF!$B$8/OBJECTIF!$B$9)*INDIC[[#This Row],[jour du mois]]</f>
        <v>77225.806451612909</v>
      </c>
      <c r="I373" s="57">
        <f>(OBJECTIF!$B$4/OBJECTIF!$B$9)*INDIC[[#This Row],[jour du mois]]</f>
        <v>145509.67741935482</v>
      </c>
      <c r="J373" s="57">
        <f>(OBJECTIF!$B$7/OBJECTIF!$B$9)*INDIC[[#This Row],[jour du mois]]</f>
        <v>198580.64516129033</v>
      </c>
      <c r="K373" s="109"/>
      <c r="L373" s="51"/>
      <c r="M373" s="51"/>
      <c r="O373" s="142" t="s">
        <v>46</v>
      </c>
      <c r="P373" s="144">
        <f>SUM(B429:B459)</f>
        <v>0</v>
      </c>
      <c r="Q373" s="128">
        <f t="shared" ref="Q373:S373" si="9">SUM(C429:C459)</f>
        <v>0</v>
      </c>
      <c r="R373" s="128">
        <f t="shared" si="9"/>
        <v>0</v>
      </c>
      <c r="S373" s="128">
        <f t="shared" si="9"/>
        <v>0</v>
      </c>
      <c r="T373" s="128">
        <f t="shared" si="4"/>
        <v>0</v>
      </c>
      <c r="U373" s="130">
        <f t="shared" si="5"/>
        <v>0</v>
      </c>
      <c r="V373" s="170">
        <f>OBJECTIF!D5</f>
        <v>507640</v>
      </c>
      <c r="W373" s="135">
        <f>OBJECTIF!D8</f>
        <v>462000</v>
      </c>
      <c r="X373" s="135">
        <f>OBJECTIF!D4</f>
        <v>1305360</v>
      </c>
      <c r="Y373" s="135">
        <f>OBJECTIF!D7</f>
        <v>1188000</v>
      </c>
      <c r="Z373" s="135">
        <f>OBJECTIF!D3</f>
        <v>1813000</v>
      </c>
      <c r="AA373" s="139">
        <f>OBJECTIF!D6</f>
        <v>1650000</v>
      </c>
      <c r="AB373" s="167">
        <f t="shared" si="6"/>
        <v>0</v>
      </c>
      <c r="AC373" s="148">
        <f t="shared" si="7"/>
        <v>0</v>
      </c>
      <c r="AD373" s="148">
        <f t="shared" si="1"/>
        <v>0</v>
      </c>
      <c r="AE373" s="148">
        <f t="shared" si="1"/>
        <v>0</v>
      </c>
      <c r="AF373" s="148">
        <f t="shared" si="2"/>
        <v>0</v>
      </c>
      <c r="AG373" s="149">
        <f t="shared" si="8"/>
        <v>0</v>
      </c>
    </row>
    <row r="374" spans="1:33" x14ac:dyDescent="0.3">
      <c r="A374" s="5">
        <v>45297</v>
      </c>
      <c r="B374" s="56"/>
      <c r="C374" s="57"/>
      <c r="D374" s="57"/>
      <c r="E374" s="57"/>
      <c r="F374" s="115">
        <v>6</v>
      </c>
      <c r="G374" s="57">
        <f>(OBJECTIF!$B$5/OBJECTIF!$B$9)*INDIC[[#This Row],[jour du mois]]</f>
        <v>67904.516129032258</v>
      </c>
      <c r="H374" s="57">
        <f>(OBJECTIF!$B$8/OBJECTIF!$B$9)*INDIC[[#This Row],[jour du mois]]</f>
        <v>92670.967741935485</v>
      </c>
      <c r="I374" s="57">
        <f>(OBJECTIF!$B$4/OBJECTIF!$B$9)*INDIC[[#This Row],[jour du mois]]</f>
        <v>174611.61290322579</v>
      </c>
      <c r="J374" s="57">
        <f>(OBJECTIF!$B$7/OBJECTIF!$B$9)*INDIC[[#This Row],[jour du mois]]</f>
        <v>238296.77419354842</v>
      </c>
      <c r="K374" s="109"/>
      <c r="L374" s="51"/>
      <c r="M374" s="111"/>
      <c r="O374" s="142" t="s">
        <v>47</v>
      </c>
      <c r="P374" s="144">
        <f>SUM(B460:B489)</f>
        <v>0</v>
      </c>
      <c r="Q374" s="128">
        <f t="shared" ref="Q374:S374" si="10">SUM(C461:C489)</f>
        <v>0</v>
      </c>
      <c r="R374" s="128">
        <f t="shared" si="10"/>
        <v>0</v>
      </c>
      <c r="S374" s="128">
        <f t="shared" si="10"/>
        <v>0</v>
      </c>
      <c r="T374" s="128">
        <f t="shared" si="4"/>
        <v>0</v>
      </c>
      <c r="U374" s="130">
        <f t="shared" si="5"/>
        <v>0</v>
      </c>
      <c r="V374" s="170">
        <f>OBJECTIF!E5</f>
        <v>489160</v>
      </c>
      <c r="W374" s="135">
        <f>OBJECTIF!E8</f>
        <v>0</v>
      </c>
      <c r="X374" s="135">
        <f>OBJECTIF!E4</f>
        <v>1257840</v>
      </c>
      <c r="Y374" s="135">
        <f>OBJECTIF!E7</f>
        <v>0</v>
      </c>
      <c r="Z374" s="135">
        <f>OBJECTIF!E3</f>
        <v>1747000</v>
      </c>
      <c r="AA374" s="139">
        <f>OBJECTIF!E6</f>
        <v>0</v>
      </c>
      <c r="AB374" s="167">
        <f t="shared" si="6"/>
        <v>0</v>
      </c>
      <c r="AC374" s="148" t="e">
        <f t="shared" si="7"/>
        <v>#DIV/0!</v>
      </c>
      <c r="AD374" s="148">
        <f t="shared" si="1"/>
        <v>0</v>
      </c>
      <c r="AE374" s="148" t="e">
        <f t="shared" si="1"/>
        <v>#DIV/0!</v>
      </c>
      <c r="AF374" s="148">
        <f t="shared" si="2"/>
        <v>0</v>
      </c>
      <c r="AG374" s="149" t="e">
        <f t="shared" si="8"/>
        <v>#DIV/0!</v>
      </c>
    </row>
    <row r="375" spans="1:33" x14ac:dyDescent="0.3">
      <c r="A375" s="5">
        <v>45298</v>
      </c>
      <c r="B375" s="56"/>
      <c r="C375" s="57"/>
      <c r="D375" s="57"/>
      <c r="E375" s="57"/>
      <c r="F375" s="115">
        <v>7</v>
      </c>
      <c r="G375" s="57">
        <f>(OBJECTIF!$B$5/OBJECTIF!$B$9)*INDIC[[#This Row],[jour du mois]]</f>
        <v>79221.93548387097</v>
      </c>
      <c r="H375" s="57">
        <f>(OBJECTIF!$B$8/OBJECTIF!$B$9)*INDIC[[#This Row],[jour du mois]]</f>
        <v>108116.12903225808</v>
      </c>
      <c r="I375" s="57">
        <f>(OBJECTIF!$B$4/OBJECTIF!$B$9)*INDIC[[#This Row],[jour du mois]]</f>
        <v>203713.54838709676</v>
      </c>
      <c r="J375" s="57">
        <f>(OBJECTIF!$B$7/OBJECTIF!$B$9)*INDIC[[#This Row],[jour du mois]]</f>
        <v>278012.90322580648</v>
      </c>
      <c r="K375" s="109"/>
      <c r="L375" s="51"/>
      <c r="M375" s="51"/>
      <c r="O375" s="142" t="s">
        <v>48</v>
      </c>
      <c r="P375" s="144">
        <f>SUM(B490:B520)</f>
        <v>0</v>
      </c>
      <c r="Q375" s="128">
        <f t="shared" ref="Q375:S375" si="11">SUM(C490:C520)</f>
        <v>0</v>
      </c>
      <c r="R375" s="128">
        <f t="shared" si="11"/>
        <v>0</v>
      </c>
      <c r="S375" s="128">
        <f t="shared" si="11"/>
        <v>0</v>
      </c>
      <c r="T375" s="128">
        <f t="shared" si="4"/>
        <v>0</v>
      </c>
      <c r="U375" s="130">
        <f t="shared" si="5"/>
        <v>0</v>
      </c>
      <c r="V375" s="170">
        <f>OBJECTIF!F5</f>
        <v>532840</v>
      </c>
      <c r="W375" s="135">
        <f>OBJECTIF!F8</f>
        <v>0</v>
      </c>
      <c r="X375" s="135">
        <f>OBJECTIF!F4</f>
        <v>1370160</v>
      </c>
      <c r="Y375" s="135">
        <f>OBJECTIF!F7</f>
        <v>0</v>
      </c>
      <c r="Z375" s="135">
        <f>OBJECTIF!F3</f>
        <v>1903000</v>
      </c>
      <c r="AA375" s="139">
        <f>OBJECTIF!F6</f>
        <v>0</v>
      </c>
      <c r="AB375" s="167">
        <f t="shared" si="6"/>
        <v>0</v>
      </c>
      <c r="AC375" s="148" t="e">
        <f t="shared" si="7"/>
        <v>#DIV/0!</v>
      </c>
      <c r="AD375" s="148">
        <f t="shared" si="1"/>
        <v>0</v>
      </c>
      <c r="AE375" s="148" t="e">
        <f t="shared" si="1"/>
        <v>#DIV/0!</v>
      </c>
      <c r="AF375" s="148">
        <f t="shared" si="2"/>
        <v>0</v>
      </c>
      <c r="AG375" s="149" t="e">
        <f t="shared" si="8"/>
        <v>#DIV/0!</v>
      </c>
    </row>
    <row r="376" spans="1:33" x14ac:dyDescent="0.3">
      <c r="A376" s="5">
        <v>45299</v>
      </c>
      <c r="B376" s="56"/>
      <c r="C376" s="57"/>
      <c r="D376" s="57"/>
      <c r="E376" s="57"/>
      <c r="F376" s="115">
        <v>8</v>
      </c>
      <c r="G376" s="57">
        <f>(OBJECTIF!$B$5/OBJECTIF!$B$9)*INDIC[[#This Row],[jour du mois]]</f>
        <v>90539.354838709682</v>
      </c>
      <c r="H376" s="57">
        <f>(OBJECTIF!$B$8/OBJECTIF!$B$9)*INDIC[[#This Row],[jour du mois]]</f>
        <v>123561.29032258065</v>
      </c>
      <c r="I376" s="57">
        <f>(OBJECTIF!$B$4/OBJECTIF!$B$9)*INDIC[[#This Row],[jour du mois]]</f>
        <v>232815.48387096773</v>
      </c>
      <c r="J376" s="57">
        <f>(OBJECTIF!$B$7/OBJECTIF!$B$9)*INDIC[[#This Row],[jour du mois]]</f>
        <v>317729.03225806454</v>
      </c>
      <c r="K376" s="109"/>
      <c r="L376" s="51"/>
      <c r="M376" s="51"/>
      <c r="O376" s="142" t="s">
        <v>49</v>
      </c>
      <c r="P376" s="144">
        <f>SUM(B521:B550)</f>
        <v>0</v>
      </c>
      <c r="Q376" s="128">
        <f t="shared" ref="Q376:S376" si="12">SUM(C521:C550)</f>
        <v>0</v>
      </c>
      <c r="R376" s="128">
        <f t="shared" si="12"/>
        <v>0</v>
      </c>
      <c r="S376" s="128">
        <f t="shared" si="12"/>
        <v>0</v>
      </c>
      <c r="T376" s="128">
        <f t="shared" si="4"/>
        <v>0</v>
      </c>
      <c r="U376" s="130">
        <f t="shared" si="5"/>
        <v>0</v>
      </c>
      <c r="V376" s="170">
        <f>OBJECTIF!G5</f>
        <v>519960</v>
      </c>
      <c r="W376" s="135">
        <f>OBJECTIF!G8</f>
        <v>0</v>
      </c>
      <c r="X376" s="135">
        <f>OBJECTIF!G4</f>
        <v>1337040</v>
      </c>
      <c r="Y376" s="135">
        <f>OBJECTIF!G7</f>
        <v>0</v>
      </c>
      <c r="Z376" s="135">
        <f>OBJECTIF!G3</f>
        <v>1857000</v>
      </c>
      <c r="AA376" s="139">
        <f>OBJECTIF!G6</f>
        <v>0</v>
      </c>
      <c r="AB376" s="167">
        <f t="shared" si="6"/>
        <v>0</v>
      </c>
      <c r="AC376" s="148" t="e">
        <f t="shared" si="7"/>
        <v>#DIV/0!</v>
      </c>
      <c r="AD376" s="148">
        <f t="shared" si="1"/>
        <v>0</v>
      </c>
      <c r="AE376" s="148" t="e">
        <f t="shared" si="1"/>
        <v>#DIV/0!</v>
      </c>
      <c r="AF376" s="148">
        <f t="shared" si="2"/>
        <v>0</v>
      </c>
      <c r="AG376" s="149" t="e">
        <f t="shared" si="8"/>
        <v>#DIV/0!</v>
      </c>
    </row>
    <row r="377" spans="1:33" x14ac:dyDescent="0.3">
      <c r="A377" s="5">
        <v>45300</v>
      </c>
      <c r="B377" s="56"/>
      <c r="C377" s="57"/>
      <c r="D377" s="57"/>
      <c r="E377" s="57"/>
      <c r="F377" s="115">
        <v>9</v>
      </c>
      <c r="G377" s="57">
        <f>(OBJECTIF!$B$5/OBJECTIF!$B$9)*INDIC[[#This Row],[jour du mois]]</f>
        <v>101856.77419354839</v>
      </c>
      <c r="H377" s="57">
        <f>(OBJECTIF!$B$8/OBJECTIF!$B$9)*INDIC[[#This Row],[jour du mois]]</f>
        <v>139006.45161290324</v>
      </c>
      <c r="I377" s="57">
        <f>(OBJECTIF!$B$4/OBJECTIF!$B$9)*INDIC[[#This Row],[jour du mois]]</f>
        <v>261917.4193548387</v>
      </c>
      <c r="J377" s="57">
        <f>(OBJECTIF!$B$7/OBJECTIF!$B$9)*INDIC[[#This Row],[jour du mois]]</f>
        <v>357445.16129032261</v>
      </c>
      <c r="K377" s="109"/>
      <c r="L377" s="51"/>
      <c r="M377" s="111"/>
      <c r="O377" s="142" t="s">
        <v>50</v>
      </c>
      <c r="P377" s="144">
        <f>SUM(B551:B581)</f>
        <v>0</v>
      </c>
      <c r="Q377" s="128">
        <f t="shared" ref="Q377:S377" si="13">SUM(C551:C581)</f>
        <v>0</v>
      </c>
      <c r="R377" s="128">
        <f t="shared" si="13"/>
        <v>0</v>
      </c>
      <c r="S377" s="128">
        <f t="shared" si="13"/>
        <v>0</v>
      </c>
      <c r="T377" s="128">
        <f t="shared" si="4"/>
        <v>0</v>
      </c>
      <c r="U377" s="130">
        <f t="shared" si="5"/>
        <v>0</v>
      </c>
      <c r="V377" s="170">
        <f>OBJECTIF!H5</f>
        <v>471240</v>
      </c>
      <c r="W377" s="135">
        <f>OBJECTIF!H8</f>
        <v>0</v>
      </c>
      <c r="X377" s="135">
        <f>OBJECTIF!H4</f>
        <v>1211760</v>
      </c>
      <c r="Y377" s="135">
        <f>OBJECTIF!H7</f>
        <v>0</v>
      </c>
      <c r="Z377" s="135">
        <f>OBJECTIF!H3</f>
        <v>1683000</v>
      </c>
      <c r="AA377" s="139">
        <f>OBJECTIF!H6</f>
        <v>0</v>
      </c>
      <c r="AB377" s="167">
        <f t="shared" si="6"/>
        <v>0</v>
      </c>
      <c r="AC377" s="148" t="e">
        <f t="shared" si="7"/>
        <v>#DIV/0!</v>
      </c>
      <c r="AD377" s="148">
        <f t="shared" si="1"/>
        <v>0</v>
      </c>
      <c r="AE377" s="148" t="e">
        <f t="shared" si="1"/>
        <v>#DIV/0!</v>
      </c>
      <c r="AF377" s="148">
        <f t="shared" si="2"/>
        <v>0</v>
      </c>
      <c r="AG377" s="149" t="e">
        <f t="shared" si="8"/>
        <v>#DIV/0!</v>
      </c>
    </row>
    <row r="378" spans="1:33" x14ac:dyDescent="0.3">
      <c r="A378" s="5">
        <v>45301</v>
      </c>
      <c r="B378" s="56"/>
      <c r="C378" s="57"/>
      <c r="D378" s="57"/>
      <c r="E378" s="57"/>
      <c r="F378" s="115">
        <v>10</v>
      </c>
      <c r="G378" s="57">
        <f>(OBJECTIF!$B$5/OBJECTIF!$B$9)*INDIC[[#This Row],[jour du mois]]</f>
        <v>113174.19354838711</v>
      </c>
      <c r="H378" s="57">
        <f>(OBJECTIF!$B$8/OBJECTIF!$B$9)*INDIC[[#This Row],[jour du mois]]</f>
        <v>154451.61290322582</v>
      </c>
      <c r="I378" s="57">
        <f>(OBJECTIF!$B$4/OBJECTIF!$B$9)*INDIC[[#This Row],[jour du mois]]</f>
        <v>291019.35483870964</v>
      </c>
      <c r="J378" s="57">
        <f>(OBJECTIF!$B$7/OBJECTIF!$B$9)*INDIC[[#This Row],[jour du mois]]</f>
        <v>397161.29032258067</v>
      </c>
      <c r="K378" s="109"/>
      <c r="L378" s="51"/>
      <c r="M378" s="51"/>
      <c r="O378" s="142" t="s">
        <v>51</v>
      </c>
      <c r="P378" s="144">
        <f>SUM(B582:B612)</f>
        <v>0</v>
      </c>
      <c r="Q378" s="128">
        <f t="shared" ref="Q378:S378" si="14">SUM(C582:C612)</f>
        <v>0</v>
      </c>
      <c r="R378" s="128">
        <f t="shared" si="14"/>
        <v>0</v>
      </c>
      <c r="S378" s="128">
        <f t="shared" si="14"/>
        <v>0</v>
      </c>
      <c r="T378" s="128">
        <f t="shared" si="4"/>
        <v>0</v>
      </c>
      <c r="U378" s="130">
        <f t="shared" si="5"/>
        <v>0</v>
      </c>
      <c r="V378" s="170">
        <f>OBJECTIF!I5</f>
        <v>250040</v>
      </c>
      <c r="W378" s="135">
        <f>OBJECTIF!I8</f>
        <v>0</v>
      </c>
      <c r="X378" s="135">
        <f>OBJECTIF!I4</f>
        <v>642960</v>
      </c>
      <c r="Y378" s="135">
        <f>OBJECTIF!I7</f>
        <v>0</v>
      </c>
      <c r="Z378" s="135">
        <f>OBJECTIF!I3</f>
        <v>893000</v>
      </c>
      <c r="AA378" s="139">
        <f>OBJECTIF!I6</f>
        <v>0</v>
      </c>
      <c r="AB378" s="167">
        <f t="shared" si="6"/>
        <v>0</v>
      </c>
      <c r="AC378" s="148" t="e">
        <f t="shared" si="7"/>
        <v>#DIV/0!</v>
      </c>
      <c r="AD378" s="148">
        <f t="shared" si="1"/>
        <v>0</v>
      </c>
      <c r="AE378" s="148" t="e">
        <f t="shared" si="1"/>
        <v>#DIV/0!</v>
      </c>
      <c r="AF378" s="148">
        <f t="shared" si="2"/>
        <v>0</v>
      </c>
      <c r="AG378" s="149" t="e">
        <f t="shared" si="8"/>
        <v>#DIV/0!</v>
      </c>
    </row>
    <row r="379" spans="1:33" x14ac:dyDescent="0.3">
      <c r="A379" s="5">
        <v>45302</v>
      </c>
      <c r="B379" s="56"/>
      <c r="C379" s="57"/>
      <c r="D379" s="57"/>
      <c r="E379" s="57"/>
      <c r="F379" s="115">
        <v>11</v>
      </c>
      <c r="G379" s="57">
        <f>(OBJECTIF!$B$5/OBJECTIF!$B$9)*INDIC[[#This Row],[jour du mois]]</f>
        <v>124491.61290322582</v>
      </c>
      <c r="H379" s="57">
        <f>(OBJECTIF!$B$8/OBJECTIF!$B$9)*INDIC[[#This Row],[jour du mois]]</f>
        <v>169896.77419354839</v>
      </c>
      <c r="I379" s="57">
        <f>(OBJECTIF!$B$4/OBJECTIF!$B$9)*INDIC[[#This Row],[jour du mois]]</f>
        <v>320121.29032258061</v>
      </c>
      <c r="J379" s="57">
        <f>(OBJECTIF!$B$7/OBJECTIF!$B$9)*INDIC[[#This Row],[jour du mois]]</f>
        <v>436877.41935483873</v>
      </c>
      <c r="K379" s="109"/>
      <c r="L379" s="51"/>
      <c r="M379" s="111"/>
      <c r="O379" s="142" t="s">
        <v>52</v>
      </c>
      <c r="P379" s="144">
        <f>SUM(B613:B642)</f>
        <v>0</v>
      </c>
      <c r="Q379" s="128">
        <f t="shared" ref="Q379:S379" si="15">SUM(C613:C642)</f>
        <v>0</v>
      </c>
      <c r="R379" s="128">
        <f t="shared" si="15"/>
        <v>0</v>
      </c>
      <c r="S379" s="128">
        <f t="shared" si="15"/>
        <v>0</v>
      </c>
      <c r="T379" s="128">
        <f t="shared" si="4"/>
        <v>0</v>
      </c>
      <c r="U379" s="130">
        <f t="shared" si="5"/>
        <v>0</v>
      </c>
      <c r="V379" s="170">
        <f>OBJECTIF!J5</f>
        <v>420000</v>
      </c>
      <c r="W379" s="135">
        <f>OBJECTIF!J8</f>
        <v>0</v>
      </c>
      <c r="X379" s="135">
        <f>OBJECTIF!J4</f>
        <v>1080000</v>
      </c>
      <c r="Y379" s="135">
        <f>OBJECTIF!J7</f>
        <v>0</v>
      </c>
      <c r="Z379" s="135">
        <f>OBJECTIF!J3</f>
        <v>1500000</v>
      </c>
      <c r="AA379" s="139">
        <f>OBJECTIF!J6</f>
        <v>0</v>
      </c>
      <c r="AB379" s="167">
        <f t="shared" si="6"/>
        <v>0</v>
      </c>
      <c r="AC379" s="148" t="e">
        <f t="shared" si="7"/>
        <v>#DIV/0!</v>
      </c>
      <c r="AD379" s="148">
        <f t="shared" si="1"/>
        <v>0</v>
      </c>
      <c r="AE379" s="148" t="e">
        <f t="shared" si="1"/>
        <v>#DIV/0!</v>
      </c>
      <c r="AF379" s="148">
        <f t="shared" si="2"/>
        <v>0</v>
      </c>
      <c r="AG379" s="149" t="e">
        <f t="shared" si="8"/>
        <v>#DIV/0!</v>
      </c>
    </row>
    <row r="380" spans="1:33" x14ac:dyDescent="0.3">
      <c r="A380" s="5">
        <v>45303</v>
      </c>
      <c r="B380" s="56"/>
      <c r="C380" s="57"/>
      <c r="D380" s="57"/>
      <c r="E380" s="57"/>
      <c r="F380" s="115">
        <v>12</v>
      </c>
      <c r="G380" s="57">
        <f>(OBJECTIF!$B$5/OBJECTIF!$B$9)*INDIC[[#This Row],[jour du mois]]</f>
        <v>135809.03225806452</v>
      </c>
      <c r="H380" s="57">
        <f>(OBJECTIF!$B$8/OBJECTIF!$B$9)*INDIC[[#This Row],[jour du mois]]</f>
        <v>185341.93548387097</v>
      </c>
      <c r="I380" s="57">
        <f>(OBJECTIF!$B$4/OBJECTIF!$B$9)*INDIC[[#This Row],[jour du mois]]</f>
        <v>349223.22580645158</v>
      </c>
      <c r="J380" s="57">
        <f>(OBJECTIF!$B$7/OBJECTIF!$B$9)*INDIC[[#This Row],[jour du mois]]</f>
        <v>476593.54838709685</v>
      </c>
      <c r="K380" s="109"/>
      <c r="L380" s="51"/>
      <c r="M380" s="111"/>
      <c r="O380" s="142" t="s">
        <v>53</v>
      </c>
      <c r="P380" s="144">
        <f>SUM(B643:B673)</f>
        <v>0</v>
      </c>
      <c r="Q380" s="128">
        <f t="shared" ref="Q380:S380" si="16">SUM(C643:C673)</f>
        <v>0</v>
      </c>
      <c r="R380" s="128">
        <f t="shared" si="16"/>
        <v>0</v>
      </c>
      <c r="S380" s="128">
        <f t="shared" si="16"/>
        <v>0</v>
      </c>
      <c r="T380" s="128">
        <f t="shared" si="4"/>
        <v>0</v>
      </c>
      <c r="U380" s="130">
        <f t="shared" si="5"/>
        <v>0</v>
      </c>
      <c r="V380" s="170">
        <f>OBJECTIF!K5</f>
        <v>425320</v>
      </c>
      <c r="W380" s="135">
        <f>OBJECTIF!K8</f>
        <v>0</v>
      </c>
      <c r="X380" s="135">
        <f>OBJECTIF!K4</f>
        <v>1093680</v>
      </c>
      <c r="Y380" s="135">
        <f>OBJECTIF!K7</f>
        <v>0</v>
      </c>
      <c r="Z380" s="135">
        <f>OBJECTIF!K3</f>
        <v>1519000</v>
      </c>
      <c r="AA380" s="139">
        <f>OBJECTIF!K6</f>
        <v>0</v>
      </c>
      <c r="AB380" s="167">
        <f t="shared" si="6"/>
        <v>0</v>
      </c>
      <c r="AC380" s="148" t="e">
        <f t="shared" si="7"/>
        <v>#DIV/0!</v>
      </c>
      <c r="AD380" s="148">
        <f t="shared" si="1"/>
        <v>0</v>
      </c>
      <c r="AE380" s="148" t="e">
        <f t="shared" si="1"/>
        <v>#DIV/0!</v>
      </c>
      <c r="AF380" s="148">
        <f t="shared" si="2"/>
        <v>0</v>
      </c>
      <c r="AG380" s="149" t="e">
        <f t="shared" si="8"/>
        <v>#DIV/0!</v>
      </c>
    </row>
    <row r="381" spans="1:33" x14ac:dyDescent="0.3">
      <c r="A381" s="5">
        <v>45304</v>
      </c>
      <c r="B381" s="56"/>
      <c r="C381" s="57"/>
      <c r="D381" s="57"/>
      <c r="E381" s="57"/>
      <c r="F381" s="115">
        <v>13</v>
      </c>
      <c r="G381" s="57">
        <f>(OBJECTIF!$B$5/OBJECTIF!$B$9)*INDIC[[#This Row],[jour du mois]]</f>
        <v>147126.45161290324</v>
      </c>
      <c r="H381" s="57">
        <f>(OBJECTIF!$B$8/OBJECTIF!$B$9)*INDIC[[#This Row],[jour du mois]]</f>
        <v>200787.09677419355</v>
      </c>
      <c r="I381" s="57">
        <f>(OBJECTIF!$B$4/OBJECTIF!$B$9)*INDIC[[#This Row],[jour du mois]]</f>
        <v>378325.16129032255</v>
      </c>
      <c r="J381" s="57">
        <f>(OBJECTIF!$B$7/OBJECTIF!$B$9)*INDIC[[#This Row],[jour du mois]]</f>
        <v>516309.67741935491</v>
      </c>
      <c r="K381" s="109"/>
      <c r="L381" s="51"/>
      <c r="M381" s="51"/>
      <c r="O381" s="142" t="s">
        <v>54</v>
      </c>
      <c r="P381" s="144">
        <f>SUM(B674:B703)</f>
        <v>0</v>
      </c>
      <c r="Q381" s="128">
        <f t="shared" ref="Q381:S381" si="17">SUM(C674:C703)</f>
        <v>0</v>
      </c>
      <c r="R381" s="128">
        <f t="shared" si="17"/>
        <v>0</v>
      </c>
      <c r="S381" s="128">
        <f t="shared" si="17"/>
        <v>0</v>
      </c>
      <c r="T381" s="128">
        <f t="shared" si="4"/>
        <v>0</v>
      </c>
      <c r="U381" s="130">
        <f t="shared" si="5"/>
        <v>0</v>
      </c>
      <c r="V381" s="170">
        <f>OBJECTIF!L5</f>
        <v>420560</v>
      </c>
      <c r="W381" s="135">
        <f>OBJECTIF!L8</f>
        <v>0</v>
      </c>
      <c r="X381" s="135">
        <f>OBJECTIF!L4</f>
        <v>1081440</v>
      </c>
      <c r="Y381" s="135">
        <f>OBJECTIF!L7</f>
        <v>0</v>
      </c>
      <c r="Z381" s="135">
        <f>OBJECTIF!L3</f>
        <v>1502000</v>
      </c>
      <c r="AA381" s="139">
        <f>OBJECTIF!L6</f>
        <v>0</v>
      </c>
      <c r="AB381" s="167">
        <f t="shared" si="6"/>
        <v>0</v>
      </c>
      <c r="AC381" s="148" t="e">
        <f t="shared" si="7"/>
        <v>#DIV/0!</v>
      </c>
      <c r="AD381" s="148">
        <f t="shared" si="1"/>
        <v>0</v>
      </c>
      <c r="AE381" s="148" t="e">
        <f t="shared" si="1"/>
        <v>#DIV/0!</v>
      </c>
      <c r="AF381" s="148">
        <f t="shared" si="2"/>
        <v>0</v>
      </c>
      <c r="AG381" s="149" t="e">
        <f t="shared" si="8"/>
        <v>#DIV/0!</v>
      </c>
    </row>
    <row r="382" spans="1:33" ht="15" thickBot="1" x14ac:dyDescent="0.35">
      <c r="A382" s="5">
        <v>45305</v>
      </c>
      <c r="B382" s="56"/>
      <c r="C382" s="57"/>
      <c r="D382" s="57"/>
      <c r="E382" s="57"/>
      <c r="F382" s="115">
        <v>14</v>
      </c>
      <c r="G382" s="57">
        <f>(OBJECTIF!$B$5/OBJECTIF!$B$9)*INDIC[[#This Row],[jour du mois]]</f>
        <v>158443.87096774194</v>
      </c>
      <c r="H382" s="57">
        <f>(OBJECTIF!$B$8/OBJECTIF!$B$9)*INDIC[[#This Row],[jour du mois]]</f>
        <v>216232.25806451615</v>
      </c>
      <c r="I382" s="57">
        <f>(OBJECTIF!$B$4/OBJECTIF!$B$9)*INDIC[[#This Row],[jour du mois]]</f>
        <v>407427.09677419352</v>
      </c>
      <c r="J382" s="57">
        <f>(OBJECTIF!$B$7/OBJECTIF!$B$9)*INDIC[[#This Row],[jour du mois]]</f>
        <v>556025.80645161297</v>
      </c>
      <c r="K382" s="109"/>
      <c r="L382" s="51"/>
      <c r="M382" s="111"/>
      <c r="O382" s="146" t="s">
        <v>55</v>
      </c>
      <c r="P382" s="145">
        <f>SUM(B704:B734)</f>
        <v>0</v>
      </c>
      <c r="Q382" s="131">
        <f t="shared" ref="Q382:S382" si="18">SUM(C704:C734)</f>
        <v>0</v>
      </c>
      <c r="R382" s="131">
        <f t="shared" si="18"/>
        <v>0</v>
      </c>
      <c r="S382" s="131">
        <f t="shared" si="18"/>
        <v>0</v>
      </c>
      <c r="T382" s="131">
        <f t="shared" si="4"/>
        <v>0</v>
      </c>
      <c r="U382" s="132">
        <f t="shared" si="5"/>
        <v>0</v>
      </c>
      <c r="V382" s="171">
        <f>OBJECTIF!M5</f>
        <v>338800</v>
      </c>
      <c r="W382" s="140">
        <f>OBJECTIF!M8</f>
        <v>0</v>
      </c>
      <c r="X382" s="140">
        <f>OBJECTIF!M4</f>
        <v>871200</v>
      </c>
      <c r="Y382" s="140">
        <f>OBJECTIF!M7</f>
        <v>0</v>
      </c>
      <c r="Z382" s="140">
        <f>OBJECTIF!M3</f>
        <v>1210000</v>
      </c>
      <c r="AA382" s="141">
        <f>OBJECTIF!M6</f>
        <v>0</v>
      </c>
      <c r="AB382" s="168">
        <f t="shared" si="6"/>
        <v>0</v>
      </c>
      <c r="AC382" s="157" t="e">
        <f t="shared" si="7"/>
        <v>#DIV/0!</v>
      </c>
      <c r="AD382" s="157">
        <f t="shared" si="1"/>
        <v>0</v>
      </c>
      <c r="AE382" s="157" t="e">
        <f t="shared" si="1"/>
        <v>#DIV/0!</v>
      </c>
      <c r="AF382" s="157">
        <f t="shared" si="2"/>
        <v>0</v>
      </c>
      <c r="AG382" s="158" t="e">
        <f t="shared" si="8"/>
        <v>#DIV/0!</v>
      </c>
    </row>
    <row r="383" spans="1:33" ht="15" thickBot="1" x14ac:dyDescent="0.35">
      <c r="A383" s="5">
        <v>45306</v>
      </c>
      <c r="B383" s="56"/>
      <c r="C383" s="57"/>
      <c r="D383" s="57"/>
      <c r="E383" s="57"/>
      <c r="F383" s="115">
        <v>15</v>
      </c>
      <c r="G383" s="57">
        <f>(OBJECTIF!$B$5/OBJECTIF!$B$9)*INDIC[[#This Row],[jour du mois]]</f>
        <v>169761.29032258067</v>
      </c>
      <c r="H383" s="57">
        <f>(OBJECTIF!$B$8/OBJECTIF!$B$9)*INDIC[[#This Row],[jour du mois]]</f>
        <v>231677.41935483873</v>
      </c>
      <c r="I383" s="57">
        <f>(OBJECTIF!$B$4/OBJECTIF!$B$9)*INDIC[[#This Row],[jour du mois]]</f>
        <v>436529.03225806449</v>
      </c>
      <c r="J383" s="57">
        <f>(OBJECTIF!$B$7/OBJECTIF!$B$9)*INDIC[[#This Row],[jour du mois]]</f>
        <v>595741.93548387103</v>
      </c>
      <c r="K383" s="109"/>
      <c r="L383" s="51"/>
      <c r="M383" s="111"/>
      <c r="O383" s="122" t="s">
        <v>16</v>
      </c>
      <c r="P383" s="147">
        <f>SUM(P371:P382)</f>
        <v>48687</v>
      </c>
      <c r="Q383" s="147">
        <f t="shared" ref="Q383:AA383" si="19">SUM(Q371:Q382)</f>
        <v>34124</v>
      </c>
      <c r="R383" s="147">
        <f t="shared" si="19"/>
        <v>65440</v>
      </c>
      <c r="S383" s="147">
        <f t="shared" si="19"/>
        <v>122822</v>
      </c>
      <c r="T383" s="147">
        <f>SUM(T371:T382)</f>
        <v>114127</v>
      </c>
      <c r="U383" s="147">
        <f>SUM(U371:U382)</f>
        <v>156946</v>
      </c>
      <c r="V383" s="147">
        <f t="shared" si="19"/>
        <v>5040000</v>
      </c>
      <c r="W383" s="147">
        <f t="shared" si="19"/>
        <v>1360800</v>
      </c>
      <c r="X383" s="147">
        <f t="shared" si="19"/>
        <v>12960000</v>
      </c>
      <c r="Y383" s="147">
        <f t="shared" si="19"/>
        <v>3499200</v>
      </c>
      <c r="Z383" s="147">
        <f t="shared" si="19"/>
        <v>18000000</v>
      </c>
      <c r="AA383" s="147">
        <f t="shared" si="19"/>
        <v>4860000</v>
      </c>
      <c r="AB383" s="152">
        <f t="shared" si="6"/>
        <v>9.6601190476190476E-3</v>
      </c>
      <c r="AC383" s="152">
        <f t="shared" si="7"/>
        <v>2.5076425631981189E-2</v>
      </c>
      <c r="AD383" s="152">
        <f t="shared" si="1"/>
        <v>5.0493827160493828E-3</v>
      </c>
      <c r="AE383" s="152">
        <f t="shared" si="1"/>
        <v>3.5100022862368539E-2</v>
      </c>
      <c r="AF383" s="152">
        <f t="shared" si="2"/>
        <v>6.3403888888888885E-3</v>
      </c>
      <c r="AG383" s="153">
        <f t="shared" si="8"/>
        <v>3.2293415637860083E-2</v>
      </c>
    </row>
    <row r="384" spans="1:33" x14ac:dyDescent="0.3">
      <c r="A384" s="5">
        <v>45307</v>
      </c>
      <c r="B384" s="56"/>
      <c r="C384" s="57"/>
      <c r="D384" s="57"/>
      <c r="E384" s="57"/>
      <c r="F384" s="115">
        <v>16</v>
      </c>
      <c r="G384" s="57">
        <f>(OBJECTIF!$B$5/OBJECTIF!$B$9)*INDIC[[#This Row],[jour du mois]]</f>
        <v>181078.70967741936</v>
      </c>
      <c r="H384" s="57">
        <f>(OBJECTIF!$B$8/OBJECTIF!$B$9)*INDIC[[#This Row],[jour du mois]]</f>
        <v>247122.5806451613</v>
      </c>
      <c r="I384" s="57">
        <f>(OBJECTIF!$B$4/OBJECTIF!$B$9)*INDIC[[#This Row],[jour du mois]]</f>
        <v>465630.96774193546</v>
      </c>
      <c r="J384" s="57">
        <f>(OBJECTIF!$B$7/OBJECTIF!$B$9)*INDIC[[#This Row],[jour du mois]]</f>
        <v>635458.06451612909</v>
      </c>
      <c r="K384" s="109"/>
      <c r="L384" s="51"/>
      <c r="M384" s="51"/>
    </row>
    <row r="385" spans="1:13" x14ac:dyDescent="0.3">
      <c r="A385" s="5">
        <v>45308</v>
      </c>
      <c r="B385" s="56"/>
      <c r="C385" s="57"/>
      <c r="D385" s="57"/>
      <c r="E385" s="57"/>
      <c r="F385" s="115">
        <v>17</v>
      </c>
      <c r="G385" s="57">
        <f>(OBJECTIF!$B$5/OBJECTIF!$B$9)*INDIC[[#This Row],[jour du mois]]</f>
        <v>192396.12903225806</v>
      </c>
      <c r="H385" s="57">
        <f>(OBJECTIF!$B$8/OBJECTIF!$B$9)*INDIC[[#This Row],[jour du mois]]</f>
        <v>262567.74193548388</v>
      </c>
      <c r="I385" s="57">
        <f>(OBJECTIF!$B$4/OBJECTIF!$B$9)*INDIC[[#This Row],[jour du mois]]</f>
        <v>494732.90322580643</v>
      </c>
      <c r="J385" s="57">
        <f>(OBJECTIF!$B$7/OBJECTIF!$B$9)*INDIC[[#This Row],[jour du mois]]</f>
        <v>675174.19354838715</v>
      </c>
      <c r="K385" s="109"/>
      <c r="L385" s="51"/>
      <c r="M385" s="51"/>
    </row>
    <row r="386" spans="1:13" x14ac:dyDescent="0.3">
      <c r="A386" s="5">
        <v>45309</v>
      </c>
      <c r="B386" s="56"/>
      <c r="C386" s="57"/>
      <c r="D386" s="57"/>
      <c r="E386" s="57"/>
      <c r="F386" s="115">
        <v>18</v>
      </c>
      <c r="G386" s="57">
        <f>(OBJECTIF!$B$5/OBJECTIF!$B$9)*INDIC[[#This Row],[jour du mois]]</f>
        <v>203713.54838709679</v>
      </c>
      <c r="H386" s="57">
        <f>(OBJECTIF!$B$8/OBJECTIF!$B$9)*INDIC[[#This Row],[jour du mois]]</f>
        <v>278012.90322580648</v>
      </c>
      <c r="I386" s="57">
        <f>(OBJECTIF!$B$4/OBJECTIF!$B$9)*INDIC[[#This Row],[jour du mois]]</f>
        <v>523834.83870967739</v>
      </c>
      <c r="J386" s="57">
        <f>(OBJECTIF!$B$7/OBJECTIF!$B$9)*INDIC[[#This Row],[jour du mois]]</f>
        <v>714890.32258064521</v>
      </c>
      <c r="K386" s="109"/>
      <c r="L386" s="51"/>
      <c r="M386" s="111"/>
    </row>
    <row r="387" spans="1:13" x14ac:dyDescent="0.3">
      <c r="A387" s="5">
        <v>45310</v>
      </c>
      <c r="B387" s="56"/>
      <c r="C387" s="57"/>
      <c r="D387" s="57"/>
      <c r="E387" s="57"/>
      <c r="F387" s="115">
        <v>19</v>
      </c>
      <c r="G387" s="57">
        <f>(OBJECTIF!$B$5/OBJECTIF!$B$9)*INDIC[[#This Row],[jour du mois]]</f>
        <v>215030.96774193548</v>
      </c>
      <c r="H387" s="57">
        <f>(OBJECTIF!$B$8/OBJECTIF!$B$9)*INDIC[[#This Row],[jour du mois]]</f>
        <v>293458.06451612903</v>
      </c>
      <c r="I387" s="57">
        <f>(OBJECTIF!$B$4/OBJECTIF!$B$9)*INDIC[[#This Row],[jour du mois]]</f>
        <v>552936.77419354836</v>
      </c>
      <c r="J387" s="57">
        <f>(OBJECTIF!$B$7/OBJECTIF!$B$9)*INDIC[[#This Row],[jour du mois]]</f>
        <v>754606.45161290327</v>
      </c>
      <c r="K387" s="109"/>
      <c r="L387" s="51"/>
      <c r="M387" s="111"/>
    </row>
    <row r="388" spans="1:13" x14ac:dyDescent="0.3">
      <c r="A388" s="5">
        <v>45311</v>
      </c>
      <c r="B388" s="56"/>
      <c r="C388" s="57"/>
      <c r="D388" s="57"/>
      <c r="E388" s="57"/>
      <c r="F388" s="115">
        <v>20</v>
      </c>
      <c r="G388" s="57">
        <f>(OBJECTIF!$B$5/OBJECTIF!$B$9)*INDIC[[#This Row],[jour du mois]]</f>
        <v>226348.38709677421</v>
      </c>
      <c r="H388" s="57">
        <f>(OBJECTIF!$B$8/OBJECTIF!$B$9)*INDIC[[#This Row],[jour du mois]]</f>
        <v>308903.22580645164</v>
      </c>
      <c r="I388" s="57">
        <f>(OBJECTIF!$B$4/OBJECTIF!$B$9)*INDIC[[#This Row],[jour du mois]]</f>
        <v>582038.70967741928</v>
      </c>
      <c r="J388" s="57">
        <f>(OBJECTIF!$B$7/OBJECTIF!$B$9)*INDIC[[#This Row],[jour du mois]]</f>
        <v>794322.58064516133</v>
      </c>
      <c r="K388" s="109"/>
      <c r="L388" s="51"/>
      <c r="M388" s="51"/>
    </row>
    <row r="389" spans="1:13" x14ac:dyDescent="0.3">
      <c r="A389" s="5">
        <v>45312</v>
      </c>
      <c r="B389" s="56"/>
      <c r="C389" s="57"/>
      <c r="D389" s="57"/>
      <c r="E389" s="57"/>
      <c r="F389" s="115">
        <v>21</v>
      </c>
      <c r="G389" s="57">
        <f>(OBJECTIF!$B$5/OBJECTIF!$B$9)*INDIC[[#This Row],[jour du mois]]</f>
        <v>237665.80645161291</v>
      </c>
      <c r="H389" s="57">
        <f>(OBJECTIF!$B$8/OBJECTIF!$B$9)*INDIC[[#This Row],[jour du mois]]</f>
        <v>324348.38709677418</v>
      </c>
      <c r="I389" s="57">
        <f>(OBJECTIF!$B$4/OBJECTIF!$B$9)*INDIC[[#This Row],[jour du mois]]</f>
        <v>611140.6451612903</v>
      </c>
      <c r="J389" s="57">
        <f>(OBJECTIF!$B$7/OBJECTIF!$B$9)*INDIC[[#This Row],[jour du mois]]</f>
        <v>834038.70967741939</v>
      </c>
      <c r="K389" s="109"/>
      <c r="L389" s="51"/>
      <c r="M389" s="111"/>
    </row>
    <row r="390" spans="1:13" x14ac:dyDescent="0.3">
      <c r="A390" s="5">
        <v>45313</v>
      </c>
      <c r="B390" s="56"/>
      <c r="C390" s="57"/>
      <c r="D390" s="57"/>
      <c r="E390" s="57"/>
      <c r="F390" s="115">
        <v>22</v>
      </c>
      <c r="G390" s="57">
        <f>(OBJECTIF!$B$5/OBJECTIF!$B$9)*INDIC[[#This Row],[jour du mois]]</f>
        <v>248983.22580645164</v>
      </c>
      <c r="H390" s="57">
        <f>(OBJECTIF!$B$8/OBJECTIF!$B$9)*INDIC[[#This Row],[jour du mois]]</f>
        <v>339793.54838709679</v>
      </c>
      <c r="I390" s="57">
        <f>(OBJECTIF!$B$4/OBJECTIF!$B$9)*INDIC[[#This Row],[jour du mois]]</f>
        <v>640242.58064516122</v>
      </c>
      <c r="J390" s="57">
        <f>(OBJECTIF!$B$7/OBJECTIF!$B$9)*INDIC[[#This Row],[jour du mois]]</f>
        <v>873754.83870967745</v>
      </c>
      <c r="K390" s="109"/>
      <c r="L390" s="51"/>
      <c r="M390" s="111"/>
    </row>
    <row r="391" spans="1:13" x14ac:dyDescent="0.3">
      <c r="A391" s="5">
        <v>45314</v>
      </c>
      <c r="B391" s="56"/>
      <c r="C391" s="57"/>
      <c r="D391" s="57"/>
      <c r="E391" s="57"/>
      <c r="F391" s="115">
        <v>23</v>
      </c>
      <c r="G391" s="57">
        <f>(OBJECTIF!$B$5/OBJECTIF!$B$9)*INDIC[[#This Row],[jour du mois]]</f>
        <v>260300.64516129033</v>
      </c>
      <c r="H391" s="57">
        <f>(OBJECTIF!$B$8/OBJECTIF!$B$9)*INDIC[[#This Row],[jour du mois]]</f>
        <v>355238.70967741939</v>
      </c>
      <c r="I391" s="57">
        <f>(OBJECTIF!$B$4/OBJECTIF!$B$9)*INDIC[[#This Row],[jour du mois]]</f>
        <v>669344.51612903224</v>
      </c>
      <c r="J391" s="57">
        <f>(OBJECTIF!$B$7/OBJECTIF!$B$9)*INDIC[[#This Row],[jour du mois]]</f>
        <v>913470.96774193551</v>
      </c>
      <c r="K391" s="109"/>
      <c r="L391" s="51"/>
      <c r="M391" s="111"/>
    </row>
    <row r="392" spans="1:13" x14ac:dyDescent="0.3">
      <c r="A392" s="5">
        <v>45315</v>
      </c>
      <c r="B392" s="56"/>
      <c r="C392" s="57"/>
      <c r="D392" s="57"/>
      <c r="E392" s="57"/>
      <c r="F392" s="115">
        <v>24</v>
      </c>
      <c r="G392" s="57">
        <f>(OBJECTIF!$B$5/OBJECTIF!$B$9)*INDIC[[#This Row],[jour du mois]]</f>
        <v>271618.06451612903</v>
      </c>
      <c r="H392" s="57">
        <f>(OBJECTIF!$B$8/OBJECTIF!$B$9)*INDIC[[#This Row],[jour du mois]]</f>
        <v>370683.87096774194</v>
      </c>
      <c r="I392" s="57">
        <f>(OBJECTIF!$B$4/OBJECTIF!$B$9)*INDIC[[#This Row],[jour du mois]]</f>
        <v>698446.45161290315</v>
      </c>
      <c r="J392" s="57">
        <f>(OBJECTIF!$B$7/OBJECTIF!$B$9)*INDIC[[#This Row],[jour du mois]]</f>
        <v>953187.09677419369</v>
      </c>
      <c r="K392" s="109"/>
      <c r="L392" s="51"/>
      <c r="M392" s="51"/>
    </row>
    <row r="393" spans="1:13" x14ac:dyDescent="0.3">
      <c r="A393" s="5">
        <v>45316</v>
      </c>
      <c r="B393" s="56"/>
      <c r="C393" s="57"/>
      <c r="D393" s="57"/>
      <c r="E393" s="57"/>
      <c r="F393" s="115">
        <v>25</v>
      </c>
      <c r="G393" s="57">
        <f>(OBJECTIF!$B$5/OBJECTIF!$B$9)*INDIC[[#This Row],[jour du mois]]</f>
        <v>282935.48387096776</v>
      </c>
      <c r="H393" s="57">
        <f>(OBJECTIF!$B$8/OBJECTIF!$B$9)*INDIC[[#This Row],[jour du mois]]</f>
        <v>386129.03225806454</v>
      </c>
      <c r="I393" s="57">
        <f>(OBJECTIF!$B$4/OBJECTIF!$B$9)*INDIC[[#This Row],[jour du mois]]</f>
        <v>727548.38709677418</v>
      </c>
      <c r="J393" s="57">
        <f>(OBJECTIF!$B$7/OBJECTIF!$B$9)*INDIC[[#This Row],[jour du mois]]</f>
        <v>992903.22580645175</v>
      </c>
      <c r="K393" s="109"/>
      <c r="L393" s="51"/>
      <c r="M393" s="51"/>
    </row>
    <row r="394" spans="1:13" x14ac:dyDescent="0.3">
      <c r="A394" s="5">
        <v>45317</v>
      </c>
      <c r="B394" s="56"/>
      <c r="C394" s="57"/>
      <c r="D394" s="57"/>
      <c r="E394" s="57"/>
      <c r="F394" s="115">
        <v>26</v>
      </c>
      <c r="G394" s="57">
        <f>(OBJECTIF!$B$5/OBJECTIF!$B$9)*INDIC[[#This Row],[jour du mois]]</f>
        <v>294252.90322580648</v>
      </c>
      <c r="H394" s="57">
        <f>(OBJECTIF!$B$8/OBJECTIF!$B$9)*INDIC[[#This Row],[jour du mois]]</f>
        <v>401574.19354838709</v>
      </c>
      <c r="I394" s="57">
        <f>(OBJECTIF!$B$4/OBJECTIF!$B$9)*INDIC[[#This Row],[jour du mois]]</f>
        <v>756650.32258064509</v>
      </c>
      <c r="J394" s="57">
        <f>(OBJECTIF!$B$7/OBJECTIF!$B$9)*INDIC[[#This Row],[jour du mois]]</f>
        <v>1032619.3548387098</v>
      </c>
      <c r="K394" s="109"/>
      <c r="L394" s="51"/>
      <c r="M394" s="51"/>
    </row>
    <row r="395" spans="1:13" x14ac:dyDescent="0.3">
      <c r="A395" s="5">
        <v>45318</v>
      </c>
      <c r="B395" s="56"/>
      <c r="C395" s="57"/>
      <c r="D395" s="57"/>
      <c r="E395" s="57"/>
      <c r="F395" s="115">
        <v>27</v>
      </c>
      <c r="G395" s="57">
        <f>(OBJECTIF!$B$5/OBJECTIF!$B$9)*INDIC[[#This Row],[jour du mois]]</f>
        <v>305570.32258064515</v>
      </c>
      <c r="H395" s="57">
        <f>(OBJECTIF!$B$8/OBJECTIF!$B$9)*INDIC[[#This Row],[jour du mois]]</f>
        <v>417019.3548387097</v>
      </c>
      <c r="I395" s="57">
        <f>(OBJECTIF!$B$4/OBJECTIF!$B$9)*INDIC[[#This Row],[jour du mois]]</f>
        <v>785752.25806451612</v>
      </c>
      <c r="J395" s="57">
        <f>(OBJECTIF!$B$7/OBJECTIF!$B$9)*INDIC[[#This Row],[jour du mois]]</f>
        <v>1072335.4838709678</v>
      </c>
      <c r="K395" s="109"/>
      <c r="L395" s="51"/>
      <c r="M395" s="51"/>
    </row>
    <row r="396" spans="1:13" x14ac:dyDescent="0.3">
      <c r="A396" s="5">
        <v>45319</v>
      </c>
      <c r="B396" s="56"/>
      <c r="C396" s="57"/>
      <c r="D396" s="57"/>
      <c r="E396" s="57"/>
      <c r="F396" s="115">
        <v>28</v>
      </c>
      <c r="G396" s="57">
        <f>(OBJECTIF!$B$5/OBJECTIF!$B$9)*INDIC[[#This Row],[jour du mois]]</f>
        <v>316887.74193548388</v>
      </c>
      <c r="H396" s="57">
        <f>(OBJECTIF!$B$8/OBJECTIF!$B$9)*INDIC[[#This Row],[jour du mois]]</f>
        <v>432464.5161290323</v>
      </c>
      <c r="I396" s="57">
        <f>(OBJECTIF!$B$4/OBJECTIF!$B$9)*INDIC[[#This Row],[jour du mois]]</f>
        <v>814854.19354838703</v>
      </c>
      <c r="J396" s="57">
        <f>(OBJECTIF!$B$7/OBJECTIF!$B$9)*INDIC[[#This Row],[jour du mois]]</f>
        <v>1112051.6129032259</v>
      </c>
      <c r="K396" s="109"/>
      <c r="L396" s="51"/>
      <c r="M396" s="51"/>
    </row>
    <row r="397" spans="1:13" x14ac:dyDescent="0.3">
      <c r="A397" s="5">
        <v>45320</v>
      </c>
      <c r="B397" s="56"/>
      <c r="C397" s="57"/>
      <c r="D397" s="57"/>
      <c r="E397" s="57"/>
      <c r="F397" s="115">
        <v>29</v>
      </c>
      <c r="G397" s="57">
        <f>(OBJECTIF!$B$5/OBJECTIF!$B$9)*INDIC[[#This Row],[jour du mois]]</f>
        <v>328205.16129032261</v>
      </c>
      <c r="H397" s="57">
        <f>(OBJECTIF!$B$8/OBJECTIF!$B$9)*INDIC[[#This Row],[jour du mois]]</f>
        <v>447909.67741935485</v>
      </c>
      <c r="I397" s="57">
        <f>(OBJECTIF!$B$4/OBJECTIF!$B$9)*INDIC[[#This Row],[jour du mois]]</f>
        <v>843956.12903225806</v>
      </c>
      <c r="J397" s="57">
        <f>(OBJECTIF!$B$7/OBJECTIF!$B$9)*INDIC[[#This Row],[jour du mois]]</f>
        <v>1151767.7419354839</v>
      </c>
      <c r="K397" s="109"/>
      <c r="L397" s="51"/>
      <c r="M397" s="51"/>
    </row>
    <row r="398" spans="1:13" x14ac:dyDescent="0.3">
      <c r="A398" s="5">
        <v>45321</v>
      </c>
      <c r="B398" s="56"/>
      <c r="C398" s="57"/>
      <c r="D398" s="57"/>
      <c r="E398" s="57"/>
      <c r="F398" s="115">
        <v>30</v>
      </c>
      <c r="G398" s="57">
        <f>(OBJECTIF!$B$5/OBJECTIF!$B$9)*INDIC[[#This Row],[jour du mois]]</f>
        <v>339522.58064516133</v>
      </c>
      <c r="H398" s="57">
        <f>(OBJECTIF!$B$8/OBJECTIF!$B$9)*INDIC[[#This Row],[jour du mois]]</f>
        <v>463354.83870967745</v>
      </c>
      <c r="I398" s="57">
        <f>(OBJECTIF!$B$4/OBJECTIF!$B$9)*INDIC[[#This Row],[jour du mois]]</f>
        <v>873058.06451612897</v>
      </c>
      <c r="J398" s="57">
        <f>(OBJECTIF!$B$7/OBJECTIF!$B$9)*INDIC[[#This Row],[jour du mois]]</f>
        <v>1191483.8709677421</v>
      </c>
      <c r="K398" s="109"/>
      <c r="L398" s="51"/>
      <c r="M398" s="51"/>
    </row>
    <row r="399" spans="1:13" x14ac:dyDescent="0.3">
      <c r="A399" s="5">
        <v>45322</v>
      </c>
      <c r="B399" s="56"/>
      <c r="C399" s="57"/>
      <c r="D399" s="57"/>
      <c r="E399" s="57"/>
      <c r="F399" s="115">
        <v>31</v>
      </c>
      <c r="G399" s="57">
        <f>(OBJECTIF!$B$5/OBJECTIF!$B$9)*INDIC[[#This Row],[jour du mois]]</f>
        <v>350840</v>
      </c>
      <c r="H399" s="57">
        <f>(OBJECTIF!$B$8/OBJECTIF!$B$9)*INDIC[[#This Row],[jour du mois]]</f>
        <v>478800</v>
      </c>
      <c r="I399" s="57">
        <f>(OBJECTIF!$B$4/OBJECTIF!$B$9)*INDIC[[#This Row],[jour du mois]]</f>
        <v>902160</v>
      </c>
      <c r="J399" s="57">
        <f>(OBJECTIF!$B$7/OBJECTIF!$B$9)*INDIC[[#This Row],[jour du mois]]</f>
        <v>1231200</v>
      </c>
      <c r="K399" s="109"/>
      <c r="L399" s="51"/>
      <c r="M399" s="51"/>
    </row>
    <row r="400" spans="1:13" x14ac:dyDescent="0.3">
      <c r="A400" s="5">
        <v>45323</v>
      </c>
      <c r="B400" s="56"/>
      <c r="C400" s="57"/>
      <c r="D400" s="57"/>
      <c r="E400" s="57"/>
      <c r="F400" s="115">
        <v>1</v>
      </c>
      <c r="G400" s="57">
        <f>(OBJECTIF!$C$5/OBJECTIF!$C$9)*INDIC[[#This Row],[jour du mois]]</f>
        <v>10813.793103448275</v>
      </c>
      <c r="H400" s="57">
        <f>(OBJECTIF!$C$8/OBJECTIF!$C$9)*INDIC[[#This Row],[jour du mois]]</f>
        <v>14482.758620689656</v>
      </c>
      <c r="I400" s="57">
        <f>(OBJECTIF!$C$4/OBJECTIF!$C$9)*INDIC[[#This Row],[jour du mois]]</f>
        <v>27806.896551724138</v>
      </c>
      <c r="J400" s="57">
        <f>(OBJECTIF!$C$7/OBJECTIF!$C$9)*INDIC[[#This Row],[jour du mois]]</f>
        <v>37241.379310344826</v>
      </c>
      <c r="K400" s="109"/>
      <c r="L400" s="51"/>
      <c r="M400" s="51"/>
    </row>
    <row r="401" spans="1:13" x14ac:dyDescent="0.3">
      <c r="A401" s="5">
        <v>45324</v>
      </c>
      <c r="B401" s="107"/>
      <c r="C401" s="108"/>
      <c r="D401" s="108"/>
      <c r="E401" s="108"/>
      <c r="F401" s="115">
        <v>2</v>
      </c>
      <c r="G401" s="57">
        <f>(OBJECTIF!$C$5/OBJECTIF!$C$9)*INDIC[[#This Row],[jour du mois]]</f>
        <v>21627.586206896551</v>
      </c>
      <c r="H401" s="108">
        <f>(OBJECTIF!$B$8/OBJECTIF!$B$9)*INDIC[[#This Row],[jour du mois]]</f>
        <v>30890.322580645163</v>
      </c>
      <c r="I401" s="108">
        <f>(OBJECTIF!$B$4/OBJECTIF!$B$9)*INDIC[[#This Row],[jour du mois]]</f>
        <v>58203.870967741932</v>
      </c>
      <c r="J401" s="108">
        <f>(OBJECTIF!$B$7/OBJECTIF!$B$9)*INDIC[[#This Row],[jour du mois]]</f>
        <v>79432.258064516136</v>
      </c>
      <c r="K401" s="109"/>
      <c r="L401" s="110"/>
      <c r="M401" s="117"/>
    </row>
    <row r="402" spans="1:13" x14ac:dyDescent="0.3">
      <c r="A402" s="5">
        <v>45325</v>
      </c>
      <c r="B402" s="56"/>
      <c r="C402" s="57"/>
      <c r="D402" s="57"/>
      <c r="E402" s="57"/>
      <c r="F402" s="115">
        <v>3</v>
      </c>
      <c r="G402" s="57">
        <f>(OBJECTIF!$C$5/OBJECTIF!$C$9)*INDIC[[#This Row],[jour du mois]]</f>
        <v>32441.379310344826</v>
      </c>
      <c r="H402" s="57">
        <f>(OBJECTIF!$B$8/OBJECTIF!$B$9)*INDIC[[#This Row],[jour du mois]]</f>
        <v>46335.483870967742</v>
      </c>
      <c r="I402" s="57">
        <f>(OBJECTIF!$B$4/OBJECTIF!$B$9)*INDIC[[#This Row],[jour du mois]]</f>
        <v>87305.806451612894</v>
      </c>
      <c r="J402" s="57">
        <f>(OBJECTIF!$B$7/OBJECTIF!$B$9)*INDIC[[#This Row],[jour du mois]]</f>
        <v>119148.38709677421</v>
      </c>
      <c r="K402" s="35"/>
      <c r="L402" s="51"/>
      <c r="M402" s="51"/>
    </row>
    <row r="403" spans="1:13" x14ac:dyDescent="0.3">
      <c r="A403" s="5">
        <v>45326</v>
      </c>
      <c r="B403" s="56"/>
      <c r="C403" s="57"/>
      <c r="D403" s="57"/>
      <c r="E403" s="57"/>
      <c r="F403" s="115">
        <v>4</v>
      </c>
      <c r="G403" s="57">
        <f>(OBJECTIF!$C$5/OBJECTIF!$C$9)*INDIC[[#This Row],[jour du mois]]</f>
        <v>43255.172413793101</v>
      </c>
      <c r="H403" s="57">
        <f>(OBJECTIF!$B$8/OBJECTIF!$B$9)*INDIC[[#This Row],[jour du mois]]</f>
        <v>61780.645161290326</v>
      </c>
      <c r="I403" s="57">
        <f>(OBJECTIF!$B$4/OBJECTIF!$B$9)*INDIC[[#This Row],[jour du mois]]</f>
        <v>116407.74193548386</v>
      </c>
      <c r="J403" s="57">
        <f>(OBJECTIF!$B$7/OBJECTIF!$B$9)*INDIC[[#This Row],[jour du mois]]</f>
        <v>158864.51612903227</v>
      </c>
      <c r="K403" s="35"/>
      <c r="L403" s="51"/>
      <c r="M403" s="51"/>
    </row>
    <row r="404" spans="1:13" x14ac:dyDescent="0.3">
      <c r="A404" s="5">
        <v>45327</v>
      </c>
      <c r="B404" s="56"/>
      <c r="C404" s="57"/>
      <c r="D404" s="57"/>
      <c r="E404" s="57"/>
      <c r="F404" s="115">
        <v>5</v>
      </c>
      <c r="G404" s="57">
        <f>(OBJECTIF!$C$5/OBJECTIF!$C$9)*INDIC[[#This Row],[jour du mois]]</f>
        <v>54068.965517241377</v>
      </c>
      <c r="H404" s="57">
        <f>(OBJECTIF!$B$8/OBJECTIF!$B$9)*INDIC[[#This Row],[jour du mois]]</f>
        <v>77225.806451612909</v>
      </c>
      <c r="I404" s="57">
        <f>(OBJECTIF!$B$4/OBJECTIF!$B$9)*INDIC[[#This Row],[jour du mois]]</f>
        <v>145509.67741935482</v>
      </c>
      <c r="J404" s="57">
        <f>(OBJECTIF!$B$7/OBJECTIF!$B$9)*INDIC[[#This Row],[jour du mois]]</f>
        <v>198580.64516129033</v>
      </c>
      <c r="K404" s="35"/>
      <c r="L404" s="51"/>
      <c r="M404" s="51"/>
    </row>
    <row r="405" spans="1:13" x14ac:dyDescent="0.3">
      <c r="A405" s="5">
        <v>45328</v>
      </c>
      <c r="B405" s="56"/>
      <c r="C405" s="57"/>
      <c r="D405" s="57"/>
      <c r="E405" s="57"/>
      <c r="F405" s="115">
        <v>6</v>
      </c>
      <c r="G405" s="57">
        <f>(OBJECTIF!$C$5/OBJECTIF!$C$9)*INDIC[[#This Row],[jour du mois]]</f>
        <v>64882.758620689652</v>
      </c>
      <c r="H405" s="57">
        <f>(OBJECTIF!$B$8/OBJECTIF!$B$9)*INDIC[[#This Row],[jour du mois]]</f>
        <v>92670.967741935485</v>
      </c>
      <c r="I405" s="57">
        <f>(OBJECTIF!$B$4/OBJECTIF!$B$9)*INDIC[[#This Row],[jour du mois]]</f>
        <v>174611.61290322579</v>
      </c>
      <c r="J405" s="57">
        <f>(OBJECTIF!$B$7/OBJECTIF!$B$9)*INDIC[[#This Row],[jour du mois]]</f>
        <v>238296.77419354842</v>
      </c>
      <c r="K405" s="35"/>
      <c r="L405" s="51"/>
      <c r="M405" s="51"/>
    </row>
    <row r="406" spans="1:13" x14ac:dyDescent="0.3">
      <c r="A406" s="5">
        <v>45329</v>
      </c>
      <c r="B406" s="56"/>
      <c r="C406" s="57"/>
      <c r="D406" s="57"/>
      <c r="E406" s="57"/>
      <c r="F406" s="115">
        <v>7</v>
      </c>
      <c r="G406" s="57">
        <f>(OBJECTIF!$C$5/OBJECTIF!$C$9)*INDIC[[#This Row],[jour du mois]]</f>
        <v>75696.551724137928</v>
      </c>
      <c r="H406" s="57">
        <f>(OBJECTIF!$B$8/OBJECTIF!$B$9)*INDIC[[#This Row],[jour du mois]]</f>
        <v>108116.12903225808</v>
      </c>
      <c r="I406" s="57">
        <f>(OBJECTIF!$B$4/OBJECTIF!$B$9)*INDIC[[#This Row],[jour du mois]]</f>
        <v>203713.54838709676</v>
      </c>
      <c r="J406" s="57">
        <f>(OBJECTIF!$B$7/OBJECTIF!$B$9)*INDIC[[#This Row],[jour du mois]]</f>
        <v>278012.90322580648</v>
      </c>
      <c r="K406" s="35"/>
      <c r="L406" s="51"/>
      <c r="M406" s="51"/>
    </row>
    <row r="407" spans="1:13" x14ac:dyDescent="0.3">
      <c r="A407" s="5">
        <v>45330</v>
      </c>
      <c r="B407" s="56"/>
      <c r="C407" s="57"/>
      <c r="D407" s="57"/>
      <c r="E407" s="57"/>
      <c r="F407" s="115">
        <v>8</v>
      </c>
      <c r="G407" s="57">
        <f>(OBJECTIF!$C$5/OBJECTIF!$C$9)*INDIC[[#This Row],[jour du mois]]</f>
        <v>86510.344827586203</v>
      </c>
      <c r="H407" s="57">
        <f>(OBJECTIF!$B$8/OBJECTIF!$B$9)*INDIC[[#This Row],[jour du mois]]</f>
        <v>123561.29032258065</v>
      </c>
      <c r="I407" s="57">
        <f>(OBJECTIF!$B$4/OBJECTIF!$B$9)*INDIC[[#This Row],[jour du mois]]</f>
        <v>232815.48387096773</v>
      </c>
      <c r="J407" s="57">
        <f>(OBJECTIF!$B$7/OBJECTIF!$B$9)*INDIC[[#This Row],[jour du mois]]</f>
        <v>317729.03225806454</v>
      </c>
      <c r="K407" s="35"/>
      <c r="L407" s="51"/>
      <c r="M407" s="51"/>
    </row>
    <row r="408" spans="1:13" x14ac:dyDescent="0.3">
      <c r="A408" s="5">
        <v>45331</v>
      </c>
      <c r="B408" s="56"/>
      <c r="C408" s="57"/>
      <c r="D408" s="57"/>
      <c r="E408" s="57"/>
      <c r="F408" s="115">
        <v>9</v>
      </c>
      <c r="G408" s="57">
        <f>(OBJECTIF!$C$5/OBJECTIF!$C$9)*INDIC[[#This Row],[jour du mois]]</f>
        <v>97324.137931034478</v>
      </c>
      <c r="H408" s="57">
        <f>(OBJECTIF!$B$8/OBJECTIF!$B$9)*INDIC[[#This Row],[jour du mois]]</f>
        <v>139006.45161290324</v>
      </c>
      <c r="I408" s="57">
        <f>(OBJECTIF!$B$4/OBJECTIF!$B$9)*INDIC[[#This Row],[jour du mois]]</f>
        <v>261917.4193548387</v>
      </c>
      <c r="J408" s="57">
        <f>(OBJECTIF!$B$7/OBJECTIF!$B$9)*INDIC[[#This Row],[jour du mois]]</f>
        <v>357445.16129032261</v>
      </c>
      <c r="K408" s="35"/>
      <c r="L408" s="51"/>
      <c r="M408" s="51"/>
    </row>
    <row r="409" spans="1:13" x14ac:dyDescent="0.3">
      <c r="A409" s="5">
        <v>45332</v>
      </c>
      <c r="B409" s="56"/>
      <c r="C409" s="57"/>
      <c r="D409" s="57"/>
      <c r="E409" s="57"/>
      <c r="F409" s="115">
        <v>10</v>
      </c>
      <c r="G409" s="57">
        <f>(OBJECTIF!$C$5/OBJECTIF!$C$9)*INDIC[[#This Row],[jour du mois]]</f>
        <v>108137.93103448275</v>
      </c>
      <c r="H409" s="57">
        <f>(OBJECTIF!$B$8/OBJECTIF!$B$9)*INDIC[[#This Row],[jour du mois]]</f>
        <v>154451.61290322582</v>
      </c>
      <c r="I409" s="57">
        <f>(OBJECTIF!$B$4/OBJECTIF!$B$9)*INDIC[[#This Row],[jour du mois]]</f>
        <v>291019.35483870964</v>
      </c>
      <c r="J409" s="57">
        <f>(OBJECTIF!$B$7/OBJECTIF!$B$9)*INDIC[[#This Row],[jour du mois]]</f>
        <v>397161.29032258067</v>
      </c>
      <c r="K409" s="35"/>
      <c r="L409" s="51"/>
      <c r="M409" s="51"/>
    </row>
    <row r="410" spans="1:13" x14ac:dyDescent="0.3">
      <c r="A410" s="5">
        <v>45333</v>
      </c>
      <c r="B410" s="56"/>
      <c r="C410" s="57"/>
      <c r="D410" s="57"/>
      <c r="E410" s="57"/>
      <c r="F410" s="115">
        <v>11</v>
      </c>
      <c r="G410" s="57">
        <f>(OBJECTIF!$C$5/OBJECTIF!$C$9)*INDIC[[#This Row],[jour du mois]]</f>
        <v>118951.72413793103</v>
      </c>
      <c r="H410" s="57">
        <f>(OBJECTIF!$B$8/OBJECTIF!$B$9)*INDIC[[#This Row],[jour du mois]]</f>
        <v>169896.77419354839</v>
      </c>
      <c r="I410" s="57">
        <f>(OBJECTIF!$B$4/OBJECTIF!$B$9)*INDIC[[#This Row],[jour du mois]]</f>
        <v>320121.29032258061</v>
      </c>
      <c r="J410" s="57">
        <f>(OBJECTIF!$B$7/OBJECTIF!$B$9)*INDIC[[#This Row],[jour du mois]]</f>
        <v>436877.41935483873</v>
      </c>
      <c r="K410" s="35"/>
      <c r="L410" s="51"/>
      <c r="M410" s="51"/>
    </row>
    <row r="411" spans="1:13" x14ac:dyDescent="0.3">
      <c r="A411" s="5">
        <v>45334</v>
      </c>
      <c r="B411" s="56"/>
      <c r="C411" s="57"/>
      <c r="D411" s="57"/>
      <c r="E411" s="57"/>
      <c r="F411" s="115">
        <v>12</v>
      </c>
      <c r="G411" s="57">
        <f>(OBJECTIF!$C$5/OBJECTIF!$C$9)*INDIC[[#This Row],[jour du mois]]</f>
        <v>129765.5172413793</v>
      </c>
      <c r="H411" s="57">
        <f>(OBJECTIF!$B$8/OBJECTIF!$B$9)*INDIC[[#This Row],[jour du mois]]</f>
        <v>185341.93548387097</v>
      </c>
      <c r="I411" s="57">
        <f>(OBJECTIF!$B$4/OBJECTIF!$B$9)*INDIC[[#This Row],[jour du mois]]</f>
        <v>349223.22580645158</v>
      </c>
      <c r="J411" s="57">
        <f>(OBJECTIF!$B$7/OBJECTIF!$B$9)*INDIC[[#This Row],[jour du mois]]</f>
        <v>476593.54838709685</v>
      </c>
      <c r="K411" s="35"/>
      <c r="L411" s="51"/>
      <c r="M411" s="51"/>
    </row>
    <row r="412" spans="1:13" x14ac:dyDescent="0.3">
      <c r="A412" s="5">
        <v>45335</v>
      </c>
      <c r="B412" s="56"/>
      <c r="C412" s="57"/>
      <c r="D412" s="57"/>
      <c r="E412" s="57"/>
      <c r="F412" s="115">
        <v>13</v>
      </c>
      <c r="G412" s="57">
        <f>(OBJECTIF!$C$5/OBJECTIF!$C$9)*INDIC[[#This Row],[jour du mois]]</f>
        <v>140579.31034482759</v>
      </c>
      <c r="H412" s="57">
        <f>(OBJECTIF!$B$8/OBJECTIF!$B$9)*INDIC[[#This Row],[jour du mois]]</f>
        <v>200787.09677419355</v>
      </c>
      <c r="I412" s="57">
        <f>(OBJECTIF!$B$4/OBJECTIF!$B$9)*INDIC[[#This Row],[jour du mois]]</f>
        <v>378325.16129032255</v>
      </c>
      <c r="J412" s="57">
        <f>(OBJECTIF!$B$7/OBJECTIF!$B$9)*INDIC[[#This Row],[jour du mois]]</f>
        <v>516309.67741935491</v>
      </c>
      <c r="K412" s="35"/>
      <c r="L412" s="51"/>
      <c r="M412" s="51"/>
    </row>
    <row r="413" spans="1:13" x14ac:dyDescent="0.3">
      <c r="A413" s="5">
        <v>45336</v>
      </c>
      <c r="B413" s="56"/>
      <c r="C413" s="57"/>
      <c r="D413" s="57"/>
      <c r="E413" s="57"/>
      <c r="F413" s="115">
        <v>14</v>
      </c>
      <c r="G413" s="57">
        <f>(OBJECTIF!$C$5/OBJECTIF!$C$9)*INDIC[[#This Row],[jour du mois]]</f>
        <v>151393.10344827586</v>
      </c>
      <c r="H413" s="57">
        <f>(OBJECTIF!$B$8/OBJECTIF!$B$9)*INDIC[[#This Row],[jour du mois]]</f>
        <v>216232.25806451615</v>
      </c>
      <c r="I413" s="57">
        <f>(OBJECTIF!$B$4/OBJECTIF!$B$9)*INDIC[[#This Row],[jour du mois]]</f>
        <v>407427.09677419352</v>
      </c>
      <c r="J413" s="57">
        <f>(OBJECTIF!$B$7/OBJECTIF!$B$9)*INDIC[[#This Row],[jour du mois]]</f>
        <v>556025.80645161297</v>
      </c>
      <c r="K413" s="35"/>
      <c r="L413" s="51"/>
      <c r="M413" s="51"/>
    </row>
    <row r="414" spans="1:13" x14ac:dyDescent="0.3">
      <c r="A414" s="5">
        <v>45337</v>
      </c>
      <c r="B414" s="56"/>
      <c r="C414" s="57"/>
      <c r="D414" s="57"/>
      <c r="E414" s="57"/>
      <c r="F414" s="115">
        <v>15</v>
      </c>
      <c r="G414" s="57">
        <f>(OBJECTIF!$C$5/OBJECTIF!$C$9)*INDIC[[#This Row],[jour du mois]]</f>
        <v>162206.89655172412</v>
      </c>
      <c r="H414" s="57">
        <f>(OBJECTIF!$B$8/OBJECTIF!$B$9)*INDIC[[#This Row],[jour du mois]]</f>
        <v>231677.41935483873</v>
      </c>
      <c r="I414" s="57">
        <f>(OBJECTIF!$B$4/OBJECTIF!$B$9)*INDIC[[#This Row],[jour du mois]]</f>
        <v>436529.03225806449</v>
      </c>
      <c r="J414" s="57">
        <f>(OBJECTIF!$B$7/OBJECTIF!$B$9)*INDIC[[#This Row],[jour du mois]]</f>
        <v>595741.93548387103</v>
      </c>
      <c r="K414" s="35"/>
      <c r="L414" s="51"/>
      <c r="M414" s="51"/>
    </row>
    <row r="415" spans="1:13" x14ac:dyDescent="0.3">
      <c r="A415" s="5">
        <v>45338</v>
      </c>
      <c r="B415" s="56"/>
      <c r="C415" s="57"/>
      <c r="D415" s="57"/>
      <c r="E415" s="57"/>
      <c r="F415" s="115">
        <v>16</v>
      </c>
      <c r="G415" s="57">
        <f>(OBJECTIF!$C$5/OBJECTIF!$C$9)*INDIC[[#This Row],[jour du mois]]</f>
        <v>173020.68965517241</v>
      </c>
      <c r="H415" s="57">
        <f>(OBJECTIF!$B$8/OBJECTIF!$B$9)*INDIC[[#This Row],[jour du mois]]</f>
        <v>247122.5806451613</v>
      </c>
      <c r="I415" s="57">
        <f>(OBJECTIF!$B$4/OBJECTIF!$B$9)*INDIC[[#This Row],[jour du mois]]</f>
        <v>465630.96774193546</v>
      </c>
      <c r="J415" s="57">
        <f>(OBJECTIF!$B$7/OBJECTIF!$B$9)*INDIC[[#This Row],[jour du mois]]</f>
        <v>635458.06451612909</v>
      </c>
      <c r="K415" s="35"/>
      <c r="L415" s="51"/>
      <c r="M415" s="51"/>
    </row>
    <row r="416" spans="1:13" x14ac:dyDescent="0.3">
      <c r="A416" s="5">
        <v>45339</v>
      </c>
      <c r="B416" s="56"/>
      <c r="C416" s="57"/>
      <c r="D416" s="57"/>
      <c r="E416" s="57"/>
      <c r="F416" s="115">
        <v>17</v>
      </c>
      <c r="G416" s="57">
        <f>(OBJECTIF!$C$5/OBJECTIF!$C$9)*INDIC[[#This Row],[jour du mois]]</f>
        <v>183834.4827586207</v>
      </c>
      <c r="H416" s="57">
        <f>(OBJECTIF!$B$8/OBJECTIF!$B$9)*INDIC[[#This Row],[jour du mois]]</f>
        <v>262567.74193548388</v>
      </c>
      <c r="I416" s="57">
        <f>(OBJECTIF!$B$4/OBJECTIF!$B$9)*INDIC[[#This Row],[jour du mois]]</f>
        <v>494732.90322580643</v>
      </c>
      <c r="J416" s="57">
        <f>(OBJECTIF!$B$7/OBJECTIF!$B$9)*INDIC[[#This Row],[jour du mois]]</f>
        <v>675174.19354838715</v>
      </c>
      <c r="K416" s="35"/>
      <c r="L416" s="51"/>
      <c r="M416" s="51"/>
    </row>
    <row r="417" spans="1:13" x14ac:dyDescent="0.3">
      <c r="A417" s="5">
        <v>45340</v>
      </c>
      <c r="B417" s="56"/>
      <c r="C417" s="57"/>
      <c r="D417" s="57"/>
      <c r="E417" s="57"/>
      <c r="F417" s="115">
        <v>18</v>
      </c>
      <c r="G417" s="57">
        <f>(OBJECTIF!$C$5/OBJECTIF!$C$9)*INDIC[[#This Row],[jour du mois]]</f>
        <v>194648.27586206896</v>
      </c>
      <c r="H417" s="57">
        <f>(OBJECTIF!$B$8/OBJECTIF!$B$9)*INDIC[[#This Row],[jour du mois]]</f>
        <v>278012.90322580648</v>
      </c>
      <c r="I417" s="57">
        <f>(OBJECTIF!$B$4/OBJECTIF!$B$9)*INDIC[[#This Row],[jour du mois]]</f>
        <v>523834.83870967739</v>
      </c>
      <c r="J417" s="57">
        <f>(OBJECTIF!$B$7/OBJECTIF!$B$9)*INDIC[[#This Row],[jour du mois]]</f>
        <v>714890.32258064521</v>
      </c>
      <c r="K417" s="35"/>
      <c r="L417" s="51"/>
      <c r="M417" s="51"/>
    </row>
    <row r="418" spans="1:13" x14ac:dyDescent="0.3">
      <c r="A418" s="5">
        <v>45341</v>
      </c>
      <c r="B418" s="56"/>
      <c r="C418" s="57"/>
      <c r="D418" s="57"/>
      <c r="E418" s="57"/>
      <c r="F418" s="115">
        <v>19</v>
      </c>
      <c r="G418" s="57">
        <f>(OBJECTIF!$C$5/OBJECTIF!$C$9)*INDIC[[#This Row],[jour du mois]]</f>
        <v>205462.06896551722</v>
      </c>
      <c r="H418" s="57">
        <f>(OBJECTIF!$B$8/OBJECTIF!$B$9)*INDIC[[#This Row],[jour du mois]]</f>
        <v>293458.06451612903</v>
      </c>
      <c r="I418" s="57">
        <f>(OBJECTIF!$B$4/OBJECTIF!$B$9)*INDIC[[#This Row],[jour du mois]]</f>
        <v>552936.77419354836</v>
      </c>
      <c r="J418" s="57">
        <f>(OBJECTIF!$B$7/OBJECTIF!$B$9)*INDIC[[#This Row],[jour du mois]]</f>
        <v>754606.45161290327</v>
      </c>
      <c r="K418" s="35"/>
      <c r="L418" s="51"/>
      <c r="M418" s="51"/>
    </row>
    <row r="419" spans="1:13" x14ac:dyDescent="0.3">
      <c r="A419" s="5">
        <v>45342</v>
      </c>
      <c r="B419" s="56"/>
      <c r="C419" s="57"/>
      <c r="D419" s="57"/>
      <c r="E419" s="57"/>
      <c r="F419" s="115">
        <v>20</v>
      </c>
      <c r="G419" s="57">
        <f>(OBJECTIF!$C$5/OBJECTIF!$C$9)*INDIC[[#This Row],[jour du mois]]</f>
        <v>216275.86206896551</v>
      </c>
      <c r="H419" s="57">
        <f>(OBJECTIF!$B$8/OBJECTIF!$B$9)*INDIC[[#This Row],[jour du mois]]</f>
        <v>308903.22580645164</v>
      </c>
      <c r="I419" s="57">
        <f>(OBJECTIF!$B$4/OBJECTIF!$B$9)*INDIC[[#This Row],[jour du mois]]</f>
        <v>582038.70967741928</v>
      </c>
      <c r="J419" s="57">
        <f>(OBJECTIF!$B$7/OBJECTIF!$B$9)*INDIC[[#This Row],[jour du mois]]</f>
        <v>794322.58064516133</v>
      </c>
      <c r="K419" s="35"/>
      <c r="L419" s="51"/>
      <c r="M419" s="51"/>
    </row>
    <row r="420" spans="1:13" x14ac:dyDescent="0.3">
      <c r="A420" s="5">
        <v>45343</v>
      </c>
      <c r="B420" s="56"/>
      <c r="C420" s="57"/>
      <c r="D420" s="57"/>
      <c r="E420" s="57"/>
      <c r="F420" s="115">
        <v>21</v>
      </c>
      <c r="G420" s="57">
        <f>(OBJECTIF!$C$5/OBJECTIF!$C$9)*INDIC[[#This Row],[jour du mois]]</f>
        <v>227089.6551724138</v>
      </c>
      <c r="H420" s="57">
        <f>(OBJECTIF!$B$8/OBJECTIF!$B$9)*INDIC[[#This Row],[jour du mois]]</f>
        <v>324348.38709677418</v>
      </c>
      <c r="I420" s="57">
        <f>(OBJECTIF!$B$4/OBJECTIF!$B$9)*INDIC[[#This Row],[jour du mois]]</f>
        <v>611140.6451612903</v>
      </c>
      <c r="J420" s="57">
        <f>(OBJECTIF!$B$7/OBJECTIF!$B$9)*INDIC[[#This Row],[jour du mois]]</f>
        <v>834038.70967741939</v>
      </c>
      <c r="K420" s="35"/>
      <c r="L420" s="51"/>
      <c r="M420" s="51"/>
    </row>
    <row r="421" spans="1:13" x14ac:dyDescent="0.3">
      <c r="A421" s="5">
        <v>45344</v>
      </c>
      <c r="B421" s="56"/>
      <c r="C421" s="57"/>
      <c r="D421" s="57"/>
      <c r="E421" s="57"/>
      <c r="F421" s="115">
        <v>22</v>
      </c>
      <c r="G421" s="57">
        <f>(OBJECTIF!$C$5/OBJECTIF!$C$9)*INDIC[[#This Row],[jour du mois]]</f>
        <v>237903.44827586206</v>
      </c>
      <c r="H421" s="57">
        <f>(OBJECTIF!$B$8/OBJECTIF!$B$9)*INDIC[[#This Row],[jour du mois]]</f>
        <v>339793.54838709679</v>
      </c>
      <c r="I421" s="57">
        <f>(OBJECTIF!$B$4/OBJECTIF!$B$9)*INDIC[[#This Row],[jour du mois]]</f>
        <v>640242.58064516122</v>
      </c>
      <c r="J421" s="57">
        <f>(OBJECTIF!$B$7/OBJECTIF!$B$9)*INDIC[[#This Row],[jour du mois]]</f>
        <v>873754.83870967745</v>
      </c>
      <c r="K421" s="35"/>
      <c r="L421" s="51"/>
      <c r="M421" s="51"/>
    </row>
    <row r="422" spans="1:13" x14ac:dyDescent="0.3">
      <c r="A422" s="5">
        <v>45345</v>
      </c>
      <c r="B422" s="56"/>
      <c r="C422" s="57"/>
      <c r="D422" s="57"/>
      <c r="E422" s="57"/>
      <c r="F422" s="115">
        <v>23</v>
      </c>
      <c r="G422" s="57">
        <f>(OBJECTIF!$C$5/OBJECTIF!$C$9)*INDIC[[#This Row],[jour du mois]]</f>
        <v>248717.24137931032</v>
      </c>
      <c r="H422" s="57">
        <f>(OBJECTIF!$B$8/OBJECTIF!$B$9)*INDIC[[#This Row],[jour du mois]]</f>
        <v>355238.70967741939</v>
      </c>
      <c r="I422" s="57">
        <f>(OBJECTIF!$B$4/OBJECTIF!$B$9)*INDIC[[#This Row],[jour du mois]]</f>
        <v>669344.51612903224</v>
      </c>
      <c r="J422" s="57">
        <f>(OBJECTIF!$B$7/OBJECTIF!$B$9)*INDIC[[#This Row],[jour du mois]]</f>
        <v>913470.96774193551</v>
      </c>
      <c r="K422" s="35"/>
      <c r="L422" s="51"/>
      <c r="M422" s="51"/>
    </row>
    <row r="423" spans="1:13" x14ac:dyDescent="0.3">
      <c r="A423" s="5">
        <v>45346</v>
      </c>
      <c r="B423" s="56"/>
      <c r="C423" s="57"/>
      <c r="D423" s="57"/>
      <c r="E423" s="57"/>
      <c r="F423" s="115">
        <v>24</v>
      </c>
      <c r="G423" s="57">
        <f>(OBJECTIF!$C$5/OBJECTIF!$C$9)*INDIC[[#This Row],[jour du mois]]</f>
        <v>259531.03448275861</v>
      </c>
      <c r="H423" s="57">
        <f>(OBJECTIF!$B$8/OBJECTIF!$B$9)*INDIC[[#This Row],[jour du mois]]</f>
        <v>370683.87096774194</v>
      </c>
      <c r="I423" s="57">
        <f>(OBJECTIF!$B$4/OBJECTIF!$B$9)*INDIC[[#This Row],[jour du mois]]</f>
        <v>698446.45161290315</v>
      </c>
      <c r="J423" s="57">
        <f>(OBJECTIF!$B$7/OBJECTIF!$B$9)*INDIC[[#This Row],[jour du mois]]</f>
        <v>953187.09677419369</v>
      </c>
      <c r="K423" s="35"/>
      <c r="L423" s="51"/>
      <c r="M423" s="51"/>
    </row>
    <row r="424" spans="1:13" x14ac:dyDescent="0.3">
      <c r="A424" s="5">
        <v>45347</v>
      </c>
      <c r="B424" s="56"/>
      <c r="C424" s="57"/>
      <c r="D424" s="57"/>
      <c r="E424" s="57"/>
      <c r="F424" s="115">
        <v>25</v>
      </c>
      <c r="G424" s="57">
        <f>(OBJECTIF!$C$5/OBJECTIF!$C$9)*INDIC[[#This Row],[jour du mois]]</f>
        <v>270344.8275862069</v>
      </c>
      <c r="H424" s="57">
        <f>(OBJECTIF!$B$8/OBJECTIF!$B$9)*INDIC[[#This Row],[jour du mois]]</f>
        <v>386129.03225806454</v>
      </c>
      <c r="I424" s="57">
        <f>(OBJECTIF!$B$4/OBJECTIF!$B$9)*INDIC[[#This Row],[jour du mois]]</f>
        <v>727548.38709677418</v>
      </c>
      <c r="J424" s="57">
        <f>(OBJECTIF!$B$7/OBJECTIF!$B$9)*INDIC[[#This Row],[jour du mois]]</f>
        <v>992903.22580645175</v>
      </c>
      <c r="K424" s="35"/>
      <c r="L424" s="51"/>
      <c r="M424" s="51"/>
    </row>
    <row r="425" spans="1:13" x14ac:dyDescent="0.3">
      <c r="A425" s="5">
        <v>45348</v>
      </c>
      <c r="B425" s="56"/>
      <c r="C425" s="57"/>
      <c r="D425" s="57"/>
      <c r="E425" s="57"/>
      <c r="F425" s="115">
        <v>26</v>
      </c>
      <c r="G425" s="57">
        <f>(OBJECTIF!$C$5/OBJECTIF!$C$9)*INDIC[[#This Row],[jour du mois]]</f>
        <v>281158.62068965519</v>
      </c>
      <c r="H425" s="57">
        <f>(OBJECTIF!$B$8/OBJECTIF!$B$9)*INDIC[[#This Row],[jour du mois]]</f>
        <v>401574.19354838709</v>
      </c>
      <c r="I425" s="57">
        <f>(OBJECTIF!$B$4/OBJECTIF!$B$9)*INDIC[[#This Row],[jour du mois]]</f>
        <v>756650.32258064509</v>
      </c>
      <c r="J425" s="57">
        <f>(OBJECTIF!$B$7/OBJECTIF!$B$9)*INDIC[[#This Row],[jour du mois]]</f>
        <v>1032619.3548387098</v>
      </c>
      <c r="K425" s="35"/>
      <c r="L425" s="51"/>
      <c r="M425" s="51"/>
    </row>
    <row r="426" spans="1:13" x14ac:dyDescent="0.3">
      <c r="A426" s="5">
        <v>45349</v>
      </c>
      <c r="B426" s="56"/>
      <c r="C426" s="57"/>
      <c r="D426" s="57"/>
      <c r="E426" s="57"/>
      <c r="F426" s="115">
        <v>27</v>
      </c>
      <c r="G426" s="57">
        <f>(OBJECTIF!$C$5/OBJECTIF!$C$9)*INDIC[[#This Row],[jour du mois]]</f>
        <v>291972.41379310342</v>
      </c>
      <c r="H426" s="57">
        <f>(OBJECTIF!$B$8/OBJECTIF!$B$9)*INDIC[[#This Row],[jour du mois]]</f>
        <v>417019.3548387097</v>
      </c>
      <c r="I426" s="57">
        <f>(OBJECTIF!$B$4/OBJECTIF!$B$9)*INDIC[[#This Row],[jour du mois]]</f>
        <v>785752.25806451612</v>
      </c>
      <c r="J426" s="57">
        <f>(OBJECTIF!$B$7/OBJECTIF!$B$9)*INDIC[[#This Row],[jour du mois]]</f>
        <v>1072335.4838709678</v>
      </c>
      <c r="K426" s="35"/>
      <c r="L426" s="51"/>
      <c r="M426" s="51"/>
    </row>
    <row r="427" spans="1:13" x14ac:dyDescent="0.3">
      <c r="A427" s="5">
        <v>45350</v>
      </c>
      <c r="B427" s="56"/>
      <c r="C427" s="57"/>
      <c r="D427" s="57"/>
      <c r="E427" s="57"/>
      <c r="F427" s="115">
        <v>28</v>
      </c>
      <c r="G427" s="57">
        <f>(OBJECTIF!$C$5/OBJECTIF!$C$9)*INDIC[[#This Row],[jour du mois]]</f>
        <v>302786.20689655171</v>
      </c>
      <c r="H427" s="57">
        <f>(OBJECTIF!$B$8/OBJECTIF!$B$9)*INDIC[[#This Row],[jour du mois]]</f>
        <v>432464.5161290323</v>
      </c>
      <c r="I427" s="57">
        <f>(OBJECTIF!$B$4/OBJECTIF!$B$9)*INDIC[[#This Row],[jour du mois]]</f>
        <v>814854.19354838703</v>
      </c>
      <c r="J427" s="57">
        <f>(OBJECTIF!$B$7/OBJECTIF!$B$9)*INDIC[[#This Row],[jour du mois]]</f>
        <v>1112051.6129032259</v>
      </c>
      <c r="K427" s="35"/>
      <c r="L427" s="51"/>
      <c r="M427" s="51"/>
    </row>
    <row r="428" spans="1:13" x14ac:dyDescent="0.3">
      <c r="A428" s="5">
        <v>45351</v>
      </c>
      <c r="B428" s="56"/>
      <c r="C428" s="57"/>
      <c r="D428" s="57"/>
      <c r="E428" s="57"/>
      <c r="F428" s="115">
        <v>29</v>
      </c>
      <c r="G428" s="57">
        <f>(OBJECTIF!$C$5/OBJECTIF!$C$9)*INDIC[[#This Row],[jour du mois]]</f>
        <v>313600</v>
      </c>
      <c r="H428" s="57">
        <f>(OBJECTIF!$B$8/OBJECTIF!$B$9)*INDIC[[#This Row],[jour du mois]]</f>
        <v>447909.67741935485</v>
      </c>
      <c r="I428" s="57">
        <f>(OBJECTIF!$B$4/OBJECTIF!$B$9)*INDIC[[#This Row],[jour du mois]]</f>
        <v>843956.12903225806</v>
      </c>
      <c r="J428" s="57">
        <f>(OBJECTIF!$B$7/OBJECTIF!$B$9)*INDIC[[#This Row],[jour du mois]]</f>
        <v>1151767.7419354839</v>
      </c>
      <c r="K428" s="35"/>
      <c r="L428" s="51"/>
      <c r="M428" s="51"/>
    </row>
    <row r="429" spans="1:13" x14ac:dyDescent="0.3">
      <c r="A429" s="5">
        <v>45352</v>
      </c>
      <c r="B429" s="56"/>
      <c r="C429" s="57"/>
      <c r="D429" s="57"/>
      <c r="E429" s="57"/>
      <c r="F429" s="115">
        <v>1</v>
      </c>
      <c r="G429" s="57">
        <f>(OBJECTIF!$D$5/OBJECTIF!$D$9)*INDIC[[#This Row],[jour du mois]]</f>
        <v>16375.483870967742</v>
      </c>
      <c r="H429" s="57">
        <f>(OBJECTIF!$D$8/OBJECTIF!$D$9)*INDIC[[#This Row],[jour du mois]]</f>
        <v>14903.225806451614</v>
      </c>
      <c r="I429" s="57">
        <f>(OBJECTIF!$D$4/OBJECTIF!$D$9)*INDIC[[#This Row],[jour du mois]]</f>
        <v>42108.387096774197</v>
      </c>
      <c r="J429" s="57">
        <f>(OBJECTIF!$D$7/OBJECTIF!$D$9)*INDIC[[#This Row],[jour du mois]]</f>
        <v>38322.580645161288</v>
      </c>
      <c r="K429" s="35"/>
      <c r="L429" s="51"/>
      <c r="M429" s="51"/>
    </row>
    <row r="430" spans="1:13" x14ac:dyDescent="0.3">
      <c r="A430" s="5">
        <v>45353</v>
      </c>
      <c r="B430" s="56"/>
      <c r="C430" s="57"/>
      <c r="D430" s="57"/>
      <c r="E430" s="57"/>
      <c r="F430" s="115">
        <v>2</v>
      </c>
      <c r="G430" s="57">
        <f>(OBJECTIF!$D$5/OBJECTIF!$D$9)*INDIC[[#This Row],[jour du mois]]</f>
        <v>32750.967741935485</v>
      </c>
      <c r="H430" s="57">
        <f>(OBJECTIF!$D$8/OBJECTIF!$D$9)*INDIC[[#This Row],[jour du mois]]</f>
        <v>29806.451612903227</v>
      </c>
      <c r="I430" s="57">
        <f>(OBJECTIF!$D$4/OBJECTIF!$D$9)*INDIC[[#This Row],[jour du mois]]</f>
        <v>84216.774193548394</v>
      </c>
      <c r="J430" s="57">
        <f>(OBJECTIF!$D$7/OBJECTIF!$D$9)*INDIC[[#This Row],[jour du mois]]</f>
        <v>76645.161290322576</v>
      </c>
      <c r="K430" s="35"/>
      <c r="L430" s="51"/>
      <c r="M430" s="51"/>
    </row>
    <row r="431" spans="1:13" x14ac:dyDescent="0.3">
      <c r="A431" s="5">
        <v>45354</v>
      </c>
      <c r="B431" s="56"/>
      <c r="C431" s="57"/>
      <c r="D431" s="57"/>
      <c r="E431" s="57"/>
      <c r="F431" s="115">
        <v>3</v>
      </c>
      <c r="G431" s="57">
        <f>(OBJECTIF!$D$5/OBJECTIF!$D$9)*INDIC[[#This Row],[jour du mois]]</f>
        <v>49126.451612903227</v>
      </c>
      <c r="H431" s="57">
        <f>(OBJECTIF!$D$8/OBJECTIF!$D$9)*INDIC[[#This Row],[jour du mois]]</f>
        <v>44709.677419354841</v>
      </c>
      <c r="I431" s="57">
        <f>(OBJECTIF!$D$4/OBJECTIF!$D$9)*INDIC[[#This Row],[jour du mois]]</f>
        <v>126325.16129032259</v>
      </c>
      <c r="J431" s="57">
        <f>(OBJECTIF!$D$7/OBJECTIF!$D$9)*INDIC[[#This Row],[jour du mois]]</f>
        <v>114967.74193548386</v>
      </c>
      <c r="K431" s="35"/>
      <c r="L431" s="51"/>
      <c r="M431" s="51"/>
    </row>
    <row r="432" spans="1:13" x14ac:dyDescent="0.3">
      <c r="A432" s="5">
        <v>45355</v>
      </c>
      <c r="B432" s="56"/>
      <c r="C432" s="57"/>
      <c r="D432" s="57"/>
      <c r="E432" s="57"/>
      <c r="F432" s="115">
        <v>4</v>
      </c>
      <c r="G432" s="57">
        <f>(OBJECTIF!$D$5/OBJECTIF!$D$9)*INDIC[[#This Row],[jour du mois]]</f>
        <v>65501.93548387097</v>
      </c>
      <c r="H432" s="57">
        <f>(OBJECTIF!$D$8/OBJECTIF!$D$9)*INDIC[[#This Row],[jour du mois]]</f>
        <v>59612.903225806454</v>
      </c>
      <c r="I432" s="57">
        <f>(OBJECTIF!$D$4/OBJECTIF!$D$9)*INDIC[[#This Row],[jour du mois]]</f>
        <v>168433.54838709679</v>
      </c>
      <c r="J432" s="57">
        <f>(OBJECTIF!$D$7/OBJECTIF!$D$9)*INDIC[[#This Row],[jour du mois]]</f>
        <v>153290.32258064515</v>
      </c>
      <c r="K432" s="35"/>
      <c r="L432" s="51"/>
      <c r="M432" s="51"/>
    </row>
    <row r="433" spans="1:13" x14ac:dyDescent="0.3">
      <c r="A433" s="5">
        <v>45356</v>
      </c>
      <c r="B433" s="56"/>
      <c r="C433" s="57"/>
      <c r="D433" s="57"/>
      <c r="E433" s="57"/>
      <c r="F433" s="115">
        <v>5</v>
      </c>
      <c r="G433" s="57">
        <f>(OBJECTIF!$D$5/OBJECTIF!$D$9)*INDIC[[#This Row],[jour du mois]]</f>
        <v>81877.419354838712</v>
      </c>
      <c r="H433" s="57">
        <f>(OBJECTIF!$D$8/OBJECTIF!$D$9)*INDIC[[#This Row],[jour du mois]]</f>
        <v>74516.129032258061</v>
      </c>
      <c r="I433" s="57">
        <f>(OBJECTIF!$D$4/OBJECTIF!$D$9)*INDIC[[#This Row],[jour du mois]]</f>
        <v>210541.93548387097</v>
      </c>
      <c r="J433" s="57">
        <f>(OBJECTIF!$D$7/OBJECTIF!$D$9)*INDIC[[#This Row],[jour du mois]]</f>
        <v>191612.90322580643</v>
      </c>
      <c r="K433" s="35"/>
      <c r="L433" s="51"/>
      <c r="M433" s="51"/>
    </row>
    <row r="434" spans="1:13" x14ac:dyDescent="0.3">
      <c r="A434" s="5">
        <v>45357</v>
      </c>
      <c r="B434" s="56"/>
      <c r="C434" s="57"/>
      <c r="D434" s="57"/>
      <c r="E434" s="57"/>
      <c r="F434" s="115">
        <v>6</v>
      </c>
      <c r="G434" s="57">
        <f>(OBJECTIF!$D$5/OBJECTIF!$D$9)*INDIC[[#This Row],[jour du mois]]</f>
        <v>98252.903225806454</v>
      </c>
      <c r="H434" s="57">
        <f>(OBJECTIF!$D$8/OBJECTIF!$D$9)*INDIC[[#This Row],[jour du mois]]</f>
        <v>89419.354838709682</v>
      </c>
      <c r="I434" s="57">
        <f>(OBJECTIF!$D$4/OBJECTIF!$D$9)*INDIC[[#This Row],[jour du mois]]</f>
        <v>252650.32258064518</v>
      </c>
      <c r="J434" s="57">
        <f>(OBJECTIF!$D$7/OBJECTIF!$D$9)*INDIC[[#This Row],[jour du mois]]</f>
        <v>229935.48387096773</v>
      </c>
      <c r="K434" s="35"/>
      <c r="L434" s="51"/>
      <c r="M434" s="51"/>
    </row>
    <row r="435" spans="1:13" x14ac:dyDescent="0.3">
      <c r="A435" s="5">
        <v>45358</v>
      </c>
      <c r="B435" s="56"/>
      <c r="C435" s="57"/>
      <c r="D435" s="57"/>
      <c r="E435" s="57"/>
      <c r="F435" s="115">
        <v>7</v>
      </c>
      <c r="G435" s="57">
        <f>(OBJECTIF!$D$5/OBJECTIF!$D$9)*INDIC[[#This Row],[jour du mois]]</f>
        <v>114628.3870967742</v>
      </c>
      <c r="H435" s="57">
        <f>(OBJECTIF!$D$8/OBJECTIF!$D$9)*INDIC[[#This Row],[jour du mois]]</f>
        <v>104322.5806451613</v>
      </c>
      <c r="I435" s="57">
        <f>(OBJECTIF!$D$4/OBJECTIF!$D$9)*INDIC[[#This Row],[jour du mois]]</f>
        <v>294758.70967741939</v>
      </c>
      <c r="J435" s="57">
        <f>(OBJECTIF!$D$7/OBJECTIF!$D$9)*INDIC[[#This Row],[jour du mois]]</f>
        <v>268258.06451612903</v>
      </c>
      <c r="K435" s="35"/>
      <c r="L435" s="51"/>
      <c r="M435" s="51"/>
    </row>
    <row r="436" spans="1:13" x14ac:dyDescent="0.3">
      <c r="A436" s="5">
        <v>45359</v>
      </c>
      <c r="B436" s="56"/>
      <c r="C436" s="57"/>
      <c r="D436" s="57"/>
      <c r="E436" s="57"/>
      <c r="F436" s="115">
        <v>8</v>
      </c>
      <c r="G436" s="57">
        <f>(OBJECTIF!$D$5/OBJECTIF!$D$9)*INDIC[[#This Row],[jour du mois]]</f>
        <v>131003.87096774194</v>
      </c>
      <c r="H436" s="57">
        <f>(OBJECTIF!$D$8/OBJECTIF!$D$9)*INDIC[[#This Row],[jour du mois]]</f>
        <v>119225.80645161291</v>
      </c>
      <c r="I436" s="57">
        <f>(OBJECTIF!$D$4/OBJECTIF!$D$9)*INDIC[[#This Row],[jour du mois]]</f>
        <v>336867.09677419357</v>
      </c>
      <c r="J436" s="57">
        <f>(OBJECTIF!$D$7/OBJECTIF!$D$9)*INDIC[[#This Row],[jour du mois]]</f>
        <v>306580.6451612903</v>
      </c>
      <c r="K436" s="35"/>
      <c r="L436" s="51"/>
      <c r="M436" s="51"/>
    </row>
    <row r="437" spans="1:13" x14ac:dyDescent="0.3">
      <c r="A437" s="5">
        <v>45360</v>
      </c>
      <c r="B437" s="56"/>
      <c r="C437" s="57"/>
      <c r="D437" s="57"/>
      <c r="E437" s="57"/>
      <c r="F437" s="115">
        <v>9</v>
      </c>
      <c r="G437" s="57">
        <f>(OBJECTIF!$D$5/OBJECTIF!$D$9)*INDIC[[#This Row],[jour du mois]]</f>
        <v>147379.3548387097</v>
      </c>
      <c r="H437" s="57">
        <f>(OBJECTIF!$D$8/OBJECTIF!$D$9)*INDIC[[#This Row],[jour du mois]]</f>
        <v>134129.03225806452</v>
      </c>
      <c r="I437" s="57">
        <f>(OBJECTIF!$D$4/OBJECTIF!$D$9)*INDIC[[#This Row],[jour du mois]]</f>
        <v>378975.48387096776</v>
      </c>
      <c r="J437" s="57">
        <f>(OBJECTIF!$D$7/OBJECTIF!$D$9)*INDIC[[#This Row],[jour du mois]]</f>
        <v>344903.22580645158</v>
      </c>
      <c r="K437" s="35"/>
      <c r="L437" s="51"/>
      <c r="M437" s="51"/>
    </row>
    <row r="438" spans="1:13" x14ac:dyDescent="0.3">
      <c r="A438" s="5">
        <v>45361</v>
      </c>
      <c r="B438" s="56"/>
      <c r="C438" s="57"/>
      <c r="D438" s="57"/>
      <c r="E438" s="57"/>
      <c r="F438" s="115">
        <v>10</v>
      </c>
      <c r="G438" s="57">
        <f>(OBJECTIF!$D$5/OBJECTIF!$D$9)*INDIC[[#This Row],[jour du mois]]</f>
        <v>163754.83870967742</v>
      </c>
      <c r="H438" s="57">
        <f>(OBJECTIF!$D$8/OBJECTIF!$D$9)*INDIC[[#This Row],[jour du mois]]</f>
        <v>149032.25806451612</v>
      </c>
      <c r="I438" s="57">
        <f>(OBJECTIF!$D$4/OBJECTIF!$D$9)*INDIC[[#This Row],[jour du mois]]</f>
        <v>421083.87096774194</v>
      </c>
      <c r="J438" s="57">
        <f>(OBJECTIF!$D$7/OBJECTIF!$D$9)*INDIC[[#This Row],[jour du mois]]</f>
        <v>383225.80645161285</v>
      </c>
      <c r="K438" s="35"/>
      <c r="L438" s="51"/>
      <c r="M438" s="51"/>
    </row>
    <row r="439" spans="1:13" x14ac:dyDescent="0.3">
      <c r="A439" s="5">
        <v>45362</v>
      </c>
      <c r="B439" s="56"/>
      <c r="C439" s="57"/>
      <c r="D439" s="57"/>
      <c r="E439" s="57"/>
      <c r="F439" s="115">
        <v>11</v>
      </c>
      <c r="G439" s="57">
        <f>(OBJECTIF!$D$5/OBJECTIF!$D$9)*INDIC[[#This Row],[jour du mois]]</f>
        <v>180130.32258064515</v>
      </c>
      <c r="H439" s="57">
        <f>(OBJECTIF!$D$8/OBJECTIF!$D$9)*INDIC[[#This Row],[jour du mois]]</f>
        <v>163935.48387096776</v>
      </c>
      <c r="I439" s="57">
        <f>(OBJECTIF!$D$4/OBJECTIF!$D$9)*INDIC[[#This Row],[jour du mois]]</f>
        <v>463192.25806451618</v>
      </c>
      <c r="J439" s="57">
        <f>(OBJECTIF!$D$7/OBJECTIF!$D$9)*INDIC[[#This Row],[jour du mois]]</f>
        <v>421548.38709677418</v>
      </c>
      <c r="K439" s="35"/>
      <c r="L439" s="51"/>
      <c r="M439" s="51"/>
    </row>
    <row r="440" spans="1:13" x14ac:dyDescent="0.3">
      <c r="A440" s="5">
        <v>45363</v>
      </c>
      <c r="B440" s="56"/>
      <c r="C440" s="57"/>
      <c r="D440" s="57"/>
      <c r="E440" s="57"/>
      <c r="F440" s="115">
        <v>12</v>
      </c>
      <c r="G440" s="57">
        <f>(OBJECTIF!$D$5/OBJECTIF!$D$9)*INDIC[[#This Row],[jour du mois]]</f>
        <v>196505.80645161291</v>
      </c>
      <c r="H440" s="57">
        <f>(OBJECTIF!$D$8/OBJECTIF!$D$9)*INDIC[[#This Row],[jour du mois]]</f>
        <v>178838.70967741936</v>
      </c>
      <c r="I440" s="57">
        <f>(OBJECTIF!$D$4/OBJECTIF!$D$9)*INDIC[[#This Row],[jour du mois]]</f>
        <v>505300.64516129036</v>
      </c>
      <c r="J440" s="57">
        <f>(OBJECTIF!$D$7/OBJECTIF!$D$9)*INDIC[[#This Row],[jour du mois]]</f>
        <v>459870.96774193546</v>
      </c>
      <c r="K440" s="35"/>
      <c r="L440" s="51"/>
      <c r="M440" s="51"/>
    </row>
    <row r="441" spans="1:13" x14ac:dyDescent="0.3">
      <c r="A441" s="5">
        <v>45364</v>
      </c>
      <c r="B441" s="56"/>
      <c r="C441" s="57"/>
      <c r="D441" s="57"/>
      <c r="E441" s="57"/>
      <c r="F441" s="115">
        <v>13</v>
      </c>
      <c r="G441" s="57">
        <f>(OBJECTIF!$D$5/OBJECTIF!$D$9)*INDIC[[#This Row],[jour du mois]]</f>
        <v>212881.29032258067</v>
      </c>
      <c r="H441" s="57">
        <f>(OBJECTIF!$D$8/OBJECTIF!$D$9)*INDIC[[#This Row],[jour du mois]]</f>
        <v>193741.93548387097</v>
      </c>
      <c r="I441" s="57">
        <f>(OBJECTIF!$D$4/OBJECTIF!$D$9)*INDIC[[#This Row],[jour du mois]]</f>
        <v>547409.0322580646</v>
      </c>
      <c r="J441" s="57">
        <f>(OBJECTIF!$D$7/OBJECTIF!$D$9)*INDIC[[#This Row],[jour du mois]]</f>
        <v>498193.54838709673</v>
      </c>
      <c r="K441" s="35"/>
      <c r="L441" s="51"/>
      <c r="M441" s="51"/>
    </row>
    <row r="442" spans="1:13" x14ac:dyDescent="0.3">
      <c r="A442" s="5">
        <v>45365</v>
      </c>
      <c r="B442" s="56"/>
      <c r="C442" s="57"/>
      <c r="D442" s="57"/>
      <c r="E442" s="57"/>
      <c r="F442" s="115">
        <v>14</v>
      </c>
      <c r="G442" s="57">
        <f>(OBJECTIF!$D$5/OBJECTIF!$D$9)*INDIC[[#This Row],[jour du mois]]</f>
        <v>229256.77419354839</v>
      </c>
      <c r="H442" s="57">
        <f>(OBJECTIF!$D$8/OBJECTIF!$D$9)*INDIC[[#This Row],[jour du mois]]</f>
        <v>208645.16129032261</v>
      </c>
      <c r="I442" s="57">
        <f>(OBJECTIF!$D$4/OBJECTIF!$D$9)*INDIC[[#This Row],[jour du mois]]</f>
        <v>589517.41935483878</v>
      </c>
      <c r="J442" s="57">
        <f>(OBJECTIF!$D$7/OBJECTIF!$D$9)*INDIC[[#This Row],[jour du mois]]</f>
        <v>536516.12903225806</v>
      </c>
      <c r="K442" s="35"/>
      <c r="L442" s="51"/>
      <c r="M442" s="51"/>
    </row>
    <row r="443" spans="1:13" x14ac:dyDescent="0.3">
      <c r="A443" s="5">
        <v>45366</v>
      </c>
      <c r="B443" s="56"/>
      <c r="C443" s="57"/>
      <c r="D443" s="57"/>
      <c r="E443" s="57"/>
      <c r="F443" s="115">
        <v>15</v>
      </c>
      <c r="G443" s="57">
        <f>(OBJECTIF!$D$5/OBJECTIF!$D$9)*INDIC[[#This Row],[jour du mois]]</f>
        <v>245632.25806451612</v>
      </c>
      <c r="H443" s="57">
        <f>(OBJECTIF!$D$8/OBJECTIF!$D$9)*INDIC[[#This Row],[jour du mois]]</f>
        <v>223548.38709677421</v>
      </c>
      <c r="I443" s="57">
        <f>(OBJECTIF!$D$4/OBJECTIF!$D$9)*INDIC[[#This Row],[jour du mois]]</f>
        <v>631625.80645161297</v>
      </c>
      <c r="J443" s="57">
        <f>(OBJECTIF!$D$7/OBJECTIF!$D$9)*INDIC[[#This Row],[jour du mois]]</f>
        <v>574838.70967741928</v>
      </c>
      <c r="K443" s="35"/>
      <c r="L443" s="51"/>
      <c r="M443" s="51"/>
    </row>
    <row r="444" spans="1:13" x14ac:dyDescent="0.3">
      <c r="A444" s="5">
        <v>45367</v>
      </c>
      <c r="B444" s="56"/>
      <c r="C444" s="57"/>
      <c r="D444" s="57"/>
      <c r="E444" s="57"/>
      <c r="F444" s="115">
        <v>16</v>
      </c>
      <c r="G444" s="57">
        <f>(OBJECTIF!$D$5/OBJECTIF!$D$9)*INDIC[[#This Row],[jour du mois]]</f>
        <v>262007.74193548388</v>
      </c>
      <c r="H444" s="57">
        <f>(OBJECTIF!$D$8/OBJECTIF!$D$9)*INDIC[[#This Row],[jour du mois]]</f>
        <v>238451.61290322582</v>
      </c>
      <c r="I444" s="57">
        <f>(OBJECTIF!$D$4/OBJECTIF!$D$9)*INDIC[[#This Row],[jour du mois]]</f>
        <v>673734.19354838715</v>
      </c>
      <c r="J444" s="57">
        <f>(OBJECTIF!$D$7/OBJECTIF!$D$9)*INDIC[[#This Row],[jour du mois]]</f>
        <v>613161.29032258061</v>
      </c>
      <c r="K444" s="35"/>
      <c r="L444" s="51"/>
      <c r="M444" s="51"/>
    </row>
    <row r="445" spans="1:13" x14ac:dyDescent="0.3">
      <c r="A445" s="5">
        <v>45368</v>
      </c>
      <c r="B445" s="56"/>
      <c r="C445" s="57"/>
      <c r="D445" s="57"/>
      <c r="E445" s="57"/>
      <c r="F445" s="115">
        <v>17</v>
      </c>
      <c r="G445" s="57">
        <f>(OBJECTIF!$D$5/OBJECTIF!$D$9)*INDIC[[#This Row],[jour du mois]]</f>
        <v>278383.22580645164</v>
      </c>
      <c r="H445" s="57">
        <f>(OBJECTIF!$D$8/OBJECTIF!$D$9)*INDIC[[#This Row],[jour du mois]]</f>
        <v>253354.83870967742</v>
      </c>
      <c r="I445" s="57">
        <f>(OBJECTIF!$D$4/OBJECTIF!$D$9)*INDIC[[#This Row],[jour du mois]]</f>
        <v>715842.58064516133</v>
      </c>
      <c r="J445" s="57">
        <f>(OBJECTIF!$D$7/OBJECTIF!$D$9)*INDIC[[#This Row],[jour du mois]]</f>
        <v>651483.87096774194</v>
      </c>
      <c r="K445" s="35"/>
      <c r="L445" s="51"/>
      <c r="M445" s="51"/>
    </row>
    <row r="446" spans="1:13" x14ac:dyDescent="0.3">
      <c r="A446" s="5">
        <v>45369</v>
      </c>
      <c r="B446" s="56"/>
      <c r="C446" s="57"/>
      <c r="D446" s="57"/>
      <c r="E446" s="57"/>
      <c r="F446" s="115">
        <v>18</v>
      </c>
      <c r="G446" s="57">
        <f>(OBJECTIF!$D$5/OBJECTIF!$D$9)*INDIC[[#This Row],[jour du mois]]</f>
        <v>294758.70967741939</v>
      </c>
      <c r="H446" s="57">
        <f>(OBJECTIF!$D$8/OBJECTIF!$D$9)*INDIC[[#This Row],[jour du mois]]</f>
        <v>268258.06451612903</v>
      </c>
      <c r="I446" s="57">
        <f>(OBJECTIF!$D$4/OBJECTIF!$D$9)*INDIC[[#This Row],[jour du mois]]</f>
        <v>757950.96774193551</v>
      </c>
      <c r="J446" s="57">
        <f>(OBJECTIF!$D$7/OBJECTIF!$D$9)*INDIC[[#This Row],[jour du mois]]</f>
        <v>689806.45161290315</v>
      </c>
      <c r="K446" s="35"/>
      <c r="L446" s="51"/>
      <c r="M446" s="51"/>
    </row>
    <row r="447" spans="1:13" x14ac:dyDescent="0.3">
      <c r="A447" s="5">
        <v>45370</v>
      </c>
      <c r="B447" s="56"/>
      <c r="C447" s="57"/>
      <c r="D447" s="57"/>
      <c r="E447" s="57"/>
      <c r="F447" s="115">
        <v>19</v>
      </c>
      <c r="G447" s="57">
        <f>(OBJECTIF!$D$5/OBJECTIF!$D$9)*INDIC[[#This Row],[jour du mois]]</f>
        <v>311134.19354838709</v>
      </c>
      <c r="H447" s="57">
        <f>(OBJECTIF!$D$8/OBJECTIF!$D$9)*INDIC[[#This Row],[jour du mois]]</f>
        <v>283161.29032258067</v>
      </c>
      <c r="I447" s="57">
        <f>(OBJECTIF!$D$4/OBJECTIF!$D$9)*INDIC[[#This Row],[jour du mois]]</f>
        <v>800059.3548387097</v>
      </c>
      <c r="J447" s="57">
        <f>(OBJECTIF!$D$7/OBJECTIF!$D$9)*INDIC[[#This Row],[jour du mois]]</f>
        <v>728129.03225806449</v>
      </c>
      <c r="K447" s="35"/>
      <c r="L447" s="51"/>
      <c r="M447" s="51"/>
    </row>
    <row r="448" spans="1:13" x14ac:dyDescent="0.3">
      <c r="A448" s="5">
        <v>45371</v>
      </c>
      <c r="B448" s="56"/>
      <c r="C448" s="57"/>
      <c r="D448" s="57"/>
      <c r="E448" s="57"/>
      <c r="F448" s="115">
        <v>20</v>
      </c>
      <c r="G448" s="57">
        <f>(OBJECTIF!$D$5/OBJECTIF!$D$9)*INDIC[[#This Row],[jour du mois]]</f>
        <v>327509.67741935485</v>
      </c>
      <c r="H448" s="57">
        <f>(OBJECTIF!$D$8/OBJECTIF!$D$9)*INDIC[[#This Row],[jour du mois]]</f>
        <v>298064.51612903224</v>
      </c>
      <c r="I448" s="57">
        <f>(OBJECTIF!$D$4/OBJECTIF!$D$9)*INDIC[[#This Row],[jour du mois]]</f>
        <v>842167.74193548388</v>
      </c>
      <c r="J448" s="57">
        <f>(OBJECTIF!$D$7/OBJECTIF!$D$9)*INDIC[[#This Row],[jour du mois]]</f>
        <v>766451.6129032257</v>
      </c>
      <c r="K448" s="35"/>
      <c r="L448" s="51"/>
      <c r="M448" s="51"/>
    </row>
    <row r="449" spans="1:13" x14ac:dyDescent="0.3">
      <c r="A449" s="5">
        <v>45372</v>
      </c>
      <c r="B449" s="56"/>
      <c r="C449" s="57"/>
      <c r="D449" s="57"/>
      <c r="E449" s="57"/>
      <c r="F449" s="115">
        <v>21</v>
      </c>
      <c r="G449" s="57">
        <f>(OBJECTIF!$D$5/OBJECTIF!$D$9)*INDIC[[#This Row],[jour du mois]]</f>
        <v>343885.16129032261</v>
      </c>
      <c r="H449" s="57">
        <f>(OBJECTIF!$D$8/OBJECTIF!$D$9)*INDIC[[#This Row],[jour du mois]]</f>
        <v>312967.74193548388</v>
      </c>
      <c r="I449" s="57">
        <f>(OBJECTIF!$D$4/OBJECTIF!$D$9)*INDIC[[#This Row],[jour du mois]]</f>
        <v>884276.12903225818</v>
      </c>
      <c r="J449" s="57">
        <f>(OBJECTIF!$D$7/OBJECTIF!$D$9)*INDIC[[#This Row],[jour du mois]]</f>
        <v>804774.19354838703</v>
      </c>
      <c r="K449" s="35"/>
      <c r="L449" s="51"/>
      <c r="M449" s="51"/>
    </row>
    <row r="450" spans="1:13" x14ac:dyDescent="0.3">
      <c r="A450" s="5">
        <v>45373</v>
      </c>
      <c r="B450" s="56"/>
      <c r="C450" s="57"/>
      <c r="D450" s="57"/>
      <c r="E450" s="57"/>
      <c r="F450" s="115">
        <v>22</v>
      </c>
      <c r="G450" s="57">
        <f>(OBJECTIF!$D$5/OBJECTIF!$D$9)*INDIC[[#This Row],[jour du mois]]</f>
        <v>360260.6451612903</v>
      </c>
      <c r="H450" s="57">
        <f>(OBJECTIF!$D$8/OBJECTIF!$D$9)*INDIC[[#This Row],[jour du mois]]</f>
        <v>327870.96774193551</v>
      </c>
      <c r="I450" s="57">
        <f>(OBJECTIF!$D$4/OBJECTIF!$D$9)*INDIC[[#This Row],[jour du mois]]</f>
        <v>926384.51612903236</v>
      </c>
      <c r="J450" s="57">
        <f>(OBJECTIF!$D$7/OBJECTIF!$D$9)*INDIC[[#This Row],[jour du mois]]</f>
        <v>843096.77419354836</v>
      </c>
      <c r="K450" s="35"/>
      <c r="L450" s="51"/>
      <c r="M450" s="51"/>
    </row>
    <row r="451" spans="1:13" x14ac:dyDescent="0.3">
      <c r="A451" s="5">
        <v>45374</v>
      </c>
      <c r="B451" s="56"/>
      <c r="C451" s="57"/>
      <c r="D451" s="57"/>
      <c r="E451" s="57"/>
      <c r="F451" s="115">
        <v>23</v>
      </c>
      <c r="G451" s="57">
        <f>(OBJECTIF!$D$5/OBJECTIF!$D$9)*INDIC[[#This Row],[jour du mois]]</f>
        <v>376636.12903225806</v>
      </c>
      <c r="H451" s="57">
        <f>(OBJECTIF!$D$8/OBJECTIF!$D$9)*INDIC[[#This Row],[jour du mois]]</f>
        <v>342774.19354838709</v>
      </c>
      <c r="I451" s="57">
        <f>(OBJECTIF!$D$4/OBJECTIF!$D$9)*INDIC[[#This Row],[jour du mois]]</f>
        <v>968492.90322580654</v>
      </c>
      <c r="J451" s="57">
        <f>(OBJECTIF!$D$7/OBJECTIF!$D$9)*INDIC[[#This Row],[jour du mois]]</f>
        <v>881419.35483870958</v>
      </c>
      <c r="K451" s="35"/>
      <c r="L451" s="51"/>
      <c r="M451" s="51"/>
    </row>
    <row r="452" spans="1:13" x14ac:dyDescent="0.3">
      <c r="A452" s="5">
        <v>45375</v>
      </c>
      <c r="B452" s="56"/>
      <c r="C452" s="57"/>
      <c r="D452" s="57"/>
      <c r="E452" s="57"/>
      <c r="F452" s="115">
        <v>24</v>
      </c>
      <c r="G452" s="57">
        <f>(OBJECTIF!$D$5/OBJECTIF!$D$9)*INDIC[[#This Row],[jour du mois]]</f>
        <v>393011.61290322582</v>
      </c>
      <c r="H452" s="57">
        <f>(OBJECTIF!$D$8/OBJECTIF!$D$9)*INDIC[[#This Row],[jour du mois]]</f>
        <v>357677.41935483873</v>
      </c>
      <c r="I452" s="57">
        <f>(OBJECTIF!$D$4/OBJECTIF!$D$9)*INDIC[[#This Row],[jour du mois]]</f>
        <v>1010601.2903225807</v>
      </c>
      <c r="J452" s="57">
        <f>(OBJECTIF!$D$7/OBJECTIF!$D$9)*INDIC[[#This Row],[jour du mois]]</f>
        <v>919741.93548387091</v>
      </c>
      <c r="K452" s="35"/>
      <c r="L452" s="51"/>
      <c r="M452" s="51"/>
    </row>
    <row r="453" spans="1:13" x14ac:dyDescent="0.3">
      <c r="A453" s="5">
        <v>45376</v>
      </c>
      <c r="B453" s="56"/>
      <c r="C453" s="57"/>
      <c r="D453" s="57"/>
      <c r="E453" s="57"/>
      <c r="F453" s="115">
        <v>25</v>
      </c>
      <c r="G453" s="57">
        <f>(OBJECTIF!$D$5/OBJECTIF!$D$9)*INDIC[[#This Row],[jour du mois]]</f>
        <v>409387.09677419357</v>
      </c>
      <c r="H453" s="57">
        <f>(OBJECTIF!$D$8/OBJECTIF!$D$9)*INDIC[[#This Row],[jour du mois]]</f>
        <v>372580.64516129036</v>
      </c>
      <c r="I453" s="57">
        <f>(OBJECTIF!$D$4/OBJECTIF!$D$9)*INDIC[[#This Row],[jour du mois]]</f>
        <v>1052709.6774193549</v>
      </c>
      <c r="J453" s="57">
        <f>(OBJECTIF!$D$7/OBJECTIF!$D$9)*INDIC[[#This Row],[jour du mois]]</f>
        <v>958064.51612903224</v>
      </c>
      <c r="K453" s="35"/>
      <c r="L453" s="51"/>
      <c r="M453" s="51"/>
    </row>
    <row r="454" spans="1:13" x14ac:dyDescent="0.3">
      <c r="A454" s="5">
        <v>45377</v>
      </c>
      <c r="B454" s="56"/>
      <c r="C454" s="57"/>
      <c r="D454" s="57"/>
      <c r="E454" s="57"/>
      <c r="F454" s="115">
        <v>26</v>
      </c>
      <c r="G454" s="57">
        <f>(OBJECTIF!$D$5/OBJECTIF!$D$9)*INDIC[[#This Row],[jour du mois]]</f>
        <v>425762.58064516133</v>
      </c>
      <c r="H454" s="57">
        <f>(OBJECTIF!$D$8/OBJECTIF!$D$9)*INDIC[[#This Row],[jour du mois]]</f>
        <v>387483.87096774194</v>
      </c>
      <c r="I454" s="57">
        <f>(OBJECTIF!$D$4/OBJECTIF!$D$9)*INDIC[[#This Row],[jour du mois]]</f>
        <v>1094818.0645161292</v>
      </c>
      <c r="J454" s="57">
        <f>(OBJECTIF!$D$7/OBJECTIF!$D$9)*INDIC[[#This Row],[jour du mois]]</f>
        <v>996387.09677419346</v>
      </c>
      <c r="K454" s="35"/>
      <c r="L454" s="51"/>
      <c r="M454" s="51"/>
    </row>
    <row r="455" spans="1:13" x14ac:dyDescent="0.3">
      <c r="A455" s="5">
        <v>45378</v>
      </c>
      <c r="B455" s="56"/>
      <c r="C455" s="57"/>
      <c r="D455" s="57"/>
      <c r="E455" s="57"/>
      <c r="F455" s="115">
        <v>27</v>
      </c>
      <c r="G455" s="57">
        <f>(OBJECTIF!$D$5/OBJECTIF!$D$9)*INDIC[[#This Row],[jour du mois]]</f>
        <v>442138.06451612903</v>
      </c>
      <c r="H455" s="57">
        <f>(OBJECTIF!$D$8/OBJECTIF!$D$9)*INDIC[[#This Row],[jour du mois]]</f>
        <v>402387.09677419357</v>
      </c>
      <c r="I455" s="57">
        <f>(OBJECTIF!$D$4/OBJECTIF!$D$9)*INDIC[[#This Row],[jour du mois]]</f>
        <v>1136926.4516129033</v>
      </c>
      <c r="J455" s="57">
        <f>(OBJECTIF!$D$7/OBJECTIF!$D$9)*INDIC[[#This Row],[jour du mois]]</f>
        <v>1034709.6774193548</v>
      </c>
      <c r="K455" s="35"/>
      <c r="L455" s="51"/>
      <c r="M455" s="51"/>
    </row>
    <row r="456" spans="1:13" x14ac:dyDescent="0.3">
      <c r="A456" s="5">
        <v>45379</v>
      </c>
      <c r="B456" s="56"/>
      <c r="C456" s="57"/>
      <c r="D456" s="57"/>
      <c r="E456" s="57"/>
      <c r="F456" s="115">
        <v>28</v>
      </c>
      <c r="G456" s="57">
        <f>(OBJECTIF!$D$5/OBJECTIF!$D$9)*INDIC[[#This Row],[jour du mois]]</f>
        <v>458513.54838709679</v>
      </c>
      <c r="H456" s="57">
        <f>(OBJECTIF!$D$8/OBJECTIF!$D$9)*INDIC[[#This Row],[jour du mois]]</f>
        <v>417290.32258064521</v>
      </c>
      <c r="I456" s="57">
        <f>(OBJECTIF!$D$4/OBJECTIF!$D$9)*INDIC[[#This Row],[jour du mois]]</f>
        <v>1179034.8387096776</v>
      </c>
      <c r="J456" s="57">
        <f>(OBJECTIF!$D$7/OBJECTIF!$D$9)*INDIC[[#This Row],[jour du mois]]</f>
        <v>1073032.2580645161</v>
      </c>
      <c r="K456" s="35"/>
      <c r="L456" s="51"/>
      <c r="M456" s="51"/>
    </row>
    <row r="457" spans="1:13" x14ac:dyDescent="0.3">
      <c r="A457" s="5">
        <v>45380</v>
      </c>
      <c r="B457" s="56"/>
      <c r="C457" s="57"/>
      <c r="D457" s="57"/>
      <c r="E457" s="57"/>
      <c r="F457" s="115">
        <v>29</v>
      </c>
      <c r="G457" s="57">
        <f>(OBJECTIF!$D$5/OBJECTIF!$D$9)*INDIC[[#This Row],[jour du mois]]</f>
        <v>474889.03225806454</v>
      </c>
      <c r="H457" s="57">
        <f>(OBJECTIF!$D$8/OBJECTIF!$D$9)*INDIC[[#This Row],[jour du mois]]</f>
        <v>432193.54838709679</v>
      </c>
      <c r="I457" s="57">
        <f>(OBJECTIF!$D$4/OBJECTIF!$D$9)*INDIC[[#This Row],[jour du mois]]</f>
        <v>1221143.2258064516</v>
      </c>
      <c r="J457" s="57">
        <f>(OBJECTIF!$D$7/OBJECTIF!$D$9)*INDIC[[#This Row],[jour du mois]]</f>
        <v>1111354.8387096773</v>
      </c>
      <c r="K457" s="35"/>
      <c r="L457" s="51"/>
      <c r="M457" s="51"/>
    </row>
    <row r="458" spans="1:13" x14ac:dyDescent="0.3">
      <c r="A458" s="5">
        <v>45381</v>
      </c>
      <c r="B458" s="56"/>
      <c r="C458" s="57"/>
      <c r="D458" s="57"/>
      <c r="E458" s="57"/>
      <c r="F458" s="115">
        <v>30</v>
      </c>
      <c r="G458" s="57">
        <f>(OBJECTIF!$D$5/OBJECTIF!$D$9)*INDIC[[#This Row],[jour du mois]]</f>
        <v>491264.51612903224</v>
      </c>
      <c r="H458" s="57">
        <f>(OBJECTIF!$D$8/OBJECTIF!$D$9)*INDIC[[#This Row],[jour du mois]]</f>
        <v>447096.77419354842</v>
      </c>
      <c r="I458" s="57">
        <f>(OBJECTIF!$D$4/OBJECTIF!$D$9)*INDIC[[#This Row],[jour du mois]]</f>
        <v>1263251.6129032259</v>
      </c>
      <c r="J458" s="57">
        <f>(OBJECTIF!$D$7/OBJECTIF!$D$9)*INDIC[[#This Row],[jour du mois]]</f>
        <v>1149677.4193548386</v>
      </c>
      <c r="K458" s="35"/>
      <c r="L458" s="51"/>
      <c r="M458" s="51"/>
    </row>
    <row r="459" spans="1:13" x14ac:dyDescent="0.3">
      <c r="A459" s="5">
        <v>45382</v>
      </c>
      <c r="B459" s="56"/>
      <c r="C459" s="57"/>
      <c r="D459" s="57"/>
      <c r="E459" s="57"/>
      <c r="F459" s="115">
        <v>31</v>
      </c>
      <c r="G459" s="57">
        <f>(OBJECTIF!$D$5/OBJECTIF!$D$9)*INDIC[[#This Row],[jour du mois]]</f>
        <v>507640</v>
      </c>
      <c r="H459" s="57">
        <f>(OBJECTIF!$D$8/OBJECTIF!$D$9)*INDIC[[#This Row],[jour du mois]]</f>
        <v>462000</v>
      </c>
      <c r="I459" s="57">
        <f>(OBJECTIF!$D$4/OBJECTIF!$D$9)*INDIC[[#This Row],[jour du mois]]</f>
        <v>1305360</v>
      </c>
      <c r="J459" s="57">
        <f>(OBJECTIF!$D$7/OBJECTIF!$D$9)*INDIC[[#This Row],[jour du mois]]</f>
        <v>1188000</v>
      </c>
      <c r="K459" s="35"/>
      <c r="L459" s="51"/>
      <c r="M459" s="51"/>
    </row>
    <row r="460" spans="1:13" x14ac:dyDescent="0.3">
      <c r="A460" s="5">
        <v>45383</v>
      </c>
      <c r="B460" s="56"/>
      <c r="C460" s="57"/>
      <c r="D460" s="57"/>
      <c r="E460" s="57"/>
      <c r="F460" s="115">
        <v>1</v>
      </c>
      <c r="G460" s="57">
        <f>(OBJECTIF!$E$5/OBJECTIF!$E$9)*INDIC[[#This Row],[jour du mois]]</f>
        <v>16305.333333333334</v>
      </c>
      <c r="H460" s="57">
        <f>(OBJECTIF!$E$8/OBJECTIF!$E$9)*INDIC[[#This Row],[jour du mois]]</f>
        <v>0</v>
      </c>
      <c r="I460" s="57">
        <f>(OBJECTIF!$E$4/OBJECTIF!$E$9)*INDIC[[#This Row],[jour du mois]]</f>
        <v>41928</v>
      </c>
      <c r="J460" s="57">
        <f>(OBJECTIF!$E$7/OBJECTIF!$E$9)*INDIC[[#This Row],[jour du mois]]</f>
        <v>0</v>
      </c>
      <c r="K460" s="35"/>
      <c r="L460" s="51"/>
      <c r="M460" s="51"/>
    </row>
    <row r="461" spans="1:13" x14ac:dyDescent="0.3">
      <c r="A461" s="5">
        <v>45384</v>
      </c>
      <c r="B461" s="56"/>
      <c r="C461" s="57"/>
      <c r="D461" s="57"/>
      <c r="E461" s="57"/>
      <c r="F461" s="115">
        <v>2</v>
      </c>
      <c r="G461" s="57">
        <f>(OBJECTIF!$E$5/OBJECTIF!$E$9)*INDIC[[#This Row],[jour du mois]]</f>
        <v>32610.666666666668</v>
      </c>
      <c r="H461" s="57">
        <f>(OBJECTIF!$E$8/OBJECTIF!$E$9)*INDIC[[#This Row],[jour du mois]]</f>
        <v>0</v>
      </c>
      <c r="I461" s="57">
        <f>(OBJECTIF!$E$4/OBJECTIF!$E$9)*INDIC[[#This Row],[jour du mois]]</f>
        <v>83856</v>
      </c>
      <c r="J461" s="57">
        <f>(OBJECTIF!$E$7/OBJECTIF!$E$9)*INDIC[[#This Row],[jour du mois]]</f>
        <v>0</v>
      </c>
      <c r="K461" s="35"/>
      <c r="L461" s="51"/>
      <c r="M461" s="51"/>
    </row>
    <row r="462" spans="1:13" x14ac:dyDescent="0.3">
      <c r="A462" s="5">
        <v>45385</v>
      </c>
      <c r="B462" s="56"/>
      <c r="C462" s="57"/>
      <c r="D462" s="57"/>
      <c r="E462" s="57"/>
      <c r="F462" s="115">
        <v>3</v>
      </c>
      <c r="G462" s="57">
        <f>(OBJECTIF!$E$5/OBJECTIF!$E$9)*INDIC[[#This Row],[jour du mois]]</f>
        <v>48916</v>
      </c>
      <c r="H462" s="57">
        <f>(OBJECTIF!$E$8/OBJECTIF!$E$9)*INDIC[[#This Row],[jour du mois]]</f>
        <v>0</v>
      </c>
      <c r="I462" s="57">
        <f>(OBJECTIF!$E$4/OBJECTIF!$E$9)*INDIC[[#This Row],[jour du mois]]</f>
        <v>125784</v>
      </c>
      <c r="J462" s="57">
        <f>(OBJECTIF!$E$7/OBJECTIF!$E$9)*INDIC[[#This Row],[jour du mois]]</f>
        <v>0</v>
      </c>
      <c r="K462" s="35"/>
      <c r="L462" s="51"/>
      <c r="M462" s="51"/>
    </row>
    <row r="463" spans="1:13" x14ac:dyDescent="0.3">
      <c r="A463" s="5">
        <v>45386</v>
      </c>
      <c r="B463" s="56"/>
      <c r="C463" s="57"/>
      <c r="D463" s="57"/>
      <c r="E463" s="57"/>
      <c r="F463" s="115">
        <v>4</v>
      </c>
      <c r="G463" s="57">
        <f>(OBJECTIF!$E$5/OBJECTIF!$E$9)*INDIC[[#This Row],[jour du mois]]</f>
        <v>65221.333333333336</v>
      </c>
      <c r="H463" s="57">
        <f>(OBJECTIF!$E$8/OBJECTIF!$E$9)*INDIC[[#This Row],[jour du mois]]</f>
        <v>0</v>
      </c>
      <c r="I463" s="57">
        <f>(OBJECTIF!$E$4/OBJECTIF!$E$9)*INDIC[[#This Row],[jour du mois]]</f>
        <v>167712</v>
      </c>
      <c r="J463" s="57">
        <f>(OBJECTIF!$E$7/OBJECTIF!$E$9)*INDIC[[#This Row],[jour du mois]]</f>
        <v>0</v>
      </c>
      <c r="K463" s="35"/>
      <c r="L463" s="51"/>
      <c r="M463" s="51"/>
    </row>
    <row r="464" spans="1:13" x14ac:dyDescent="0.3">
      <c r="A464" s="5">
        <v>45387</v>
      </c>
      <c r="B464" s="56"/>
      <c r="C464" s="57"/>
      <c r="D464" s="57"/>
      <c r="E464" s="57"/>
      <c r="F464" s="115">
        <v>5</v>
      </c>
      <c r="G464" s="57">
        <f>(OBJECTIF!$E$5/OBJECTIF!$E$9)*INDIC[[#This Row],[jour du mois]]</f>
        <v>81526.666666666672</v>
      </c>
      <c r="H464" s="57">
        <f>(OBJECTIF!$E$8/OBJECTIF!$E$9)*INDIC[[#This Row],[jour du mois]]</f>
        <v>0</v>
      </c>
      <c r="I464" s="57">
        <f>(OBJECTIF!$E$4/OBJECTIF!$E$9)*INDIC[[#This Row],[jour du mois]]</f>
        <v>209640</v>
      </c>
      <c r="J464" s="57">
        <f>(OBJECTIF!$E$7/OBJECTIF!$E$9)*INDIC[[#This Row],[jour du mois]]</f>
        <v>0</v>
      </c>
      <c r="K464" s="35"/>
      <c r="L464" s="51"/>
      <c r="M464" s="51"/>
    </row>
    <row r="465" spans="1:13" x14ac:dyDescent="0.3">
      <c r="A465" s="5">
        <v>45388</v>
      </c>
      <c r="B465" s="56"/>
      <c r="C465" s="57"/>
      <c r="D465" s="57"/>
      <c r="E465" s="57"/>
      <c r="F465" s="115">
        <v>6</v>
      </c>
      <c r="G465" s="57">
        <f>(OBJECTIF!$E$5/OBJECTIF!$E$9)*INDIC[[#This Row],[jour du mois]]</f>
        <v>97832</v>
      </c>
      <c r="H465" s="57">
        <f>(OBJECTIF!$E$8/OBJECTIF!$E$9)*INDIC[[#This Row],[jour du mois]]</f>
        <v>0</v>
      </c>
      <c r="I465" s="57">
        <f>(OBJECTIF!$E$4/OBJECTIF!$E$9)*INDIC[[#This Row],[jour du mois]]</f>
        <v>251568</v>
      </c>
      <c r="J465" s="57">
        <f>(OBJECTIF!$E$7/OBJECTIF!$E$9)*INDIC[[#This Row],[jour du mois]]</f>
        <v>0</v>
      </c>
      <c r="K465" s="35"/>
      <c r="L465" s="51"/>
      <c r="M465" s="51"/>
    </row>
    <row r="466" spans="1:13" x14ac:dyDescent="0.3">
      <c r="A466" s="5">
        <v>45389</v>
      </c>
      <c r="B466" s="56"/>
      <c r="C466" s="57"/>
      <c r="D466" s="57"/>
      <c r="E466" s="57"/>
      <c r="F466" s="115">
        <v>7</v>
      </c>
      <c r="G466" s="57">
        <f>(OBJECTIF!$E$5/OBJECTIF!$E$9)*INDIC[[#This Row],[jour du mois]]</f>
        <v>114137.33333333334</v>
      </c>
      <c r="H466" s="57">
        <f>(OBJECTIF!$E$8/OBJECTIF!$E$9)*INDIC[[#This Row],[jour du mois]]</f>
        <v>0</v>
      </c>
      <c r="I466" s="57">
        <f>(OBJECTIF!$E$4/OBJECTIF!$E$9)*INDIC[[#This Row],[jour du mois]]</f>
        <v>293496</v>
      </c>
      <c r="J466" s="57">
        <f>(OBJECTIF!$E$7/OBJECTIF!$E$9)*INDIC[[#This Row],[jour du mois]]</f>
        <v>0</v>
      </c>
      <c r="K466" s="35"/>
      <c r="L466" s="51"/>
      <c r="M466" s="51"/>
    </row>
    <row r="467" spans="1:13" x14ac:dyDescent="0.3">
      <c r="A467" s="5">
        <v>45390</v>
      </c>
      <c r="B467" s="56"/>
      <c r="C467" s="57"/>
      <c r="D467" s="57"/>
      <c r="E467" s="57"/>
      <c r="F467" s="115">
        <v>8</v>
      </c>
      <c r="G467" s="57">
        <f>(OBJECTIF!$E$5/OBJECTIF!$E$9)*INDIC[[#This Row],[jour du mois]]</f>
        <v>130442.66666666667</v>
      </c>
      <c r="H467" s="57">
        <f>(OBJECTIF!$E$8/OBJECTIF!$E$9)*INDIC[[#This Row],[jour du mois]]</f>
        <v>0</v>
      </c>
      <c r="I467" s="57">
        <f>(OBJECTIF!$E$4/OBJECTIF!$E$9)*INDIC[[#This Row],[jour du mois]]</f>
        <v>335424</v>
      </c>
      <c r="J467" s="57">
        <f>(OBJECTIF!$E$7/OBJECTIF!$E$9)*INDIC[[#This Row],[jour du mois]]</f>
        <v>0</v>
      </c>
      <c r="K467" s="35"/>
      <c r="L467" s="51"/>
      <c r="M467" s="51"/>
    </row>
    <row r="468" spans="1:13" x14ac:dyDescent="0.3">
      <c r="A468" s="5">
        <v>45391</v>
      </c>
      <c r="B468" s="56"/>
      <c r="C468" s="57"/>
      <c r="D468" s="57"/>
      <c r="E468" s="57"/>
      <c r="F468" s="115">
        <v>9</v>
      </c>
      <c r="G468" s="57">
        <f>(OBJECTIF!$E$5/OBJECTIF!$E$9)*INDIC[[#This Row],[jour du mois]]</f>
        <v>146748</v>
      </c>
      <c r="H468" s="57">
        <f>(OBJECTIF!$E$8/OBJECTIF!$E$9)*INDIC[[#This Row],[jour du mois]]</f>
        <v>0</v>
      </c>
      <c r="I468" s="57">
        <f>(OBJECTIF!$E$4/OBJECTIF!$E$9)*INDIC[[#This Row],[jour du mois]]</f>
        <v>377352</v>
      </c>
      <c r="J468" s="57">
        <f>(OBJECTIF!$E$7/OBJECTIF!$E$9)*INDIC[[#This Row],[jour du mois]]</f>
        <v>0</v>
      </c>
      <c r="K468" s="35"/>
      <c r="L468" s="51"/>
      <c r="M468" s="51"/>
    </row>
    <row r="469" spans="1:13" x14ac:dyDescent="0.3">
      <c r="A469" s="5">
        <v>45392</v>
      </c>
      <c r="B469" s="56"/>
      <c r="C469" s="57"/>
      <c r="D469" s="57"/>
      <c r="E469" s="57"/>
      <c r="F469" s="115">
        <v>10</v>
      </c>
      <c r="G469" s="57">
        <f>(OBJECTIF!$E$5/OBJECTIF!$E$9)*INDIC[[#This Row],[jour du mois]]</f>
        <v>163053.33333333334</v>
      </c>
      <c r="H469" s="57">
        <f>(OBJECTIF!$E$8/OBJECTIF!$E$9)*INDIC[[#This Row],[jour du mois]]</f>
        <v>0</v>
      </c>
      <c r="I469" s="57">
        <f>(OBJECTIF!$E$4/OBJECTIF!$E$9)*INDIC[[#This Row],[jour du mois]]</f>
        <v>419280</v>
      </c>
      <c r="J469" s="57">
        <f>(OBJECTIF!$E$7/OBJECTIF!$E$9)*INDIC[[#This Row],[jour du mois]]</f>
        <v>0</v>
      </c>
      <c r="K469" s="35"/>
      <c r="L469" s="51"/>
      <c r="M469" s="51"/>
    </row>
    <row r="470" spans="1:13" x14ac:dyDescent="0.3">
      <c r="A470" s="5">
        <v>45393</v>
      </c>
      <c r="B470" s="56"/>
      <c r="C470" s="57"/>
      <c r="D470" s="57"/>
      <c r="E470" s="57"/>
      <c r="F470" s="115">
        <v>11</v>
      </c>
      <c r="G470" s="57">
        <f>(OBJECTIF!$E$5/OBJECTIF!$E$9)*INDIC[[#This Row],[jour du mois]]</f>
        <v>179358.66666666669</v>
      </c>
      <c r="H470" s="57">
        <f>(OBJECTIF!$E$8/OBJECTIF!$E$9)*INDIC[[#This Row],[jour du mois]]</f>
        <v>0</v>
      </c>
      <c r="I470" s="57">
        <f>(OBJECTIF!$E$4/OBJECTIF!$E$9)*INDIC[[#This Row],[jour du mois]]</f>
        <v>461208</v>
      </c>
      <c r="J470" s="57">
        <f>(OBJECTIF!$E$7/OBJECTIF!$E$9)*INDIC[[#This Row],[jour du mois]]</f>
        <v>0</v>
      </c>
      <c r="K470" s="35"/>
      <c r="L470" s="51"/>
      <c r="M470" s="51"/>
    </row>
    <row r="471" spans="1:13" x14ac:dyDescent="0.3">
      <c r="A471" s="5">
        <v>45394</v>
      </c>
      <c r="B471" s="56"/>
      <c r="C471" s="57"/>
      <c r="D471" s="57"/>
      <c r="E471" s="57"/>
      <c r="F471" s="115">
        <v>12</v>
      </c>
      <c r="G471" s="57">
        <f>(OBJECTIF!$E$5/OBJECTIF!$E$9)*INDIC[[#This Row],[jour du mois]]</f>
        <v>195664</v>
      </c>
      <c r="H471" s="57">
        <f>(OBJECTIF!$E$8/OBJECTIF!$E$9)*INDIC[[#This Row],[jour du mois]]</f>
        <v>0</v>
      </c>
      <c r="I471" s="57">
        <f>(OBJECTIF!$E$4/OBJECTIF!$E$9)*INDIC[[#This Row],[jour du mois]]</f>
        <v>503136</v>
      </c>
      <c r="J471" s="57">
        <f>(OBJECTIF!$E$7/OBJECTIF!$E$9)*INDIC[[#This Row],[jour du mois]]</f>
        <v>0</v>
      </c>
      <c r="K471" s="35"/>
      <c r="L471" s="51"/>
      <c r="M471" s="51"/>
    </row>
    <row r="472" spans="1:13" x14ac:dyDescent="0.3">
      <c r="A472" s="5">
        <v>45395</v>
      </c>
      <c r="B472" s="56"/>
      <c r="C472" s="57"/>
      <c r="D472" s="57"/>
      <c r="E472" s="57"/>
      <c r="F472" s="115">
        <v>13</v>
      </c>
      <c r="G472" s="57">
        <f>(OBJECTIF!$E$5/OBJECTIF!$E$9)*INDIC[[#This Row],[jour du mois]]</f>
        <v>211969.33333333334</v>
      </c>
      <c r="H472" s="57">
        <f>(OBJECTIF!$E$8/OBJECTIF!$E$9)*INDIC[[#This Row],[jour du mois]]</f>
        <v>0</v>
      </c>
      <c r="I472" s="57">
        <f>(OBJECTIF!$E$4/OBJECTIF!$E$9)*INDIC[[#This Row],[jour du mois]]</f>
        <v>545064</v>
      </c>
      <c r="J472" s="57">
        <f>(OBJECTIF!$E$7/OBJECTIF!$E$9)*INDIC[[#This Row],[jour du mois]]</f>
        <v>0</v>
      </c>
      <c r="K472" s="35"/>
      <c r="L472" s="51"/>
      <c r="M472" s="51"/>
    </row>
    <row r="473" spans="1:13" x14ac:dyDescent="0.3">
      <c r="A473" s="5">
        <v>45396</v>
      </c>
      <c r="B473" s="56"/>
      <c r="C473" s="57"/>
      <c r="D473" s="57"/>
      <c r="E473" s="57"/>
      <c r="F473" s="115">
        <v>14</v>
      </c>
      <c r="G473" s="57">
        <f>(OBJECTIF!$E$5/OBJECTIF!$E$9)*INDIC[[#This Row],[jour du mois]]</f>
        <v>228274.66666666669</v>
      </c>
      <c r="H473" s="57">
        <f>(OBJECTIF!$E$8/OBJECTIF!$E$9)*INDIC[[#This Row],[jour du mois]]</f>
        <v>0</v>
      </c>
      <c r="I473" s="57">
        <f>(OBJECTIF!$E$4/OBJECTIF!$E$9)*INDIC[[#This Row],[jour du mois]]</f>
        <v>586992</v>
      </c>
      <c r="J473" s="57">
        <f>(OBJECTIF!$E$7/OBJECTIF!$E$9)*INDIC[[#This Row],[jour du mois]]</f>
        <v>0</v>
      </c>
      <c r="K473" s="35"/>
      <c r="L473" s="51"/>
      <c r="M473" s="51"/>
    </row>
    <row r="474" spans="1:13" x14ac:dyDescent="0.3">
      <c r="A474" s="5">
        <v>45397</v>
      </c>
      <c r="B474" s="56"/>
      <c r="C474" s="57"/>
      <c r="D474" s="57"/>
      <c r="E474" s="57"/>
      <c r="F474" s="115">
        <v>15</v>
      </c>
      <c r="G474" s="57">
        <f>(OBJECTIF!$E$5/OBJECTIF!$E$9)*INDIC[[#This Row],[jour du mois]]</f>
        <v>244580</v>
      </c>
      <c r="H474" s="57">
        <f>(OBJECTIF!$E$8/OBJECTIF!$E$9)*INDIC[[#This Row],[jour du mois]]</f>
        <v>0</v>
      </c>
      <c r="I474" s="57">
        <f>(OBJECTIF!$E$4/OBJECTIF!$E$9)*INDIC[[#This Row],[jour du mois]]</f>
        <v>628920</v>
      </c>
      <c r="J474" s="57">
        <f>(OBJECTIF!$E$7/OBJECTIF!$E$9)*INDIC[[#This Row],[jour du mois]]</f>
        <v>0</v>
      </c>
      <c r="K474" s="35"/>
      <c r="L474" s="51"/>
      <c r="M474" s="51"/>
    </row>
    <row r="475" spans="1:13" x14ac:dyDescent="0.3">
      <c r="A475" s="5">
        <v>45398</v>
      </c>
      <c r="B475" s="56"/>
      <c r="C475" s="57"/>
      <c r="D475" s="57"/>
      <c r="E475" s="57"/>
      <c r="F475" s="115">
        <v>16</v>
      </c>
      <c r="G475" s="57">
        <f>(OBJECTIF!$E$5/OBJECTIF!$E$9)*INDIC[[#This Row],[jour du mois]]</f>
        <v>260885.33333333334</v>
      </c>
      <c r="H475" s="57">
        <f>(OBJECTIF!$E$8/OBJECTIF!$E$9)*INDIC[[#This Row],[jour du mois]]</f>
        <v>0</v>
      </c>
      <c r="I475" s="57">
        <f>(OBJECTIF!$E$4/OBJECTIF!$E$9)*INDIC[[#This Row],[jour du mois]]</f>
        <v>670848</v>
      </c>
      <c r="J475" s="57">
        <f>(OBJECTIF!$E$7/OBJECTIF!$E$9)*INDIC[[#This Row],[jour du mois]]</f>
        <v>0</v>
      </c>
      <c r="K475" s="35"/>
      <c r="L475" s="51"/>
      <c r="M475" s="51"/>
    </row>
    <row r="476" spans="1:13" x14ac:dyDescent="0.3">
      <c r="A476" s="5">
        <v>45399</v>
      </c>
      <c r="B476" s="56"/>
      <c r="C476" s="57"/>
      <c r="D476" s="57"/>
      <c r="E476" s="57"/>
      <c r="F476" s="115">
        <v>17</v>
      </c>
      <c r="G476" s="57">
        <f>(OBJECTIF!$E$5/OBJECTIF!$E$9)*INDIC[[#This Row],[jour du mois]]</f>
        <v>277190.66666666669</v>
      </c>
      <c r="H476" s="57">
        <f>(OBJECTIF!$E$8/OBJECTIF!$E$9)*INDIC[[#This Row],[jour du mois]]</f>
        <v>0</v>
      </c>
      <c r="I476" s="57">
        <f>(OBJECTIF!$E$4/OBJECTIF!$E$9)*INDIC[[#This Row],[jour du mois]]</f>
        <v>712776</v>
      </c>
      <c r="J476" s="57">
        <f>(OBJECTIF!$E$7/OBJECTIF!$E$9)*INDIC[[#This Row],[jour du mois]]</f>
        <v>0</v>
      </c>
      <c r="K476" s="35"/>
      <c r="L476" s="51"/>
      <c r="M476" s="51"/>
    </row>
    <row r="477" spans="1:13" x14ac:dyDescent="0.3">
      <c r="A477" s="5">
        <v>45400</v>
      </c>
      <c r="B477" s="56"/>
      <c r="C477" s="57"/>
      <c r="D477" s="57"/>
      <c r="E477" s="57"/>
      <c r="F477" s="115">
        <v>18</v>
      </c>
      <c r="G477" s="57">
        <f>(OBJECTIF!$E$5/OBJECTIF!$E$9)*INDIC[[#This Row],[jour du mois]]</f>
        <v>293496</v>
      </c>
      <c r="H477" s="57">
        <f>(OBJECTIF!$E$8/OBJECTIF!$E$9)*INDIC[[#This Row],[jour du mois]]</f>
        <v>0</v>
      </c>
      <c r="I477" s="57">
        <f>(OBJECTIF!$E$4/OBJECTIF!$E$9)*INDIC[[#This Row],[jour du mois]]</f>
        <v>754704</v>
      </c>
      <c r="J477" s="57">
        <f>(OBJECTIF!$E$7/OBJECTIF!$E$9)*INDIC[[#This Row],[jour du mois]]</f>
        <v>0</v>
      </c>
      <c r="K477" s="35"/>
      <c r="L477" s="51"/>
      <c r="M477" s="51"/>
    </row>
    <row r="478" spans="1:13" x14ac:dyDescent="0.3">
      <c r="A478" s="5">
        <v>45401</v>
      </c>
      <c r="B478" s="56"/>
      <c r="C478" s="57"/>
      <c r="D478" s="57"/>
      <c r="E478" s="57"/>
      <c r="F478" s="115">
        <v>19</v>
      </c>
      <c r="G478" s="57">
        <f>(OBJECTIF!$E$5/OBJECTIF!$E$9)*INDIC[[#This Row],[jour du mois]]</f>
        <v>309801.33333333337</v>
      </c>
      <c r="H478" s="57">
        <f>(OBJECTIF!$E$8/OBJECTIF!$E$9)*INDIC[[#This Row],[jour du mois]]</f>
        <v>0</v>
      </c>
      <c r="I478" s="57">
        <f>(OBJECTIF!$E$4/OBJECTIF!$E$9)*INDIC[[#This Row],[jour du mois]]</f>
        <v>796632</v>
      </c>
      <c r="J478" s="57">
        <f>(OBJECTIF!$E$7/OBJECTIF!$E$9)*INDIC[[#This Row],[jour du mois]]</f>
        <v>0</v>
      </c>
      <c r="K478" s="35"/>
      <c r="L478" s="51"/>
      <c r="M478" s="51"/>
    </row>
    <row r="479" spans="1:13" x14ac:dyDescent="0.3">
      <c r="A479" s="5">
        <v>45402</v>
      </c>
      <c r="B479" s="56"/>
      <c r="C479" s="57"/>
      <c r="D479" s="57"/>
      <c r="E479" s="57"/>
      <c r="F479" s="115">
        <v>20</v>
      </c>
      <c r="G479" s="57">
        <f>(OBJECTIF!$E$5/OBJECTIF!$E$9)*INDIC[[#This Row],[jour du mois]]</f>
        <v>326106.66666666669</v>
      </c>
      <c r="H479" s="57">
        <f>(OBJECTIF!$E$8/OBJECTIF!$E$9)*INDIC[[#This Row],[jour du mois]]</f>
        <v>0</v>
      </c>
      <c r="I479" s="57">
        <f>(OBJECTIF!$E$4/OBJECTIF!$E$9)*INDIC[[#This Row],[jour du mois]]</f>
        <v>838560</v>
      </c>
      <c r="J479" s="57">
        <f>(OBJECTIF!$E$7/OBJECTIF!$E$9)*INDIC[[#This Row],[jour du mois]]</f>
        <v>0</v>
      </c>
      <c r="K479" s="35"/>
      <c r="L479" s="51"/>
      <c r="M479" s="51"/>
    </row>
    <row r="480" spans="1:13" x14ac:dyDescent="0.3">
      <c r="A480" s="5">
        <v>45403</v>
      </c>
      <c r="B480" s="56"/>
      <c r="C480" s="57"/>
      <c r="D480" s="57"/>
      <c r="E480" s="57"/>
      <c r="F480" s="115">
        <v>21</v>
      </c>
      <c r="G480" s="57">
        <f>(OBJECTIF!$E$5/OBJECTIF!$E$9)*INDIC[[#This Row],[jour du mois]]</f>
        <v>342412</v>
      </c>
      <c r="H480" s="57">
        <f>(OBJECTIF!$E$8/OBJECTIF!$E$9)*INDIC[[#This Row],[jour du mois]]</f>
        <v>0</v>
      </c>
      <c r="I480" s="57">
        <f>(OBJECTIF!$E$4/OBJECTIF!$E$9)*INDIC[[#This Row],[jour du mois]]</f>
        <v>880488</v>
      </c>
      <c r="J480" s="57">
        <f>(OBJECTIF!$E$7/OBJECTIF!$E$9)*INDIC[[#This Row],[jour du mois]]</f>
        <v>0</v>
      </c>
      <c r="K480" s="35"/>
      <c r="L480" s="51"/>
      <c r="M480" s="51"/>
    </row>
    <row r="481" spans="1:13" x14ac:dyDescent="0.3">
      <c r="A481" s="5">
        <v>45404</v>
      </c>
      <c r="B481" s="56"/>
      <c r="C481" s="57"/>
      <c r="D481" s="57"/>
      <c r="E481" s="57"/>
      <c r="F481" s="115">
        <v>22</v>
      </c>
      <c r="G481" s="57">
        <f>(OBJECTIF!$E$5/OBJECTIF!$E$9)*INDIC[[#This Row],[jour du mois]]</f>
        <v>358717.33333333337</v>
      </c>
      <c r="H481" s="57">
        <f>(OBJECTIF!$E$8/OBJECTIF!$E$9)*INDIC[[#This Row],[jour du mois]]</f>
        <v>0</v>
      </c>
      <c r="I481" s="57">
        <f>(OBJECTIF!$E$4/OBJECTIF!$E$9)*INDIC[[#This Row],[jour du mois]]</f>
        <v>922416</v>
      </c>
      <c r="J481" s="57">
        <f>(OBJECTIF!$E$7/OBJECTIF!$E$9)*INDIC[[#This Row],[jour du mois]]</f>
        <v>0</v>
      </c>
      <c r="K481" s="35"/>
      <c r="L481" s="51"/>
      <c r="M481" s="51"/>
    </row>
    <row r="482" spans="1:13" x14ac:dyDescent="0.3">
      <c r="A482" s="5">
        <v>45405</v>
      </c>
      <c r="B482" s="56"/>
      <c r="C482" s="57"/>
      <c r="D482" s="57"/>
      <c r="E482" s="57"/>
      <c r="F482" s="115">
        <v>23</v>
      </c>
      <c r="G482" s="57">
        <f>(OBJECTIF!$E$5/OBJECTIF!$E$9)*INDIC[[#This Row],[jour du mois]]</f>
        <v>375022.66666666669</v>
      </c>
      <c r="H482" s="57">
        <f>(OBJECTIF!$E$8/OBJECTIF!$E$9)*INDIC[[#This Row],[jour du mois]]</f>
        <v>0</v>
      </c>
      <c r="I482" s="57">
        <f>(OBJECTIF!$E$4/OBJECTIF!$E$9)*INDIC[[#This Row],[jour du mois]]</f>
        <v>964344</v>
      </c>
      <c r="J482" s="57">
        <f>(OBJECTIF!$E$7/OBJECTIF!$E$9)*INDIC[[#This Row],[jour du mois]]</f>
        <v>0</v>
      </c>
      <c r="K482" s="35"/>
      <c r="L482" s="51"/>
      <c r="M482" s="51"/>
    </row>
    <row r="483" spans="1:13" x14ac:dyDescent="0.3">
      <c r="A483" s="5">
        <v>45406</v>
      </c>
      <c r="B483" s="56"/>
      <c r="C483" s="57"/>
      <c r="D483" s="57"/>
      <c r="E483" s="57"/>
      <c r="F483" s="115">
        <v>24</v>
      </c>
      <c r="G483" s="57">
        <f>(OBJECTIF!$E$5/OBJECTIF!$E$9)*INDIC[[#This Row],[jour du mois]]</f>
        <v>391328</v>
      </c>
      <c r="H483" s="57">
        <f>(OBJECTIF!$E$8/OBJECTIF!$E$9)*INDIC[[#This Row],[jour du mois]]</f>
        <v>0</v>
      </c>
      <c r="I483" s="57">
        <f>(OBJECTIF!$E$4/OBJECTIF!$E$9)*INDIC[[#This Row],[jour du mois]]</f>
        <v>1006272</v>
      </c>
      <c r="J483" s="57">
        <f>(OBJECTIF!$E$7/OBJECTIF!$E$9)*INDIC[[#This Row],[jour du mois]]</f>
        <v>0</v>
      </c>
      <c r="K483" s="35"/>
      <c r="L483" s="51"/>
      <c r="M483" s="51"/>
    </row>
    <row r="484" spans="1:13" x14ac:dyDescent="0.3">
      <c r="A484" s="5">
        <v>45407</v>
      </c>
      <c r="B484" s="56"/>
      <c r="C484" s="57"/>
      <c r="D484" s="57"/>
      <c r="E484" s="57"/>
      <c r="F484" s="115">
        <v>25</v>
      </c>
      <c r="G484" s="57">
        <f>(OBJECTIF!$E$5/OBJECTIF!$E$9)*INDIC[[#This Row],[jour du mois]]</f>
        <v>407633.33333333337</v>
      </c>
      <c r="H484" s="57">
        <f>(OBJECTIF!$E$8/OBJECTIF!$E$9)*INDIC[[#This Row],[jour du mois]]</f>
        <v>0</v>
      </c>
      <c r="I484" s="57">
        <f>(OBJECTIF!$E$4/OBJECTIF!$E$9)*INDIC[[#This Row],[jour du mois]]</f>
        <v>1048200</v>
      </c>
      <c r="J484" s="57">
        <f>(OBJECTIF!$E$7/OBJECTIF!$E$9)*INDIC[[#This Row],[jour du mois]]</f>
        <v>0</v>
      </c>
      <c r="K484" s="35"/>
      <c r="L484" s="51"/>
      <c r="M484" s="51"/>
    </row>
    <row r="485" spans="1:13" x14ac:dyDescent="0.3">
      <c r="A485" s="5">
        <v>45408</v>
      </c>
      <c r="B485" s="56"/>
      <c r="C485" s="57"/>
      <c r="D485" s="57"/>
      <c r="E485" s="57"/>
      <c r="F485" s="115">
        <v>26</v>
      </c>
      <c r="G485" s="57">
        <f>(OBJECTIF!$E$5/OBJECTIF!$E$9)*INDIC[[#This Row],[jour du mois]]</f>
        <v>423938.66666666669</v>
      </c>
      <c r="H485" s="57">
        <f>(OBJECTIF!$E$8/OBJECTIF!$E$9)*INDIC[[#This Row],[jour du mois]]</f>
        <v>0</v>
      </c>
      <c r="I485" s="57">
        <f>(OBJECTIF!$E$4/OBJECTIF!$E$9)*INDIC[[#This Row],[jour du mois]]</f>
        <v>1090128</v>
      </c>
      <c r="J485" s="57">
        <f>(OBJECTIF!$E$7/OBJECTIF!$E$9)*INDIC[[#This Row],[jour du mois]]</f>
        <v>0</v>
      </c>
      <c r="K485" s="35"/>
      <c r="L485" s="51"/>
      <c r="M485" s="51"/>
    </row>
    <row r="486" spans="1:13" x14ac:dyDescent="0.3">
      <c r="A486" s="5">
        <v>45409</v>
      </c>
      <c r="B486" s="56"/>
      <c r="C486" s="57"/>
      <c r="D486" s="57"/>
      <c r="E486" s="57"/>
      <c r="F486" s="115">
        <v>27</v>
      </c>
      <c r="G486" s="57">
        <f>(OBJECTIF!$E$5/OBJECTIF!$E$9)*INDIC[[#This Row],[jour du mois]]</f>
        <v>440244</v>
      </c>
      <c r="H486" s="57">
        <f>(OBJECTIF!$E$8/OBJECTIF!$E$9)*INDIC[[#This Row],[jour du mois]]</f>
        <v>0</v>
      </c>
      <c r="I486" s="57">
        <f>(OBJECTIF!$E$4/OBJECTIF!$E$9)*INDIC[[#This Row],[jour du mois]]</f>
        <v>1132056</v>
      </c>
      <c r="J486" s="57">
        <f>(OBJECTIF!$E$7/OBJECTIF!$E$9)*INDIC[[#This Row],[jour du mois]]</f>
        <v>0</v>
      </c>
      <c r="K486" s="35"/>
      <c r="L486" s="51"/>
      <c r="M486" s="51"/>
    </row>
    <row r="487" spans="1:13" x14ac:dyDescent="0.3">
      <c r="A487" s="5">
        <v>45410</v>
      </c>
      <c r="B487" s="56"/>
      <c r="C487" s="57"/>
      <c r="D487" s="57"/>
      <c r="E487" s="57"/>
      <c r="F487" s="115">
        <v>28</v>
      </c>
      <c r="G487" s="57">
        <f>(OBJECTIF!$E$5/OBJECTIF!$E$9)*INDIC[[#This Row],[jour du mois]]</f>
        <v>456549.33333333337</v>
      </c>
      <c r="H487" s="57">
        <f>(OBJECTIF!$E$8/OBJECTIF!$E$9)*INDIC[[#This Row],[jour du mois]]</f>
        <v>0</v>
      </c>
      <c r="I487" s="57">
        <f>(OBJECTIF!$E$4/OBJECTIF!$E$9)*INDIC[[#This Row],[jour du mois]]</f>
        <v>1173984</v>
      </c>
      <c r="J487" s="57">
        <f>(OBJECTIF!$E$7/OBJECTIF!$E$9)*INDIC[[#This Row],[jour du mois]]</f>
        <v>0</v>
      </c>
      <c r="K487" s="35"/>
      <c r="L487" s="51"/>
      <c r="M487" s="51"/>
    </row>
    <row r="488" spans="1:13" x14ac:dyDescent="0.3">
      <c r="A488" s="5">
        <v>45411</v>
      </c>
      <c r="B488" s="56"/>
      <c r="C488" s="57"/>
      <c r="D488" s="57"/>
      <c r="E488" s="57"/>
      <c r="F488" s="115">
        <v>29</v>
      </c>
      <c r="G488" s="57">
        <f>(OBJECTIF!$E$5/OBJECTIF!$E$9)*INDIC[[#This Row],[jour du mois]]</f>
        <v>472854.66666666669</v>
      </c>
      <c r="H488" s="57">
        <f>(OBJECTIF!$E$8/OBJECTIF!$E$9)*INDIC[[#This Row],[jour du mois]]</f>
        <v>0</v>
      </c>
      <c r="I488" s="57">
        <f>(OBJECTIF!$E$4/OBJECTIF!$E$9)*INDIC[[#This Row],[jour du mois]]</f>
        <v>1215912</v>
      </c>
      <c r="J488" s="57">
        <f>(OBJECTIF!$E$7/OBJECTIF!$E$9)*INDIC[[#This Row],[jour du mois]]</f>
        <v>0</v>
      </c>
      <c r="K488" s="35"/>
      <c r="L488" s="51"/>
      <c r="M488" s="51"/>
    </row>
    <row r="489" spans="1:13" x14ac:dyDescent="0.3">
      <c r="A489" s="5">
        <v>45412</v>
      </c>
      <c r="B489" s="56"/>
      <c r="C489" s="57"/>
      <c r="D489" s="57"/>
      <c r="E489" s="57"/>
      <c r="F489" s="115">
        <v>30</v>
      </c>
      <c r="G489" s="57">
        <f>(OBJECTIF!$E$5/OBJECTIF!$E$9)*INDIC[[#This Row],[jour du mois]]</f>
        <v>489160</v>
      </c>
      <c r="H489" s="57">
        <f>(OBJECTIF!$E$8/OBJECTIF!$E$9)*INDIC[[#This Row],[jour du mois]]</f>
        <v>0</v>
      </c>
      <c r="I489" s="57">
        <f>(OBJECTIF!$E$4/OBJECTIF!$E$9)*INDIC[[#This Row],[jour du mois]]</f>
        <v>1257840</v>
      </c>
      <c r="J489" s="57">
        <f>(OBJECTIF!$E$7/OBJECTIF!$E$9)*INDIC[[#This Row],[jour du mois]]</f>
        <v>0</v>
      </c>
      <c r="K489" s="35"/>
      <c r="L489" s="51"/>
      <c r="M489" s="51"/>
    </row>
    <row r="490" spans="1:13" x14ac:dyDescent="0.3">
      <c r="A490" s="5">
        <v>45413</v>
      </c>
      <c r="B490" s="56"/>
      <c r="C490" s="57"/>
      <c r="D490" s="57"/>
      <c r="E490" s="57"/>
      <c r="F490" s="115">
        <v>1</v>
      </c>
      <c r="G490" s="57">
        <f>(OBJECTIF!$F$5/OBJECTIF!$F$9)*INDIC[[#This Row],[jour du mois]]</f>
        <v>17188.387096774193</v>
      </c>
      <c r="H490" s="57">
        <f>(OBJECTIF!$F$8/OBJECTIF!$F$9)*INDIC[[#This Row],[jour du mois]]</f>
        <v>0</v>
      </c>
      <c r="I490" s="57">
        <f>(OBJECTIF!$F$4/OBJECTIF!$F$9)*INDIC[[#This Row],[jour du mois]]</f>
        <v>44198.709677419356</v>
      </c>
      <c r="J490" s="57">
        <f>(OBJECTIF!$F$7/OBJECTIF!$F$9)*INDIC[[#This Row],[jour du mois]]</f>
        <v>0</v>
      </c>
      <c r="K490" s="35"/>
      <c r="L490" s="51"/>
      <c r="M490" s="51"/>
    </row>
    <row r="491" spans="1:13" x14ac:dyDescent="0.3">
      <c r="A491" s="5">
        <v>45414</v>
      </c>
      <c r="B491" s="56"/>
      <c r="C491" s="57"/>
      <c r="D491" s="57"/>
      <c r="E491" s="57"/>
      <c r="F491" s="115">
        <v>2</v>
      </c>
      <c r="G491" s="57">
        <f>(OBJECTIF!$F$5/OBJECTIF!$F$9)*INDIC[[#This Row],[jour du mois]]</f>
        <v>34376.774193548386</v>
      </c>
      <c r="H491" s="57">
        <f>(OBJECTIF!$F$8/OBJECTIF!$F$9)*INDIC[[#This Row],[jour du mois]]</f>
        <v>0</v>
      </c>
      <c r="I491" s="57">
        <f>(OBJECTIF!$F$4/OBJECTIF!$F$9)*INDIC[[#This Row],[jour du mois]]</f>
        <v>88397.419354838712</v>
      </c>
      <c r="J491" s="57">
        <f>(OBJECTIF!$F$7/OBJECTIF!$F$9)*INDIC[[#This Row],[jour du mois]]</f>
        <v>0</v>
      </c>
      <c r="K491" s="35"/>
      <c r="L491" s="51"/>
      <c r="M491" s="51"/>
    </row>
    <row r="492" spans="1:13" x14ac:dyDescent="0.3">
      <c r="A492" s="5">
        <v>45415</v>
      </c>
      <c r="B492" s="56"/>
      <c r="C492" s="57"/>
      <c r="D492" s="57"/>
      <c r="E492" s="57"/>
      <c r="F492" s="115">
        <v>3</v>
      </c>
      <c r="G492" s="57">
        <f>(OBJECTIF!$F$5/OBJECTIF!$F$9)*INDIC[[#This Row],[jour du mois]]</f>
        <v>51565.161290322576</v>
      </c>
      <c r="H492" s="57">
        <f>(OBJECTIF!$F$8/OBJECTIF!$F$9)*INDIC[[#This Row],[jour du mois]]</f>
        <v>0</v>
      </c>
      <c r="I492" s="57">
        <f>(OBJECTIF!$F$4/OBJECTIF!$F$9)*INDIC[[#This Row],[jour du mois]]</f>
        <v>132596.12903225806</v>
      </c>
      <c r="J492" s="57">
        <f>(OBJECTIF!$F$7/OBJECTIF!$F$9)*INDIC[[#This Row],[jour du mois]]</f>
        <v>0</v>
      </c>
      <c r="K492" s="35"/>
      <c r="L492" s="51"/>
      <c r="M492" s="51"/>
    </row>
    <row r="493" spans="1:13" x14ac:dyDescent="0.3">
      <c r="A493" s="5">
        <v>45416</v>
      </c>
      <c r="B493" s="56"/>
      <c r="C493" s="57"/>
      <c r="D493" s="57"/>
      <c r="E493" s="57"/>
      <c r="F493" s="115">
        <v>4</v>
      </c>
      <c r="G493" s="57">
        <f>(OBJECTIF!$F$5/OBJECTIF!$F$9)*INDIC[[#This Row],[jour du mois]]</f>
        <v>68753.548387096773</v>
      </c>
      <c r="H493" s="57">
        <f>(OBJECTIF!$F$8/OBJECTIF!$F$9)*INDIC[[#This Row],[jour du mois]]</f>
        <v>0</v>
      </c>
      <c r="I493" s="57">
        <f>(OBJECTIF!$F$4/OBJECTIF!$F$9)*INDIC[[#This Row],[jour du mois]]</f>
        <v>176794.83870967742</v>
      </c>
      <c r="J493" s="57">
        <f>(OBJECTIF!$F$7/OBJECTIF!$F$9)*INDIC[[#This Row],[jour du mois]]</f>
        <v>0</v>
      </c>
      <c r="K493" s="35"/>
      <c r="L493" s="51"/>
      <c r="M493" s="51"/>
    </row>
    <row r="494" spans="1:13" x14ac:dyDescent="0.3">
      <c r="A494" s="5">
        <v>45417</v>
      </c>
      <c r="B494" s="56"/>
      <c r="C494" s="57"/>
      <c r="D494" s="57"/>
      <c r="E494" s="57"/>
      <c r="F494" s="115">
        <v>5</v>
      </c>
      <c r="G494" s="57">
        <f>(OBJECTIF!$F$5/OBJECTIF!$F$9)*INDIC[[#This Row],[jour du mois]]</f>
        <v>85941.93548387097</v>
      </c>
      <c r="H494" s="57">
        <f>(OBJECTIF!$F$8/OBJECTIF!$F$9)*INDIC[[#This Row],[jour du mois]]</f>
        <v>0</v>
      </c>
      <c r="I494" s="57">
        <f>(OBJECTIF!$F$4/OBJECTIF!$F$9)*INDIC[[#This Row],[jour du mois]]</f>
        <v>220993.54838709679</v>
      </c>
      <c r="J494" s="57">
        <f>(OBJECTIF!$F$7/OBJECTIF!$F$9)*INDIC[[#This Row],[jour du mois]]</f>
        <v>0</v>
      </c>
      <c r="K494" s="35"/>
      <c r="L494" s="51"/>
      <c r="M494" s="51"/>
    </row>
    <row r="495" spans="1:13" x14ac:dyDescent="0.3">
      <c r="A495" s="5">
        <v>45418</v>
      </c>
      <c r="B495" s="56"/>
      <c r="C495" s="57"/>
      <c r="D495" s="57"/>
      <c r="E495" s="57"/>
      <c r="F495" s="115">
        <v>6</v>
      </c>
      <c r="G495" s="57">
        <f>(OBJECTIF!$F$5/OBJECTIF!$F$9)*INDIC[[#This Row],[jour du mois]]</f>
        <v>103130.32258064515</v>
      </c>
      <c r="H495" s="57">
        <f>(OBJECTIF!$F$8/OBJECTIF!$F$9)*INDIC[[#This Row],[jour du mois]]</f>
        <v>0</v>
      </c>
      <c r="I495" s="57">
        <f>(OBJECTIF!$F$4/OBJECTIF!$F$9)*INDIC[[#This Row],[jour du mois]]</f>
        <v>265192.25806451612</v>
      </c>
      <c r="J495" s="57">
        <f>(OBJECTIF!$F$7/OBJECTIF!$F$9)*INDIC[[#This Row],[jour du mois]]</f>
        <v>0</v>
      </c>
      <c r="K495" s="35"/>
      <c r="L495" s="51"/>
      <c r="M495" s="51"/>
    </row>
    <row r="496" spans="1:13" x14ac:dyDescent="0.3">
      <c r="A496" s="5">
        <v>45419</v>
      </c>
      <c r="B496" s="56"/>
      <c r="C496" s="57"/>
      <c r="D496" s="57"/>
      <c r="E496" s="57"/>
      <c r="F496" s="115">
        <v>7</v>
      </c>
      <c r="G496" s="57">
        <f>(OBJECTIF!$F$5/OBJECTIF!$F$9)*INDIC[[#This Row],[jour du mois]]</f>
        <v>120318.70967741935</v>
      </c>
      <c r="H496" s="57">
        <f>(OBJECTIF!$F$8/OBJECTIF!$F$9)*INDIC[[#This Row],[jour du mois]]</f>
        <v>0</v>
      </c>
      <c r="I496" s="57">
        <f>(OBJECTIF!$F$4/OBJECTIF!$F$9)*INDIC[[#This Row],[jour du mois]]</f>
        <v>309390.96774193551</v>
      </c>
      <c r="J496" s="57">
        <f>(OBJECTIF!$F$7/OBJECTIF!$F$9)*INDIC[[#This Row],[jour du mois]]</f>
        <v>0</v>
      </c>
      <c r="K496" s="35"/>
      <c r="L496" s="51"/>
      <c r="M496" s="51"/>
    </row>
    <row r="497" spans="1:13" x14ac:dyDescent="0.3">
      <c r="A497" s="5">
        <v>45420</v>
      </c>
      <c r="B497" s="56"/>
      <c r="C497" s="57"/>
      <c r="D497" s="57"/>
      <c r="E497" s="57"/>
      <c r="F497" s="115">
        <v>8</v>
      </c>
      <c r="G497" s="57">
        <f>(OBJECTIF!$F$5/OBJECTIF!$F$9)*INDIC[[#This Row],[jour du mois]]</f>
        <v>137507.09677419355</v>
      </c>
      <c r="H497" s="57">
        <f>(OBJECTIF!$F$8/OBJECTIF!$F$9)*INDIC[[#This Row],[jour du mois]]</f>
        <v>0</v>
      </c>
      <c r="I497" s="57">
        <f>(OBJECTIF!$F$4/OBJECTIF!$F$9)*INDIC[[#This Row],[jour du mois]]</f>
        <v>353589.67741935485</v>
      </c>
      <c r="J497" s="57">
        <f>(OBJECTIF!$F$7/OBJECTIF!$F$9)*INDIC[[#This Row],[jour du mois]]</f>
        <v>0</v>
      </c>
      <c r="K497" s="35"/>
      <c r="L497" s="51"/>
      <c r="M497" s="51"/>
    </row>
    <row r="498" spans="1:13" x14ac:dyDescent="0.3">
      <c r="A498" s="5">
        <v>45421</v>
      </c>
      <c r="B498" s="56"/>
      <c r="C498" s="57"/>
      <c r="D498" s="57"/>
      <c r="E498" s="57"/>
      <c r="F498" s="115">
        <v>9</v>
      </c>
      <c r="G498" s="57">
        <f>(OBJECTIF!$F$5/OBJECTIF!$F$9)*INDIC[[#This Row],[jour du mois]]</f>
        <v>154695.48387096773</v>
      </c>
      <c r="H498" s="57">
        <f>(OBJECTIF!$F$8/OBJECTIF!$F$9)*INDIC[[#This Row],[jour du mois]]</f>
        <v>0</v>
      </c>
      <c r="I498" s="57">
        <f>(OBJECTIF!$F$4/OBJECTIF!$F$9)*INDIC[[#This Row],[jour du mois]]</f>
        <v>397788.38709677418</v>
      </c>
      <c r="J498" s="57">
        <f>(OBJECTIF!$F$7/OBJECTIF!$F$9)*INDIC[[#This Row],[jour du mois]]</f>
        <v>0</v>
      </c>
      <c r="K498" s="35"/>
      <c r="L498" s="51"/>
      <c r="M498" s="51"/>
    </row>
    <row r="499" spans="1:13" x14ac:dyDescent="0.3">
      <c r="A499" s="5">
        <v>45422</v>
      </c>
      <c r="B499" s="56"/>
      <c r="C499" s="57"/>
      <c r="D499" s="57"/>
      <c r="E499" s="57"/>
      <c r="F499" s="115">
        <v>10</v>
      </c>
      <c r="G499" s="57">
        <f>(OBJECTIF!$F$5/OBJECTIF!$F$9)*INDIC[[#This Row],[jour du mois]]</f>
        <v>171883.87096774194</v>
      </c>
      <c r="H499" s="57">
        <f>(OBJECTIF!$F$8/OBJECTIF!$F$9)*INDIC[[#This Row],[jour du mois]]</f>
        <v>0</v>
      </c>
      <c r="I499" s="57">
        <f>(OBJECTIF!$F$4/OBJECTIF!$F$9)*INDIC[[#This Row],[jour du mois]]</f>
        <v>441987.09677419357</v>
      </c>
      <c r="J499" s="57">
        <f>(OBJECTIF!$F$7/OBJECTIF!$F$9)*INDIC[[#This Row],[jour du mois]]</f>
        <v>0</v>
      </c>
      <c r="K499" s="35"/>
      <c r="L499" s="51"/>
      <c r="M499" s="51"/>
    </row>
    <row r="500" spans="1:13" x14ac:dyDescent="0.3">
      <c r="A500" s="5">
        <v>45423</v>
      </c>
      <c r="B500" s="56"/>
      <c r="C500" s="57"/>
      <c r="D500" s="57"/>
      <c r="E500" s="57"/>
      <c r="F500" s="115">
        <v>11</v>
      </c>
      <c r="G500" s="57">
        <f>(OBJECTIF!$F$5/OBJECTIF!$F$9)*INDIC[[#This Row],[jour du mois]]</f>
        <v>189072.25806451612</v>
      </c>
      <c r="H500" s="57">
        <f>(OBJECTIF!$F$8/OBJECTIF!$F$9)*INDIC[[#This Row],[jour du mois]]</f>
        <v>0</v>
      </c>
      <c r="I500" s="57">
        <f>(OBJECTIF!$F$4/OBJECTIF!$F$9)*INDIC[[#This Row],[jour du mois]]</f>
        <v>486185.80645161291</v>
      </c>
      <c r="J500" s="57">
        <f>(OBJECTIF!$F$7/OBJECTIF!$F$9)*INDIC[[#This Row],[jour du mois]]</f>
        <v>0</v>
      </c>
      <c r="K500" s="35"/>
      <c r="L500" s="51"/>
      <c r="M500" s="51"/>
    </row>
    <row r="501" spans="1:13" x14ac:dyDescent="0.3">
      <c r="A501" s="5">
        <v>45424</v>
      </c>
      <c r="B501" s="56"/>
      <c r="C501" s="57"/>
      <c r="D501" s="57"/>
      <c r="E501" s="57"/>
      <c r="F501" s="115">
        <v>12</v>
      </c>
      <c r="G501" s="57">
        <f>(OBJECTIF!$F$5/OBJECTIF!$F$9)*INDIC[[#This Row],[jour du mois]]</f>
        <v>206260.6451612903</v>
      </c>
      <c r="H501" s="57">
        <f>(OBJECTIF!$F$8/OBJECTIF!$F$9)*INDIC[[#This Row],[jour du mois]]</f>
        <v>0</v>
      </c>
      <c r="I501" s="57">
        <f>(OBJECTIF!$F$4/OBJECTIF!$F$9)*INDIC[[#This Row],[jour du mois]]</f>
        <v>530384.51612903224</v>
      </c>
      <c r="J501" s="57">
        <f>(OBJECTIF!$F$7/OBJECTIF!$F$9)*INDIC[[#This Row],[jour du mois]]</f>
        <v>0</v>
      </c>
      <c r="K501" s="35"/>
      <c r="L501" s="51"/>
      <c r="M501" s="51"/>
    </row>
    <row r="502" spans="1:13" x14ac:dyDescent="0.3">
      <c r="A502" s="5">
        <v>45425</v>
      </c>
      <c r="B502" s="56"/>
      <c r="C502" s="57"/>
      <c r="D502" s="57"/>
      <c r="E502" s="57"/>
      <c r="F502" s="115">
        <v>13</v>
      </c>
      <c r="G502" s="57">
        <f>(OBJECTIF!$F$5/OBJECTIF!$F$9)*INDIC[[#This Row],[jour du mois]]</f>
        <v>223449.03225806452</v>
      </c>
      <c r="H502" s="57">
        <f>(OBJECTIF!$F$8/OBJECTIF!$F$9)*INDIC[[#This Row],[jour du mois]]</f>
        <v>0</v>
      </c>
      <c r="I502" s="57">
        <f>(OBJECTIF!$F$4/OBJECTIF!$F$9)*INDIC[[#This Row],[jour du mois]]</f>
        <v>574583.22580645164</v>
      </c>
      <c r="J502" s="57">
        <f>(OBJECTIF!$F$7/OBJECTIF!$F$9)*INDIC[[#This Row],[jour du mois]]</f>
        <v>0</v>
      </c>
      <c r="K502" s="35"/>
      <c r="L502" s="51"/>
      <c r="M502" s="51"/>
    </row>
    <row r="503" spans="1:13" x14ac:dyDescent="0.3">
      <c r="A503" s="5">
        <v>45426</v>
      </c>
      <c r="B503" s="56"/>
      <c r="C503" s="57"/>
      <c r="D503" s="57"/>
      <c r="E503" s="57"/>
      <c r="F503" s="115">
        <v>14</v>
      </c>
      <c r="G503" s="57">
        <f>(OBJECTIF!$F$5/OBJECTIF!$F$9)*INDIC[[#This Row],[jour du mois]]</f>
        <v>240637.4193548387</v>
      </c>
      <c r="H503" s="57">
        <f>(OBJECTIF!$F$8/OBJECTIF!$F$9)*INDIC[[#This Row],[jour du mois]]</f>
        <v>0</v>
      </c>
      <c r="I503" s="57">
        <f>(OBJECTIF!$F$4/OBJECTIF!$F$9)*INDIC[[#This Row],[jour du mois]]</f>
        <v>618781.93548387103</v>
      </c>
      <c r="J503" s="57">
        <f>(OBJECTIF!$F$7/OBJECTIF!$F$9)*INDIC[[#This Row],[jour du mois]]</f>
        <v>0</v>
      </c>
      <c r="K503" s="35"/>
      <c r="L503" s="51"/>
      <c r="M503" s="51"/>
    </row>
    <row r="504" spans="1:13" x14ac:dyDescent="0.3">
      <c r="A504" s="5">
        <v>45427</v>
      </c>
      <c r="B504" s="56"/>
      <c r="C504" s="57"/>
      <c r="D504" s="57"/>
      <c r="E504" s="57"/>
      <c r="F504" s="115">
        <v>15</v>
      </c>
      <c r="G504" s="57">
        <f>(OBJECTIF!$F$5/OBJECTIF!$F$9)*INDIC[[#This Row],[jour du mois]]</f>
        <v>257825.80645161291</v>
      </c>
      <c r="H504" s="57">
        <f>(OBJECTIF!$F$8/OBJECTIF!$F$9)*INDIC[[#This Row],[jour du mois]]</f>
        <v>0</v>
      </c>
      <c r="I504" s="57">
        <f>(OBJECTIF!$F$4/OBJECTIF!$F$9)*INDIC[[#This Row],[jour du mois]]</f>
        <v>662980.6451612903</v>
      </c>
      <c r="J504" s="57">
        <f>(OBJECTIF!$F$7/OBJECTIF!$F$9)*INDIC[[#This Row],[jour du mois]]</f>
        <v>0</v>
      </c>
      <c r="K504" s="35"/>
      <c r="L504" s="51"/>
      <c r="M504" s="51"/>
    </row>
    <row r="505" spans="1:13" x14ac:dyDescent="0.3">
      <c r="A505" s="5">
        <v>45428</v>
      </c>
      <c r="B505" s="56"/>
      <c r="C505" s="57"/>
      <c r="D505" s="57"/>
      <c r="E505" s="57"/>
      <c r="F505" s="115">
        <v>16</v>
      </c>
      <c r="G505" s="57">
        <f>(OBJECTIF!$F$5/OBJECTIF!$F$9)*INDIC[[#This Row],[jour du mois]]</f>
        <v>275014.19354838709</v>
      </c>
      <c r="H505" s="57">
        <f>(OBJECTIF!$F$8/OBJECTIF!$F$9)*INDIC[[#This Row],[jour du mois]]</f>
        <v>0</v>
      </c>
      <c r="I505" s="57">
        <f>(OBJECTIF!$F$4/OBJECTIF!$F$9)*INDIC[[#This Row],[jour du mois]]</f>
        <v>707179.3548387097</v>
      </c>
      <c r="J505" s="57">
        <f>(OBJECTIF!$F$7/OBJECTIF!$F$9)*INDIC[[#This Row],[jour du mois]]</f>
        <v>0</v>
      </c>
      <c r="K505" s="35"/>
      <c r="L505" s="51"/>
      <c r="M505" s="51"/>
    </row>
    <row r="506" spans="1:13" x14ac:dyDescent="0.3">
      <c r="A506" s="5">
        <v>45429</v>
      </c>
      <c r="B506" s="56"/>
      <c r="C506" s="57"/>
      <c r="D506" s="57"/>
      <c r="E506" s="57"/>
      <c r="F506" s="115">
        <v>17</v>
      </c>
      <c r="G506" s="57">
        <f>(OBJECTIF!$F$5/OBJECTIF!$F$9)*INDIC[[#This Row],[jour du mois]]</f>
        <v>292202.58064516127</v>
      </c>
      <c r="H506" s="57">
        <f>(OBJECTIF!$F$8/OBJECTIF!$F$9)*INDIC[[#This Row],[jour du mois]]</f>
        <v>0</v>
      </c>
      <c r="I506" s="57">
        <f>(OBJECTIF!$F$4/OBJECTIF!$F$9)*INDIC[[#This Row],[jour du mois]]</f>
        <v>751378.06451612909</v>
      </c>
      <c r="J506" s="57">
        <f>(OBJECTIF!$F$7/OBJECTIF!$F$9)*INDIC[[#This Row],[jour du mois]]</f>
        <v>0</v>
      </c>
      <c r="K506" s="35"/>
      <c r="L506" s="51"/>
      <c r="M506" s="51"/>
    </row>
    <row r="507" spans="1:13" x14ac:dyDescent="0.3">
      <c r="A507" s="5">
        <v>45430</v>
      </c>
      <c r="B507" s="56"/>
      <c r="C507" s="57"/>
      <c r="D507" s="57"/>
      <c r="E507" s="57"/>
      <c r="F507" s="115">
        <v>18</v>
      </c>
      <c r="G507" s="57">
        <f>(OBJECTIF!$F$5/OBJECTIF!$F$9)*INDIC[[#This Row],[jour du mois]]</f>
        <v>309390.96774193546</v>
      </c>
      <c r="H507" s="57">
        <f>(OBJECTIF!$F$8/OBJECTIF!$F$9)*INDIC[[#This Row],[jour du mois]]</f>
        <v>0</v>
      </c>
      <c r="I507" s="57">
        <f>(OBJECTIF!$F$4/OBJECTIF!$F$9)*INDIC[[#This Row],[jour du mois]]</f>
        <v>795576.77419354836</v>
      </c>
      <c r="J507" s="57">
        <f>(OBJECTIF!$F$7/OBJECTIF!$F$9)*INDIC[[#This Row],[jour du mois]]</f>
        <v>0</v>
      </c>
      <c r="K507" s="35"/>
      <c r="L507" s="51"/>
      <c r="M507" s="51"/>
    </row>
    <row r="508" spans="1:13" x14ac:dyDescent="0.3">
      <c r="A508" s="5">
        <v>45431</v>
      </c>
      <c r="B508" s="56"/>
      <c r="C508" s="57"/>
      <c r="D508" s="57"/>
      <c r="E508" s="57"/>
      <c r="F508" s="115">
        <v>19</v>
      </c>
      <c r="G508" s="57">
        <f>(OBJECTIF!$F$5/OBJECTIF!$F$9)*INDIC[[#This Row],[jour du mois]]</f>
        <v>326579.3548387097</v>
      </c>
      <c r="H508" s="57">
        <f>(OBJECTIF!$F$8/OBJECTIF!$F$9)*INDIC[[#This Row],[jour du mois]]</f>
        <v>0</v>
      </c>
      <c r="I508" s="57">
        <f>(OBJECTIF!$F$4/OBJECTIF!$F$9)*INDIC[[#This Row],[jour du mois]]</f>
        <v>839775.48387096776</v>
      </c>
      <c r="J508" s="57">
        <f>(OBJECTIF!$F$7/OBJECTIF!$F$9)*INDIC[[#This Row],[jour du mois]]</f>
        <v>0</v>
      </c>
      <c r="K508" s="35"/>
      <c r="L508" s="51"/>
      <c r="M508" s="51"/>
    </row>
    <row r="509" spans="1:13" x14ac:dyDescent="0.3">
      <c r="A509" s="5">
        <v>45432</v>
      </c>
      <c r="B509" s="56"/>
      <c r="C509" s="57"/>
      <c r="D509" s="57"/>
      <c r="E509" s="57"/>
      <c r="F509" s="115">
        <v>20</v>
      </c>
      <c r="G509" s="57">
        <f>(OBJECTIF!$F$5/OBJECTIF!$F$9)*INDIC[[#This Row],[jour du mois]]</f>
        <v>343767.74193548388</v>
      </c>
      <c r="H509" s="57">
        <f>(OBJECTIF!$F$8/OBJECTIF!$F$9)*INDIC[[#This Row],[jour du mois]]</f>
        <v>0</v>
      </c>
      <c r="I509" s="57">
        <f>(OBJECTIF!$F$4/OBJECTIF!$F$9)*INDIC[[#This Row],[jour du mois]]</f>
        <v>883974.19354838715</v>
      </c>
      <c r="J509" s="57">
        <f>(OBJECTIF!$F$7/OBJECTIF!$F$9)*INDIC[[#This Row],[jour du mois]]</f>
        <v>0</v>
      </c>
      <c r="K509" s="35"/>
      <c r="L509" s="51"/>
      <c r="M509" s="51"/>
    </row>
    <row r="510" spans="1:13" x14ac:dyDescent="0.3">
      <c r="A510" s="5">
        <v>45433</v>
      </c>
      <c r="B510" s="56"/>
      <c r="C510" s="57"/>
      <c r="D510" s="57"/>
      <c r="E510" s="57"/>
      <c r="F510" s="115">
        <v>21</v>
      </c>
      <c r="G510" s="57">
        <f>(OBJECTIF!$F$5/OBJECTIF!$F$9)*INDIC[[#This Row],[jour du mois]]</f>
        <v>360956.12903225806</v>
      </c>
      <c r="H510" s="57">
        <f>(OBJECTIF!$F$8/OBJECTIF!$F$9)*INDIC[[#This Row],[jour du mois]]</f>
        <v>0</v>
      </c>
      <c r="I510" s="57">
        <f>(OBJECTIF!$F$4/OBJECTIF!$F$9)*INDIC[[#This Row],[jour du mois]]</f>
        <v>928172.90322580643</v>
      </c>
      <c r="J510" s="57">
        <f>(OBJECTIF!$F$7/OBJECTIF!$F$9)*INDIC[[#This Row],[jour du mois]]</f>
        <v>0</v>
      </c>
      <c r="K510" s="35"/>
      <c r="L510" s="51"/>
      <c r="M510" s="51"/>
    </row>
    <row r="511" spans="1:13" x14ac:dyDescent="0.3">
      <c r="A511" s="5">
        <v>45434</v>
      </c>
      <c r="B511" s="56"/>
      <c r="C511" s="57"/>
      <c r="D511" s="57"/>
      <c r="E511" s="57"/>
      <c r="F511" s="115">
        <v>22</v>
      </c>
      <c r="G511" s="57">
        <f>(OBJECTIF!$F$5/OBJECTIF!$F$9)*INDIC[[#This Row],[jour du mois]]</f>
        <v>378144.51612903224</v>
      </c>
      <c r="H511" s="57">
        <f>(OBJECTIF!$F$8/OBJECTIF!$F$9)*INDIC[[#This Row],[jour du mois]]</f>
        <v>0</v>
      </c>
      <c r="I511" s="57">
        <f>(OBJECTIF!$F$4/OBJECTIF!$F$9)*INDIC[[#This Row],[jour du mois]]</f>
        <v>972371.61290322582</v>
      </c>
      <c r="J511" s="57">
        <f>(OBJECTIF!$F$7/OBJECTIF!$F$9)*INDIC[[#This Row],[jour du mois]]</f>
        <v>0</v>
      </c>
      <c r="K511" s="35"/>
      <c r="L511" s="51"/>
      <c r="M511" s="51"/>
    </row>
    <row r="512" spans="1:13" x14ac:dyDescent="0.3">
      <c r="A512" s="5">
        <v>45435</v>
      </c>
      <c r="B512" s="56"/>
      <c r="C512" s="57"/>
      <c r="D512" s="57"/>
      <c r="E512" s="57"/>
      <c r="F512" s="115">
        <v>23</v>
      </c>
      <c r="G512" s="57">
        <f>(OBJECTIF!$F$5/OBJECTIF!$F$9)*INDIC[[#This Row],[jour du mois]]</f>
        <v>395332.90322580643</v>
      </c>
      <c r="H512" s="57">
        <f>(OBJECTIF!$F$8/OBJECTIF!$F$9)*INDIC[[#This Row],[jour du mois]]</f>
        <v>0</v>
      </c>
      <c r="I512" s="57">
        <f>(OBJECTIF!$F$4/OBJECTIF!$F$9)*INDIC[[#This Row],[jour du mois]]</f>
        <v>1016570.3225806452</v>
      </c>
      <c r="J512" s="57">
        <f>(OBJECTIF!$F$7/OBJECTIF!$F$9)*INDIC[[#This Row],[jour du mois]]</f>
        <v>0</v>
      </c>
      <c r="K512" s="35"/>
      <c r="L512" s="51"/>
      <c r="M512" s="51"/>
    </row>
    <row r="513" spans="1:13" x14ac:dyDescent="0.3">
      <c r="A513" s="5">
        <v>45436</v>
      </c>
      <c r="B513" s="56"/>
      <c r="C513" s="57"/>
      <c r="D513" s="57"/>
      <c r="E513" s="57"/>
      <c r="F513" s="115">
        <v>24</v>
      </c>
      <c r="G513" s="57">
        <f>(OBJECTIF!$F$5/OBJECTIF!$F$9)*INDIC[[#This Row],[jour du mois]]</f>
        <v>412521.29032258061</v>
      </c>
      <c r="H513" s="57">
        <f>(OBJECTIF!$F$8/OBJECTIF!$F$9)*INDIC[[#This Row],[jour du mois]]</f>
        <v>0</v>
      </c>
      <c r="I513" s="57">
        <f>(OBJECTIF!$F$4/OBJECTIF!$F$9)*INDIC[[#This Row],[jour du mois]]</f>
        <v>1060769.0322580645</v>
      </c>
      <c r="J513" s="57">
        <f>(OBJECTIF!$F$7/OBJECTIF!$F$9)*INDIC[[#This Row],[jour du mois]]</f>
        <v>0</v>
      </c>
      <c r="K513" s="35"/>
      <c r="L513" s="51"/>
      <c r="M513" s="51"/>
    </row>
    <row r="514" spans="1:13" x14ac:dyDescent="0.3">
      <c r="A514" s="5">
        <v>45437</v>
      </c>
      <c r="B514" s="56"/>
      <c r="C514" s="57"/>
      <c r="D514" s="57"/>
      <c r="E514" s="57"/>
      <c r="F514" s="115">
        <v>25</v>
      </c>
      <c r="G514" s="57">
        <f>(OBJECTIF!$F$5/OBJECTIF!$F$9)*INDIC[[#This Row],[jour du mois]]</f>
        <v>429709.67741935485</v>
      </c>
      <c r="H514" s="57">
        <f>(OBJECTIF!$F$8/OBJECTIF!$F$9)*INDIC[[#This Row],[jour du mois]]</f>
        <v>0</v>
      </c>
      <c r="I514" s="57">
        <f>(OBJECTIF!$F$4/OBJECTIF!$F$9)*INDIC[[#This Row],[jour du mois]]</f>
        <v>1104967.7419354839</v>
      </c>
      <c r="J514" s="57">
        <f>(OBJECTIF!$F$7/OBJECTIF!$F$9)*INDIC[[#This Row],[jour du mois]]</f>
        <v>0</v>
      </c>
      <c r="K514" s="35"/>
      <c r="L514" s="51"/>
      <c r="M514" s="51"/>
    </row>
    <row r="515" spans="1:13" x14ac:dyDescent="0.3">
      <c r="A515" s="5">
        <v>45438</v>
      </c>
      <c r="B515" s="56"/>
      <c r="C515" s="57"/>
      <c r="D515" s="57"/>
      <c r="E515" s="57"/>
      <c r="F515" s="115">
        <v>26</v>
      </c>
      <c r="G515" s="57">
        <f>(OBJECTIF!$F$5/OBJECTIF!$F$9)*INDIC[[#This Row],[jour du mois]]</f>
        <v>446898.06451612903</v>
      </c>
      <c r="H515" s="57">
        <f>(OBJECTIF!$F$8/OBJECTIF!$F$9)*INDIC[[#This Row],[jour du mois]]</f>
        <v>0</v>
      </c>
      <c r="I515" s="57">
        <f>(OBJECTIF!$F$4/OBJECTIF!$F$9)*INDIC[[#This Row],[jour du mois]]</f>
        <v>1149166.4516129033</v>
      </c>
      <c r="J515" s="57">
        <f>(OBJECTIF!$F$7/OBJECTIF!$F$9)*INDIC[[#This Row],[jour du mois]]</f>
        <v>0</v>
      </c>
      <c r="K515" s="35"/>
      <c r="L515" s="51"/>
      <c r="M515" s="51"/>
    </row>
    <row r="516" spans="1:13" x14ac:dyDescent="0.3">
      <c r="A516" s="5">
        <v>45439</v>
      </c>
      <c r="B516" s="56"/>
      <c r="C516" s="57"/>
      <c r="D516" s="57"/>
      <c r="E516" s="57"/>
      <c r="F516" s="115">
        <v>27</v>
      </c>
      <c r="G516" s="57">
        <f>(OBJECTIF!$F$5/OBJECTIF!$F$9)*INDIC[[#This Row],[jour du mois]]</f>
        <v>464086.45161290321</v>
      </c>
      <c r="H516" s="57">
        <f>(OBJECTIF!$F$8/OBJECTIF!$F$9)*INDIC[[#This Row],[jour du mois]]</f>
        <v>0</v>
      </c>
      <c r="I516" s="57">
        <f>(OBJECTIF!$F$4/OBJECTIF!$F$9)*INDIC[[#This Row],[jour du mois]]</f>
        <v>1193365.1612903227</v>
      </c>
      <c r="J516" s="57">
        <f>(OBJECTIF!$F$7/OBJECTIF!$F$9)*INDIC[[#This Row],[jour du mois]]</f>
        <v>0</v>
      </c>
      <c r="K516" s="35"/>
      <c r="L516" s="51"/>
      <c r="M516" s="51"/>
    </row>
    <row r="517" spans="1:13" x14ac:dyDescent="0.3">
      <c r="A517" s="5">
        <v>45440</v>
      </c>
      <c r="B517" s="56"/>
      <c r="C517" s="57"/>
      <c r="D517" s="57"/>
      <c r="E517" s="57"/>
      <c r="F517" s="115">
        <v>28</v>
      </c>
      <c r="G517" s="57">
        <f>(OBJECTIF!$F$5/OBJECTIF!$F$9)*INDIC[[#This Row],[jour du mois]]</f>
        <v>481274.83870967739</v>
      </c>
      <c r="H517" s="57">
        <f>(OBJECTIF!$F$8/OBJECTIF!$F$9)*INDIC[[#This Row],[jour du mois]]</f>
        <v>0</v>
      </c>
      <c r="I517" s="57">
        <f>(OBJECTIF!$F$4/OBJECTIF!$F$9)*INDIC[[#This Row],[jour du mois]]</f>
        <v>1237563.8709677421</v>
      </c>
      <c r="J517" s="57">
        <f>(OBJECTIF!$F$7/OBJECTIF!$F$9)*INDIC[[#This Row],[jour du mois]]</f>
        <v>0</v>
      </c>
      <c r="K517" s="35"/>
      <c r="L517" s="51"/>
      <c r="M517" s="51"/>
    </row>
    <row r="518" spans="1:13" x14ac:dyDescent="0.3">
      <c r="A518" s="5">
        <v>45441</v>
      </c>
      <c r="B518" s="56"/>
      <c r="C518" s="57"/>
      <c r="D518" s="57"/>
      <c r="E518" s="57"/>
      <c r="F518" s="115">
        <v>29</v>
      </c>
      <c r="G518" s="57">
        <f>(OBJECTIF!$F$5/OBJECTIF!$F$9)*INDIC[[#This Row],[jour du mois]]</f>
        <v>498463.22580645158</v>
      </c>
      <c r="H518" s="57">
        <f>(OBJECTIF!$F$8/OBJECTIF!$F$9)*INDIC[[#This Row],[jour du mois]]</f>
        <v>0</v>
      </c>
      <c r="I518" s="57">
        <f>(OBJECTIF!$F$4/OBJECTIF!$F$9)*INDIC[[#This Row],[jour du mois]]</f>
        <v>1281762.5806451612</v>
      </c>
      <c r="J518" s="57">
        <f>(OBJECTIF!$F$7/OBJECTIF!$F$9)*INDIC[[#This Row],[jour du mois]]</f>
        <v>0</v>
      </c>
      <c r="K518" s="35"/>
      <c r="L518" s="51"/>
      <c r="M518" s="51"/>
    </row>
    <row r="519" spans="1:13" x14ac:dyDescent="0.3">
      <c r="A519" s="5">
        <v>45442</v>
      </c>
      <c r="B519" s="56"/>
      <c r="C519" s="57"/>
      <c r="D519" s="57"/>
      <c r="E519" s="57"/>
      <c r="F519" s="115">
        <v>30</v>
      </c>
      <c r="G519" s="57">
        <f>(OBJECTIF!$F$5/OBJECTIF!$F$9)*INDIC[[#This Row],[jour du mois]]</f>
        <v>515651.61290322582</v>
      </c>
      <c r="H519" s="57">
        <f>(OBJECTIF!$F$8/OBJECTIF!$F$9)*INDIC[[#This Row],[jour du mois]]</f>
        <v>0</v>
      </c>
      <c r="I519" s="57">
        <f>(OBJECTIF!$F$4/OBJECTIF!$F$9)*INDIC[[#This Row],[jour du mois]]</f>
        <v>1325961.2903225806</v>
      </c>
      <c r="J519" s="57">
        <f>(OBJECTIF!$F$7/OBJECTIF!$F$9)*INDIC[[#This Row],[jour du mois]]</f>
        <v>0</v>
      </c>
      <c r="K519" s="35"/>
      <c r="L519" s="51"/>
      <c r="M519" s="51"/>
    </row>
    <row r="520" spans="1:13" x14ac:dyDescent="0.3">
      <c r="A520" s="5">
        <v>45443</v>
      </c>
      <c r="B520" s="56"/>
      <c r="C520" s="57"/>
      <c r="D520" s="57"/>
      <c r="E520" s="57"/>
      <c r="F520" s="115">
        <v>31</v>
      </c>
      <c r="G520" s="57">
        <f>(OBJECTIF!$F$5/OBJECTIF!$F$9)*INDIC[[#This Row],[jour du mois]]</f>
        <v>532840</v>
      </c>
      <c r="H520" s="57">
        <f>(OBJECTIF!$F$8/OBJECTIF!$F$9)*INDIC[[#This Row],[jour du mois]]</f>
        <v>0</v>
      </c>
      <c r="I520" s="57">
        <f>(OBJECTIF!$F$4/OBJECTIF!$F$9)*INDIC[[#This Row],[jour du mois]]</f>
        <v>1370160</v>
      </c>
      <c r="J520" s="57">
        <f>(OBJECTIF!$F$7/OBJECTIF!$F$9)*INDIC[[#This Row],[jour du mois]]</f>
        <v>0</v>
      </c>
      <c r="K520" s="35"/>
      <c r="L520" s="51"/>
      <c r="M520" s="51"/>
    </row>
    <row r="521" spans="1:13" x14ac:dyDescent="0.3">
      <c r="A521" s="5">
        <v>45444</v>
      </c>
      <c r="B521" s="56"/>
      <c r="C521" s="57"/>
      <c r="D521" s="57"/>
      <c r="E521" s="57"/>
      <c r="F521" s="115">
        <v>1</v>
      </c>
      <c r="G521" s="57">
        <f>(OBJECTIF!$G$5/OBJECTIF!$G$9)*INDIC[[#This Row],[jour du mois]]</f>
        <v>17332</v>
      </c>
      <c r="H521" s="57">
        <f>(OBJECTIF!$G$8/OBJECTIF!$G$9)*INDIC[[#This Row],[jour du mois]]</f>
        <v>0</v>
      </c>
      <c r="I521" s="57">
        <f>(OBJECTIF!$G$4/OBJECTIF!$G$9)*INDIC[[#This Row],[jour du mois]]</f>
        <v>44568</v>
      </c>
      <c r="J521" s="57">
        <f>(OBJECTIF!$G$7/OBJECTIF!$G$9)*INDIC[[#This Row],[jour du mois]]</f>
        <v>0</v>
      </c>
      <c r="K521" s="35"/>
      <c r="L521" s="51"/>
      <c r="M521" s="51"/>
    </row>
    <row r="522" spans="1:13" x14ac:dyDescent="0.3">
      <c r="A522" s="5">
        <v>45445</v>
      </c>
      <c r="B522" s="56"/>
      <c r="C522" s="57"/>
      <c r="D522" s="57"/>
      <c r="E522" s="57"/>
      <c r="F522" s="115">
        <v>2</v>
      </c>
      <c r="G522" s="57">
        <f>(OBJECTIF!$G$5/OBJECTIF!$G$9)*INDIC[[#This Row],[jour du mois]]</f>
        <v>34664</v>
      </c>
      <c r="H522" s="57">
        <f>(OBJECTIF!$G$8/OBJECTIF!$G$9)*INDIC[[#This Row],[jour du mois]]</f>
        <v>0</v>
      </c>
      <c r="I522" s="57">
        <f>(OBJECTIF!$G$4/OBJECTIF!$G$9)*INDIC[[#This Row],[jour du mois]]</f>
        <v>89136</v>
      </c>
      <c r="J522" s="57">
        <f>(OBJECTIF!$G$7/OBJECTIF!$G$9)*INDIC[[#This Row],[jour du mois]]</f>
        <v>0</v>
      </c>
      <c r="K522" s="35"/>
      <c r="L522" s="51"/>
      <c r="M522" s="51"/>
    </row>
    <row r="523" spans="1:13" x14ac:dyDescent="0.3">
      <c r="A523" s="5">
        <v>45446</v>
      </c>
      <c r="B523" s="56"/>
      <c r="C523" s="57"/>
      <c r="D523" s="57"/>
      <c r="E523" s="57"/>
      <c r="F523" s="115">
        <v>3</v>
      </c>
      <c r="G523" s="57">
        <f>(OBJECTIF!$G$5/OBJECTIF!$G$9)*INDIC[[#This Row],[jour du mois]]</f>
        <v>51996</v>
      </c>
      <c r="H523" s="57">
        <f>(OBJECTIF!$G$8/OBJECTIF!$G$9)*INDIC[[#This Row],[jour du mois]]</f>
        <v>0</v>
      </c>
      <c r="I523" s="57">
        <f>(OBJECTIF!$G$4/OBJECTIF!$G$9)*INDIC[[#This Row],[jour du mois]]</f>
        <v>133704</v>
      </c>
      <c r="J523" s="57">
        <f>(OBJECTIF!$G$7/OBJECTIF!$G$9)*INDIC[[#This Row],[jour du mois]]</f>
        <v>0</v>
      </c>
      <c r="K523" s="35"/>
      <c r="L523" s="51"/>
      <c r="M523" s="51"/>
    </row>
    <row r="524" spans="1:13" x14ac:dyDescent="0.3">
      <c r="A524" s="5">
        <v>45447</v>
      </c>
      <c r="B524" s="56"/>
      <c r="C524" s="57"/>
      <c r="D524" s="57"/>
      <c r="E524" s="57"/>
      <c r="F524" s="115">
        <v>4</v>
      </c>
      <c r="G524" s="57">
        <f>(OBJECTIF!$G$5/OBJECTIF!$G$9)*INDIC[[#This Row],[jour du mois]]</f>
        <v>69328</v>
      </c>
      <c r="H524" s="57">
        <f>(OBJECTIF!$G$8/OBJECTIF!$G$9)*INDIC[[#This Row],[jour du mois]]</f>
        <v>0</v>
      </c>
      <c r="I524" s="57">
        <f>(OBJECTIF!$G$4/OBJECTIF!$G$9)*INDIC[[#This Row],[jour du mois]]</f>
        <v>178272</v>
      </c>
      <c r="J524" s="57">
        <f>(OBJECTIF!$G$7/OBJECTIF!$G$9)*INDIC[[#This Row],[jour du mois]]</f>
        <v>0</v>
      </c>
      <c r="K524" s="35"/>
      <c r="L524" s="51"/>
      <c r="M524" s="51"/>
    </row>
    <row r="525" spans="1:13" x14ac:dyDescent="0.3">
      <c r="A525" s="5">
        <v>45448</v>
      </c>
      <c r="B525" s="56"/>
      <c r="C525" s="57"/>
      <c r="D525" s="57"/>
      <c r="E525" s="57"/>
      <c r="F525" s="115">
        <v>5</v>
      </c>
      <c r="G525" s="57">
        <f>(OBJECTIF!$G$5/OBJECTIF!$G$9)*INDIC[[#This Row],[jour du mois]]</f>
        <v>86660</v>
      </c>
      <c r="H525" s="57">
        <f>(OBJECTIF!$G$8/OBJECTIF!$G$9)*INDIC[[#This Row],[jour du mois]]</f>
        <v>0</v>
      </c>
      <c r="I525" s="57">
        <f>(OBJECTIF!$G$4/OBJECTIF!$G$9)*INDIC[[#This Row],[jour du mois]]</f>
        <v>222840</v>
      </c>
      <c r="J525" s="57">
        <f>(OBJECTIF!$G$7/OBJECTIF!$G$9)*INDIC[[#This Row],[jour du mois]]</f>
        <v>0</v>
      </c>
      <c r="K525" s="35"/>
      <c r="L525" s="51"/>
      <c r="M525" s="51"/>
    </row>
    <row r="526" spans="1:13" x14ac:dyDescent="0.3">
      <c r="A526" s="5">
        <v>45449</v>
      </c>
      <c r="B526" s="56"/>
      <c r="C526" s="57"/>
      <c r="D526" s="57"/>
      <c r="E526" s="57"/>
      <c r="F526" s="115">
        <v>6</v>
      </c>
      <c r="G526" s="57">
        <f>(OBJECTIF!$G$5/OBJECTIF!$G$9)*INDIC[[#This Row],[jour du mois]]</f>
        <v>103992</v>
      </c>
      <c r="H526" s="57">
        <f>(OBJECTIF!$G$8/OBJECTIF!$G$9)*INDIC[[#This Row],[jour du mois]]</f>
        <v>0</v>
      </c>
      <c r="I526" s="57">
        <f>(OBJECTIF!$G$4/OBJECTIF!$G$9)*INDIC[[#This Row],[jour du mois]]</f>
        <v>267408</v>
      </c>
      <c r="J526" s="57">
        <f>(OBJECTIF!$G$7/OBJECTIF!$G$9)*INDIC[[#This Row],[jour du mois]]</f>
        <v>0</v>
      </c>
      <c r="K526" s="35"/>
      <c r="L526" s="51"/>
      <c r="M526" s="51"/>
    </row>
    <row r="527" spans="1:13" x14ac:dyDescent="0.3">
      <c r="A527" s="5">
        <v>45450</v>
      </c>
      <c r="B527" s="56"/>
      <c r="C527" s="57"/>
      <c r="D527" s="57"/>
      <c r="E527" s="57"/>
      <c r="F527" s="115">
        <v>7</v>
      </c>
      <c r="G527" s="57">
        <f>(OBJECTIF!$G$5/OBJECTIF!$G$9)*INDIC[[#This Row],[jour du mois]]</f>
        <v>121324</v>
      </c>
      <c r="H527" s="57">
        <f>(OBJECTIF!$G$8/OBJECTIF!$G$9)*INDIC[[#This Row],[jour du mois]]</f>
        <v>0</v>
      </c>
      <c r="I527" s="57">
        <f>(OBJECTIF!$G$4/OBJECTIF!$G$9)*INDIC[[#This Row],[jour du mois]]</f>
        <v>311976</v>
      </c>
      <c r="J527" s="57">
        <f>(OBJECTIF!$G$7/OBJECTIF!$G$9)*INDIC[[#This Row],[jour du mois]]</f>
        <v>0</v>
      </c>
      <c r="K527" s="35"/>
      <c r="L527" s="51"/>
      <c r="M527" s="51"/>
    </row>
    <row r="528" spans="1:13" x14ac:dyDescent="0.3">
      <c r="A528" s="5">
        <v>45451</v>
      </c>
      <c r="B528" s="56"/>
      <c r="C528" s="57"/>
      <c r="D528" s="57"/>
      <c r="E528" s="57"/>
      <c r="F528" s="115">
        <v>8</v>
      </c>
      <c r="G528" s="57">
        <f>(OBJECTIF!$G$5/OBJECTIF!$G$9)*INDIC[[#This Row],[jour du mois]]</f>
        <v>138656</v>
      </c>
      <c r="H528" s="57">
        <f>(OBJECTIF!$G$8/OBJECTIF!$G$9)*INDIC[[#This Row],[jour du mois]]</f>
        <v>0</v>
      </c>
      <c r="I528" s="57">
        <f>(OBJECTIF!$G$4/OBJECTIF!$G$9)*INDIC[[#This Row],[jour du mois]]</f>
        <v>356544</v>
      </c>
      <c r="J528" s="57">
        <f>(OBJECTIF!$G$7/OBJECTIF!$G$9)*INDIC[[#This Row],[jour du mois]]</f>
        <v>0</v>
      </c>
      <c r="K528" s="35"/>
      <c r="L528" s="51"/>
      <c r="M528" s="51"/>
    </row>
    <row r="529" spans="1:13" x14ac:dyDescent="0.3">
      <c r="A529" s="5">
        <v>45452</v>
      </c>
      <c r="B529" s="56"/>
      <c r="C529" s="57"/>
      <c r="D529" s="57"/>
      <c r="E529" s="57"/>
      <c r="F529" s="115">
        <v>9</v>
      </c>
      <c r="G529" s="57">
        <f>(OBJECTIF!$G$5/OBJECTIF!$G$9)*INDIC[[#This Row],[jour du mois]]</f>
        <v>155988</v>
      </c>
      <c r="H529" s="57">
        <f>(OBJECTIF!$G$8/OBJECTIF!$G$9)*INDIC[[#This Row],[jour du mois]]</f>
        <v>0</v>
      </c>
      <c r="I529" s="57">
        <f>(OBJECTIF!$G$4/OBJECTIF!$G$9)*INDIC[[#This Row],[jour du mois]]</f>
        <v>401112</v>
      </c>
      <c r="J529" s="57">
        <f>(OBJECTIF!$G$7/OBJECTIF!$G$9)*INDIC[[#This Row],[jour du mois]]</f>
        <v>0</v>
      </c>
      <c r="K529" s="35"/>
      <c r="L529" s="51"/>
      <c r="M529" s="51"/>
    </row>
    <row r="530" spans="1:13" x14ac:dyDescent="0.3">
      <c r="A530" s="5">
        <v>45453</v>
      </c>
      <c r="B530" s="56"/>
      <c r="C530" s="57"/>
      <c r="D530" s="57"/>
      <c r="E530" s="57"/>
      <c r="F530" s="115">
        <v>10</v>
      </c>
      <c r="G530" s="57">
        <f>(OBJECTIF!$G$5/OBJECTIF!$G$9)*INDIC[[#This Row],[jour du mois]]</f>
        <v>173320</v>
      </c>
      <c r="H530" s="57">
        <f>(OBJECTIF!$G$8/OBJECTIF!$G$9)*INDIC[[#This Row],[jour du mois]]</f>
        <v>0</v>
      </c>
      <c r="I530" s="57">
        <f>(OBJECTIF!$G$4/OBJECTIF!$G$9)*INDIC[[#This Row],[jour du mois]]</f>
        <v>445680</v>
      </c>
      <c r="J530" s="57">
        <f>(OBJECTIF!$G$7/OBJECTIF!$G$9)*INDIC[[#This Row],[jour du mois]]</f>
        <v>0</v>
      </c>
      <c r="K530" s="35"/>
      <c r="L530" s="51"/>
      <c r="M530" s="51"/>
    </row>
    <row r="531" spans="1:13" x14ac:dyDescent="0.3">
      <c r="A531" s="5">
        <v>45454</v>
      </c>
      <c r="B531" s="56"/>
      <c r="C531" s="57"/>
      <c r="D531" s="57"/>
      <c r="E531" s="57"/>
      <c r="F531" s="115">
        <v>11</v>
      </c>
      <c r="G531" s="57">
        <f>(OBJECTIF!$G$5/OBJECTIF!$G$9)*INDIC[[#This Row],[jour du mois]]</f>
        <v>190652</v>
      </c>
      <c r="H531" s="57">
        <f>(OBJECTIF!$G$8/OBJECTIF!$G$9)*INDIC[[#This Row],[jour du mois]]</f>
        <v>0</v>
      </c>
      <c r="I531" s="57">
        <f>(OBJECTIF!$G$4/OBJECTIF!$G$9)*INDIC[[#This Row],[jour du mois]]</f>
        <v>490248</v>
      </c>
      <c r="J531" s="57">
        <f>(OBJECTIF!$G$7/OBJECTIF!$G$9)*INDIC[[#This Row],[jour du mois]]</f>
        <v>0</v>
      </c>
      <c r="K531" s="35"/>
      <c r="L531" s="51"/>
      <c r="M531" s="51"/>
    </row>
    <row r="532" spans="1:13" x14ac:dyDescent="0.3">
      <c r="A532" s="5">
        <v>45455</v>
      </c>
      <c r="B532" s="56"/>
      <c r="C532" s="57"/>
      <c r="D532" s="57"/>
      <c r="E532" s="57"/>
      <c r="F532" s="115">
        <v>12</v>
      </c>
      <c r="G532" s="57">
        <f>(OBJECTIF!$G$5/OBJECTIF!$G$9)*INDIC[[#This Row],[jour du mois]]</f>
        <v>207984</v>
      </c>
      <c r="H532" s="57">
        <f>(OBJECTIF!$G$8/OBJECTIF!$G$9)*INDIC[[#This Row],[jour du mois]]</f>
        <v>0</v>
      </c>
      <c r="I532" s="57">
        <f>(OBJECTIF!$G$4/OBJECTIF!$G$9)*INDIC[[#This Row],[jour du mois]]</f>
        <v>534816</v>
      </c>
      <c r="J532" s="57">
        <f>(OBJECTIF!$G$7/OBJECTIF!$G$9)*INDIC[[#This Row],[jour du mois]]</f>
        <v>0</v>
      </c>
      <c r="K532" s="35"/>
      <c r="L532" s="51"/>
      <c r="M532" s="51"/>
    </row>
    <row r="533" spans="1:13" x14ac:dyDescent="0.3">
      <c r="A533" s="5">
        <v>45456</v>
      </c>
      <c r="B533" s="56"/>
      <c r="C533" s="57"/>
      <c r="D533" s="57"/>
      <c r="E533" s="57"/>
      <c r="F533" s="115">
        <v>13</v>
      </c>
      <c r="G533" s="57">
        <f>(OBJECTIF!$G$5/OBJECTIF!$G$9)*INDIC[[#This Row],[jour du mois]]</f>
        <v>225316</v>
      </c>
      <c r="H533" s="57">
        <f>(OBJECTIF!$G$8/OBJECTIF!$G$9)*INDIC[[#This Row],[jour du mois]]</f>
        <v>0</v>
      </c>
      <c r="I533" s="57">
        <f>(OBJECTIF!$G$4/OBJECTIF!$G$9)*INDIC[[#This Row],[jour du mois]]</f>
        <v>579384</v>
      </c>
      <c r="J533" s="57">
        <f>(OBJECTIF!$G$7/OBJECTIF!$G$9)*INDIC[[#This Row],[jour du mois]]</f>
        <v>0</v>
      </c>
      <c r="K533" s="35"/>
      <c r="L533" s="51"/>
      <c r="M533" s="51"/>
    </row>
    <row r="534" spans="1:13" x14ac:dyDescent="0.3">
      <c r="A534" s="5">
        <v>45457</v>
      </c>
      <c r="B534" s="56"/>
      <c r="C534" s="57"/>
      <c r="D534" s="57"/>
      <c r="E534" s="57"/>
      <c r="F534" s="115">
        <v>14</v>
      </c>
      <c r="G534" s="57">
        <f>(OBJECTIF!$G$5/OBJECTIF!$G$9)*INDIC[[#This Row],[jour du mois]]</f>
        <v>242648</v>
      </c>
      <c r="H534" s="57">
        <f>(OBJECTIF!$G$8/OBJECTIF!$G$9)*INDIC[[#This Row],[jour du mois]]</f>
        <v>0</v>
      </c>
      <c r="I534" s="57">
        <f>(OBJECTIF!$G$4/OBJECTIF!$G$9)*INDIC[[#This Row],[jour du mois]]</f>
        <v>623952</v>
      </c>
      <c r="J534" s="57">
        <f>(OBJECTIF!$G$7/OBJECTIF!$G$9)*INDIC[[#This Row],[jour du mois]]</f>
        <v>0</v>
      </c>
      <c r="K534" s="35"/>
      <c r="L534" s="51"/>
      <c r="M534" s="51"/>
    </row>
    <row r="535" spans="1:13" x14ac:dyDescent="0.3">
      <c r="A535" s="5">
        <v>45458</v>
      </c>
      <c r="B535" s="56"/>
      <c r="C535" s="57"/>
      <c r="D535" s="57"/>
      <c r="E535" s="57"/>
      <c r="F535" s="115">
        <v>15</v>
      </c>
      <c r="G535" s="57">
        <f>(OBJECTIF!$G$5/OBJECTIF!$G$9)*INDIC[[#This Row],[jour du mois]]</f>
        <v>259980</v>
      </c>
      <c r="H535" s="57">
        <f>(OBJECTIF!$G$8/OBJECTIF!$G$9)*INDIC[[#This Row],[jour du mois]]</f>
        <v>0</v>
      </c>
      <c r="I535" s="57">
        <f>(OBJECTIF!$G$4/OBJECTIF!$G$9)*INDIC[[#This Row],[jour du mois]]</f>
        <v>668520</v>
      </c>
      <c r="J535" s="57">
        <f>(OBJECTIF!$G$7/OBJECTIF!$G$9)*INDIC[[#This Row],[jour du mois]]</f>
        <v>0</v>
      </c>
      <c r="K535" s="35"/>
      <c r="L535" s="51"/>
      <c r="M535" s="51"/>
    </row>
    <row r="536" spans="1:13" x14ac:dyDescent="0.3">
      <c r="A536" s="5">
        <v>45459</v>
      </c>
      <c r="B536" s="56"/>
      <c r="C536" s="57"/>
      <c r="D536" s="57"/>
      <c r="E536" s="57"/>
      <c r="F536" s="115">
        <v>16</v>
      </c>
      <c r="G536" s="57">
        <f>(OBJECTIF!$G$5/OBJECTIF!$G$9)*INDIC[[#This Row],[jour du mois]]</f>
        <v>277312</v>
      </c>
      <c r="H536" s="57">
        <f>(OBJECTIF!$G$8/OBJECTIF!$G$9)*INDIC[[#This Row],[jour du mois]]</f>
        <v>0</v>
      </c>
      <c r="I536" s="57">
        <f>(OBJECTIF!$G$4/OBJECTIF!$G$9)*INDIC[[#This Row],[jour du mois]]</f>
        <v>713088</v>
      </c>
      <c r="J536" s="57">
        <f>(OBJECTIF!$G$7/OBJECTIF!$G$9)*INDIC[[#This Row],[jour du mois]]</f>
        <v>0</v>
      </c>
      <c r="K536" s="35"/>
      <c r="L536" s="51"/>
      <c r="M536" s="51"/>
    </row>
    <row r="537" spans="1:13" x14ac:dyDescent="0.3">
      <c r="A537" s="5">
        <v>45460</v>
      </c>
      <c r="B537" s="56"/>
      <c r="C537" s="57"/>
      <c r="D537" s="57"/>
      <c r="E537" s="57"/>
      <c r="F537" s="115">
        <v>17</v>
      </c>
      <c r="G537" s="57">
        <f>(OBJECTIF!$G$5/OBJECTIF!$G$9)*INDIC[[#This Row],[jour du mois]]</f>
        <v>294644</v>
      </c>
      <c r="H537" s="57">
        <f>(OBJECTIF!$G$8/OBJECTIF!$G$9)*INDIC[[#This Row],[jour du mois]]</f>
        <v>0</v>
      </c>
      <c r="I537" s="57">
        <f>(OBJECTIF!$G$4/OBJECTIF!$G$9)*INDIC[[#This Row],[jour du mois]]</f>
        <v>757656</v>
      </c>
      <c r="J537" s="57">
        <f>(OBJECTIF!$G$7/OBJECTIF!$G$9)*INDIC[[#This Row],[jour du mois]]</f>
        <v>0</v>
      </c>
      <c r="K537" s="35"/>
      <c r="L537" s="51"/>
      <c r="M537" s="51"/>
    </row>
    <row r="538" spans="1:13" x14ac:dyDescent="0.3">
      <c r="A538" s="5">
        <v>45461</v>
      </c>
      <c r="B538" s="56"/>
      <c r="C538" s="57"/>
      <c r="D538" s="57"/>
      <c r="E538" s="57"/>
      <c r="F538" s="115">
        <v>18</v>
      </c>
      <c r="G538" s="57">
        <f>(OBJECTIF!$G$5/OBJECTIF!$G$9)*INDIC[[#This Row],[jour du mois]]</f>
        <v>311976</v>
      </c>
      <c r="H538" s="57">
        <f>(OBJECTIF!$G$8/OBJECTIF!$G$9)*INDIC[[#This Row],[jour du mois]]</f>
        <v>0</v>
      </c>
      <c r="I538" s="57">
        <f>(OBJECTIF!$G$4/OBJECTIF!$G$9)*INDIC[[#This Row],[jour du mois]]</f>
        <v>802224</v>
      </c>
      <c r="J538" s="57">
        <f>(OBJECTIF!$G$7/OBJECTIF!$G$9)*INDIC[[#This Row],[jour du mois]]</f>
        <v>0</v>
      </c>
      <c r="K538" s="35"/>
      <c r="L538" s="51"/>
      <c r="M538" s="51"/>
    </row>
    <row r="539" spans="1:13" x14ac:dyDescent="0.3">
      <c r="A539" s="5">
        <v>45462</v>
      </c>
      <c r="B539" s="56"/>
      <c r="C539" s="57"/>
      <c r="D539" s="57"/>
      <c r="E539" s="57"/>
      <c r="F539" s="115">
        <v>19</v>
      </c>
      <c r="G539" s="57">
        <f>(OBJECTIF!$G$5/OBJECTIF!$G$9)*INDIC[[#This Row],[jour du mois]]</f>
        <v>329308</v>
      </c>
      <c r="H539" s="57">
        <f>(OBJECTIF!$G$8/OBJECTIF!$G$9)*INDIC[[#This Row],[jour du mois]]</f>
        <v>0</v>
      </c>
      <c r="I539" s="57">
        <f>(OBJECTIF!$G$4/OBJECTIF!$G$9)*INDIC[[#This Row],[jour du mois]]</f>
        <v>846792</v>
      </c>
      <c r="J539" s="57">
        <f>(OBJECTIF!$G$7/OBJECTIF!$G$9)*INDIC[[#This Row],[jour du mois]]</f>
        <v>0</v>
      </c>
      <c r="K539" s="35"/>
      <c r="L539" s="51"/>
      <c r="M539" s="51"/>
    </row>
    <row r="540" spans="1:13" x14ac:dyDescent="0.3">
      <c r="A540" s="5">
        <v>45463</v>
      </c>
      <c r="B540" s="56"/>
      <c r="C540" s="57"/>
      <c r="D540" s="57"/>
      <c r="E540" s="57"/>
      <c r="F540" s="115">
        <v>20</v>
      </c>
      <c r="G540" s="57">
        <f>(OBJECTIF!$G$5/OBJECTIF!$G$9)*INDIC[[#This Row],[jour du mois]]</f>
        <v>346640</v>
      </c>
      <c r="H540" s="57">
        <f>(OBJECTIF!$G$8/OBJECTIF!$G$9)*INDIC[[#This Row],[jour du mois]]</f>
        <v>0</v>
      </c>
      <c r="I540" s="57">
        <f>(OBJECTIF!$G$4/OBJECTIF!$G$9)*INDIC[[#This Row],[jour du mois]]</f>
        <v>891360</v>
      </c>
      <c r="J540" s="57">
        <f>(OBJECTIF!$G$7/OBJECTIF!$G$9)*INDIC[[#This Row],[jour du mois]]</f>
        <v>0</v>
      </c>
      <c r="K540" s="35"/>
      <c r="L540" s="51"/>
      <c r="M540" s="51"/>
    </row>
    <row r="541" spans="1:13" x14ac:dyDescent="0.3">
      <c r="A541" s="5">
        <v>45464</v>
      </c>
      <c r="B541" s="56"/>
      <c r="C541" s="57"/>
      <c r="D541" s="57"/>
      <c r="E541" s="57"/>
      <c r="F541" s="115">
        <v>21</v>
      </c>
      <c r="G541" s="57">
        <f>(OBJECTIF!$G$5/OBJECTIF!$G$9)*INDIC[[#This Row],[jour du mois]]</f>
        <v>363972</v>
      </c>
      <c r="H541" s="57">
        <f>(OBJECTIF!$G$8/OBJECTIF!$G$9)*INDIC[[#This Row],[jour du mois]]</f>
        <v>0</v>
      </c>
      <c r="I541" s="57">
        <f>(OBJECTIF!$G$4/OBJECTIF!$G$9)*INDIC[[#This Row],[jour du mois]]</f>
        <v>935928</v>
      </c>
      <c r="J541" s="57">
        <f>(OBJECTIF!$G$7/OBJECTIF!$G$9)*INDIC[[#This Row],[jour du mois]]</f>
        <v>0</v>
      </c>
      <c r="K541" s="35"/>
      <c r="L541" s="51"/>
      <c r="M541" s="51"/>
    </row>
    <row r="542" spans="1:13" x14ac:dyDescent="0.3">
      <c r="A542" s="5">
        <v>45465</v>
      </c>
      <c r="B542" s="56"/>
      <c r="C542" s="57"/>
      <c r="D542" s="57"/>
      <c r="E542" s="57"/>
      <c r="F542" s="115">
        <v>22</v>
      </c>
      <c r="G542" s="57">
        <f>(OBJECTIF!$G$5/OBJECTIF!$G$9)*INDIC[[#This Row],[jour du mois]]</f>
        <v>381304</v>
      </c>
      <c r="H542" s="57">
        <f>(OBJECTIF!$G$8/OBJECTIF!$G$9)*INDIC[[#This Row],[jour du mois]]</f>
        <v>0</v>
      </c>
      <c r="I542" s="57">
        <f>(OBJECTIF!$G$4/OBJECTIF!$G$9)*INDIC[[#This Row],[jour du mois]]</f>
        <v>980496</v>
      </c>
      <c r="J542" s="57">
        <f>(OBJECTIF!$G$7/OBJECTIF!$G$9)*INDIC[[#This Row],[jour du mois]]</f>
        <v>0</v>
      </c>
      <c r="K542" s="35"/>
      <c r="L542" s="51"/>
      <c r="M542" s="51"/>
    </row>
    <row r="543" spans="1:13" x14ac:dyDescent="0.3">
      <c r="A543" s="5">
        <v>45466</v>
      </c>
      <c r="B543" s="56"/>
      <c r="C543" s="57"/>
      <c r="D543" s="57"/>
      <c r="E543" s="57"/>
      <c r="F543" s="115">
        <v>23</v>
      </c>
      <c r="G543" s="57">
        <f>(OBJECTIF!$G$5/OBJECTIF!$G$9)*INDIC[[#This Row],[jour du mois]]</f>
        <v>398636</v>
      </c>
      <c r="H543" s="57">
        <f>(OBJECTIF!$G$8/OBJECTIF!$G$9)*INDIC[[#This Row],[jour du mois]]</f>
        <v>0</v>
      </c>
      <c r="I543" s="57">
        <f>(OBJECTIF!$G$4/OBJECTIF!$G$9)*INDIC[[#This Row],[jour du mois]]</f>
        <v>1025064</v>
      </c>
      <c r="J543" s="57">
        <f>(OBJECTIF!$G$7/OBJECTIF!$G$9)*INDIC[[#This Row],[jour du mois]]</f>
        <v>0</v>
      </c>
      <c r="K543" s="35"/>
      <c r="L543" s="51"/>
      <c r="M543" s="51"/>
    </row>
    <row r="544" spans="1:13" x14ac:dyDescent="0.3">
      <c r="A544" s="5">
        <v>45467</v>
      </c>
      <c r="B544" s="56"/>
      <c r="C544" s="57"/>
      <c r="D544" s="57"/>
      <c r="E544" s="57"/>
      <c r="F544" s="115">
        <v>24</v>
      </c>
      <c r="G544" s="57">
        <f>(OBJECTIF!$G$5/OBJECTIF!$G$9)*INDIC[[#This Row],[jour du mois]]</f>
        <v>415968</v>
      </c>
      <c r="H544" s="57">
        <f>(OBJECTIF!$G$8/OBJECTIF!$G$9)*INDIC[[#This Row],[jour du mois]]</f>
        <v>0</v>
      </c>
      <c r="I544" s="57">
        <f>(OBJECTIF!$G$4/OBJECTIF!$G$9)*INDIC[[#This Row],[jour du mois]]</f>
        <v>1069632</v>
      </c>
      <c r="J544" s="57">
        <f>(OBJECTIF!$G$7/OBJECTIF!$G$9)*INDIC[[#This Row],[jour du mois]]</f>
        <v>0</v>
      </c>
      <c r="K544" s="35"/>
      <c r="L544" s="51"/>
      <c r="M544" s="51"/>
    </row>
    <row r="545" spans="1:13" x14ac:dyDescent="0.3">
      <c r="A545" s="5">
        <v>45468</v>
      </c>
      <c r="B545" s="56"/>
      <c r="C545" s="57"/>
      <c r="D545" s="57"/>
      <c r="E545" s="57"/>
      <c r="F545" s="115">
        <v>25</v>
      </c>
      <c r="G545" s="57">
        <f>(OBJECTIF!$G$5/OBJECTIF!$G$9)*INDIC[[#This Row],[jour du mois]]</f>
        <v>433300</v>
      </c>
      <c r="H545" s="57">
        <f>(OBJECTIF!$G$8/OBJECTIF!$G$9)*INDIC[[#This Row],[jour du mois]]</f>
        <v>0</v>
      </c>
      <c r="I545" s="57">
        <f>(OBJECTIF!$G$4/OBJECTIF!$G$9)*INDIC[[#This Row],[jour du mois]]</f>
        <v>1114200</v>
      </c>
      <c r="J545" s="57">
        <f>(OBJECTIF!$G$7/OBJECTIF!$G$9)*INDIC[[#This Row],[jour du mois]]</f>
        <v>0</v>
      </c>
      <c r="K545" s="35"/>
      <c r="L545" s="51"/>
      <c r="M545" s="51"/>
    </row>
    <row r="546" spans="1:13" x14ac:dyDescent="0.3">
      <c r="A546" s="5">
        <v>45469</v>
      </c>
      <c r="B546" s="56"/>
      <c r="C546" s="57"/>
      <c r="D546" s="57"/>
      <c r="E546" s="57"/>
      <c r="F546" s="115">
        <v>26</v>
      </c>
      <c r="G546" s="57">
        <f>(OBJECTIF!$G$5/OBJECTIF!$G$9)*INDIC[[#This Row],[jour du mois]]</f>
        <v>450632</v>
      </c>
      <c r="H546" s="57">
        <f>(OBJECTIF!$G$8/OBJECTIF!$G$9)*INDIC[[#This Row],[jour du mois]]</f>
        <v>0</v>
      </c>
      <c r="I546" s="57">
        <f>(OBJECTIF!$G$4/OBJECTIF!$G$9)*INDIC[[#This Row],[jour du mois]]</f>
        <v>1158768</v>
      </c>
      <c r="J546" s="57">
        <f>(OBJECTIF!$G$7/OBJECTIF!$G$9)*INDIC[[#This Row],[jour du mois]]</f>
        <v>0</v>
      </c>
      <c r="K546" s="35"/>
      <c r="L546" s="51"/>
      <c r="M546" s="51"/>
    </row>
    <row r="547" spans="1:13" x14ac:dyDescent="0.3">
      <c r="A547" s="5">
        <v>45470</v>
      </c>
      <c r="B547" s="56"/>
      <c r="C547" s="57"/>
      <c r="D547" s="57"/>
      <c r="E547" s="57"/>
      <c r="F547" s="115">
        <v>27</v>
      </c>
      <c r="G547" s="57">
        <f>(OBJECTIF!$G$5/OBJECTIF!$G$9)*INDIC[[#This Row],[jour du mois]]</f>
        <v>467964</v>
      </c>
      <c r="H547" s="57">
        <f>(OBJECTIF!$G$8/OBJECTIF!$G$9)*INDIC[[#This Row],[jour du mois]]</f>
        <v>0</v>
      </c>
      <c r="I547" s="57">
        <f>(OBJECTIF!$G$4/OBJECTIF!$G$9)*INDIC[[#This Row],[jour du mois]]</f>
        <v>1203336</v>
      </c>
      <c r="J547" s="57">
        <f>(OBJECTIF!$G$7/OBJECTIF!$G$9)*INDIC[[#This Row],[jour du mois]]</f>
        <v>0</v>
      </c>
      <c r="K547" s="35"/>
      <c r="L547" s="51"/>
      <c r="M547" s="51"/>
    </row>
    <row r="548" spans="1:13" x14ac:dyDescent="0.3">
      <c r="A548" s="5">
        <v>45471</v>
      </c>
      <c r="B548" s="56"/>
      <c r="C548" s="57"/>
      <c r="D548" s="57"/>
      <c r="E548" s="57"/>
      <c r="F548" s="115">
        <v>28</v>
      </c>
      <c r="G548" s="57">
        <f>(OBJECTIF!$G$5/OBJECTIF!$G$9)*INDIC[[#This Row],[jour du mois]]</f>
        <v>485296</v>
      </c>
      <c r="H548" s="57">
        <f>(OBJECTIF!$G$8/OBJECTIF!$G$9)*INDIC[[#This Row],[jour du mois]]</f>
        <v>0</v>
      </c>
      <c r="I548" s="57">
        <f>(OBJECTIF!$G$4/OBJECTIF!$G$9)*INDIC[[#This Row],[jour du mois]]</f>
        <v>1247904</v>
      </c>
      <c r="J548" s="57">
        <f>(OBJECTIF!$G$7/OBJECTIF!$G$9)*INDIC[[#This Row],[jour du mois]]</f>
        <v>0</v>
      </c>
      <c r="K548" s="35"/>
      <c r="L548" s="51"/>
      <c r="M548" s="51"/>
    </row>
    <row r="549" spans="1:13" x14ac:dyDescent="0.3">
      <c r="A549" s="5">
        <v>45472</v>
      </c>
      <c r="B549" s="56"/>
      <c r="C549" s="57"/>
      <c r="D549" s="57"/>
      <c r="E549" s="57"/>
      <c r="F549" s="115">
        <v>29</v>
      </c>
      <c r="G549" s="57">
        <f>(OBJECTIF!$G$5/OBJECTIF!$G$9)*INDIC[[#This Row],[jour du mois]]</f>
        <v>502628</v>
      </c>
      <c r="H549" s="57">
        <f>(OBJECTIF!$G$8/OBJECTIF!$G$9)*INDIC[[#This Row],[jour du mois]]</f>
        <v>0</v>
      </c>
      <c r="I549" s="57">
        <f>(OBJECTIF!$G$4/OBJECTIF!$G$9)*INDIC[[#This Row],[jour du mois]]</f>
        <v>1292472</v>
      </c>
      <c r="J549" s="57">
        <f>(OBJECTIF!$G$7/OBJECTIF!$G$9)*INDIC[[#This Row],[jour du mois]]</f>
        <v>0</v>
      </c>
      <c r="K549" s="35"/>
      <c r="L549" s="51"/>
      <c r="M549" s="51"/>
    </row>
    <row r="550" spans="1:13" x14ac:dyDescent="0.3">
      <c r="A550" s="5">
        <v>45473</v>
      </c>
      <c r="B550" s="56"/>
      <c r="C550" s="57"/>
      <c r="D550" s="57"/>
      <c r="E550" s="57"/>
      <c r="F550" s="115">
        <v>30</v>
      </c>
      <c r="G550" s="57">
        <f>(OBJECTIF!$G$5/OBJECTIF!$G$9)*INDIC[[#This Row],[jour du mois]]</f>
        <v>519960</v>
      </c>
      <c r="H550" s="57">
        <f>(OBJECTIF!$G$8/OBJECTIF!$G$9)*INDIC[[#This Row],[jour du mois]]</f>
        <v>0</v>
      </c>
      <c r="I550" s="57">
        <f>(OBJECTIF!$G$4/OBJECTIF!$G$9)*INDIC[[#This Row],[jour du mois]]</f>
        <v>1337040</v>
      </c>
      <c r="J550" s="57">
        <f>(OBJECTIF!$G$7/OBJECTIF!$G$9)*INDIC[[#This Row],[jour du mois]]</f>
        <v>0</v>
      </c>
      <c r="K550" s="35"/>
      <c r="L550" s="51"/>
      <c r="M550" s="51"/>
    </row>
    <row r="551" spans="1:13" x14ac:dyDescent="0.3">
      <c r="A551" s="5">
        <v>45474</v>
      </c>
      <c r="B551" s="56"/>
      <c r="C551" s="57"/>
      <c r="D551" s="57"/>
      <c r="E551" s="57"/>
      <c r="F551" s="115">
        <v>1</v>
      </c>
      <c r="G551" s="57">
        <f>(OBJECTIF!$H$5/OBJECTIF!$H$9)*INDIC[[#This Row],[jour du mois]]</f>
        <v>15201.290322580646</v>
      </c>
      <c r="H551" s="57">
        <f>(OBJECTIF!$H$8/OBJECTIF!$H$9)*INDIC[[#This Row],[jour du mois]]</f>
        <v>0</v>
      </c>
      <c r="I551" s="57">
        <f>(OBJECTIF!$H$4/OBJECTIF!$H$9)*INDIC[[#This Row],[jour du mois]]</f>
        <v>39089.032258064515</v>
      </c>
      <c r="J551" s="57">
        <f>(OBJECTIF!$H$7/OBJECTIF!$H$9)*INDIC[[#This Row],[jour du mois]]</f>
        <v>0</v>
      </c>
      <c r="K551" s="35"/>
      <c r="L551" s="51"/>
      <c r="M551" s="51"/>
    </row>
    <row r="552" spans="1:13" x14ac:dyDescent="0.3">
      <c r="A552" s="5">
        <v>45475</v>
      </c>
      <c r="B552" s="56"/>
      <c r="C552" s="57"/>
      <c r="D552" s="57"/>
      <c r="E552" s="57"/>
      <c r="F552" s="115">
        <v>2</v>
      </c>
      <c r="G552" s="57">
        <f>(OBJECTIF!$H$5/OBJECTIF!$H$9)*INDIC[[#This Row],[jour du mois]]</f>
        <v>30402.580645161292</v>
      </c>
      <c r="H552" s="57">
        <f>(OBJECTIF!$H$8/OBJECTIF!$H$9)*INDIC[[#This Row],[jour du mois]]</f>
        <v>0</v>
      </c>
      <c r="I552" s="57">
        <f>(OBJECTIF!$H$4/OBJECTIF!$H$9)*INDIC[[#This Row],[jour du mois]]</f>
        <v>78178.06451612903</v>
      </c>
      <c r="J552" s="57">
        <f>(OBJECTIF!$H$7/OBJECTIF!$H$9)*INDIC[[#This Row],[jour du mois]]</f>
        <v>0</v>
      </c>
      <c r="K552" s="35"/>
      <c r="L552" s="51"/>
      <c r="M552" s="51"/>
    </row>
    <row r="553" spans="1:13" x14ac:dyDescent="0.3">
      <c r="A553" s="5">
        <v>45476</v>
      </c>
      <c r="B553" s="56"/>
      <c r="C553" s="57"/>
      <c r="D553" s="57"/>
      <c r="E553" s="57"/>
      <c r="F553" s="115">
        <v>3</v>
      </c>
      <c r="G553" s="57">
        <f>(OBJECTIF!$H$5/OBJECTIF!$H$9)*INDIC[[#This Row],[jour du mois]]</f>
        <v>45603.870967741939</v>
      </c>
      <c r="H553" s="57">
        <f>(OBJECTIF!$H$8/OBJECTIF!$H$9)*INDIC[[#This Row],[jour du mois]]</f>
        <v>0</v>
      </c>
      <c r="I553" s="57">
        <f>(OBJECTIF!$H$4/OBJECTIF!$H$9)*INDIC[[#This Row],[jour du mois]]</f>
        <v>117267.09677419355</v>
      </c>
      <c r="J553" s="57">
        <f>(OBJECTIF!$H$7/OBJECTIF!$H$9)*INDIC[[#This Row],[jour du mois]]</f>
        <v>0</v>
      </c>
      <c r="K553" s="35"/>
      <c r="L553" s="51"/>
      <c r="M553" s="51"/>
    </row>
    <row r="554" spans="1:13" x14ac:dyDescent="0.3">
      <c r="A554" s="5">
        <v>45477</v>
      </c>
      <c r="B554" s="56"/>
      <c r="C554" s="57"/>
      <c r="D554" s="57"/>
      <c r="E554" s="57"/>
      <c r="F554" s="115">
        <v>4</v>
      </c>
      <c r="G554" s="57">
        <f>(OBJECTIF!$H$5/OBJECTIF!$H$9)*INDIC[[#This Row],[jour du mois]]</f>
        <v>60805.161290322583</v>
      </c>
      <c r="H554" s="57">
        <f>(OBJECTIF!$H$8/OBJECTIF!$H$9)*INDIC[[#This Row],[jour du mois]]</f>
        <v>0</v>
      </c>
      <c r="I554" s="57">
        <f>(OBJECTIF!$H$4/OBJECTIF!$H$9)*INDIC[[#This Row],[jour du mois]]</f>
        <v>156356.12903225806</v>
      </c>
      <c r="J554" s="57">
        <f>(OBJECTIF!$H$7/OBJECTIF!$H$9)*INDIC[[#This Row],[jour du mois]]</f>
        <v>0</v>
      </c>
      <c r="K554" s="35"/>
      <c r="L554" s="51"/>
      <c r="M554" s="51"/>
    </row>
    <row r="555" spans="1:13" x14ac:dyDescent="0.3">
      <c r="A555" s="5">
        <v>45478</v>
      </c>
      <c r="B555" s="56"/>
      <c r="C555" s="57"/>
      <c r="D555" s="57"/>
      <c r="E555" s="57"/>
      <c r="F555" s="115">
        <v>5</v>
      </c>
      <c r="G555" s="57">
        <f>(OBJECTIF!$H$5/OBJECTIF!$H$9)*INDIC[[#This Row],[jour du mois]]</f>
        <v>76006.451612903227</v>
      </c>
      <c r="H555" s="57">
        <f>(OBJECTIF!$H$8/OBJECTIF!$H$9)*INDIC[[#This Row],[jour du mois]]</f>
        <v>0</v>
      </c>
      <c r="I555" s="57">
        <f>(OBJECTIF!$H$4/OBJECTIF!$H$9)*INDIC[[#This Row],[jour du mois]]</f>
        <v>195445.16129032258</v>
      </c>
      <c r="J555" s="57">
        <f>(OBJECTIF!$H$7/OBJECTIF!$H$9)*INDIC[[#This Row],[jour du mois]]</f>
        <v>0</v>
      </c>
      <c r="K555" s="35"/>
      <c r="L555" s="51"/>
      <c r="M555" s="51"/>
    </row>
    <row r="556" spans="1:13" x14ac:dyDescent="0.3">
      <c r="A556" s="5">
        <v>45479</v>
      </c>
      <c r="B556" s="56"/>
      <c r="C556" s="57"/>
      <c r="D556" s="57"/>
      <c r="E556" s="57"/>
      <c r="F556" s="115">
        <v>6</v>
      </c>
      <c r="G556" s="57">
        <f>(OBJECTIF!$H$5/OBJECTIF!$H$9)*INDIC[[#This Row],[jour du mois]]</f>
        <v>91207.741935483878</v>
      </c>
      <c r="H556" s="57">
        <f>(OBJECTIF!$H$8/OBJECTIF!$H$9)*INDIC[[#This Row],[jour du mois]]</f>
        <v>0</v>
      </c>
      <c r="I556" s="57">
        <f>(OBJECTIF!$H$4/OBJECTIF!$H$9)*INDIC[[#This Row],[jour du mois]]</f>
        <v>234534.19354838709</v>
      </c>
      <c r="J556" s="57">
        <f>(OBJECTIF!$H$7/OBJECTIF!$H$9)*INDIC[[#This Row],[jour du mois]]</f>
        <v>0</v>
      </c>
      <c r="K556" s="35"/>
      <c r="L556" s="51"/>
      <c r="M556" s="51"/>
    </row>
    <row r="557" spans="1:13" x14ac:dyDescent="0.3">
      <c r="A557" s="5">
        <v>45480</v>
      </c>
      <c r="B557" s="56"/>
      <c r="C557" s="57"/>
      <c r="D557" s="57"/>
      <c r="E557" s="57"/>
      <c r="F557" s="115">
        <v>7</v>
      </c>
      <c r="G557" s="57">
        <f>(OBJECTIF!$H$5/OBJECTIF!$H$9)*INDIC[[#This Row],[jour du mois]]</f>
        <v>106409.03225806452</v>
      </c>
      <c r="H557" s="57">
        <f>(OBJECTIF!$H$8/OBJECTIF!$H$9)*INDIC[[#This Row],[jour du mois]]</f>
        <v>0</v>
      </c>
      <c r="I557" s="57">
        <f>(OBJECTIF!$H$4/OBJECTIF!$H$9)*INDIC[[#This Row],[jour du mois]]</f>
        <v>273623.22580645164</v>
      </c>
      <c r="J557" s="57">
        <f>(OBJECTIF!$H$7/OBJECTIF!$H$9)*INDIC[[#This Row],[jour du mois]]</f>
        <v>0</v>
      </c>
      <c r="K557" s="35"/>
      <c r="L557" s="51"/>
      <c r="M557" s="51"/>
    </row>
    <row r="558" spans="1:13" x14ac:dyDescent="0.3">
      <c r="A558" s="5">
        <v>45481</v>
      </c>
      <c r="B558" s="56"/>
      <c r="C558" s="57"/>
      <c r="D558" s="57"/>
      <c r="E558" s="57"/>
      <c r="F558" s="115">
        <v>8</v>
      </c>
      <c r="G558" s="57">
        <f>(OBJECTIF!$H$5/OBJECTIF!$H$9)*INDIC[[#This Row],[jour du mois]]</f>
        <v>121610.32258064517</v>
      </c>
      <c r="H558" s="57">
        <f>(OBJECTIF!$H$8/OBJECTIF!$H$9)*INDIC[[#This Row],[jour du mois]]</f>
        <v>0</v>
      </c>
      <c r="I558" s="57">
        <f>(OBJECTIF!$H$4/OBJECTIF!$H$9)*INDIC[[#This Row],[jour du mois]]</f>
        <v>312712.25806451612</v>
      </c>
      <c r="J558" s="57">
        <f>(OBJECTIF!$H$7/OBJECTIF!$H$9)*INDIC[[#This Row],[jour du mois]]</f>
        <v>0</v>
      </c>
      <c r="K558" s="35"/>
      <c r="L558" s="51"/>
      <c r="M558" s="51"/>
    </row>
    <row r="559" spans="1:13" x14ac:dyDescent="0.3">
      <c r="A559" s="5">
        <v>45482</v>
      </c>
      <c r="B559" s="56"/>
      <c r="C559" s="57"/>
      <c r="D559" s="57"/>
      <c r="E559" s="57"/>
      <c r="F559" s="115">
        <v>9</v>
      </c>
      <c r="G559" s="57">
        <f>(OBJECTIF!$H$5/OBJECTIF!$H$9)*INDIC[[#This Row],[jour du mois]]</f>
        <v>136811.61290322582</v>
      </c>
      <c r="H559" s="57">
        <f>(OBJECTIF!$H$8/OBJECTIF!$H$9)*INDIC[[#This Row],[jour du mois]]</f>
        <v>0</v>
      </c>
      <c r="I559" s="57">
        <f>(OBJECTIF!$H$4/OBJECTIF!$H$9)*INDIC[[#This Row],[jour du mois]]</f>
        <v>351801.29032258061</v>
      </c>
      <c r="J559" s="57">
        <f>(OBJECTIF!$H$7/OBJECTIF!$H$9)*INDIC[[#This Row],[jour du mois]]</f>
        <v>0</v>
      </c>
      <c r="K559" s="35"/>
      <c r="L559" s="51"/>
      <c r="M559" s="51"/>
    </row>
    <row r="560" spans="1:13" x14ac:dyDescent="0.3">
      <c r="A560" s="5">
        <v>45483</v>
      </c>
      <c r="B560" s="56"/>
      <c r="C560" s="57"/>
      <c r="D560" s="57"/>
      <c r="E560" s="57"/>
      <c r="F560" s="115">
        <v>10</v>
      </c>
      <c r="G560" s="57">
        <f>(OBJECTIF!$H$5/OBJECTIF!$H$9)*INDIC[[#This Row],[jour du mois]]</f>
        <v>152012.90322580645</v>
      </c>
      <c r="H560" s="57">
        <f>(OBJECTIF!$H$8/OBJECTIF!$H$9)*INDIC[[#This Row],[jour du mois]]</f>
        <v>0</v>
      </c>
      <c r="I560" s="57">
        <f>(OBJECTIF!$H$4/OBJECTIF!$H$9)*INDIC[[#This Row],[jour du mois]]</f>
        <v>390890.32258064515</v>
      </c>
      <c r="J560" s="57">
        <f>(OBJECTIF!$H$7/OBJECTIF!$H$9)*INDIC[[#This Row],[jour du mois]]</f>
        <v>0</v>
      </c>
      <c r="K560" s="35"/>
      <c r="L560" s="51"/>
      <c r="M560" s="51"/>
    </row>
    <row r="561" spans="1:13" x14ac:dyDescent="0.3">
      <c r="A561" s="5">
        <v>45484</v>
      </c>
      <c r="B561" s="56"/>
      <c r="C561" s="57"/>
      <c r="D561" s="57"/>
      <c r="E561" s="57"/>
      <c r="F561" s="115">
        <v>11</v>
      </c>
      <c r="G561" s="57">
        <f>(OBJECTIF!$H$5/OBJECTIF!$H$9)*INDIC[[#This Row],[jour du mois]]</f>
        <v>167214.19354838709</v>
      </c>
      <c r="H561" s="57">
        <f>(OBJECTIF!$H$8/OBJECTIF!$H$9)*INDIC[[#This Row],[jour du mois]]</f>
        <v>0</v>
      </c>
      <c r="I561" s="57">
        <f>(OBJECTIF!$H$4/OBJECTIF!$H$9)*INDIC[[#This Row],[jour du mois]]</f>
        <v>429979.3548387097</v>
      </c>
      <c r="J561" s="57">
        <f>(OBJECTIF!$H$7/OBJECTIF!$H$9)*INDIC[[#This Row],[jour du mois]]</f>
        <v>0</v>
      </c>
      <c r="K561" s="35"/>
      <c r="L561" s="51"/>
      <c r="M561" s="51"/>
    </row>
    <row r="562" spans="1:13" x14ac:dyDescent="0.3">
      <c r="A562" s="5">
        <v>45485</v>
      </c>
      <c r="B562" s="56"/>
      <c r="C562" s="57"/>
      <c r="D562" s="57"/>
      <c r="E562" s="57"/>
      <c r="F562" s="115">
        <v>12</v>
      </c>
      <c r="G562" s="57">
        <f>(OBJECTIF!$H$5/OBJECTIF!$H$9)*INDIC[[#This Row],[jour du mois]]</f>
        <v>182415.48387096776</v>
      </c>
      <c r="H562" s="57">
        <f>(OBJECTIF!$H$8/OBJECTIF!$H$9)*INDIC[[#This Row],[jour du mois]]</f>
        <v>0</v>
      </c>
      <c r="I562" s="57">
        <f>(OBJECTIF!$H$4/OBJECTIF!$H$9)*INDIC[[#This Row],[jour du mois]]</f>
        <v>469068.38709677418</v>
      </c>
      <c r="J562" s="57">
        <f>(OBJECTIF!$H$7/OBJECTIF!$H$9)*INDIC[[#This Row],[jour du mois]]</f>
        <v>0</v>
      </c>
      <c r="K562" s="35"/>
      <c r="L562" s="51"/>
      <c r="M562" s="51"/>
    </row>
    <row r="563" spans="1:13" x14ac:dyDescent="0.3">
      <c r="A563" s="5">
        <v>45486</v>
      </c>
      <c r="B563" s="56"/>
      <c r="C563" s="57"/>
      <c r="D563" s="57"/>
      <c r="E563" s="57"/>
      <c r="F563" s="115">
        <v>13</v>
      </c>
      <c r="G563" s="57">
        <f>(OBJECTIF!$H$5/OBJECTIF!$H$9)*INDIC[[#This Row],[jour du mois]]</f>
        <v>197616.77419354839</v>
      </c>
      <c r="H563" s="57">
        <f>(OBJECTIF!$H$8/OBJECTIF!$H$9)*INDIC[[#This Row],[jour du mois]]</f>
        <v>0</v>
      </c>
      <c r="I563" s="57">
        <f>(OBJECTIF!$H$4/OBJECTIF!$H$9)*INDIC[[#This Row],[jour du mois]]</f>
        <v>508157.41935483867</v>
      </c>
      <c r="J563" s="57">
        <f>(OBJECTIF!$H$7/OBJECTIF!$H$9)*INDIC[[#This Row],[jour du mois]]</f>
        <v>0</v>
      </c>
      <c r="K563" s="35"/>
      <c r="L563" s="51"/>
      <c r="M563" s="51"/>
    </row>
    <row r="564" spans="1:13" x14ac:dyDescent="0.3">
      <c r="A564" s="5">
        <v>45487</v>
      </c>
      <c r="B564" s="56"/>
      <c r="C564" s="57"/>
      <c r="D564" s="57"/>
      <c r="E564" s="57"/>
      <c r="F564" s="115">
        <v>14</v>
      </c>
      <c r="G564" s="57">
        <f>(OBJECTIF!$H$5/OBJECTIF!$H$9)*INDIC[[#This Row],[jour du mois]]</f>
        <v>212818.06451612903</v>
      </c>
      <c r="H564" s="57">
        <f>(OBJECTIF!$H$8/OBJECTIF!$H$9)*INDIC[[#This Row],[jour du mois]]</f>
        <v>0</v>
      </c>
      <c r="I564" s="57">
        <f>(OBJECTIF!$H$4/OBJECTIF!$H$9)*INDIC[[#This Row],[jour du mois]]</f>
        <v>547246.45161290327</v>
      </c>
      <c r="J564" s="57">
        <f>(OBJECTIF!$H$7/OBJECTIF!$H$9)*INDIC[[#This Row],[jour du mois]]</f>
        <v>0</v>
      </c>
      <c r="K564" s="35"/>
      <c r="L564" s="51"/>
      <c r="M564" s="51"/>
    </row>
    <row r="565" spans="1:13" x14ac:dyDescent="0.3">
      <c r="A565" s="5">
        <v>45488</v>
      </c>
      <c r="B565" s="56"/>
      <c r="C565" s="57"/>
      <c r="D565" s="57"/>
      <c r="E565" s="57"/>
      <c r="F565" s="115">
        <v>15</v>
      </c>
      <c r="G565" s="57">
        <f>(OBJECTIF!$H$5/OBJECTIF!$H$9)*INDIC[[#This Row],[jour du mois]]</f>
        <v>228019.3548387097</v>
      </c>
      <c r="H565" s="57">
        <f>(OBJECTIF!$H$8/OBJECTIF!$H$9)*INDIC[[#This Row],[jour du mois]]</f>
        <v>0</v>
      </c>
      <c r="I565" s="57">
        <f>(OBJECTIF!$H$4/OBJECTIF!$H$9)*INDIC[[#This Row],[jour du mois]]</f>
        <v>586335.48387096776</v>
      </c>
      <c r="J565" s="57">
        <f>(OBJECTIF!$H$7/OBJECTIF!$H$9)*INDIC[[#This Row],[jour du mois]]</f>
        <v>0</v>
      </c>
      <c r="K565" s="35"/>
      <c r="L565" s="51"/>
      <c r="M565" s="51"/>
    </row>
    <row r="566" spans="1:13" x14ac:dyDescent="0.3">
      <c r="A566" s="5">
        <v>45489</v>
      </c>
      <c r="B566" s="56"/>
      <c r="C566" s="57"/>
      <c r="D566" s="57"/>
      <c r="E566" s="57"/>
      <c r="F566" s="115">
        <v>16</v>
      </c>
      <c r="G566" s="57">
        <f>(OBJECTIF!$H$5/OBJECTIF!$H$9)*INDIC[[#This Row],[jour du mois]]</f>
        <v>243220.64516129033</v>
      </c>
      <c r="H566" s="57">
        <f>(OBJECTIF!$H$8/OBJECTIF!$H$9)*INDIC[[#This Row],[jour du mois]]</f>
        <v>0</v>
      </c>
      <c r="I566" s="57">
        <f>(OBJECTIF!$H$4/OBJECTIF!$H$9)*INDIC[[#This Row],[jour du mois]]</f>
        <v>625424.51612903224</v>
      </c>
      <c r="J566" s="57">
        <f>(OBJECTIF!$H$7/OBJECTIF!$H$9)*INDIC[[#This Row],[jour du mois]]</f>
        <v>0</v>
      </c>
      <c r="K566" s="35"/>
      <c r="L566" s="51"/>
      <c r="M566" s="51"/>
    </row>
    <row r="567" spans="1:13" x14ac:dyDescent="0.3">
      <c r="A567" s="5">
        <v>45490</v>
      </c>
      <c r="B567" s="56"/>
      <c r="C567" s="57"/>
      <c r="D567" s="57"/>
      <c r="E567" s="57"/>
      <c r="F567" s="115">
        <v>17</v>
      </c>
      <c r="G567" s="57">
        <f>(OBJECTIF!$H$5/OBJECTIF!$H$9)*INDIC[[#This Row],[jour du mois]]</f>
        <v>258421.93548387097</v>
      </c>
      <c r="H567" s="57">
        <f>(OBJECTIF!$H$8/OBJECTIF!$H$9)*INDIC[[#This Row],[jour du mois]]</f>
        <v>0</v>
      </c>
      <c r="I567" s="57">
        <f>(OBJECTIF!$H$4/OBJECTIF!$H$9)*INDIC[[#This Row],[jour du mois]]</f>
        <v>664513.54838709673</v>
      </c>
      <c r="J567" s="57">
        <f>(OBJECTIF!$H$7/OBJECTIF!$H$9)*INDIC[[#This Row],[jour du mois]]</f>
        <v>0</v>
      </c>
      <c r="K567" s="35"/>
      <c r="L567" s="51"/>
      <c r="M567" s="51"/>
    </row>
    <row r="568" spans="1:13" x14ac:dyDescent="0.3">
      <c r="A568" s="5">
        <v>45491</v>
      </c>
      <c r="B568" s="56"/>
      <c r="C568" s="57"/>
      <c r="D568" s="57"/>
      <c r="E568" s="57"/>
      <c r="F568" s="115">
        <v>18</v>
      </c>
      <c r="G568" s="57">
        <f>(OBJECTIF!$H$5/OBJECTIF!$H$9)*INDIC[[#This Row],[jour du mois]]</f>
        <v>273623.22580645164</v>
      </c>
      <c r="H568" s="57">
        <f>(OBJECTIF!$H$8/OBJECTIF!$H$9)*INDIC[[#This Row],[jour du mois]]</f>
        <v>0</v>
      </c>
      <c r="I568" s="57">
        <f>(OBJECTIF!$H$4/OBJECTIF!$H$9)*INDIC[[#This Row],[jour du mois]]</f>
        <v>703602.58064516122</v>
      </c>
      <c r="J568" s="57">
        <f>(OBJECTIF!$H$7/OBJECTIF!$H$9)*INDIC[[#This Row],[jour du mois]]</f>
        <v>0</v>
      </c>
      <c r="K568" s="35"/>
      <c r="L568" s="51"/>
      <c r="M568" s="51"/>
    </row>
    <row r="569" spans="1:13" x14ac:dyDescent="0.3">
      <c r="A569" s="5">
        <v>45492</v>
      </c>
      <c r="B569" s="56"/>
      <c r="C569" s="57"/>
      <c r="D569" s="57"/>
      <c r="E569" s="57"/>
      <c r="F569" s="115">
        <v>19</v>
      </c>
      <c r="G569" s="57">
        <f>(OBJECTIF!$H$5/OBJECTIF!$H$9)*INDIC[[#This Row],[jour du mois]]</f>
        <v>288824.51612903224</v>
      </c>
      <c r="H569" s="57">
        <f>(OBJECTIF!$H$8/OBJECTIF!$H$9)*INDIC[[#This Row],[jour du mois]]</f>
        <v>0</v>
      </c>
      <c r="I569" s="57">
        <f>(OBJECTIF!$H$4/OBJECTIF!$H$9)*INDIC[[#This Row],[jour du mois]]</f>
        <v>742691.61290322582</v>
      </c>
      <c r="J569" s="57">
        <f>(OBJECTIF!$H$7/OBJECTIF!$H$9)*INDIC[[#This Row],[jour du mois]]</f>
        <v>0</v>
      </c>
      <c r="K569" s="35"/>
      <c r="L569" s="51"/>
      <c r="M569" s="51"/>
    </row>
    <row r="570" spans="1:13" x14ac:dyDescent="0.3">
      <c r="A570" s="5">
        <v>45493</v>
      </c>
      <c r="B570" s="56"/>
      <c r="C570" s="57"/>
      <c r="D570" s="57"/>
      <c r="E570" s="57"/>
      <c r="F570" s="115">
        <v>20</v>
      </c>
      <c r="G570" s="57">
        <f>(OBJECTIF!$H$5/OBJECTIF!$H$9)*INDIC[[#This Row],[jour du mois]]</f>
        <v>304025.80645161291</v>
      </c>
      <c r="H570" s="57">
        <f>(OBJECTIF!$H$8/OBJECTIF!$H$9)*INDIC[[#This Row],[jour du mois]]</f>
        <v>0</v>
      </c>
      <c r="I570" s="57">
        <f>(OBJECTIF!$H$4/OBJECTIF!$H$9)*INDIC[[#This Row],[jour du mois]]</f>
        <v>781780.6451612903</v>
      </c>
      <c r="J570" s="57">
        <f>(OBJECTIF!$H$7/OBJECTIF!$H$9)*INDIC[[#This Row],[jour du mois]]</f>
        <v>0</v>
      </c>
      <c r="K570" s="35"/>
      <c r="L570" s="51"/>
      <c r="M570" s="51"/>
    </row>
    <row r="571" spans="1:13" x14ac:dyDescent="0.3">
      <c r="A571" s="5">
        <v>45494</v>
      </c>
      <c r="B571" s="56"/>
      <c r="C571" s="57"/>
      <c r="D571" s="57"/>
      <c r="E571" s="57"/>
      <c r="F571" s="115">
        <v>21</v>
      </c>
      <c r="G571" s="57">
        <f>(OBJECTIF!$H$5/OBJECTIF!$H$9)*INDIC[[#This Row],[jour du mois]]</f>
        <v>319227.09677419357</v>
      </c>
      <c r="H571" s="57">
        <f>(OBJECTIF!$H$8/OBJECTIF!$H$9)*INDIC[[#This Row],[jour du mois]]</f>
        <v>0</v>
      </c>
      <c r="I571" s="57">
        <f>(OBJECTIF!$H$4/OBJECTIF!$H$9)*INDIC[[#This Row],[jour du mois]]</f>
        <v>820869.67741935479</v>
      </c>
      <c r="J571" s="57">
        <f>(OBJECTIF!$H$7/OBJECTIF!$H$9)*INDIC[[#This Row],[jour du mois]]</f>
        <v>0</v>
      </c>
      <c r="K571" s="35"/>
      <c r="L571" s="51"/>
      <c r="M571" s="51"/>
    </row>
    <row r="572" spans="1:13" x14ac:dyDescent="0.3">
      <c r="A572" s="5">
        <v>45495</v>
      </c>
      <c r="B572" s="56"/>
      <c r="C572" s="57"/>
      <c r="D572" s="57"/>
      <c r="E572" s="57"/>
      <c r="F572" s="115">
        <v>22</v>
      </c>
      <c r="G572" s="57">
        <f>(OBJECTIF!$H$5/OBJECTIF!$H$9)*INDIC[[#This Row],[jour du mois]]</f>
        <v>334428.38709677418</v>
      </c>
      <c r="H572" s="57">
        <f>(OBJECTIF!$H$8/OBJECTIF!$H$9)*INDIC[[#This Row],[jour du mois]]</f>
        <v>0</v>
      </c>
      <c r="I572" s="57">
        <f>(OBJECTIF!$H$4/OBJECTIF!$H$9)*INDIC[[#This Row],[jour du mois]]</f>
        <v>859958.70967741939</v>
      </c>
      <c r="J572" s="57">
        <f>(OBJECTIF!$H$7/OBJECTIF!$H$9)*INDIC[[#This Row],[jour du mois]]</f>
        <v>0</v>
      </c>
      <c r="K572" s="35"/>
      <c r="L572" s="51"/>
      <c r="M572" s="51"/>
    </row>
    <row r="573" spans="1:13" x14ac:dyDescent="0.3">
      <c r="A573" s="5">
        <v>45496</v>
      </c>
      <c r="B573" s="56"/>
      <c r="C573" s="57"/>
      <c r="D573" s="57"/>
      <c r="E573" s="57"/>
      <c r="F573" s="115">
        <v>23</v>
      </c>
      <c r="G573" s="57">
        <f>(OBJECTIF!$H$5/OBJECTIF!$H$9)*INDIC[[#This Row],[jour du mois]]</f>
        <v>349629.67741935485</v>
      </c>
      <c r="H573" s="57">
        <f>(OBJECTIF!$H$8/OBJECTIF!$H$9)*INDIC[[#This Row],[jour du mois]]</f>
        <v>0</v>
      </c>
      <c r="I573" s="57">
        <f>(OBJECTIF!$H$4/OBJECTIF!$H$9)*INDIC[[#This Row],[jour du mois]]</f>
        <v>899047.74193548388</v>
      </c>
      <c r="J573" s="57">
        <f>(OBJECTIF!$H$7/OBJECTIF!$H$9)*INDIC[[#This Row],[jour du mois]]</f>
        <v>0</v>
      </c>
      <c r="K573" s="35"/>
      <c r="L573" s="51"/>
      <c r="M573" s="51"/>
    </row>
    <row r="574" spans="1:13" x14ac:dyDescent="0.3">
      <c r="A574" s="5">
        <v>45497</v>
      </c>
      <c r="B574" s="56"/>
      <c r="C574" s="57"/>
      <c r="D574" s="57"/>
      <c r="E574" s="57"/>
      <c r="F574" s="115">
        <v>24</v>
      </c>
      <c r="G574" s="57">
        <f>(OBJECTIF!$H$5/OBJECTIF!$H$9)*INDIC[[#This Row],[jour du mois]]</f>
        <v>364830.96774193551</v>
      </c>
      <c r="H574" s="57">
        <f>(OBJECTIF!$H$8/OBJECTIF!$H$9)*INDIC[[#This Row],[jour du mois]]</f>
        <v>0</v>
      </c>
      <c r="I574" s="57">
        <f>(OBJECTIF!$H$4/OBJECTIF!$H$9)*INDIC[[#This Row],[jour du mois]]</f>
        <v>938136.77419354836</v>
      </c>
      <c r="J574" s="57">
        <f>(OBJECTIF!$H$7/OBJECTIF!$H$9)*INDIC[[#This Row],[jour du mois]]</f>
        <v>0</v>
      </c>
      <c r="K574" s="35"/>
      <c r="L574" s="51"/>
      <c r="M574" s="51"/>
    </row>
    <row r="575" spans="1:13" x14ac:dyDescent="0.3">
      <c r="A575" s="5">
        <v>45498</v>
      </c>
      <c r="B575" s="56"/>
      <c r="C575" s="57"/>
      <c r="D575" s="57"/>
      <c r="E575" s="57"/>
      <c r="F575" s="115">
        <v>25</v>
      </c>
      <c r="G575" s="57">
        <f>(OBJECTIF!$H$5/OBJECTIF!$H$9)*INDIC[[#This Row],[jour du mois]]</f>
        <v>380032.25806451612</v>
      </c>
      <c r="H575" s="57">
        <f>(OBJECTIF!$H$8/OBJECTIF!$H$9)*INDIC[[#This Row],[jour du mois]]</f>
        <v>0</v>
      </c>
      <c r="I575" s="57">
        <f>(OBJECTIF!$H$4/OBJECTIF!$H$9)*INDIC[[#This Row],[jour du mois]]</f>
        <v>977225.80645161285</v>
      </c>
      <c r="J575" s="57">
        <f>(OBJECTIF!$H$7/OBJECTIF!$H$9)*INDIC[[#This Row],[jour du mois]]</f>
        <v>0</v>
      </c>
      <c r="K575" s="35"/>
      <c r="L575" s="51"/>
      <c r="M575" s="51"/>
    </row>
    <row r="576" spans="1:13" x14ac:dyDescent="0.3">
      <c r="A576" s="5">
        <v>45499</v>
      </c>
      <c r="B576" s="56"/>
      <c r="C576" s="57"/>
      <c r="D576" s="57"/>
      <c r="E576" s="57"/>
      <c r="F576" s="115">
        <v>26</v>
      </c>
      <c r="G576" s="57">
        <f>(OBJECTIF!$H$5/OBJECTIF!$H$9)*INDIC[[#This Row],[jour du mois]]</f>
        <v>395233.54838709679</v>
      </c>
      <c r="H576" s="57">
        <f>(OBJECTIF!$H$8/OBJECTIF!$H$9)*INDIC[[#This Row],[jour du mois]]</f>
        <v>0</v>
      </c>
      <c r="I576" s="57">
        <f>(OBJECTIF!$H$4/OBJECTIF!$H$9)*INDIC[[#This Row],[jour du mois]]</f>
        <v>1016314.8387096773</v>
      </c>
      <c r="J576" s="57">
        <f>(OBJECTIF!$H$7/OBJECTIF!$H$9)*INDIC[[#This Row],[jour du mois]]</f>
        <v>0</v>
      </c>
      <c r="K576" s="35"/>
      <c r="L576" s="51"/>
      <c r="M576" s="51"/>
    </row>
    <row r="577" spans="1:13" x14ac:dyDescent="0.3">
      <c r="A577" s="5">
        <v>45500</v>
      </c>
      <c r="B577" s="56"/>
      <c r="C577" s="57"/>
      <c r="D577" s="57"/>
      <c r="E577" s="57"/>
      <c r="F577" s="115">
        <v>27</v>
      </c>
      <c r="G577" s="57">
        <f>(OBJECTIF!$H$5/OBJECTIF!$H$9)*INDIC[[#This Row],[jour du mois]]</f>
        <v>410434.83870967745</v>
      </c>
      <c r="H577" s="57">
        <f>(OBJECTIF!$H$8/OBJECTIF!$H$9)*INDIC[[#This Row],[jour du mois]]</f>
        <v>0</v>
      </c>
      <c r="I577" s="57">
        <f>(OBJECTIF!$H$4/OBJECTIF!$H$9)*INDIC[[#This Row],[jour du mois]]</f>
        <v>1055403.8709677418</v>
      </c>
      <c r="J577" s="57">
        <f>(OBJECTIF!$H$7/OBJECTIF!$H$9)*INDIC[[#This Row],[jour du mois]]</f>
        <v>0</v>
      </c>
      <c r="K577" s="35"/>
      <c r="L577" s="51"/>
      <c r="M577" s="51"/>
    </row>
    <row r="578" spans="1:13" x14ac:dyDescent="0.3">
      <c r="A578" s="5">
        <v>45501</v>
      </c>
      <c r="B578" s="56"/>
      <c r="C578" s="57"/>
      <c r="D578" s="57"/>
      <c r="E578" s="57"/>
      <c r="F578" s="115">
        <v>28</v>
      </c>
      <c r="G578" s="57">
        <f>(OBJECTIF!$H$5/OBJECTIF!$H$9)*INDIC[[#This Row],[jour du mois]]</f>
        <v>425636.12903225806</v>
      </c>
      <c r="H578" s="57">
        <f>(OBJECTIF!$H$8/OBJECTIF!$H$9)*INDIC[[#This Row],[jour du mois]]</f>
        <v>0</v>
      </c>
      <c r="I578" s="57">
        <f>(OBJECTIF!$H$4/OBJECTIF!$H$9)*INDIC[[#This Row],[jour du mois]]</f>
        <v>1094492.9032258065</v>
      </c>
      <c r="J578" s="57">
        <f>(OBJECTIF!$H$7/OBJECTIF!$H$9)*INDIC[[#This Row],[jour du mois]]</f>
        <v>0</v>
      </c>
      <c r="K578" s="35"/>
      <c r="L578" s="51"/>
      <c r="M578" s="51"/>
    </row>
    <row r="579" spans="1:13" x14ac:dyDescent="0.3">
      <c r="A579" s="5">
        <v>45502</v>
      </c>
      <c r="B579" s="56"/>
      <c r="C579" s="57"/>
      <c r="D579" s="57"/>
      <c r="E579" s="57"/>
      <c r="F579" s="115">
        <v>29</v>
      </c>
      <c r="G579" s="57">
        <f>(OBJECTIF!$H$5/OBJECTIF!$H$9)*INDIC[[#This Row],[jour du mois]]</f>
        <v>440837.41935483873</v>
      </c>
      <c r="H579" s="57">
        <f>(OBJECTIF!$H$8/OBJECTIF!$H$9)*INDIC[[#This Row],[jour du mois]]</f>
        <v>0</v>
      </c>
      <c r="I579" s="57">
        <f>(OBJECTIF!$H$4/OBJECTIF!$H$9)*INDIC[[#This Row],[jour du mois]]</f>
        <v>1133581.935483871</v>
      </c>
      <c r="J579" s="57">
        <f>(OBJECTIF!$H$7/OBJECTIF!$H$9)*INDIC[[#This Row],[jour du mois]]</f>
        <v>0</v>
      </c>
      <c r="K579" s="35"/>
      <c r="L579" s="51"/>
      <c r="M579" s="51"/>
    </row>
    <row r="580" spans="1:13" x14ac:dyDescent="0.3">
      <c r="A580" s="5">
        <v>45503</v>
      </c>
      <c r="B580" s="56"/>
      <c r="C580" s="57"/>
      <c r="D580" s="57"/>
      <c r="E580" s="57"/>
      <c r="F580" s="115">
        <v>30</v>
      </c>
      <c r="G580" s="57">
        <f>(OBJECTIF!$H$5/OBJECTIF!$H$9)*INDIC[[#This Row],[jour du mois]]</f>
        <v>456038.70967741939</v>
      </c>
      <c r="H580" s="57">
        <f>(OBJECTIF!$H$8/OBJECTIF!$H$9)*INDIC[[#This Row],[jour du mois]]</f>
        <v>0</v>
      </c>
      <c r="I580" s="57">
        <f>(OBJECTIF!$H$4/OBJECTIF!$H$9)*INDIC[[#This Row],[jour du mois]]</f>
        <v>1172670.9677419355</v>
      </c>
      <c r="J580" s="57">
        <f>(OBJECTIF!$H$7/OBJECTIF!$H$9)*INDIC[[#This Row],[jour du mois]]</f>
        <v>0</v>
      </c>
      <c r="K580" s="35"/>
      <c r="L580" s="51"/>
      <c r="M580" s="51"/>
    </row>
    <row r="581" spans="1:13" x14ac:dyDescent="0.3">
      <c r="A581" s="5">
        <v>45504</v>
      </c>
      <c r="B581" s="56"/>
      <c r="C581" s="57"/>
      <c r="D581" s="57"/>
      <c r="E581" s="57"/>
      <c r="F581" s="115">
        <v>31</v>
      </c>
      <c r="G581" s="57">
        <f>(OBJECTIF!$H$5/OBJECTIF!$H$9)*INDIC[[#This Row],[jour du mois]]</f>
        <v>471240</v>
      </c>
      <c r="H581" s="57">
        <f>(OBJECTIF!$H$8/OBJECTIF!$H$9)*INDIC[[#This Row],[jour du mois]]</f>
        <v>0</v>
      </c>
      <c r="I581" s="57">
        <f>(OBJECTIF!$H$4/OBJECTIF!$H$9)*INDIC[[#This Row],[jour du mois]]</f>
        <v>1211760</v>
      </c>
      <c r="J581" s="57">
        <f>(OBJECTIF!$H$7/OBJECTIF!$H$9)*INDIC[[#This Row],[jour du mois]]</f>
        <v>0</v>
      </c>
      <c r="K581" s="35"/>
      <c r="L581" s="51"/>
      <c r="M581" s="51"/>
    </row>
    <row r="582" spans="1:13" x14ac:dyDescent="0.3">
      <c r="A582" s="5">
        <v>45505</v>
      </c>
      <c r="B582" s="56"/>
      <c r="C582" s="57"/>
      <c r="D582" s="57"/>
      <c r="E582" s="57"/>
      <c r="F582" s="115">
        <v>1</v>
      </c>
      <c r="G582" s="57">
        <f>(OBJECTIF!$I$5/OBJECTIF!$I$9)*INDIC[[#This Row],[jour du mois]]</f>
        <v>8065.8064516129034</v>
      </c>
      <c r="H582" s="57">
        <f>(OBJECTIF!$I$8/OBJECTIF!$I$9)*INDIC[[#This Row],[jour du mois]]</f>
        <v>0</v>
      </c>
      <c r="I582" s="57">
        <f>(OBJECTIF!$I$4/OBJECTIF!$I$9)*INDIC[[#This Row],[jour du mois]]</f>
        <v>20740.645161290322</v>
      </c>
      <c r="J582" s="57">
        <f>(OBJECTIF!$I$7/OBJECTIF!$I$9)*INDIC[[#This Row],[jour du mois]]</f>
        <v>0</v>
      </c>
      <c r="K582" s="35"/>
      <c r="L582" s="51"/>
      <c r="M582" s="51"/>
    </row>
    <row r="583" spans="1:13" x14ac:dyDescent="0.3">
      <c r="A583" s="5">
        <v>45506</v>
      </c>
      <c r="B583" s="56"/>
      <c r="C583" s="57"/>
      <c r="D583" s="57"/>
      <c r="E583" s="57"/>
      <c r="F583" s="115">
        <v>2</v>
      </c>
      <c r="G583" s="57">
        <f>(OBJECTIF!$I$5/OBJECTIF!$I$9)*INDIC[[#This Row],[jour du mois]]</f>
        <v>16131.612903225807</v>
      </c>
      <c r="H583" s="57">
        <f>(OBJECTIF!$I$8/OBJECTIF!$I$9)*INDIC[[#This Row],[jour du mois]]</f>
        <v>0</v>
      </c>
      <c r="I583" s="57">
        <f>(OBJECTIF!$I$4/OBJECTIF!$I$9)*INDIC[[#This Row],[jour du mois]]</f>
        <v>41481.290322580644</v>
      </c>
      <c r="J583" s="57">
        <f>(OBJECTIF!$I$7/OBJECTIF!$I$9)*INDIC[[#This Row],[jour du mois]]</f>
        <v>0</v>
      </c>
      <c r="K583" s="35"/>
      <c r="L583" s="51"/>
      <c r="M583" s="51"/>
    </row>
    <row r="584" spans="1:13" x14ac:dyDescent="0.3">
      <c r="A584" s="5">
        <v>45507</v>
      </c>
      <c r="B584" s="56"/>
      <c r="C584" s="57"/>
      <c r="D584" s="57"/>
      <c r="E584" s="57"/>
      <c r="F584" s="115">
        <v>3</v>
      </c>
      <c r="G584" s="57">
        <f>(OBJECTIF!$I$5/OBJECTIF!$I$9)*INDIC[[#This Row],[jour du mois]]</f>
        <v>24197.419354838712</v>
      </c>
      <c r="H584" s="57">
        <f>(OBJECTIF!$I$8/OBJECTIF!$I$9)*INDIC[[#This Row],[jour du mois]]</f>
        <v>0</v>
      </c>
      <c r="I584" s="57">
        <f>(OBJECTIF!$I$4/OBJECTIF!$I$9)*INDIC[[#This Row],[jour du mois]]</f>
        <v>62221.93548387097</v>
      </c>
      <c r="J584" s="57">
        <f>(OBJECTIF!$I$7/OBJECTIF!$I$9)*INDIC[[#This Row],[jour du mois]]</f>
        <v>0</v>
      </c>
      <c r="K584" s="35"/>
      <c r="L584" s="51"/>
      <c r="M584" s="51"/>
    </row>
    <row r="585" spans="1:13" x14ac:dyDescent="0.3">
      <c r="A585" s="5">
        <v>45508</v>
      </c>
      <c r="B585" s="56"/>
      <c r="C585" s="57"/>
      <c r="D585" s="57"/>
      <c r="E585" s="57"/>
      <c r="F585" s="115">
        <v>4</v>
      </c>
      <c r="G585" s="57">
        <f>(OBJECTIF!$I$5/OBJECTIF!$I$9)*INDIC[[#This Row],[jour du mois]]</f>
        <v>32263.225806451614</v>
      </c>
      <c r="H585" s="57">
        <f>(OBJECTIF!$I$8/OBJECTIF!$I$9)*INDIC[[#This Row],[jour du mois]]</f>
        <v>0</v>
      </c>
      <c r="I585" s="57">
        <f>(OBJECTIF!$I$4/OBJECTIF!$I$9)*INDIC[[#This Row],[jour du mois]]</f>
        <v>82962.580645161288</v>
      </c>
      <c r="J585" s="57">
        <f>(OBJECTIF!$I$7/OBJECTIF!$I$9)*INDIC[[#This Row],[jour du mois]]</f>
        <v>0</v>
      </c>
      <c r="K585" s="35"/>
      <c r="L585" s="51"/>
      <c r="M585" s="51"/>
    </row>
    <row r="586" spans="1:13" x14ac:dyDescent="0.3">
      <c r="A586" s="5">
        <v>45509</v>
      </c>
      <c r="B586" s="56"/>
      <c r="C586" s="57"/>
      <c r="D586" s="57"/>
      <c r="E586" s="57"/>
      <c r="F586" s="115">
        <v>5</v>
      </c>
      <c r="G586" s="57">
        <f>(OBJECTIF!$I$5/OBJECTIF!$I$9)*INDIC[[#This Row],[jour du mois]]</f>
        <v>40329.032258064515</v>
      </c>
      <c r="H586" s="57">
        <f>(OBJECTIF!$I$8/OBJECTIF!$I$9)*INDIC[[#This Row],[jour du mois]]</f>
        <v>0</v>
      </c>
      <c r="I586" s="57">
        <f>(OBJECTIF!$I$4/OBJECTIF!$I$9)*INDIC[[#This Row],[jour du mois]]</f>
        <v>103703.22580645161</v>
      </c>
      <c r="J586" s="57">
        <f>(OBJECTIF!$I$7/OBJECTIF!$I$9)*INDIC[[#This Row],[jour du mois]]</f>
        <v>0</v>
      </c>
      <c r="K586" s="35"/>
      <c r="L586" s="51"/>
      <c r="M586" s="51"/>
    </row>
    <row r="587" spans="1:13" x14ac:dyDescent="0.3">
      <c r="A587" s="5">
        <v>45510</v>
      </c>
      <c r="B587" s="56"/>
      <c r="C587" s="57"/>
      <c r="D587" s="57"/>
      <c r="E587" s="57"/>
      <c r="F587" s="115">
        <v>6</v>
      </c>
      <c r="G587" s="57">
        <f>(OBJECTIF!$I$5/OBJECTIF!$I$9)*INDIC[[#This Row],[jour du mois]]</f>
        <v>48394.838709677424</v>
      </c>
      <c r="H587" s="57">
        <f>(OBJECTIF!$I$8/OBJECTIF!$I$9)*INDIC[[#This Row],[jour du mois]]</f>
        <v>0</v>
      </c>
      <c r="I587" s="57">
        <f>(OBJECTIF!$I$4/OBJECTIF!$I$9)*INDIC[[#This Row],[jour du mois]]</f>
        <v>124443.87096774194</v>
      </c>
      <c r="J587" s="57">
        <f>(OBJECTIF!$I$7/OBJECTIF!$I$9)*INDIC[[#This Row],[jour du mois]]</f>
        <v>0</v>
      </c>
      <c r="K587" s="35"/>
      <c r="L587" s="51"/>
      <c r="M587" s="51"/>
    </row>
    <row r="588" spans="1:13" x14ac:dyDescent="0.3">
      <c r="A588" s="5">
        <v>45511</v>
      </c>
      <c r="B588" s="56"/>
      <c r="C588" s="57"/>
      <c r="D588" s="57"/>
      <c r="E588" s="57"/>
      <c r="F588" s="115">
        <v>7</v>
      </c>
      <c r="G588" s="57">
        <f>(OBJECTIF!$I$5/OBJECTIF!$I$9)*INDIC[[#This Row],[jour du mois]]</f>
        <v>56460.645161290326</v>
      </c>
      <c r="H588" s="57">
        <f>(OBJECTIF!$I$8/OBJECTIF!$I$9)*INDIC[[#This Row],[jour du mois]]</f>
        <v>0</v>
      </c>
      <c r="I588" s="57">
        <f>(OBJECTIF!$I$4/OBJECTIF!$I$9)*INDIC[[#This Row],[jour du mois]]</f>
        <v>145184.51612903224</v>
      </c>
      <c r="J588" s="57">
        <f>(OBJECTIF!$I$7/OBJECTIF!$I$9)*INDIC[[#This Row],[jour du mois]]</f>
        <v>0</v>
      </c>
      <c r="K588" s="35"/>
      <c r="L588" s="51"/>
      <c r="M588" s="51"/>
    </row>
    <row r="589" spans="1:13" x14ac:dyDescent="0.3">
      <c r="A589" s="5">
        <v>45512</v>
      </c>
      <c r="B589" s="56"/>
      <c r="C589" s="57"/>
      <c r="D589" s="57"/>
      <c r="E589" s="57"/>
      <c r="F589" s="115">
        <v>8</v>
      </c>
      <c r="G589" s="57">
        <f>(OBJECTIF!$I$5/OBJECTIF!$I$9)*INDIC[[#This Row],[jour du mois]]</f>
        <v>64526.451612903227</v>
      </c>
      <c r="H589" s="57">
        <f>(OBJECTIF!$I$8/OBJECTIF!$I$9)*INDIC[[#This Row],[jour du mois]]</f>
        <v>0</v>
      </c>
      <c r="I589" s="57">
        <f>(OBJECTIF!$I$4/OBJECTIF!$I$9)*INDIC[[#This Row],[jour du mois]]</f>
        <v>165925.16129032258</v>
      </c>
      <c r="J589" s="57">
        <f>(OBJECTIF!$I$7/OBJECTIF!$I$9)*INDIC[[#This Row],[jour du mois]]</f>
        <v>0</v>
      </c>
      <c r="K589" s="35"/>
      <c r="L589" s="51"/>
      <c r="M589" s="51"/>
    </row>
    <row r="590" spans="1:13" x14ac:dyDescent="0.3">
      <c r="A590" s="5">
        <v>45513</v>
      </c>
      <c r="B590" s="56"/>
      <c r="C590" s="57"/>
      <c r="D590" s="57"/>
      <c r="E590" s="57"/>
      <c r="F590" s="115">
        <v>9</v>
      </c>
      <c r="G590" s="57">
        <f>(OBJECTIF!$I$5/OBJECTIF!$I$9)*INDIC[[#This Row],[jour du mois]]</f>
        <v>72592.258064516136</v>
      </c>
      <c r="H590" s="57">
        <f>(OBJECTIF!$I$8/OBJECTIF!$I$9)*INDIC[[#This Row],[jour du mois]]</f>
        <v>0</v>
      </c>
      <c r="I590" s="57">
        <f>(OBJECTIF!$I$4/OBJECTIF!$I$9)*INDIC[[#This Row],[jour du mois]]</f>
        <v>186665.80645161291</v>
      </c>
      <c r="J590" s="57">
        <f>(OBJECTIF!$I$7/OBJECTIF!$I$9)*INDIC[[#This Row],[jour du mois]]</f>
        <v>0</v>
      </c>
      <c r="K590" s="35"/>
      <c r="L590" s="51"/>
      <c r="M590" s="51"/>
    </row>
    <row r="591" spans="1:13" x14ac:dyDescent="0.3">
      <c r="A591" s="5">
        <v>45514</v>
      </c>
      <c r="B591" s="56"/>
      <c r="C591" s="57"/>
      <c r="D591" s="57"/>
      <c r="E591" s="57"/>
      <c r="F591" s="115">
        <v>10</v>
      </c>
      <c r="G591" s="57">
        <f>(OBJECTIF!$I$5/OBJECTIF!$I$9)*INDIC[[#This Row],[jour du mois]]</f>
        <v>80658.06451612903</v>
      </c>
      <c r="H591" s="57">
        <f>(OBJECTIF!$I$8/OBJECTIF!$I$9)*INDIC[[#This Row],[jour du mois]]</f>
        <v>0</v>
      </c>
      <c r="I591" s="57">
        <f>(OBJECTIF!$I$4/OBJECTIF!$I$9)*INDIC[[#This Row],[jour du mois]]</f>
        <v>207406.45161290321</v>
      </c>
      <c r="J591" s="57">
        <f>(OBJECTIF!$I$7/OBJECTIF!$I$9)*INDIC[[#This Row],[jour du mois]]</f>
        <v>0</v>
      </c>
      <c r="K591" s="35"/>
      <c r="L591" s="51"/>
      <c r="M591" s="51"/>
    </row>
    <row r="592" spans="1:13" x14ac:dyDescent="0.3">
      <c r="A592" s="5">
        <v>45515</v>
      </c>
      <c r="B592" s="56"/>
      <c r="C592" s="57"/>
      <c r="D592" s="57"/>
      <c r="E592" s="57"/>
      <c r="F592" s="115">
        <v>11</v>
      </c>
      <c r="G592" s="57">
        <f>(OBJECTIF!$I$5/OBJECTIF!$I$9)*INDIC[[#This Row],[jour du mois]]</f>
        <v>88723.870967741939</v>
      </c>
      <c r="H592" s="57">
        <f>(OBJECTIF!$I$8/OBJECTIF!$I$9)*INDIC[[#This Row],[jour du mois]]</f>
        <v>0</v>
      </c>
      <c r="I592" s="57">
        <f>(OBJECTIF!$I$4/OBJECTIF!$I$9)*INDIC[[#This Row],[jour du mois]]</f>
        <v>228147.09677419355</v>
      </c>
      <c r="J592" s="57">
        <f>(OBJECTIF!$I$7/OBJECTIF!$I$9)*INDIC[[#This Row],[jour du mois]]</f>
        <v>0</v>
      </c>
      <c r="K592" s="35"/>
      <c r="L592" s="51"/>
      <c r="M592" s="51"/>
    </row>
    <row r="593" spans="1:13" x14ac:dyDescent="0.3">
      <c r="A593" s="5">
        <v>45516</v>
      </c>
      <c r="B593" s="56"/>
      <c r="C593" s="57"/>
      <c r="D593" s="57"/>
      <c r="E593" s="57"/>
      <c r="F593" s="115">
        <v>12</v>
      </c>
      <c r="G593" s="57">
        <f>(OBJECTIF!$I$5/OBJECTIF!$I$9)*INDIC[[#This Row],[jour du mois]]</f>
        <v>96789.677419354848</v>
      </c>
      <c r="H593" s="57">
        <f>(OBJECTIF!$I$8/OBJECTIF!$I$9)*INDIC[[#This Row],[jour du mois]]</f>
        <v>0</v>
      </c>
      <c r="I593" s="57">
        <f>(OBJECTIF!$I$4/OBJECTIF!$I$9)*INDIC[[#This Row],[jour du mois]]</f>
        <v>248887.74193548388</v>
      </c>
      <c r="J593" s="57">
        <f>(OBJECTIF!$I$7/OBJECTIF!$I$9)*INDIC[[#This Row],[jour du mois]]</f>
        <v>0</v>
      </c>
      <c r="K593" s="35"/>
      <c r="L593" s="51"/>
      <c r="M593" s="51"/>
    </row>
    <row r="594" spans="1:13" x14ac:dyDescent="0.3">
      <c r="A594" s="5">
        <v>45517</v>
      </c>
      <c r="B594" s="56"/>
      <c r="C594" s="57"/>
      <c r="D594" s="57"/>
      <c r="E594" s="57"/>
      <c r="F594" s="115">
        <v>13</v>
      </c>
      <c r="G594" s="57">
        <f>(OBJECTIF!$I$5/OBJECTIF!$I$9)*INDIC[[#This Row],[jour du mois]]</f>
        <v>104855.48387096774</v>
      </c>
      <c r="H594" s="57">
        <f>(OBJECTIF!$I$8/OBJECTIF!$I$9)*INDIC[[#This Row],[jour du mois]]</f>
        <v>0</v>
      </c>
      <c r="I594" s="57">
        <f>(OBJECTIF!$I$4/OBJECTIF!$I$9)*INDIC[[#This Row],[jour du mois]]</f>
        <v>269628.38709677418</v>
      </c>
      <c r="J594" s="57">
        <f>(OBJECTIF!$I$7/OBJECTIF!$I$9)*INDIC[[#This Row],[jour du mois]]</f>
        <v>0</v>
      </c>
      <c r="K594" s="35"/>
      <c r="L594" s="51"/>
      <c r="M594" s="51"/>
    </row>
    <row r="595" spans="1:13" x14ac:dyDescent="0.3">
      <c r="A595" s="5">
        <v>45518</v>
      </c>
      <c r="B595" s="56"/>
      <c r="C595" s="57"/>
      <c r="D595" s="57"/>
      <c r="E595" s="57"/>
      <c r="F595" s="115">
        <v>14</v>
      </c>
      <c r="G595" s="57">
        <f>(OBJECTIF!$I$5/OBJECTIF!$I$9)*INDIC[[#This Row],[jour du mois]]</f>
        <v>112921.29032258065</v>
      </c>
      <c r="H595" s="57">
        <f>(OBJECTIF!$I$8/OBJECTIF!$I$9)*INDIC[[#This Row],[jour du mois]]</f>
        <v>0</v>
      </c>
      <c r="I595" s="57">
        <f>(OBJECTIF!$I$4/OBJECTIF!$I$9)*INDIC[[#This Row],[jour du mois]]</f>
        <v>290369.03225806449</v>
      </c>
      <c r="J595" s="57">
        <f>(OBJECTIF!$I$7/OBJECTIF!$I$9)*INDIC[[#This Row],[jour du mois]]</f>
        <v>0</v>
      </c>
      <c r="K595" s="35"/>
      <c r="L595" s="51"/>
      <c r="M595" s="51"/>
    </row>
    <row r="596" spans="1:13" x14ac:dyDescent="0.3">
      <c r="A596" s="5">
        <v>45519</v>
      </c>
      <c r="B596" s="56"/>
      <c r="C596" s="57"/>
      <c r="D596" s="57"/>
      <c r="E596" s="57"/>
      <c r="F596" s="115">
        <v>15</v>
      </c>
      <c r="G596" s="57">
        <f>(OBJECTIF!$I$5/OBJECTIF!$I$9)*INDIC[[#This Row],[jour du mois]]</f>
        <v>120987.09677419355</v>
      </c>
      <c r="H596" s="57">
        <f>(OBJECTIF!$I$8/OBJECTIF!$I$9)*INDIC[[#This Row],[jour du mois]]</f>
        <v>0</v>
      </c>
      <c r="I596" s="57">
        <f>(OBJECTIF!$I$4/OBJECTIF!$I$9)*INDIC[[#This Row],[jour du mois]]</f>
        <v>311109.67741935485</v>
      </c>
      <c r="J596" s="57">
        <f>(OBJECTIF!$I$7/OBJECTIF!$I$9)*INDIC[[#This Row],[jour du mois]]</f>
        <v>0</v>
      </c>
      <c r="K596" s="35"/>
      <c r="L596" s="51"/>
      <c r="M596" s="51"/>
    </row>
    <row r="597" spans="1:13" x14ac:dyDescent="0.3">
      <c r="A597" s="5">
        <v>45520</v>
      </c>
      <c r="B597" s="56"/>
      <c r="C597" s="57"/>
      <c r="D597" s="57"/>
      <c r="E597" s="57"/>
      <c r="F597" s="115">
        <v>16</v>
      </c>
      <c r="G597" s="57">
        <f>(OBJECTIF!$I$5/OBJECTIF!$I$9)*INDIC[[#This Row],[jour du mois]]</f>
        <v>129052.90322580645</v>
      </c>
      <c r="H597" s="57">
        <f>(OBJECTIF!$I$8/OBJECTIF!$I$9)*INDIC[[#This Row],[jour du mois]]</f>
        <v>0</v>
      </c>
      <c r="I597" s="57">
        <f>(OBJECTIF!$I$4/OBJECTIF!$I$9)*INDIC[[#This Row],[jour du mois]]</f>
        <v>331850.32258064515</v>
      </c>
      <c r="J597" s="57">
        <f>(OBJECTIF!$I$7/OBJECTIF!$I$9)*INDIC[[#This Row],[jour du mois]]</f>
        <v>0</v>
      </c>
      <c r="K597" s="35"/>
      <c r="L597" s="51"/>
      <c r="M597" s="51"/>
    </row>
    <row r="598" spans="1:13" x14ac:dyDescent="0.3">
      <c r="A598" s="5">
        <v>45521</v>
      </c>
      <c r="B598" s="56"/>
      <c r="C598" s="57"/>
      <c r="D598" s="57"/>
      <c r="E598" s="57"/>
      <c r="F598" s="115">
        <v>17</v>
      </c>
      <c r="G598" s="57">
        <f>(OBJECTIF!$I$5/OBJECTIF!$I$9)*INDIC[[#This Row],[jour du mois]]</f>
        <v>137118.70967741936</v>
      </c>
      <c r="H598" s="57">
        <f>(OBJECTIF!$I$8/OBJECTIF!$I$9)*INDIC[[#This Row],[jour du mois]]</f>
        <v>0</v>
      </c>
      <c r="I598" s="57">
        <f>(OBJECTIF!$I$4/OBJECTIF!$I$9)*INDIC[[#This Row],[jour du mois]]</f>
        <v>352590.96774193546</v>
      </c>
      <c r="J598" s="57">
        <f>(OBJECTIF!$I$7/OBJECTIF!$I$9)*INDIC[[#This Row],[jour du mois]]</f>
        <v>0</v>
      </c>
      <c r="K598" s="35"/>
      <c r="L598" s="51"/>
      <c r="M598" s="51"/>
    </row>
    <row r="599" spans="1:13" x14ac:dyDescent="0.3">
      <c r="A599" s="5">
        <v>45522</v>
      </c>
      <c r="B599" s="56"/>
      <c r="C599" s="57"/>
      <c r="D599" s="57"/>
      <c r="E599" s="57"/>
      <c r="F599" s="115">
        <v>18</v>
      </c>
      <c r="G599" s="57">
        <f>(OBJECTIF!$I$5/OBJECTIF!$I$9)*INDIC[[#This Row],[jour du mois]]</f>
        <v>145184.51612903227</v>
      </c>
      <c r="H599" s="57">
        <f>(OBJECTIF!$I$8/OBJECTIF!$I$9)*INDIC[[#This Row],[jour du mois]]</f>
        <v>0</v>
      </c>
      <c r="I599" s="57">
        <f>(OBJECTIF!$I$4/OBJECTIF!$I$9)*INDIC[[#This Row],[jour du mois]]</f>
        <v>373331.61290322582</v>
      </c>
      <c r="J599" s="57">
        <f>(OBJECTIF!$I$7/OBJECTIF!$I$9)*INDIC[[#This Row],[jour du mois]]</f>
        <v>0</v>
      </c>
      <c r="K599" s="35"/>
      <c r="L599" s="51"/>
      <c r="M599" s="51"/>
    </row>
    <row r="600" spans="1:13" x14ac:dyDescent="0.3">
      <c r="A600" s="5">
        <v>45523</v>
      </c>
      <c r="B600" s="56"/>
      <c r="C600" s="57"/>
      <c r="D600" s="57"/>
      <c r="E600" s="57"/>
      <c r="F600" s="115">
        <v>19</v>
      </c>
      <c r="G600" s="57">
        <f>(OBJECTIF!$I$5/OBJECTIF!$I$9)*INDIC[[#This Row],[jour du mois]]</f>
        <v>153250.32258064515</v>
      </c>
      <c r="H600" s="57">
        <f>(OBJECTIF!$I$8/OBJECTIF!$I$9)*INDIC[[#This Row],[jour du mois]]</f>
        <v>0</v>
      </c>
      <c r="I600" s="57">
        <f>(OBJECTIF!$I$4/OBJECTIF!$I$9)*INDIC[[#This Row],[jour du mois]]</f>
        <v>394072.25806451612</v>
      </c>
      <c r="J600" s="57">
        <f>(OBJECTIF!$I$7/OBJECTIF!$I$9)*INDIC[[#This Row],[jour du mois]]</f>
        <v>0</v>
      </c>
      <c r="K600" s="35"/>
      <c r="L600" s="51"/>
      <c r="M600" s="51"/>
    </row>
    <row r="601" spans="1:13" x14ac:dyDescent="0.3">
      <c r="A601" s="5">
        <v>45524</v>
      </c>
      <c r="B601" s="56"/>
      <c r="C601" s="57"/>
      <c r="D601" s="57"/>
      <c r="E601" s="57"/>
      <c r="F601" s="115">
        <v>20</v>
      </c>
      <c r="G601" s="57">
        <f>(OBJECTIF!$I$5/OBJECTIF!$I$9)*INDIC[[#This Row],[jour du mois]]</f>
        <v>161316.12903225806</v>
      </c>
      <c r="H601" s="57">
        <f>(OBJECTIF!$I$8/OBJECTIF!$I$9)*INDIC[[#This Row],[jour du mois]]</f>
        <v>0</v>
      </c>
      <c r="I601" s="57">
        <f>(OBJECTIF!$I$4/OBJECTIF!$I$9)*INDIC[[#This Row],[jour du mois]]</f>
        <v>414812.90322580643</v>
      </c>
      <c r="J601" s="57">
        <f>(OBJECTIF!$I$7/OBJECTIF!$I$9)*INDIC[[#This Row],[jour du mois]]</f>
        <v>0</v>
      </c>
      <c r="K601" s="35"/>
      <c r="L601" s="51"/>
      <c r="M601" s="51"/>
    </row>
    <row r="602" spans="1:13" x14ac:dyDescent="0.3">
      <c r="A602" s="5">
        <v>45525</v>
      </c>
      <c r="B602" s="56"/>
      <c r="C602" s="57"/>
      <c r="D602" s="57"/>
      <c r="E602" s="57"/>
      <c r="F602" s="115">
        <v>21</v>
      </c>
      <c r="G602" s="57">
        <f>(OBJECTIF!$I$5/OBJECTIF!$I$9)*INDIC[[#This Row],[jour du mois]]</f>
        <v>169381.93548387097</v>
      </c>
      <c r="H602" s="57">
        <f>(OBJECTIF!$I$8/OBJECTIF!$I$9)*INDIC[[#This Row],[jour du mois]]</f>
        <v>0</v>
      </c>
      <c r="I602" s="57">
        <f>(OBJECTIF!$I$4/OBJECTIF!$I$9)*INDIC[[#This Row],[jour du mois]]</f>
        <v>435553.54838709679</v>
      </c>
      <c r="J602" s="57">
        <f>(OBJECTIF!$I$7/OBJECTIF!$I$9)*INDIC[[#This Row],[jour du mois]]</f>
        <v>0</v>
      </c>
      <c r="K602" s="35"/>
      <c r="L602" s="51"/>
      <c r="M602" s="51"/>
    </row>
    <row r="603" spans="1:13" x14ac:dyDescent="0.3">
      <c r="A603" s="5">
        <v>45526</v>
      </c>
      <c r="B603" s="56"/>
      <c r="C603" s="57"/>
      <c r="D603" s="57"/>
      <c r="E603" s="57"/>
      <c r="F603" s="115">
        <v>22</v>
      </c>
      <c r="G603" s="57">
        <f>(OBJECTIF!$I$5/OBJECTIF!$I$9)*INDIC[[#This Row],[jour du mois]]</f>
        <v>177447.74193548388</v>
      </c>
      <c r="H603" s="57">
        <f>(OBJECTIF!$I$8/OBJECTIF!$I$9)*INDIC[[#This Row],[jour du mois]]</f>
        <v>0</v>
      </c>
      <c r="I603" s="57">
        <f>(OBJECTIF!$I$4/OBJECTIF!$I$9)*INDIC[[#This Row],[jour du mois]]</f>
        <v>456294.19354838709</v>
      </c>
      <c r="J603" s="57">
        <f>(OBJECTIF!$I$7/OBJECTIF!$I$9)*INDIC[[#This Row],[jour du mois]]</f>
        <v>0</v>
      </c>
      <c r="K603" s="35"/>
      <c r="L603" s="51"/>
      <c r="M603" s="51"/>
    </row>
    <row r="604" spans="1:13" x14ac:dyDescent="0.3">
      <c r="A604" s="5">
        <v>45527</v>
      </c>
      <c r="B604" s="56"/>
      <c r="C604" s="57"/>
      <c r="D604" s="57"/>
      <c r="E604" s="57"/>
      <c r="F604" s="115">
        <v>23</v>
      </c>
      <c r="G604" s="57">
        <f>(OBJECTIF!$I$5/OBJECTIF!$I$9)*INDIC[[#This Row],[jour du mois]]</f>
        <v>185513.54838709679</v>
      </c>
      <c r="H604" s="57">
        <f>(OBJECTIF!$I$8/OBJECTIF!$I$9)*INDIC[[#This Row],[jour du mois]]</f>
        <v>0</v>
      </c>
      <c r="I604" s="57">
        <f>(OBJECTIF!$I$4/OBJECTIF!$I$9)*INDIC[[#This Row],[jour du mois]]</f>
        <v>477034.83870967739</v>
      </c>
      <c r="J604" s="57">
        <f>(OBJECTIF!$I$7/OBJECTIF!$I$9)*INDIC[[#This Row],[jour du mois]]</f>
        <v>0</v>
      </c>
      <c r="K604" s="35"/>
      <c r="L604" s="51"/>
      <c r="M604" s="51"/>
    </row>
    <row r="605" spans="1:13" x14ac:dyDescent="0.3">
      <c r="A605" s="5">
        <v>45528</v>
      </c>
      <c r="B605" s="56"/>
      <c r="C605" s="57"/>
      <c r="D605" s="57"/>
      <c r="E605" s="57"/>
      <c r="F605" s="115">
        <v>24</v>
      </c>
      <c r="G605" s="57">
        <f>(OBJECTIF!$I$5/OBJECTIF!$I$9)*INDIC[[#This Row],[jour du mois]]</f>
        <v>193579.3548387097</v>
      </c>
      <c r="H605" s="57">
        <f>(OBJECTIF!$I$8/OBJECTIF!$I$9)*INDIC[[#This Row],[jour du mois]]</f>
        <v>0</v>
      </c>
      <c r="I605" s="57">
        <f>(OBJECTIF!$I$4/OBJECTIF!$I$9)*INDIC[[#This Row],[jour du mois]]</f>
        <v>497775.48387096776</v>
      </c>
      <c r="J605" s="57">
        <f>(OBJECTIF!$I$7/OBJECTIF!$I$9)*INDIC[[#This Row],[jour du mois]]</f>
        <v>0</v>
      </c>
      <c r="K605" s="35"/>
      <c r="L605" s="51"/>
      <c r="M605" s="51"/>
    </row>
    <row r="606" spans="1:13" x14ac:dyDescent="0.3">
      <c r="A606" s="5">
        <v>45529</v>
      </c>
      <c r="B606" s="56"/>
      <c r="C606" s="57"/>
      <c r="D606" s="57"/>
      <c r="E606" s="57"/>
      <c r="F606" s="115">
        <v>25</v>
      </c>
      <c r="G606" s="57">
        <f>(OBJECTIF!$I$5/OBJECTIF!$I$9)*INDIC[[#This Row],[jour du mois]]</f>
        <v>201645.16129032258</v>
      </c>
      <c r="H606" s="57">
        <f>(OBJECTIF!$I$8/OBJECTIF!$I$9)*INDIC[[#This Row],[jour du mois]]</f>
        <v>0</v>
      </c>
      <c r="I606" s="57">
        <f>(OBJECTIF!$I$4/OBJECTIF!$I$9)*INDIC[[#This Row],[jour du mois]]</f>
        <v>518516.12903225806</v>
      </c>
      <c r="J606" s="57">
        <f>(OBJECTIF!$I$7/OBJECTIF!$I$9)*INDIC[[#This Row],[jour du mois]]</f>
        <v>0</v>
      </c>
      <c r="K606" s="35"/>
      <c r="L606" s="51"/>
      <c r="M606" s="51"/>
    </row>
    <row r="607" spans="1:13" x14ac:dyDescent="0.3">
      <c r="A607" s="5">
        <v>45530</v>
      </c>
      <c r="B607" s="56"/>
      <c r="C607" s="57"/>
      <c r="D607" s="57"/>
      <c r="E607" s="57"/>
      <c r="F607" s="115">
        <v>26</v>
      </c>
      <c r="G607" s="57">
        <f>(OBJECTIF!$I$5/OBJECTIF!$I$9)*INDIC[[#This Row],[jour du mois]]</f>
        <v>209710.96774193548</v>
      </c>
      <c r="H607" s="57">
        <f>(OBJECTIF!$I$8/OBJECTIF!$I$9)*INDIC[[#This Row],[jour du mois]]</f>
        <v>0</v>
      </c>
      <c r="I607" s="57">
        <f>(OBJECTIF!$I$4/OBJECTIF!$I$9)*INDIC[[#This Row],[jour du mois]]</f>
        <v>539256.77419354836</v>
      </c>
      <c r="J607" s="57">
        <f>(OBJECTIF!$I$7/OBJECTIF!$I$9)*INDIC[[#This Row],[jour du mois]]</f>
        <v>0</v>
      </c>
      <c r="K607" s="35"/>
      <c r="L607" s="51"/>
      <c r="M607" s="51"/>
    </row>
    <row r="608" spans="1:13" x14ac:dyDescent="0.3">
      <c r="A608" s="5">
        <v>45531</v>
      </c>
      <c r="B608" s="56"/>
      <c r="C608" s="57"/>
      <c r="D608" s="57"/>
      <c r="E608" s="57"/>
      <c r="F608" s="115">
        <v>27</v>
      </c>
      <c r="G608" s="57">
        <f>(OBJECTIF!$I$5/OBJECTIF!$I$9)*INDIC[[#This Row],[jour du mois]]</f>
        <v>217776.77419354839</v>
      </c>
      <c r="H608" s="57">
        <f>(OBJECTIF!$I$8/OBJECTIF!$I$9)*INDIC[[#This Row],[jour du mois]]</f>
        <v>0</v>
      </c>
      <c r="I608" s="57">
        <f>(OBJECTIF!$I$4/OBJECTIF!$I$9)*INDIC[[#This Row],[jour du mois]]</f>
        <v>559997.41935483867</v>
      </c>
      <c r="J608" s="57">
        <f>(OBJECTIF!$I$7/OBJECTIF!$I$9)*INDIC[[#This Row],[jour du mois]]</f>
        <v>0</v>
      </c>
      <c r="K608" s="35"/>
      <c r="L608" s="51"/>
      <c r="M608" s="51"/>
    </row>
    <row r="609" spans="1:13" x14ac:dyDescent="0.3">
      <c r="A609" s="5">
        <v>45532</v>
      </c>
      <c r="B609" s="56"/>
      <c r="C609" s="57"/>
      <c r="D609" s="57"/>
      <c r="E609" s="57"/>
      <c r="F609" s="115">
        <v>28</v>
      </c>
      <c r="G609" s="57">
        <f>(OBJECTIF!$I$5/OBJECTIF!$I$9)*INDIC[[#This Row],[jour du mois]]</f>
        <v>225842.5806451613</v>
      </c>
      <c r="H609" s="57">
        <f>(OBJECTIF!$I$8/OBJECTIF!$I$9)*INDIC[[#This Row],[jour du mois]]</f>
        <v>0</v>
      </c>
      <c r="I609" s="57">
        <f>(OBJECTIF!$I$4/OBJECTIF!$I$9)*INDIC[[#This Row],[jour du mois]]</f>
        <v>580738.06451612897</v>
      </c>
      <c r="J609" s="57">
        <f>(OBJECTIF!$I$7/OBJECTIF!$I$9)*INDIC[[#This Row],[jour du mois]]</f>
        <v>0</v>
      </c>
      <c r="K609" s="35"/>
      <c r="L609" s="51"/>
      <c r="M609" s="51"/>
    </row>
    <row r="610" spans="1:13" x14ac:dyDescent="0.3">
      <c r="A610" s="5">
        <v>45533</v>
      </c>
      <c r="B610" s="56"/>
      <c r="C610" s="57"/>
      <c r="D610" s="57"/>
      <c r="E610" s="57"/>
      <c r="F610" s="115">
        <v>29</v>
      </c>
      <c r="G610" s="57">
        <f>(OBJECTIF!$I$5/OBJECTIF!$I$9)*INDIC[[#This Row],[jour du mois]]</f>
        <v>233908.38709677421</v>
      </c>
      <c r="H610" s="57">
        <f>(OBJECTIF!$I$8/OBJECTIF!$I$9)*INDIC[[#This Row],[jour du mois]]</f>
        <v>0</v>
      </c>
      <c r="I610" s="57">
        <f>(OBJECTIF!$I$4/OBJECTIF!$I$9)*INDIC[[#This Row],[jour du mois]]</f>
        <v>601478.70967741939</v>
      </c>
      <c r="J610" s="57">
        <f>(OBJECTIF!$I$7/OBJECTIF!$I$9)*INDIC[[#This Row],[jour du mois]]</f>
        <v>0</v>
      </c>
      <c r="K610" s="35"/>
      <c r="L610" s="51"/>
      <c r="M610" s="51"/>
    </row>
    <row r="611" spans="1:13" x14ac:dyDescent="0.3">
      <c r="A611" s="5">
        <v>45534</v>
      </c>
      <c r="B611" s="56"/>
      <c r="C611" s="57"/>
      <c r="D611" s="57"/>
      <c r="E611" s="57"/>
      <c r="F611" s="115">
        <v>30</v>
      </c>
      <c r="G611" s="57">
        <f>(OBJECTIF!$I$5/OBJECTIF!$I$9)*INDIC[[#This Row],[jour du mois]]</f>
        <v>241974.19354838709</v>
      </c>
      <c r="H611" s="57">
        <f>(OBJECTIF!$I$8/OBJECTIF!$I$9)*INDIC[[#This Row],[jour du mois]]</f>
        <v>0</v>
      </c>
      <c r="I611" s="57">
        <f>(OBJECTIF!$I$4/OBJECTIF!$I$9)*INDIC[[#This Row],[jour du mois]]</f>
        <v>622219.3548387097</v>
      </c>
      <c r="J611" s="57">
        <f>(OBJECTIF!$I$7/OBJECTIF!$I$9)*INDIC[[#This Row],[jour du mois]]</f>
        <v>0</v>
      </c>
      <c r="K611" s="35"/>
      <c r="L611" s="51"/>
      <c r="M611" s="51"/>
    </row>
    <row r="612" spans="1:13" x14ac:dyDescent="0.3">
      <c r="A612" s="5">
        <v>45535</v>
      </c>
      <c r="B612" s="56"/>
      <c r="C612" s="57"/>
      <c r="D612" s="57"/>
      <c r="E612" s="57"/>
      <c r="F612" s="115">
        <v>31</v>
      </c>
      <c r="G612" s="57">
        <f>(OBJECTIF!$I$5/OBJECTIF!$I$9)*INDIC[[#This Row],[jour du mois]]</f>
        <v>250040</v>
      </c>
      <c r="H612" s="57">
        <f>(OBJECTIF!$I$8/OBJECTIF!$I$9)*INDIC[[#This Row],[jour du mois]]</f>
        <v>0</v>
      </c>
      <c r="I612" s="57">
        <f>(OBJECTIF!$I$4/OBJECTIF!$I$9)*INDIC[[#This Row],[jour du mois]]</f>
        <v>642960</v>
      </c>
      <c r="J612" s="57">
        <f>(OBJECTIF!$I$7/OBJECTIF!$I$9)*INDIC[[#This Row],[jour du mois]]</f>
        <v>0</v>
      </c>
      <c r="K612" s="35"/>
      <c r="L612" s="51"/>
      <c r="M612" s="51"/>
    </row>
    <row r="613" spans="1:13" x14ac:dyDescent="0.3">
      <c r="A613" s="5">
        <v>45536</v>
      </c>
      <c r="B613" s="56"/>
      <c r="C613" s="57"/>
      <c r="D613" s="57"/>
      <c r="E613" s="57"/>
      <c r="F613" s="115">
        <v>1</v>
      </c>
      <c r="G613" s="57">
        <f>(OBJECTIF!$J$5/OBJECTIF!$J$9)*INDIC[[#This Row],[jour du mois]]</f>
        <v>14000</v>
      </c>
      <c r="H613" s="57">
        <f>(OBJECTIF!$J$8/OBJECTIF!$J$9)*INDIC[[#This Row],[jour du mois]]</f>
        <v>0</v>
      </c>
      <c r="I613" s="57">
        <f>(OBJECTIF!$J$4/OBJECTIF!$J$9)*INDIC[[#This Row],[jour du mois]]</f>
        <v>36000</v>
      </c>
      <c r="J613" s="57">
        <f>(OBJECTIF!$J$7/OBJECTIF!$J$9)*INDIC[[#This Row],[jour du mois]]</f>
        <v>0</v>
      </c>
      <c r="K613" s="35"/>
      <c r="L613" s="51"/>
      <c r="M613" s="51"/>
    </row>
    <row r="614" spans="1:13" x14ac:dyDescent="0.3">
      <c r="A614" s="5">
        <v>45537</v>
      </c>
      <c r="B614" s="56"/>
      <c r="C614" s="57"/>
      <c r="D614" s="57"/>
      <c r="E614" s="57"/>
      <c r="F614" s="115">
        <v>2</v>
      </c>
      <c r="G614" s="57">
        <f>(OBJECTIF!$J$5/OBJECTIF!$J$9)*INDIC[[#This Row],[jour du mois]]</f>
        <v>28000</v>
      </c>
      <c r="H614" s="57">
        <f>(OBJECTIF!$J$8/OBJECTIF!$J$9)*INDIC[[#This Row],[jour du mois]]</f>
        <v>0</v>
      </c>
      <c r="I614" s="57">
        <f>(OBJECTIF!$J$4/OBJECTIF!$J$9)*INDIC[[#This Row],[jour du mois]]</f>
        <v>72000</v>
      </c>
      <c r="J614" s="57">
        <f>(OBJECTIF!$J$7/OBJECTIF!$J$9)*INDIC[[#This Row],[jour du mois]]</f>
        <v>0</v>
      </c>
      <c r="K614" s="35"/>
      <c r="L614" s="51"/>
      <c r="M614" s="51"/>
    </row>
    <row r="615" spans="1:13" x14ac:dyDescent="0.3">
      <c r="A615" s="5">
        <v>45538</v>
      </c>
      <c r="B615" s="56"/>
      <c r="C615" s="57"/>
      <c r="D615" s="57"/>
      <c r="E615" s="57"/>
      <c r="F615" s="115">
        <v>3</v>
      </c>
      <c r="G615" s="57">
        <f>(OBJECTIF!$J$5/OBJECTIF!$J$9)*INDIC[[#This Row],[jour du mois]]</f>
        <v>42000</v>
      </c>
      <c r="H615" s="57">
        <f>(OBJECTIF!$J$8/OBJECTIF!$J$9)*INDIC[[#This Row],[jour du mois]]</f>
        <v>0</v>
      </c>
      <c r="I615" s="57">
        <f>(OBJECTIF!$J$4/OBJECTIF!$J$9)*INDIC[[#This Row],[jour du mois]]</f>
        <v>108000</v>
      </c>
      <c r="J615" s="57">
        <f>(OBJECTIF!$J$7/OBJECTIF!$J$9)*INDIC[[#This Row],[jour du mois]]</f>
        <v>0</v>
      </c>
      <c r="K615" s="35"/>
      <c r="L615" s="51"/>
      <c r="M615" s="51"/>
    </row>
    <row r="616" spans="1:13" x14ac:dyDescent="0.3">
      <c r="A616" s="5">
        <v>45539</v>
      </c>
      <c r="B616" s="56"/>
      <c r="C616" s="57"/>
      <c r="D616" s="57"/>
      <c r="E616" s="57"/>
      <c r="F616" s="115">
        <v>4</v>
      </c>
      <c r="G616" s="57">
        <f>(OBJECTIF!$J$5/OBJECTIF!$J$9)*INDIC[[#This Row],[jour du mois]]</f>
        <v>56000</v>
      </c>
      <c r="H616" s="57">
        <f>(OBJECTIF!$J$8/OBJECTIF!$J$9)*INDIC[[#This Row],[jour du mois]]</f>
        <v>0</v>
      </c>
      <c r="I616" s="57">
        <f>(OBJECTIF!$J$4/OBJECTIF!$J$9)*INDIC[[#This Row],[jour du mois]]</f>
        <v>144000</v>
      </c>
      <c r="J616" s="57">
        <f>(OBJECTIF!$J$7/OBJECTIF!$J$9)*INDIC[[#This Row],[jour du mois]]</f>
        <v>0</v>
      </c>
      <c r="K616" s="35"/>
      <c r="L616" s="51"/>
      <c r="M616" s="51"/>
    </row>
    <row r="617" spans="1:13" x14ac:dyDescent="0.3">
      <c r="A617" s="5">
        <v>45540</v>
      </c>
      <c r="B617" s="56"/>
      <c r="C617" s="57"/>
      <c r="D617" s="57"/>
      <c r="E617" s="57"/>
      <c r="F617" s="115">
        <v>5</v>
      </c>
      <c r="G617" s="57">
        <f>(OBJECTIF!$J$5/OBJECTIF!$J$9)*INDIC[[#This Row],[jour du mois]]</f>
        <v>70000</v>
      </c>
      <c r="H617" s="57">
        <f>(OBJECTIF!$J$8/OBJECTIF!$J$9)*INDIC[[#This Row],[jour du mois]]</f>
        <v>0</v>
      </c>
      <c r="I617" s="57">
        <f>(OBJECTIF!$J$4/OBJECTIF!$J$9)*INDIC[[#This Row],[jour du mois]]</f>
        <v>180000</v>
      </c>
      <c r="J617" s="57">
        <f>(OBJECTIF!$J$7/OBJECTIF!$J$9)*INDIC[[#This Row],[jour du mois]]</f>
        <v>0</v>
      </c>
      <c r="K617" s="35"/>
      <c r="L617" s="51"/>
      <c r="M617" s="51"/>
    </row>
    <row r="618" spans="1:13" x14ac:dyDescent="0.3">
      <c r="A618" s="5">
        <v>45541</v>
      </c>
      <c r="B618" s="56"/>
      <c r="C618" s="57"/>
      <c r="D618" s="57"/>
      <c r="E618" s="57"/>
      <c r="F618" s="115">
        <v>6</v>
      </c>
      <c r="G618" s="57">
        <f>(OBJECTIF!$J$5/OBJECTIF!$J$9)*INDIC[[#This Row],[jour du mois]]</f>
        <v>84000</v>
      </c>
      <c r="H618" s="57">
        <f>(OBJECTIF!$J$8/OBJECTIF!$J$9)*INDIC[[#This Row],[jour du mois]]</f>
        <v>0</v>
      </c>
      <c r="I618" s="57">
        <f>(OBJECTIF!$J$4/OBJECTIF!$J$9)*INDIC[[#This Row],[jour du mois]]</f>
        <v>216000</v>
      </c>
      <c r="J618" s="57">
        <f>(OBJECTIF!$J$7/OBJECTIF!$J$9)*INDIC[[#This Row],[jour du mois]]</f>
        <v>0</v>
      </c>
      <c r="K618" s="35"/>
      <c r="L618" s="51"/>
      <c r="M618" s="51"/>
    </row>
    <row r="619" spans="1:13" x14ac:dyDescent="0.3">
      <c r="A619" s="5">
        <v>45542</v>
      </c>
      <c r="B619" s="56"/>
      <c r="C619" s="57"/>
      <c r="D619" s="57"/>
      <c r="E619" s="57"/>
      <c r="F619" s="115">
        <v>7</v>
      </c>
      <c r="G619" s="57">
        <f>(OBJECTIF!$J$5/OBJECTIF!$J$9)*INDIC[[#This Row],[jour du mois]]</f>
        <v>98000</v>
      </c>
      <c r="H619" s="57">
        <f>(OBJECTIF!$J$8/OBJECTIF!$J$9)*INDIC[[#This Row],[jour du mois]]</f>
        <v>0</v>
      </c>
      <c r="I619" s="57">
        <f>(OBJECTIF!$J$4/OBJECTIF!$J$9)*INDIC[[#This Row],[jour du mois]]</f>
        <v>252000</v>
      </c>
      <c r="J619" s="57">
        <f>(OBJECTIF!$J$7/OBJECTIF!$J$9)*INDIC[[#This Row],[jour du mois]]</f>
        <v>0</v>
      </c>
      <c r="K619" s="35"/>
      <c r="L619" s="51"/>
      <c r="M619" s="51"/>
    </row>
    <row r="620" spans="1:13" x14ac:dyDescent="0.3">
      <c r="A620" s="5">
        <v>45543</v>
      </c>
      <c r="B620" s="56"/>
      <c r="C620" s="57"/>
      <c r="D620" s="57"/>
      <c r="E620" s="57"/>
      <c r="F620" s="115">
        <v>8</v>
      </c>
      <c r="G620" s="57">
        <f>(OBJECTIF!$J$5/OBJECTIF!$J$9)*INDIC[[#This Row],[jour du mois]]</f>
        <v>112000</v>
      </c>
      <c r="H620" s="57">
        <f>(OBJECTIF!$J$8/OBJECTIF!$J$9)*INDIC[[#This Row],[jour du mois]]</f>
        <v>0</v>
      </c>
      <c r="I620" s="57">
        <f>(OBJECTIF!$J$4/OBJECTIF!$J$9)*INDIC[[#This Row],[jour du mois]]</f>
        <v>288000</v>
      </c>
      <c r="J620" s="57">
        <f>(OBJECTIF!$J$7/OBJECTIF!$J$9)*INDIC[[#This Row],[jour du mois]]</f>
        <v>0</v>
      </c>
      <c r="K620" s="35"/>
      <c r="L620" s="51"/>
      <c r="M620" s="51"/>
    </row>
    <row r="621" spans="1:13" x14ac:dyDescent="0.3">
      <c r="A621" s="5">
        <v>45544</v>
      </c>
      <c r="B621" s="56"/>
      <c r="C621" s="57"/>
      <c r="D621" s="57"/>
      <c r="E621" s="57"/>
      <c r="F621" s="115">
        <v>9</v>
      </c>
      <c r="G621" s="57">
        <f>(OBJECTIF!$J$5/OBJECTIF!$J$9)*INDIC[[#This Row],[jour du mois]]</f>
        <v>126000</v>
      </c>
      <c r="H621" s="57">
        <f>(OBJECTIF!$J$8/OBJECTIF!$J$9)*INDIC[[#This Row],[jour du mois]]</f>
        <v>0</v>
      </c>
      <c r="I621" s="57">
        <f>(OBJECTIF!$J$4/OBJECTIF!$J$9)*INDIC[[#This Row],[jour du mois]]</f>
        <v>324000</v>
      </c>
      <c r="J621" s="57">
        <f>(OBJECTIF!$J$7/OBJECTIF!$J$9)*INDIC[[#This Row],[jour du mois]]</f>
        <v>0</v>
      </c>
      <c r="K621" s="35"/>
      <c r="L621" s="51"/>
      <c r="M621" s="51"/>
    </row>
    <row r="622" spans="1:13" x14ac:dyDescent="0.3">
      <c r="A622" s="5">
        <v>45545</v>
      </c>
      <c r="B622" s="56"/>
      <c r="C622" s="57"/>
      <c r="D622" s="57"/>
      <c r="E622" s="57"/>
      <c r="F622" s="115">
        <v>10</v>
      </c>
      <c r="G622" s="57">
        <f>(OBJECTIF!$J$5/OBJECTIF!$J$9)*INDIC[[#This Row],[jour du mois]]</f>
        <v>140000</v>
      </c>
      <c r="H622" s="57">
        <f>(OBJECTIF!$J$8/OBJECTIF!$J$9)*INDIC[[#This Row],[jour du mois]]</f>
        <v>0</v>
      </c>
      <c r="I622" s="57">
        <f>(OBJECTIF!$J$4/OBJECTIF!$J$9)*INDIC[[#This Row],[jour du mois]]</f>
        <v>360000</v>
      </c>
      <c r="J622" s="57">
        <f>(OBJECTIF!$J$7/OBJECTIF!$J$9)*INDIC[[#This Row],[jour du mois]]</f>
        <v>0</v>
      </c>
      <c r="K622" s="35"/>
      <c r="L622" s="51"/>
      <c r="M622" s="51"/>
    </row>
    <row r="623" spans="1:13" x14ac:dyDescent="0.3">
      <c r="A623" s="5">
        <v>45546</v>
      </c>
      <c r="B623" s="56"/>
      <c r="C623" s="57"/>
      <c r="D623" s="57"/>
      <c r="E623" s="57"/>
      <c r="F623" s="115">
        <v>11</v>
      </c>
      <c r="G623" s="57">
        <f>(OBJECTIF!$J$5/OBJECTIF!$J$9)*INDIC[[#This Row],[jour du mois]]</f>
        <v>154000</v>
      </c>
      <c r="H623" s="57">
        <f>(OBJECTIF!$J$8/OBJECTIF!$J$9)*INDIC[[#This Row],[jour du mois]]</f>
        <v>0</v>
      </c>
      <c r="I623" s="57">
        <f>(OBJECTIF!$J$4/OBJECTIF!$J$9)*INDIC[[#This Row],[jour du mois]]</f>
        <v>396000</v>
      </c>
      <c r="J623" s="57">
        <f>(OBJECTIF!$J$7/OBJECTIF!$J$9)*INDIC[[#This Row],[jour du mois]]</f>
        <v>0</v>
      </c>
      <c r="K623" s="35"/>
      <c r="L623" s="51"/>
      <c r="M623" s="51"/>
    </row>
    <row r="624" spans="1:13" x14ac:dyDescent="0.3">
      <c r="A624" s="5">
        <v>45547</v>
      </c>
      <c r="B624" s="56"/>
      <c r="C624" s="57"/>
      <c r="D624" s="57"/>
      <c r="E624" s="57"/>
      <c r="F624" s="115">
        <v>12</v>
      </c>
      <c r="G624" s="57">
        <f>(OBJECTIF!$J$5/OBJECTIF!$J$9)*INDIC[[#This Row],[jour du mois]]</f>
        <v>168000</v>
      </c>
      <c r="H624" s="57">
        <f>(OBJECTIF!$J$8/OBJECTIF!$J$9)*INDIC[[#This Row],[jour du mois]]</f>
        <v>0</v>
      </c>
      <c r="I624" s="57">
        <f>(OBJECTIF!$J$4/OBJECTIF!$J$9)*INDIC[[#This Row],[jour du mois]]</f>
        <v>432000</v>
      </c>
      <c r="J624" s="57">
        <f>(OBJECTIF!$J$7/OBJECTIF!$J$9)*INDIC[[#This Row],[jour du mois]]</f>
        <v>0</v>
      </c>
      <c r="K624" s="35"/>
      <c r="L624" s="51"/>
      <c r="M624" s="51"/>
    </row>
    <row r="625" spans="1:13" x14ac:dyDescent="0.3">
      <c r="A625" s="5">
        <v>45548</v>
      </c>
      <c r="B625" s="56"/>
      <c r="C625" s="57"/>
      <c r="D625" s="57"/>
      <c r="E625" s="57"/>
      <c r="F625" s="115">
        <v>13</v>
      </c>
      <c r="G625" s="57">
        <f>(OBJECTIF!$J$5/OBJECTIF!$J$9)*INDIC[[#This Row],[jour du mois]]</f>
        <v>182000</v>
      </c>
      <c r="H625" s="57">
        <f>(OBJECTIF!$J$8/OBJECTIF!$J$9)*INDIC[[#This Row],[jour du mois]]</f>
        <v>0</v>
      </c>
      <c r="I625" s="57">
        <f>(OBJECTIF!$J$4/OBJECTIF!$J$9)*INDIC[[#This Row],[jour du mois]]</f>
        <v>468000</v>
      </c>
      <c r="J625" s="57">
        <f>(OBJECTIF!$J$7/OBJECTIF!$J$9)*INDIC[[#This Row],[jour du mois]]</f>
        <v>0</v>
      </c>
      <c r="K625" s="35"/>
      <c r="L625" s="51"/>
      <c r="M625" s="51"/>
    </row>
    <row r="626" spans="1:13" x14ac:dyDescent="0.3">
      <c r="A626" s="5">
        <v>45549</v>
      </c>
      <c r="B626" s="56"/>
      <c r="C626" s="57"/>
      <c r="D626" s="57"/>
      <c r="E626" s="57"/>
      <c r="F626" s="115">
        <v>14</v>
      </c>
      <c r="G626" s="57">
        <f>(OBJECTIF!$J$5/OBJECTIF!$J$9)*INDIC[[#This Row],[jour du mois]]</f>
        <v>196000</v>
      </c>
      <c r="H626" s="57">
        <f>(OBJECTIF!$J$8/OBJECTIF!$J$9)*INDIC[[#This Row],[jour du mois]]</f>
        <v>0</v>
      </c>
      <c r="I626" s="57">
        <f>(OBJECTIF!$J$4/OBJECTIF!$J$9)*INDIC[[#This Row],[jour du mois]]</f>
        <v>504000</v>
      </c>
      <c r="J626" s="57">
        <f>(OBJECTIF!$J$7/OBJECTIF!$J$9)*INDIC[[#This Row],[jour du mois]]</f>
        <v>0</v>
      </c>
      <c r="K626" s="35"/>
      <c r="L626" s="51"/>
      <c r="M626" s="51"/>
    </row>
    <row r="627" spans="1:13" x14ac:dyDescent="0.3">
      <c r="A627" s="5">
        <v>45550</v>
      </c>
      <c r="B627" s="56"/>
      <c r="C627" s="57"/>
      <c r="D627" s="57"/>
      <c r="E627" s="57"/>
      <c r="F627" s="115">
        <v>15</v>
      </c>
      <c r="G627" s="57">
        <f>(OBJECTIF!$J$5/OBJECTIF!$J$9)*INDIC[[#This Row],[jour du mois]]</f>
        <v>210000</v>
      </c>
      <c r="H627" s="57">
        <f>(OBJECTIF!$J$8/OBJECTIF!$J$9)*INDIC[[#This Row],[jour du mois]]</f>
        <v>0</v>
      </c>
      <c r="I627" s="57">
        <f>(OBJECTIF!$J$4/OBJECTIF!$J$9)*INDIC[[#This Row],[jour du mois]]</f>
        <v>540000</v>
      </c>
      <c r="J627" s="57">
        <f>(OBJECTIF!$J$7/OBJECTIF!$J$9)*INDIC[[#This Row],[jour du mois]]</f>
        <v>0</v>
      </c>
      <c r="K627" s="35"/>
      <c r="L627" s="51"/>
      <c r="M627" s="51"/>
    </row>
    <row r="628" spans="1:13" x14ac:dyDescent="0.3">
      <c r="A628" s="5">
        <v>45551</v>
      </c>
      <c r="B628" s="56"/>
      <c r="C628" s="57"/>
      <c r="D628" s="57"/>
      <c r="E628" s="57"/>
      <c r="F628" s="115">
        <v>16</v>
      </c>
      <c r="G628" s="57">
        <f>(OBJECTIF!$J$5/OBJECTIF!$J$9)*INDIC[[#This Row],[jour du mois]]</f>
        <v>224000</v>
      </c>
      <c r="H628" s="57">
        <f>(OBJECTIF!$J$8/OBJECTIF!$J$9)*INDIC[[#This Row],[jour du mois]]</f>
        <v>0</v>
      </c>
      <c r="I628" s="57">
        <f>(OBJECTIF!$J$4/OBJECTIF!$J$9)*INDIC[[#This Row],[jour du mois]]</f>
        <v>576000</v>
      </c>
      <c r="J628" s="57">
        <f>(OBJECTIF!$J$7/OBJECTIF!$J$9)*INDIC[[#This Row],[jour du mois]]</f>
        <v>0</v>
      </c>
      <c r="K628" s="35"/>
      <c r="L628" s="51"/>
      <c r="M628" s="51"/>
    </row>
    <row r="629" spans="1:13" x14ac:dyDescent="0.3">
      <c r="A629" s="5">
        <v>45552</v>
      </c>
      <c r="B629" s="56"/>
      <c r="C629" s="57"/>
      <c r="D629" s="57"/>
      <c r="E629" s="57"/>
      <c r="F629" s="115">
        <v>17</v>
      </c>
      <c r="G629" s="57">
        <f>(OBJECTIF!$J$5/OBJECTIF!$J$9)*INDIC[[#This Row],[jour du mois]]</f>
        <v>238000</v>
      </c>
      <c r="H629" s="57">
        <f>(OBJECTIF!$J$8/OBJECTIF!$J$9)*INDIC[[#This Row],[jour du mois]]</f>
        <v>0</v>
      </c>
      <c r="I629" s="57">
        <f>(OBJECTIF!$J$4/OBJECTIF!$J$9)*INDIC[[#This Row],[jour du mois]]</f>
        <v>612000</v>
      </c>
      <c r="J629" s="57">
        <f>(OBJECTIF!$J$7/OBJECTIF!$J$9)*INDIC[[#This Row],[jour du mois]]</f>
        <v>0</v>
      </c>
      <c r="K629" s="35"/>
      <c r="L629" s="51"/>
      <c r="M629" s="51"/>
    </row>
    <row r="630" spans="1:13" x14ac:dyDescent="0.3">
      <c r="A630" s="5">
        <v>45553</v>
      </c>
      <c r="B630" s="56"/>
      <c r="C630" s="57"/>
      <c r="D630" s="57"/>
      <c r="E630" s="57"/>
      <c r="F630" s="115">
        <v>18</v>
      </c>
      <c r="G630" s="57">
        <f>(OBJECTIF!$J$5/OBJECTIF!$J$9)*INDIC[[#This Row],[jour du mois]]</f>
        <v>252000</v>
      </c>
      <c r="H630" s="57">
        <f>(OBJECTIF!$J$8/OBJECTIF!$J$9)*INDIC[[#This Row],[jour du mois]]</f>
        <v>0</v>
      </c>
      <c r="I630" s="57">
        <f>(OBJECTIF!$J$4/OBJECTIF!$J$9)*INDIC[[#This Row],[jour du mois]]</f>
        <v>648000</v>
      </c>
      <c r="J630" s="57">
        <f>(OBJECTIF!$J$7/OBJECTIF!$J$9)*INDIC[[#This Row],[jour du mois]]</f>
        <v>0</v>
      </c>
      <c r="K630" s="35"/>
      <c r="L630" s="51"/>
      <c r="M630" s="51"/>
    </row>
    <row r="631" spans="1:13" x14ac:dyDescent="0.3">
      <c r="A631" s="5">
        <v>45554</v>
      </c>
      <c r="B631" s="56"/>
      <c r="C631" s="57"/>
      <c r="D631" s="57"/>
      <c r="E631" s="57"/>
      <c r="F631" s="115">
        <v>19</v>
      </c>
      <c r="G631" s="57">
        <f>(OBJECTIF!$J$5/OBJECTIF!$J$9)*INDIC[[#This Row],[jour du mois]]</f>
        <v>266000</v>
      </c>
      <c r="H631" s="57">
        <f>(OBJECTIF!$J$8/OBJECTIF!$J$9)*INDIC[[#This Row],[jour du mois]]</f>
        <v>0</v>
      </c>
      <c r="I631" s="57">
        <f>(OBJECTIF!$J$4/OBJECTIF!$J$9)*INDIC[[#This Row],[jour du mois]]</f>
        <v>684000</v>
      </c>
      <c r="J631" s="57">
        <f>(OBJECTIF!$J$7/OBJECTIF!$J$9)*INDIC[[#This Row],[jour du mois]]</f>
        <v>0</v>
      </c>
      <c r="K631" s="35"/>
      <c r="L631" s="51"/>
      <c r="M631" s="51"/>
    </row>
    <row r="632" spans="1:13" x14ac:dyDescent="0.3">
      <c r="A632" s="5">
        <v>45555</v>
      </c>
      <c r="B632" s="56"/>
      <c r="C632" s="57"/>
      <c r="D632" s="57"/>
      <c r="E632" s="57"/>
      <c r="F632" s="115">
        <v>20</v>
      </c>
      <c r="G632" s="57">
        <f>(OBJECTIF!$J$5/OBJECTIF!$J$9)*INDIC[[#This Row],[jour du mois]]</f>
        <v>280000</v>
      </c>
      <c r="H632" s="57">
        <f>(OBJECTIF!$J$8/OBJECTIF!$J$9)*INDIC[[#This Row],[jour du mois]]</f>
        <v>0</v>
      </c>
      <c r="I632" s="57">
        <f>(OBJECTIF!$J$4/OBJECTIF!$J$9)*INDIC[[#This Row],[jour du mois]]</f>
        <v>720000</v>
      </c>
      <c r="J632" s="57">
        <f>(OBJECTIF!$J$7/OBJECTIF!$J$9)*INDIC[[#This Row],[jour du mois]]</f>
        <v>0</v>
      </c>
      <c r="K632" s="35"/>
      <c r="L632" s="51"/>
      <c r="M632" s="51"/>
    </row>
    <row r="633" spans="1:13" x14ac:dyDescent="0.3">
      <c r="A633" s="5">
        <v>45556</v>
      </c>
      <c r="B633" s="56"/>
      <c r="C633" s="57"/>
      <c r="D633" s="57"/>
      <c r="E633" s="57"/>
      <c r="F633" s="115">
        <v>21</v>
      </c>
      <c r="G633" s="57">
        <f>(OBJECTIF!$J$5/OBJECTIF!$J$9)*INDIC[[#This Row],[jour du mois]]</f>
        <v>294000</v>
      </c>
      <c r="H633" s="57">
        <f>(OBJECTIF!$J$8/OBJECTIF!$J$9)*INDIC[[#This Row],[jour du mois]]</f>
        <v>0</v>
      </c>
      <c r="I633" s="57">
        <f>(OBJECTIF!$J$4/OBJECTIF!$J$9)*INDIC[[#This Row],[jour du mois]]</f>
        <v>756000</v>
      </c>
      <c r="J633" s="57">
        <f>(OBJECTIF!$J$7/OBJECTIF!$J$9)*INDIC[[#This Row],[jour du mois]]</f>
        <v>0</v>
      </c>
      <c r="K633" s="35"/>
      <c r="L633" s="51"/>
      <c r="M633" s="51"/>
    </row>
    <row r="634" spans="1:13" x14ac:dyDescent="0.3">
      <c r="A634" s="5">
        <v>45557</v>
      </c>
      <c r="B634" s="56"/>
      <c r="C634" s="57"/>
      <c r="D634" s="57"/>
      <c r="E634" s="57"/>
      <c r="F634" s="115">
        <v>22</v>
      </c>
      <c r="G634" s="57">
        <f>(OBJECTIF!$J$5/OBJECTIF!$J$9)*INDIC[[#This Row],[jour du mois]]</f>
        <v>308000</v>
      </c>
      <c r="H634" s="57">
        <f>(OBJECTIF!$J$8/OBJECTIF!$J$9)*INDIC[[#This Row],[jour du mois]]</f>
        <v>0</v>
      </c>
      <c r="I634" s="57">
        <f>(OBJECTIF!$J$4/OBJECTIF!$J$9)*INDIC[[#This Row],[jour du mois]]</f>
        <v>792000</v>
      </c>
      <c r="J634" s="57">
        <f>(OBJECTIF!$J$7/OBJECTIF!$J$9)*INDIC[[#This Row],[jour du mois]]</f>
        <v>0</v>
      </c>
      <c r="K634" s="35"/>
      <c r="L634" s="51"/>
      <c r="M634" s="51"/>
    </row>
    <row r="635" spans="1:13" x14ac:dyDescent="0.3">
      <c r="A635" s="5">
        <v>45558</v>
      </c>
      <c r="B635" s="56"/>
      <c r="C635" s="57"/>
      <c r="D635" s="57"/>
      <c r="E635" s="57"/>
      <c r="F635" s="115">
        <v>23</v>
      </c>
      <c r="G635" s="57">
        <f>(OBJECTIF!$J$5/OBJECTIF!$J$9)*INDIC[[#This Row],[jour du mois]]</f>
        <v>322000</v>
      </c>
      <c r="H635" s="57">
        <f>(OBJECTIF!$J$8/OBJECTIF!$J$9)*INDIC[[#This Row],[jour du mois]]</f>
        <v>0</v>
      </c>
      <c r="I635" s="57">
        <f>(OBJECTIF!$J$4/OBJECTIF!$J$9)*INDIC[[#This Row],[jour du mois]]</f>
        <v>828000</v>
      </c>
      <c r="J635" s="57">
        <f>(OBJECTIF!$J$7/OBJECTIF!$J$9)*INDIC[[#This Row],[jour du mois]]</f>
        <v>0</v>
      </c>
      <c r="K635" s="35"/>
      <c r="L635" s="51"/>
      <c r="M635" s="51"/>
    </row>
    <row r="636" spans="1:13" x14ac:dyDescent="0.3">
      <c r="A636" s="5">
        <v>45559</v>
      </c>
      <c r="B636" s="56"/>
      <c r="C636" s="57"/>
      <c r="D636" s="57"/>
      <c r="E636" s="57"/>
      <c r="F636" s="115">
        <v>24</v>
      </c>
      <c r="G636" s="57">
        <f>(OBJECTIF!$J$5/OBJECTIF!$J$9)*INDIC[[#This Row],[jour du mois]]</f>
        <v>336000</v>
      </c>
      <c r="H636" s="57">
        <f>(OBJECTIF!$J$8/OBJECTIF!$J$9)*INDIC[[#This Row],[jour du mois]]</f>
        <v>0</v>
      </c>
      <c r="I636" s="57">
        <f>(OBJECTIF!$J$4/OBJECTIF!$J$9)*INDIC[[#This Row],[jour du mois]]</f>
        <v>864000</v>
      </c>
      <c r="J636" s="57">
        <f>(OBJECTIF!$J$7/OBJECTIF!$J$9)*INDIC[[#This Row],[jour du mois]]</f>
        <v>0</v>
      </c>
      <c r="K636" s="35"/>
      <c r="L636" s="51"/>
      <c r="M636" s="51"/>
    </row>
    <row r="637" spans="1:13" x14ac:dyDescent="0.3">
      <c r="A637" s="5">
        <v>45560</v>
      </c>
      <c r="B637" s="56"/>
      <c r="C637" s="57"/>
      <c r="D637" s="57"/>
      <c r="E637" s="57"/>
      <c r="F637" s="115">
        <v>25</v>
      </c>
      <c r="G637" s="57">
        <f>(OBJECTIF!$J$5/OBJECTIF!$J$9)*INDIC[[#This Row],[jour du mois]]</f>
        <v>350000</v>
      </c>
      <c r="H637" s="57">
        <f>(OBJECTIF!$J$8/OBJECTIF!$J$9)*INDIC[[#This Row],[jour du mois]]</f>
        <v>0</v>
      </c>
      <c r="I637" s="57">
        <f>(OBJECTIF!$J$4/OBJECTIF!$J$9)*INDIC[[#This Row],[jour du mois]]</f>
        <v>900000</v>
      </c>
      <c r="J637" s="57">
        <f>(OBJECTIF!$J$7/OBJECTIF!$J$9)*INDIC[[#This Row],[jour du mois]]</f>
        <v>0</v>
      </c>
      <c r="K637" s="35"/>
      <c r="L637" s="51"/>
      <c r="M637" s="51"/>
    </row>
    <row r="638" spans="1:13" x14ac:dyDescent="0.3">
      <c r="A638" s="5">
        <v>45561</v>
      </c>
      <c r="B638" s="56"/>
      <c r="C638" s="57"/>
      <c r="D638" s="57"/>
      <c r="E638" s="57"/>
      <c r="F638" s="115">
        <v>26</v>
      </c>
      <c r="G638" s="57">
        <f>(OBJECTIF!$J$5/OBJECTIF!$J$9)*INDIC[[#This Row],[jour du mois]]</f>
        <v>364000</v>
      </c>
      <c r="H638" s="57">
        <f>(OBJECTIF!$J$8/OBJECTIF!$J$9)*INDIC[[#This Row],[jour du mois]]</f>
        <v>0</v>
      </c>
      <c r="I638" s="57">
        <f>(OBJECTIF!$J$4/OBJECTIF!$J$9)*INDIC[[#This Row],[jour du mois]]</f>
        <v>936000</v>
      </c>
      <c r="J638" s="57">
        <f>(OBJECTIF!$J$7/OBJECTIF!$J$9)*INDIC[[#This Row],[jour du mois]]</f>
        <v>0</v>
      </c>
      <c r="K638" s="35"/>
      <c r="L638" s="51"/>
      <c r="M638" s="51"/>
    </row>
    <row r="639" spans="1:13" x14ac:dyDescent="0.3">
      <c r="A639" s="5">
        <v>45562</v>
      </c>
      <c r="B639" s="56"/>
      <c r="C639" s="57"/>
      <c r="D639" s="57"/>
      <c r="E639" s="57"/>
      <c r="F639" s="115">
        <v>27</v>
      </c>
      <c r="G639" s="57">
        <f>(OBJECTIF!$J$5/OBJECTIF!$J$9)*INDIC[[#This Row],[jour du mois]]</f>
        <v>378000</v>
      </c>
      <c r="H639" s="57">
        <f>(OBJECTIF!$J$8/OBJECTIF!$J$9)*INDIC[[#This Row],[jour du mois]]</f>
        <v>0</v>
      </c>
      <c r="I639" s="57">
        <f>(OBJECTIF!$J$4/OBJECTIF!$J$9)*INDIC[[#This Row],[jour du mois]]</f>
        <v>972000</v>
      </c>
      <c r="J639" s="57">
        <f>(OBJECTIF!$J$7/OBJECTIF!$J$9)*INDIC[[#This Row],[jour du mois]]</f>
        <v>0</v>
      </c>
      <c r="K639" s="35"/>
      <c r="L639" s="51"/>
      <c r="M639" s="51"/>
    </row>
    <row r="640" spans="1:13" x14ac:dyDescent="0.3">
      <c r="A640" s="5">
        <v>45563</v>
      </c>
      <c r="B640" s="56"/>
      <c r="C640" s="57"/>
      <c r="D640" s="57"/>
      <c r="E640" s="57"/>
      <c r="F640" s="115">
        <v>28</v>
      </c>
      <c r="G640" s="57">
        <f>(OBJECTIF!$J$5/OBJECTIF!$J$9)*INDIC[[#This Row],[jour du mois]]</f>
        <v>392000</v>
      </c>
      <c r="H640" s="57">
        <f>(OBJECTIF!$J$8/OBJECTIF!$J$9)*INDIC[[#This Row],[jour du mois]]</f>
        <v>0</v>
      </c>
      <c r="I640" s="57">
        <f>(OBJECTIF!$J$4/OBJECTIF!$J$9)*INDIC[[#This Row],[jour du mois]]</f>
        <v>1008000</v>
      </c>
      <c r="J640" s="57">
        <f>(OBJECTIF!$J$7/OBJECTIF!$J$9)*INDIC[[#This Row],[jour du mois]]</f>
        <v>0</v>
      </c>
      <c r="K640" s="35"/>
      <c r="L640" s="51"/>
      <c r="M640" s="51"/>
    </row>
    <row r="641" spans="1:13" x14ac:dyDescent="0.3">
      <c r="A641" s="5">
        <v>45564</v>
      </c>
      <c r="B641" s="56"/>
      <c r="C641" s="57"/>
      <c r="D641" s="57"/>
      <c r="E641" s="57"/>
      <c r="F641" s="115">
        <v>29</v>
      </c>
      <c r="G641" s="57">
        <f>(OBJECTIF!$J$5/OBJECTIF!$J$9)*INDIC[[#This Row],[jour du mois]]</f>
        <v>406000</v>
      </c>
      <c r="H641" s="57">
        <f>(OBJECTIF!$J$8/OBJECTIF!$J$9)*INDIC[[#This Row],[jour du mois]]</f>
        <v>0</v>
      </c>
      <c r="I641" s="57">
        <f>(OBJECTIF!$J$4/OBJECTIF!$J$9)*INDIC[[#This Row],[jour du mois]]</f>
        <v>1044000</v>
      </c>
      <c r="J641" s="57">
        <f>(OBJECTIF!$J$7/OBJECTIF!$J$9)*INDIC[[#This Row],[jour du mois]]</f>
        <v>0</v>
      </c>
      <c r="K641" s="35"/>
      <c r="L641" s="51"/>
      <c r="M641" s="51"/>
    </row>
    <row r="642" spans="1:13" x14ac:dyDescent="0.3">
      <c r="A642" s="5">
        <v>45565</v>
      </c>
      <c r="B642" s="56"/>
      <c r="C642" s="57"/>
      <c r="D642" s="57"/>
      <c r="E642" s="57"/>
      <c r="F642" s="115">
        <v>30</v>
      </c>
      <c r="G642" s="57">
        <f>(OBJECTIF!$J$5/OBJECTIF!$J$9)*INDIC[[#This Row],[jour du mois]]</f>
        <v>420000</v>
      </c>
      <c r="H642" s="57">
        <f>(OBJECTIF!$J$8/OBJECTIF!$J$9)*INDIC[[#This Row],[jour du mois]]</f>
        <v>0</v>
      </c>
      <c r="I642" s="57">
        <f>(OBJECTIF!$J$4/OBJECTIF!$J$9)*INDIC[[#This Row],[jour du mois]]</f>
        <v>1080000</v>
      </c>
      <c r="J642" s="57">
        <f>(OBJECTIF!$J$7/OBJECTIF!$J$9)*INDIC[[#This Row],[jour du mois]]</f>
        <v>0</v>
      </c>
      <c r="K642" s="35"/>
      <c r="L642" s="51"/>
      <c r="M642" s="51"/>
    </row>
    <row r="643" spans="1:13" x14ac:dyDescent="0.3">
      <c r="A643" s="5">
        <v>45566</v>
      </c>
      <c r="B643" s="56"/>
      <c r="C643" s="57"/>
      <c r="D643" s="57"/>
      <c r="E643" s="57"/>
      <c r="F643" s="115">
        <v>1</v>
      </c>
      <c r="G643" s="57">
        <f>(OBJECTIF!$K$5/OBJECTIF!$K$9)*INDIC[[#This Row],[jour du mois]]</f>
        <v>13720</v>
      </c>
      <c r="H643" s="57">
        <f>(OBJECTIF!$K$8/OBJECTIF!$K$9)*INDIC[[#This Row],[jour du mois]]</f>
        <v>0</v>
      </c>
      <c r="I643" s="57">
        <f>(OBJECTIF!$K$4/OBJECTIF!$K$9)*INDIC[[#This Row],[jour du mois]]</f>
        <v>35280</v>
      </c>
      <c r="J643" s="57">
        <f>(OBJECTIF!$K$7/OBJECTIF!$K$9)*INDIC[[#This Row],[jour du mois]]</f>
        <v>0</v>
      </c>
      <c r="K643" s="35"/>
      <c r="L643" s="51"/>
      <c r="M643" s="51"/>
    </row>
    <row r="644" spans="1:13" x14ac:dyDescent="0.3">
      <c r="A644" s="5">
        <v>45567</v>
      </c>
      <c r="B644" s="56"/>
      <c r="C644" s="57"/>
      <c r="D644" s="57"/>
      <c r="E644" s="57"/>
      <c r="F644" s="115">
        <v>2</v>
      </c>
      <c r="G644" s="57">
        <f>(OBJECTIF!$K$5/OBJECTIF!$K$9)*INDIC[[#This Row],[jour du mois]]</f>
        <v>27440</v>
      </c>
      <c r="H644" s="57">
        <f>(OBJECTIF!$K$8/OBJECTIF!$K$9)*INDIC[[#This Row],[jour du mois]]</f>
        <v>0</v>
      </c>
      <c r="I644" s="57">
        <f>(OBJECTIF!$K$4/OBJECTIF!$K$9)*INDIC[[#This Row],[jour du mois]]</f>
        <v>70560</v>
      </c>
      <c r="J644" s="57">
        <f>(OBJECTIF!$K$7/OBJECTIF!$K$9)*INDIC[[#This Row],[jour du mois]]</f>
        <v>0</v>
      </c>
      <c r="K644" s="35"/>
      <c r="L644" s="51"/>
      <c r="M644" s="51"/>
    </row>
    <row r="645" spans="1:13" x14ac:dyDescent="0.3">
      <c r="A645" s="5">
        <v>45568</v>
      </c>
      <c r="B645" s="56"/>
      <c r="C645" s="57"/>
      <c r="D645" s="57"/>
      <c r="E645" s="57"/>
      <c r="F645" s="115">
        <v>3</v>
      </c>
      <c r="G645" s="57">
        <f>(OBJECTIF!$K$5/OBJECTIF!$K$9)*INDIC[[#This Row],[jour du mois]]</f>
        <v>41160</v>
      </c>
      <c r="H645" s="57">
        <f>(OBJECTIF!$K$8/OBJECTIF!$K$9)*INDIC[[#This Row],[jour du mois]]</f>
        <v>0</v>
      </c>
      <c r="I645" s="57">
        <f>(OBJECTIF!$K$4/OBJECTIF!$K$9)*INDIC[[#This Row],[jour du mois]]</f>
        <v>105840</v>
      </c>
      <c r="J645" s="57">
        <f>(OBJECTIF!$K$7/OBJECTIF!$K$9)*INDIC[[#This Row],[jour du mois]]</f>
        <v>0</v>
      </c>
      <c r="K645" s="35"/>
      <c r="L645" s="51"/>
      <c r="M645" s="51"/>
    </row>
    <row r="646" spans="1:13" x14ac:dyDescent="0.3">
      <c r="A646" s="5">
        <v>45569</v>
      </c>
      <c r="B646" s="56"/>
      <c r="C646" s="57"/>
      <c r="D646" s="57"/>
      <c r="E646" s="57"/>
      <c r="F646" s="115">
        <v>4</v>
      </c>
      <c r="G646" s="57">
        <f>(OBJECTIF!$K$5/OBJECTIF!$K$9)*INDIC[[#This Row],[jour du mois]]</f>
        <v>54880</v>
      </c>
      <c r="H646" s="57">
        <f>(OBJECTIF!$K$8/OBJECTIF!$K$9)*INDIC[[#This Row],[jour du mois]]</f>
        <v>0</v>
      </c>
      <c r="I646" s="57">
        <f>(OBJECTIF!$K$4/OBJECTIF!$K$9)*INDIC[[#This Row],[jour du mois]]</f>
        <v>141120</v>
      </c>
      <c r="J646" s="57">
        <f>(OBJECTIF!$K$7/OBJECTIF!$K$9)*INDIC[[#This Row],[jour du mois]]</f>
        <v>0</v>
      </c>
      <c r="K646" s="35"/>
      <c r="L646" s="51"/>
      <c r="M646" s="51"/>
    </row>
    <row r="647" spans="1:13" x14ac:dyDescent="0.3">
      <c r="A647" s="5">
        <v>45570</v>
      </c>
      <c r="B647" s="56"/>
      <c r="C647" s="57"/>
      <c r="D647" s="57"/>
      <c r="E647" s="57"/>
      <c r="F647" s="115">
        <v>5</v>
      </c>
      <c r="G647" s="57">
        <f>(OBJECTIF!$K$5/OBJECTIF!$K$9)*INDIC[[#This Row],[jour du mois]]</f>
        <v>68600</v>
      </c>
      <c r="H647" s="57">
        <f>(OBJECTIF!$K$8/OBJECTIF!$K$9)*INDIC[[#This Row],[jour du mois]]</f>
        <v>0</v>
      </c>
      <c r="I647" s="57">
        <f>(OBJECTIF!$K$4/OBJECTIF!$K$9)*INDIC[[#This Row],[jour du mois]]</f>
        <v>176400</v>
      </c>
      <c r="J647" s="57">
        <f>(OBJECTIF!$K$7/OBJECTIF!$K$9)*INDIC[[#This Row],[jour du mois]]</f>
        <v>0</v>
      </c>
      <c r="K647" s="35"/>
      <c r="L647" s="51"/>
      <c r="M647" s="51"/>
    </row>
    <row r="648" spans="1:13" x14ac:dyDescent="0.3">
      <c r="A648" s="5">
        <v>45571</v>
      </c>
      <c r="B648" s="56"/>
      <c r="C648" s="57"/>
      <c r="D648" s="57"/>
      <c r="E648" s="57"/>
      <c r="F648" s="115">
        <v>6</v>
      </c>
      <c r="G648" s="57">
        <f>(OBJECTIF!$K$5/OBJECTIF!$K$9)*INDIC[[#This Row],[jour du mois]]</f>
        <v>82320</v>
      </c>
      <c r="H648" s="57">
        <f>(OBJECTIF!$K$8/OBJECTIF!$K$9)*INDIC[[#This Row],[jour du mois]]</f>
        <v>0</v>
      </c>
      <c r="I648" s="57">
        <f>(OBJECTIF!$K$4/OBJECTIF!$K$9)*INDIC[[#This Row],[jour du mois]]</f>
        <v>211680</v>
      </c>
      <c r="J648" s="57">
        <f>(OBJECTIF!$K$7/OBJECTIF!$K$9)*INDIC[[#This Row],[jour du mois]]</f>
        <v>0</v>
      </c>
      <c r="K648" s="35"/>
      <c r="L648" s="51"/>
      <c r="M648" s="51"/>
    </row>
    <row r="649" spans="1:13" x14ac:dyDescent="0.3">
      <c r="A649" s="5">
        <v>45572</v>
      </c>
      <c r="B649" s="56"/>
      <c r="C649" s="57"/>
      <c r="D649" s="57"/>
      <c r="E649" s="57"/>
      <c r="F649" s="115">
        <v>7</v>
      </c>
      <c r="G649" s="57">
        <f>(OBJECTIF!$K$5/OBJECTIF!$K$9)*INDIC[[#This Row],[jour du mois]]</f>
        <v>96040</v>
      </c>
      <c r="H649" s="57">
        <f>(OBJECTIF!$K$8/OBJECTIF!$K$9)*INDIC[[#This Row],[jour du mois]]</f>
        <v>0</v>
      </c>
      <c r="I649" s="57">
        <f>(OBJECTIF!$K$4/OBJECTIF!$K$9)*INDIC[[#This Row],[jour du mois]]</f>
        <v>246960</v>
      </c>
      <c r="J649" s="57">
        <f>(OBJECTIF!$K$7/OBJECTIF!$K$9)*INDIC[[#This Row],[jour du mois]]</f>
        <v>0</v>
      </c>
      <c r="K649" s="35"/>
      <c r="L649" s="51"/>
      <c r="M649" s="51"/>
    </row>
    <row r="650" spans="1:13" x14ac:dyDescent="0.3">
      <c r="A650" s="5">
        <v>45573</v>
      </c>
      <c r="B650" s="56"/>
      <c r="C650" s="57"/>
      <c r="D650" s="57"/>
      <c r="E650" s="57"/>
      <c r="F650" s="115">
        <v>8</v>
      </c>
      <c r="G650" s="57">
        <f>(OBJECTIF!$K$5/OBJECTIF!$K$9)*INDIC[[#This Row],[jour du mois]]</f>
        <v>109760</v>
      </c>
      <c r="H650" s="57">
        <f>(OBJECTIF!$K$8/OBJECTIF!$K$9)*INDIC[[#This Row],[jour du mois]]</f>
        <v>0</v>
      </c>
      <c r="I650" s="57">
        <f>(OBJECTIF!$K$4/OBJECTIF!$K$9)*INDIC[[#This Row],[jour du mois]]</f>
        <v>282240</v>
      </c>
      <c r="J650" s="57">
        <f>(OBJECTIF!$K$7/OBJECTIF!$K$9)*INDIC[[#This Row],[jour du mois]]</f>
        <v>0</v>
      </c>
      <c r="K650" s="35"/>
      <c r="L650" s="51"/>
      <c r="M650" s="51"/>
    </row>
    <row r="651" spans="1:13" x14ac:dyDescent="0.3">
      <c r="A651" s="5">
        <v>45574</v>
      </c>
      <c r="B651" s="56"/>
      <c r="C651" s="57"/>
      <c r="D651" s="57"/>
      <c r="E651" s="57"/>
      <c r="F651" s="115">
        <v>9</v>
      </c>
      <c r="G651" s="57">
        <f>(OBJECTIF!$K$5/OBJECTIF!$K$9)*INDIC[[#This Row],[jour du mois]]</f>
        <v>123480</v>
      </c>
      <c r="H651" s="57">
        <f>(OBJECTIF!$K$8/OBJECTIF!$K$9)*INDIC[[#This Row],[jour du mois]]</f>
        <v>0</v>
      </c>
      <c r="I651" s="57">
        <f>(OBJECTIF!$K$4/OBJECTIF!$K$9)*INDIC[[#This Row],[jour du mois]]</f>
        <v>317520</v>
      </c>
      <c r="J651" s="57">
        <f>(OBJECTIF!$K$7/OBJECTIF!$K$9)*INDIC[[#This Row],[jour du mois]]</f>
        <v>0</v>
      </c>
      <c r="K651" s="35"/>
      <c r="L651" s="51"/>
      <c r="M651" s="51"/>
    </row>
    <row r="652" spans="1:13" x14ac:dyDescent="0.3">
      <c r="A652" s="5">
        <v>45575</v>
      </c>
      <c r="B652" s="56"/>
      <c r="C652" s="57"/>
      <c r="D652" s="57"/>
      <c r="E652" s="57"/>
      <c r="F652" s="115">
        <v>10</v>
      </c>
      <c r="G652" s="57">
        <f>(OBJECTIF!$K$5/OBJECTIF!$K$9)*INDIC[[#This Row],[jour du mois]]</f>
        <v>137200</v>
      </c>
      <c r="H652" s="57">
        <f>(OBJECTIF!$K$8/OBJECTIF!$K$9)*INDIC[[#This Row],[jour du mois]]</f>
        <v>0</v>
      </c>
      <c r="I652" s="57">
        <f>(OBJECTIF!$K$4/OBJECTIF!$K$9)*INDIC[[#This Row],[jour du mois]]</f>
        <v>352800</v>
      </c>
      <c r="J652" s="57">
        <f>(OBJECTIF!$K$7/OBJECTIF!$K$9)*INDIC[[#This Row],[jour du mois]]</f>
        <v>0</v>
      </c>
      <c r="K652" s="35"/>
      <c r="L652" s="51"/>
      <c r="M652" s="51"/>
    </row>
    <row r="653" spans="1:13" x14ac:dyDescent="0.3">
      <c r="A653" s="5">
        <v>45576</v>
      </c>
      <c r="B653" s="56"/>
      <c r="C653" s="57"/>
      <c r="D653" s="57"/>
      <c r="E653" s="57"/>
      <c r="F653" s="115">
        <v>11</v>
      </c>
      <c r="G653" s="57">
        <f>(OBJECTIF!$K$5/OBJECTIF!$K$9)*INDIC[[#This Row],[jour du mois]]</f>
        <v>150920</v>
      </c>
      <c r="H653" s="57">
        <f>(OBJECTIF!$K$8/OBJECTIF!$K$9)*INDIC[[#This Row],[jour du mois]]</f>
        <v>0</v>
      </c>
      <c r="I653" s="57">
        <f>(OBJECTIF!$K$4/OBJECTIF!$K$9)*INDIC[[#This Row],[jour du mois]]</f>
        <v>388080</v>
      </c>
      <c r="J653" s="57">
        <f>(OBJECTIF!$K$7/OBJECTIF!$K$9)*INDIC[[#This Row],[jour du mois]]</f>
        <v>0</v>
      </c>
      <c r="K653" s="35"/>
      <c r="L653" s="51"/>
      <c r="M653" s="51"/>
    </row>
    <row r="654" spans="1:13" x14ac:dyDescent="0.3">
      <c r="A654" s="5">
        <v>45577</v>
      </c>
      <c r="B654" s="56"/>
      <c r="C654" s="57"/>
      <c r="D654" s="57"/>
      <c r="E654" s="57"/>
      <c r="F654" s="115">
        <v>12</v>
      </c>
      <c r="G654" s="57">
        <f>(OBJECTIF!$K$5/OBJECTIF!$K$9)*INDIC[[#This Row],[jour du mois]]</f>
        <v>164640</v>
      </c>
      <c r="H654" s="57">
        <f>(OBJECTIF!$K$8/OBJECTIF!$K$9)*INDIC[[#This Row],[jour du mois]]</f>
        <v>0</v>
      </c>
      <c r="I654" s="57">
        <f>(OBJECTIF!$K$4/OBJECTIF!$K$9)*INDIC[[#This Row],[jour du mois]]</f>
        <v>423360</v>
      </c>
      <c r="J654" s="57">
        <f>(OBJECTIF!$K$7/OBJECTIF!$K$9)*INDIC[[#This Row],[jour du mois]]</f>
        <v>0</v>
      </c>
      <c r="K654" s="35"/>
      <c r="L654" s="51"/>
      <c r="M654" s="51"/>
    </row>
    <row r="655" spans="1:13" x14ac:dyDescent="0.3">
      <c r="A655" s="5">
        <v>45578</v>
      </c>
      <c r="B655" s="56"/>
      <c r="C655" s="57"/>
      <c r="D655" s="57"/>
      <c r="E655" s="57"/>
      <c r="F655" s="115">
        <v>13</v>
      </c>
      <c r="G655" s="57">
        <f>(OBJECTIF!$K$5/OBJECTIF!$K$9)*INDIC[[#This Row],[jour du mois]]</f>
        <v>178360</v>
      </c>
      <c r="H655" s="57">
        <f>(OBJECTIF!$K$8/OBJECTIF!$K$9)*INDIC[[#This Row],[jour du mois]]</f>
        <v>0</v>
      </c>
      <c r="I655" s="57">
        <f>(OBJECTIF!$K$4/OBJECTIF!$K$9)*INDIC[[#This Row],[jour du mois]]</f>
        <v>458640</v>
      </c>
      <c r="J655" s="57">
        <f>(OBJECTIF!$K$7/OBJECTIF!$K$9)*INDIC[[#This Row],[jour du mois]]</f>
        <v>0</v>
      </c>
      <c r="K655" s="35"/>
      <c r="L655" s="51"/>
      <c r="M655" s="51"/>
    </row>
    <row r="656" spans="1:13" x14ac:dyDescent="0.3">
      <c r="A656" s="5">
        <v>45579</v>
      </c>
      <c r="B656" s="56"/>
      <c r="C656" s="57"/>
      <c r="D656" s="57"/>
      <c r="E656" s="57"/>
      <c r="F656" s="115">
        <v>14</v>
      </c>
      <c r="G656" s="57">
        <f>(OBJECTIF!$K$5/OBJECTIF!$K$9)*INDIC[[#This Row],[jour du mois]]</f>
        <v>192080</v>
      </c>
      <c r="H656" s="57">
        <f>(OBJECTIF!$K$8/OBJECTIF!$K$9)*INDIC[[#This Row],[jour du mois]]</f>
        <v>0</v>
      </c>
      <c r="I656" s="57">
        <f>(OBJECTIF!$K$4/OBJECTIF!$K$9)*INDIC[[#This Row],[jour du mois]]</f>
        <v>493920</v>
      </c>
      <c r="J656" s="57">
        <f>(OBJECTIF!$K$7/OBJECTIF!$K$9)*INDIC[[#This Row],[jour du mois]]</f>
        <v>0</v>
      </c>
      <c r="K656" s="35"/>
      <c r="L656" s="51"/>
      <c r="M656" s="51"/>
    </row>
    <row r="657" spans="1:13" x14ac:dyDescent="0.3">
      <c r="A657" s="5">
        <v>45580</v>
      </c>
      <c r="B657" s="56"/>
      <c r="C657" s="57"/>
      <c r="D657" s="57"/>
      <c r="E657" s="57"/>
      <c r="F657" s="115">
        <v>15</v>
      </c>
      <c r="G657" s="57">
        <f>(OBJECTIF!$K$5/OBJECTIF!$K$9)*INDIC[[#This Row],[jour du mois]]</f>
        <v>205800</v>
      </c>
      <c r="H657" s="57">
        <f>(OBJECTIF!$K$8/OBJECTIF!$K$9)*INDIC[[#This Row],[jour du mois]]</f>
        <v>0</v>
      </c>
      <c r="I657" s="57">
        <f>(OBJECTIF!$K$4/OBJECTIF!$K$9)*INDIC[[#This Row],[jour du mois]]</f>
        <v>529200</v>
      </c>
      <c r="J657" s="57">
        <f>(OBJECTIF!$K$7/OBJECTIF!$K$9)*INDIC[[#This Row],[jour du mois]]</f>
        <v>0</v>
      </c>
      <c r="K657" s="35"/>
      <c r="L657" s="51"/>
      <c r="M657" s="51"/>
    </row>
    <row r="658" spans="1:13" x14ac:dyDescent="0.3">
      <c r="A658" s="5">
        <v>45581</v>
      </c>
      <c r="B658" s="56"/>
      <c r="C658" s="57"/>
      <c r="D658" s="57"/>
      <c r="E658" s="57"/>
      <c r="F658" s="115">
        <v>16</v>
      </c>
      <c r="G658" s="57">
        <f>(OBJECTIF!$K$5/OBJECTIF!$K$9)*INDIC[[#This Row],[jour du mois]]</f>
        <v>219520</v>
      </c>
      <c r="H658" s="57">
        <f>(OBJECTIF!$K$8/OBJECTIF!$K$9)*INDIC[[#This Row],[jour du mois]]</f>
        <v>0</v>
      </c>
      <c r="I658" s="57">
        <f>(OBJECTIF!$K$4/OBJECTIF!$K$9)*INDIC[[#This Row],[jour du mois]]</f>
        <v>564480</v>
      </c>
      <c r="J658" s="57">
        <f>(OBJECTIF!$K$7/OBJECTIF!$K$9)*INDIC[[#This Row],[jour du mois]]</f>
        <v>0</v>
      </c>
      <c r="K658" s="35"/>
      <c r="L658" s="51"/>
      <c r="M658" s="51"/>
    </row>
    <row r="659" spans="1:13" x14ac:dyDescent="0.3">
      <c r="A659" s="5">
        <v>45582</v>
      </c>
      <c r="B659" s="56"/>
      <c r="C659" s="57"/>
      <c r="D659" s="57"/>
      <c r="E659" s="57"/>
      <c r="F659" s="115">
        <v>17</v>
      </c>
      <c r="G659" s="57">
        <f>(OBJECTIF!$K$5/OBJECTIF!$K$9)*INDIC[[#This Row],[jour du mois]]</f>
        <v>233240</v>
      </c>
      <c r="H659" s="57">
        <f>(OBJECTIF!$K$8/OBJECTIF!$K$9)*INDIC[[#This Row],[jour du mois]]</f>
        <v>0</v>
      </c>
      <c r="I659" s="57">
        <f>(OBJECTIF!$K$4/OBJECTIF!$K$9)*INDIC[[#This Row],[jour du mois]]</f>
        <v>599760</v>
      </c>
      <c r="J659" s="57">
        <f>(OBJECTIF!$K$7/OBJECTIF!$K$9)*INDIC[[#This Row],[jour du mois]]</f>
        <v>0</v>
      </c>
      <c r="K659" s="35"/>
      <c r="L659" s="51"/>
      <c r="M659" s="51"/>
    </row>
    <row r="660" spans="1:13" x14ac:dyDescent="0.3">
      <c r="A660" s="5">
        <v>45583</v>
      </c>
      <c r="B660" s="56"/>
      <c r="C660" s="57"/>
      <c r="D660" s="57"/>
      <c r="E660" s="57"/>
      <c r="F660" s="115">
        <v>18</v>
      </c>
      <c r="G660" s="57">
        <f>(OBJECTIF!$K$5/OBJECTIF!$K$9)*INDIC[[#This Row],[jour du mois]]</f>
        <v>246960</v>
      </c>
      <c r="H660" s="57">
        <f>(OBJECTIF!$K$8/OBJECTIF!$K$9)*INDIC[[#This Row],[jour du mois]]</f>
        <v>0</v>
      </c>
      <c r="I660" s="57">
        <f>(OBJECTIF!$K$4/OBJECTIF!$K$9)*INDIC[[#This Row],[jour du mois]]</f>
        <v>635040</v>
      </c>
      <c r="J660" s="57">
        <f>(OBJECTIF!$K$7/OBJECTIF!$K$9)*INDIC[[#This Row],[jour du mois]]</f>
        <v>0</v>
      </c>
      <c r="K660" s="35"/>
      <c r="L660" s="51"/>
      <c r="M660" s="51"/>
    </row>
    <row r="661" spans="1:13" x14ac:dyDescent="0.3">
      <c r="A661" s="5">
        <v>45584</v>
      </c>
      <c r="B661" s="56"/>
      <c r="C661" s="57"/>
      <c r="D661" s="57"/>
      <c r="E661" s="57"/>
      <c r="F661" s="115">
        <v>19</v>
      </c>
      <c r="G661" s="57">
        <f>(OBJECTIF!$K$5/OBJECTIF!$K$9)*INDIC[[#This Row],[jour du mois]]</f>
        <v>260680</v>
      </c>
      <c r="H661" s="57">
        <f>(OBJECTIF!$K$8/OBJECTIF!$K$9)*INDIC[[#This Row],[jour du mois]]</f>
        <v>0</v>
      </c>
      <c r="I661" s="57">
        <f>(OBJECTIF!$K$4/OBJECTIF!$K$9)*INDIC[[#This Row],[jour du mois]]</f>
        <v>670320</v>
      </c>
      <c r="J661" s="57">
        <f>(OBJECTIF!$K$7/OBJECTIF!$K$9)*INDIC[[#This Row],[jour du mois]]</f>
        <v>0</v>
      </c>
      <c r="K661" s="35"/>
      <c r="L661" s="51"/>
      <c r="M661" s="51"/>
    </row>
    <row r="662" spans="1:13" x14ac:dyDescent="0.3">
      <c r="A662" s="5">
        <v>45585</v>
      </c>
      <c r="B662" s="56"/>
      <c r="C662" s="57"/>
      <c r="D662" s="57"/>
      <c r="E662" s="57"/>
      <c r="F662" s="115">
        <v>20</v>
      </c>
      <c r="G662" s="57">
        <f>(OBJECTIF!$K$5/OBJECTIF!$K$9)*INDIC[[#This Row],[jour du mois]]</f>
        <v>274400</v>
      </c>
      <c r="H662" s="57">
        <f>(OBJECTIF!$K$8/OBJECTIF!$K$9)*INDIC[[#This Row],[jour du mois]]</f>
        <v>0</v>
      </c>
      <c r="I662" s="57">
        <f>(OBJECTIF!$K$4/OBJECTIF!$K$9)*INDIC[[#This Row],[jour du mois]]</f>
        <v>705600</v>
      </c>
      <c r="J662" s="57">
        <f>(OBJECTIF!$K$7/OBJECTIF!$K$9)*INDIC[[#This Row],[jour du mois]]</f>
        <v>0</v>
      </c>
      <c r="K662" s="35"/>
      <c r="L662" s="51"/>
      <c r="M662" s="51"/>
    </row>
    <row r="663" spans="1:13" x14ac:dyDescent="0.3">
      <c r="A663" s="5">
        <v>45586</v>
      </c>
      <c r="B663" s="56"/>
      <c r="C663" s="57"/>
      <c r="D663" s="57"/>
      <c r="E663" s="57"/>
      <c r="F663" s="115">
        <v>21</v>
      </c>
      <c r="G663" s="57">
        <f>(OBJECTIF!$K$5/OBJECTIF!$K$9)*INDIC[[#This Row],[jour du mois]]</f>
        <v>288120</v>
      </c>
      <c r="H663" s="57">
        <f>(OBJECTIF!$K$8/OBJECTIF!$K$9)*INDIC[[#This Row],[jour du mois]]</f>
        <v>0</v>
      </c>
      <c r="I663" s="57">
        <f>(OBJECTIF!$K$4/OBJECTIF!$K$9)*INDIC[[#This Row],[jour du mois]]</f>
        <v>740880</v>
      </c>
      <c r="J663" s="57">
        <f>(OBJECTIF!$K$7/OBJECTIF!$K$9)*INDIC[[#This Row],[jour du mois]]</f>
        <v>0</v>
      </c>
      <c r="K663" s="35"/>
      <c r="L663" s="51"/>
      <c r="M663" s="51"/>
    </row>
    <row r="664" spans="1:13" x14ac:dyDescent="0.3">
      <c r="A664" s="5">
        <v>45587</v>
      </c>
      <c r="B664" s="56"/>
      <c r="C664" s="57"/>
      <c r="D664" s="57"/>
      <c r="E664" s="57"/>
      <c r="F664" s="115">
        <v>22</v>
      </c>
      <c r="G664" s="57">
        <f>(OBJECTIF!$K$5/OBJECTIF!$K$9)*INDIC[[#This Row],[jour du mois]]</f>
        <v>301840</v>
      </c>
      <c r="H664" s="57">
        <f>(OBJECTIF!$K$8/OBJECTIF!$K$9)*INDIC[[#This Row],[jour du mois]]</f>
        <v>0</v>
      </c>
      <c r="I664" s="57">
        <f>(OBJECTIF!$K$4/OBJECTIF!$K$9)*INDIC[[#This Row],[jour du mois]]</f>
        <v>776160</v>
      </c>
      <c r="J664" s="57">
        <f>(OBJECTIF!$K$7/OBJECTIF!$K$9)*INDIC[[#This Row],[jour du mois]]</f>
        <v>0</v>
      </c>
      <c r="K664" s="35"/>
      <c r="L664" s="51"/>
      <c r="M664" s="51"/>
    </row>
    <row r="665" spans="1:13" x14ac:dyDescent="0.3">
      <c r="A665" s="5">
        <v>45588</v>
      </c>
      <c r="B665" s="56"/>
      <c r="C665" s="57"/>
      <c r="D665" s="57"/>
      <c r="E665" s="57"/>
      <c r="F665" s="115">
        <v>23</v>
      </c>
      <c r="G665" s="57">
        <f>(OBJECTIF!$K$5/OBJECTIF!$K$9)*INDIC[[#This Row],[jour du mois]]</f>
        <v>315560</v>
      </c>
      <c r="H665" s="57">
        <f>(OBJECTIF!$K$8/OBJECTIF!$K$9)*INDIC[[#This Row],[jour du mois]]</f>
        <v>0</v>
      </c>
      <c r="I665" s="57">
        <f>(OBJECTIF!$K$4/OBJECTIF!$K$9)*INDIC[[#This Row],[jour du mois]]</f>
        <v>811440</v>
      </c>
      <c r="J665" s="57">
        <f>(OBJECTIF!$K$7/OBJECTIF!$K$9)*INDIC[[#This Row],[jour du mois]]</f>
        <v>0</v>
      </c>
      <c r="K665" s="35"/>
      <c r="L665" s="51"/>
      <c r="M665" s="51"/>
    </row>
    <row r="666" spans="1:13" x14ac:dyDescent="0.3">
      <c r="A666" s="5">
        <v>45589</v>
      </c>
      <c r="B666" s="56"/>
      <c r="C666" s="57"/>
      <c r="D666" s="57"/>
      <c r="E666" s="57"/>
      <c r="F666" s="115">
        <v>24</v>
      </c>
      <c r="G666" s="57">
        <f>(OBJECTIF!$K$5/OBJECTIF!$K$9)*INDIC[[#This Row],[jour du mois]]</f>
        <v>329280</v>
      </c>
      <c r="H666" s="57">
        <f>(OBJECTIF!$K$8/OBJECTIF!$K$9)*INDIC[[#This Row],[jour du mois]]</f>
        <v>0</v>
      </c>
      <c r="I666" s="57">
        <f>(OBJECTIF!$K$4/OBJECTIF!$K$9)*INDIC[[#This Row],[jour du mois]]</f>
        <v>846720</v>
      </c>
      <c r="J666" s="57">
        <f>(OBJECTIF!$K$7/OBJECTIF!$K$9)*INDIC[[#This Row],[jour du mois]]</f>
        <v>0</v>
      </c>
      <c r="K666" s="35"/>
      <c r="L666" s="51"/>
      <c r="M666" s="51"/>
    </row>
    <row r="667" spans="1:13" x14ac:dyDescent="0.3">
      <c r="A667" s="5">
        <v>45590</v>
      </c>
      <c r="B667" s="56"/>
      <c r="C667" s="57"/>
      <c r="D667" s="57"/>
      <c r="E667" s="57"/>
      <c r="F667" s="115">
        <v>25</v>
      </c>
      <c r="G667" s="57">
        <f>(OBJECTIF!$K$5/OBJECTIF!$K$9)*INDIC[[#This Row],[jour du mois]]</f>
        <v>343000</v>
      </c>
      <c r="H667" s="57">
        <f>(OBJECTIF!$K$8/OBJECTIF!$K$9)*INDIC[[#This Row],[jour du mois]]</f>
        <v>0</v>
      </c>
      <c r="I667" s="57">
        <f>(OBJECTIF!$K$4/OBJECTIF!$K$9)*INDIC[[#This Row],[jour du mois]]</f>
        <v>882000</v>
      </c>
      <c r="J667" s="57">
        <f>(OBJECTIF!$K$7/OBJECTIF!$K$9)*INDIC[[#This Row],[jour du mois]]</f>
        <v>0</v>
      </c>
      <c r="K667" s="35"/>
      <c r="L667" s="51"/>
      <c r="M667" s="51"/>
    </row>
    <row r="668" spans="1:13" x14ac:dyDescent="0.3">
      <c r="A668" s="5">
        <v>45591</v>
      </c>
      <c r="B668" s="56"/>
      <c r="C668" s="57"/>
      <c r="D668" s="57"/>
      <c r="E668" s="57"/>
      <c r="F668" s="115">
        <v>26</v>
      </c>
      <c r="G668" s="57">
        <f>(OBJECTIF!$K$5/OBJECTIF!$K$9)*INDIC[[#This Row],[jour du mois]]</f>
        <v>356720</v>
      </c>
      <c r="H668" s="57">
        <f>(OBJECTIF!$K$8/OBJECTIF!$K$9)*INDIC[[#This Row],[jour du mois]]</f>
        <v>0</v>
      </c>
      <c r="I668" s="57">
        <f>(OBJECTIF!$K$4/OBJECTIF!$K$9)*INDIC[[#This Row],[jour du mois]]</f>
        <v>917280</v>
      </c>
      <c r="J668" s="57">
        <f>(OBJECTIF!$K$7/OBJECTIF!$K$9)*INDIC[[#This Row],[jour du mois]]</f>
        <v>0</v>
      </c>
      <c r="K668" s="35"/>
      <c r="L668" s="51"/>
      <c r="M668" s="51"/>
    </row>
    <row r="669" spans="1:13" x14ac:dyDescent="0.3">
      <c r="A669" s="5">
        <v>45592</v>
      </c>
      <c r="B669" s="56"/>
      <c r="C669" s="57"/>
      <c r="D669" s="57"/>
      <c r="E669" s="57"/>
      <c r="F669" s="115">
        <v>27</v>
      </c>
      <c r="G669" s="57">
        <f>(OBJECTIF!$K$5/OBJECTIF!$K$9)*INDIC[[#This Row],[jour du mois]]</f>
        <v>370440</v>
      </c>
      <c r="H669" s="57">
        <f>(OBJECTIF!$K$8/OBJECTIF!$K$9)*INDIC[[#This Row],[jour du mois]]</f>
        <v>0</v>
      </c>
      <c r="I669" s="57">
        <f>(OBJECTIF!$K$4/OBJECTIF!$K$9)*INDIC[[#This Row],[jour du mois]]</f>
        <v>952560</v>
      </c>
      <c r="J669" s="57">
        <f>(OBJECTIF!$K$7/OBJECTIF!$K$9)*INDIC[[#This Row],[jour du mois]]</f>
        <v>0</v>
      </c>
      <c r="K669" s="35"/>
      <c r="L669" s="51"/>
      <c r="M669" s="51"/>
    </row>
    <row r="670" spans="1:13" x14ac:dyDescent="0.3">
      <c r="A670" s="5">
        <v>45593</v>
      </c>
      <c r="B670" s="56"/>
      <c r="C670" s="57"/>
      <c r="D670" s="57"/>
      <c r="E670" s="57"/>
      <c r="F670" s="115">
        <v>28</v>
      </c>
      <c r="G670" s="57">
        <f>(OBJECTIF!$K$5/OBJECTIF!$K$9)*INDIC[[#This Row],[jour du mois]]</f>
        <v>384160</v>
      </c>
      <c r="H670" s="57">
        <f>(OBJECTIF!$K$8/OBJECTIF!$K$9)*INDIC[[#This Row],[jour du mois]]</f>
        <v>0</v>
      </c>
      <c r="I670" s="57">
        <f>(OBJECTIF!$K$4/OBJECTIF!$K$9)*INDIC[[#This Row],[jour du mois]]</f>
        <v>987840</v>
      </c>
      <c r="J670" s="57">
        <f>(OBJECTIF!$K$7/OBJECTIF!$K$9)*INDIC[[#This Row],[jour du mois]]</f>
        <v>0</v>
      </c>
      <c r="K670" s="35"/>
      <c r="L670" s="51"/>
      <c r="M670" s="51"/>
    </row>
    <row r="671" spans="1:13" x14ac:dyDescent="0.3">
      <c r="A671" s="5">
        <v>45594</v>
      </c>
      <c r="B671" s="56"/>
      <c r="C671" s="57"/>
      <c r="D671" s="57"/>
      <c r="E671" s="57"/>
      <c r="F671" s="115">
        <v>29</v>
      </c>
      <c r="G671" s="57">
        <f>(OBJECTIF!$K$5/OBJECTIF!$K$9)*INDIC[[#This Row],[jour du mois]]</f>
        <v>397880</v>
      </c>
      <c r="H671" s="57">
        <f>(OBJECTIF!$K$8/OBJECTIF!$K$9)*INDIC[[#This Row],[jour du mois]]</f>
        <v>0</v>
      </c>
      <c r="I671" s="57">
        <f>(OBJECTIF!$K$4/OBJECTIF!$K$9)*INDIC[[#This Row],[jour du mois]]</f>
        <v>1023120</v>
      </c>
      <c r="J671" s="57">
        <f>(OBJECTIF!$K$7/OBJECTIF!$K$9)*INDIC[[#This Row],[jour du mois]]</f>
        <v>0</v>
      </c>
      <c r="K671" s="35"/>
      <c r="L671" s="51"/>
      <c r="M671" s="51"/>
    </row>
    <row r="672" spans="1:13" x14ac:dyDescent="0.3">
      <c r="A672" s="5">
        <v>45595</v>
      </c>
      <c r="B672" s="56"/>
      <c r="C672" s="57"/>
      <c r="D672" s="57"/>
      <c r="E672" s="57"/>
      <c r="F672" s="115">
        <v>30</v>
      </c>
      <c r="G672" s="57">
        <f>(OBJECTIF!$K$5/OBJECTIF!$K$9)*INDIC[[#This Row],[jour du mois]]</f>
        <v>411600</v>
      </c>
      <c r="H672" s="57">
        <f>(OBJECTIF!$K$8/OBJECTIF!$K$9)*INDIC[[#This Row],[jour du mois]]</f>
        <v>0</v>
      </c>
      <c r="I672" s="57">
        <f>(OBJECTIF!$K$4/OBJECTIF!$K$9)*INDIC[[#This Row],[jour du mois]]</f>
        <v>1058400</v>
      </c>
      <c r="J672" s="57">
        <f>(OBJECTIF!$K$7/OBJECTIF!$K$9)*INDIC[[#This Row],[jour du mois]]</f>
        <v>0</v>
      </c>
      <c r="K672" s="35"/>
      <c r="L672" s="51"/>
      <c r="M672" s="51"/>
    </row>
    <row r="673" spans="1:13" x14ac:dyDescent="0.3">
      <c r="A673" s="5">
        <v>45596</v>
      </c>
      <c r="B673" s="56"/>
      <c r="C673" s="57"/>
      <c r="D673" s="57"/>
      <c r="E673" s="57"/>
      <c r="F673" s="115">
        <v>31</v>
      </c>
      <c r="G673" s="57">
        <f>(OBJECTIF!$K$5/OBJECTIF!$K$9)*INDIC[[#This Row],[jour du mois]]</f>
        <v>425320</v>
      </c>
      <c r="H673" s="57">
        <f>(OBJECTIF!$K$8/OBJECTIF!$K$9)*INDIC[[#This Row],[jour du mois]]</f>
        <v>0</v>
      </c>
      <c r="I673" s="57">
        <f>(OBJECTIF!$K$4/OBJECTIF!$K$9)*INDIC[[#This Row],[jour du mois]]</f>
        <v>1093680</v>
      </c>
      <c r="J673" s="57">
        <f>(OBJECTIF!$K$7/OBJECTIF!$K$9)*INDIC[[#This Row],[jour du mois]]</f>
        <v>0</v>
      </c>
      <c r="K673" s="35"/>
      <c r="L673" s="51"/>
      <c r="M673" s="51"/>
    </row>
    <row r="674" spans="1:13" x14ac:dyDescent="0.3">
      <c r="A674" s="5">
        <v>45597</v>
      </c>
      <c r="B674" s="56"/>
      <c r="C674" s="57"/>
      <c r="D674" s="57"/>
      <c r="E674" s="57"/>
      <c r="F674" s="115">
        <v>1</v>
      </c>
      <c r="G674" s="57">
        <f>(OBJECTIF!$L$5/OBJECTIF!$L$9)*INDIC[[#This Row],[jour du mois]]</f>
        <v>14018.666666666666</v>
      </c>
      <c r="H674" s="57">
        <f>(OBJECTIF!$L$8/OBJECTIF!$L$9)*INDIC[[#This Row],[jour du mois]]</f>
        <v>0</v>
      </c>
      <c r="I674" s="57">
        <f>(OBJECTIF!$L$4/OBJECTIF!$L$9)*INDIC[[#This Row],[jour du mois]]</f>
        <v>36048</v>
      </c>
      <c r="J674" s="57">
        <f>(OBJECTIF!$L$7/OBJECTIF!$L$9)*INDIC[[#This Row],[jour du mois]]</f>
        <v>0</v>
      </c>
      <c r="K674" s="35"/>
      <c r="L674" s="51"/>
      <c r="M674" s="51"/>
    </row>
    <row r="675" spans="1:13" x14ac:dyDescent="0.3">
      <c r="A675" s="5">
        <v>45598</v>
      </c>
      <c r="B675" s="56"/>
      <c r="C675" s="57"/>
      <c r="D675" s="57"/>
      <c r="E675" s="57"/>
      <c r="F675" s="115">
        <v>2</v>
      </c>
      <c r="G675" s="57">
        <f>(OBJECTIF!$L$5/OBJECTIF!$L$9)*INDIC[[#This Row],[jour du mois]]</f>
        <v>28037.333333333332</v>
      </c>
      <c r="H675" s="57">
        <f>(OBJECTIF!$L$8/OBJECTIF!$L$9)*INDIC[[#This Row],[jour du mois]]</f>
        <v>0</v>
      </c>
      <c r="I675" s="57">
        <f>(OBJECTIF!$L$4/OBJECTIF!$L$9)*INDIC[[#This Row],[jour du mois]]</f>
        <v>72096</v>
      </c>
      <c r="J675" s="57">
        <f>(OBJECTIF!$L$7/OBJECTIF!$L$9)*INDIC[[#This Row],[jour du mois]]</f>
        <v>0</v>
      </c>
      <c r="K675" s="35"/>
      <c r="L675" s="51"/>
      <c r="M675" s="51"/>
    </row>
    <row r="676" spans="1:13" x14ac:dyDescent="0.3">
      <c r="A676" s="5">
        <v>45599</v>
      </c>
      <c r="B676" s="56"/>
      <c r="C676" s="57"/>
      <c r="D676" s="57"/>
      <c r="E676" s="57"/>
      <c r="F676" s="115">
        <v>3</v>
      </c>
      <c r="G676" s="57">
        <f>(OBJECTIF!$L$5/OBJECTIF!$L$9)*INDIC[[#This Row],[jour du mois]]</f>
        <v>42056</v>
      </c>
      <c r="H676" s="57">
        <f>(OBJECTIF!$L$8/OBJECTIF!$L$9)*INDIC[[#This Row],[jour du mois]]</f>
        <v>0</v>
      </c>
      <c r="I676" s="57">
        <f>(OBJECTIF!$L$4/OBJECTIF!$L$9)*INDIC[[#This Row],[jour du mois]]</f>
        <v>108144</v>
      </c>
      <c r="J676" s="57">
        <f>(OBJECTIF!$L$7/OBJECTIF!$L$9)*INDIC[[#This Row],[jour du mois]]</f>
        <v>0</v>
      </c>
      <c r="K676" s="35"/>
      <c r="L676" s="51"/>
      <c r="M676" s="51"/>
    </row>
    <row r="677" spans="1:13" x14ac:dyDescent="0.3">
      <c r="A677" s="5">
        <v>45600</v>
      </c>
      <c r="B677" s="56"/>
      <c r="C677" s="57"/>
      <c r="D677" s="57"/>
      <c r="E677" s="57"/>
      <c r="F677" s="115">
        <v>4</v>
      </c>
      <c r="G677" s="57">
        <f>(OBJECTIF!$L$5/OBJECTIF!$L$9)*INDIC[[#This Row],[jour du mois]]</f>
        <v>56074.666666666664</v>
      </c>
      <c r="H677" s="57">
        <f>(OBJECTIF!$L$8/OBJECTIF!$L$9)*INDIC[[#This Row],[jour du mois]]</f>
        <v>0</v>
      </c>
      <c r="I677" s="57">
        <f>(OBJECTIF!$L$4/OBJECTIF!$L$9)*INDIC[[#This Row],[jour du mois]]</f>
        <v>144192</v>
      </c>
      <c r="J677" s="57">
        <f>(OBJECTIF!$L$7/OBJECTIF!$L$9)*INDIC[[#This Row],[jour du mois]]</f>
        <v>0</v>
      </c>
      <c r="K677" s="35"/>
      <c r="L677" s="51"/>
      <c r="M677" s="51"/>
    </row>
    <row r="678" spans="1:13" x14ac:dyDescent="0.3">
      <c r="A678" s="5">
        <v>45601</v>
      </c>
      <c r="B678" s="56"/>
      <c r="C678" s="57"/>
      <c r="D678" s="57"/>
      <c r="E678" s="57"/>
      <c r="F678" s="115">
        <v>5</v>
      </c>
      <c r="G678" s="57">
        <f>(OBJECTIF!$L$5/OBJECTIF!$L$9)*INDIC[[#This Row],[jour du mois]]</f>
        <v>70093.333333333328</v>
      </c>
      <c r="H678" s="57">
        <f>(OBJECTIF!$L$8/OBJECTIF!$L$9)*INDIC[[#This Row],[jour du mois]]</f>
        <v>0</v>
      </c>
      <c r="I678" s="57">
        <f>(OBJECTIF!$L$4/OBJECTIF!$L$9)*INDIC[[#This Row],[jour du mois]]</f>
        <v>180240</v>
      </c>
      <c r="J678" s="57">
        <f>(OBJECTIF!$L$7/OBJECTIF!$L$9)*INDIC[[#This Row],[jour du mois]]</f>
        <v>0</v>
      </c>
      <c r="K678" s="35"/>
      <c r="L678" s="51"/>
      <c r="M678" s="51"/>
    </row>
    <row r="679" spans="1:13" x14ac:dyDescent="0.3">
      <c r="A679" s="5">
        <v>45602</v>
      </c>
      <c r="B679" s="56"/>
      <c r="C679" s="57"/>
      <c r="D679" s="57"/>
      <c r="E679" s="57"/>
      <c r="F679" s="115">
        <v>6</v>
      </c>
      <c r="G679" s="57">
        <f>(OBJECTIF!$L$5/OBJECTIF!$L$9)*INDIC[[#This Row],[jour du mois]]</f>
        <v>84112</v>
      </c>
      <c r="H679" s="57">
        <f>(OBJECTIF!$L$8/OBJECTIF!$L$9)*INDIC[[#This Row],[jour du mois]]</f>
        <v>0</v>
      </c>
      <c r="I679" s="57">
        <f>(OBJECTIF!$L$4/OBJECTIF!$L$9)*INDIC[[#This Row],[jour du mois]]</f>
        <v>216288</v>
      </c>
      <c r="J679" s="57">
        <f>(OBJECTIF!$L$7/OBJECTIF!$L$9)*INDIC[[#This Row],[jour du mois]]</f>
        <v>0</v>
      </c>
      <c r="K679" s="35"/>
      <c r="L679" s="51"/>
      <c r="M679" s="51"/>
    </row>
    <row r="680" spans="1:13" x14ac:dyDescent="0.3">
      <c r="A680" s="5">
        <v>45603</v>
      </c>
      <c r="B680" s="56"/>
      <c r="C680" s="57"/>
      <c r="D680" s="57"/>
      <c r="E680" s="57"/>
      <c r="F680" s="115">
        <v>7</v>
      </c>
      <c r="G680" s="57">
        <f>(OBJECTIF!$L$5/OBJECTIF!$L$9)*INDIC[[#This Row],[jour du mois]]</f>
        <v>98130.666666666657</v>
      </c>
      <c r="H680" s="57">
        <f>(OBJECTIF!$L$8/OBJECTIF!$L$9)*INDIC[[#This Row],[jour du mois]]</f>
        <v>0</v>
      </c>
      <c r="I680" s="57">
        <f>(OBJECTIF!$L$4/OBJECTIF!$L$9)*INDIC[[#This Row],[jour du mois]]</f>
        <v>252336</v>
      </c>
      <c r="J680" s="57">
        <f>(OBJECTIF!$L$7/OBJECTIF!$L$9)*INDIC[[#This Row],[jour du mois]]</f>
        <v>0</v>
      </c>
      <c r="K680" s="35"/>
      <c r="L680" s="51"/>
      <c r="M680" s="51"/>
    </row>
    <row r="681" spans="1:13" x14ac:dyDescent="0.3">
      <c r="A681" s="5">
        <v>45604</v>
      </c>
      <c r="B681" s="56"/>
      <c r="C681" s="57"/>
      <c r="D681" s="57"/>
      <c r="E681" s="57"/>
      <c r="F681" s="115">
        <v>8</v>
      </c>
      <c r="G681" s="57">
        <f>(OBJECTIF!$L$5/OBJECTIF!$L$9)*INDIC[[#This Row],[jour du mois]]</f>
        <v>112149.33333333333</v>
      </c>
      <c r="H681" s="57">
        <f>(OBJECTIF!$L$8/OBJECTIF!$L$9)*INDIC[[#This Row],[jour du mois]]</f>
        <v>0</v>
      </c>
      <c r="I681" s="57">
        <f>(OBJECTIF!$L$4/OBJECTIF!$L$9)*INDIC[[#This Row],[jour du mois]]</f>
        <v>288384</v>
      </c>
      <c r="J681" s="57">
        <f>(OBJECTIF!$L$7/OBJECTIF!$L$9)*INDIC[[#This Row],[jour du mois]]</f>
        <v>0</v>
      </c>
      <c r="K681" s="35"/>
      <c r="L681" s="51"/>
      <c r="M681" s="51"/>
    </row>
    <row r="682" spans="1:13" x14ac:dyDescent="0.3">
      <c r="A682" s="5">
        <v>45605</v>
      </c>
      <c r="B682" s="56"/>
      <c r="C682" s="57"/>
      <c r="D682" s="57"/>
      <c r="E682" s="57"/>
      <c r="F682" s="115">
        <v>9</v>
      </c>
      <c r="G682" s="57">
        <f>(OBJECTIF!$L$5/OBJECTIF!$L$9)*INDIC[[#This Row],[jour du mois]]</f>
        <v>126168</v>
      </c>
      <c r="H682" s="57">
        <f>(OBJECTIF!$L$8/OBJECTIF!$L$9)*INDIC[[#This Row],[jour du mois]]</f>
        <v>0</v>
      </c>
      <c r="I682" s="57">
        <f>(OBJECTIF!$L$4/OBJECTIF!$L$9)*INDIC[[#This Row],[jour du mois]]</f>
        <v>324432</v>
      </c>
      <c r="J682" s="57">
        <f>(OBJECTIF!$L$7/OBJECTIF!$L$9)*INDIC[[#This Row],[jour du mois]]</f>
        <v>0</v>
      </c>
      <c r="K682" s="35"/>
      <c r="L682" s="51"/>
      <c r="M682" s="51"/>
    </row>
    <row r="683" spans="1:13" x14ac:dyDescent="0.3">
      <c r="A683" s="5">
        <v>45606</v>
      </c>
      <c r="B683" s="56"/>
      <c r="C683" s="57"/>
      <c r="D683" s="57"/>
      <c r="E683" s="57"/>
      <c r="F683" s="115">
        <v>10</v>
      </c>
      <c r="G683" s="57">
        <f>(OBJECTIF!$L$5/OBJECTIF!$L$9)*INDIC[[#This Row],[jour du mois]]</f>
        <v>140186.66666666666</v>
      </c>
      <c r="H683" s="57">
        <f>(OBJECTIF!$L$8/OBJECTIF!$L$9)*INDIC[[#This Row],[jour du mois]]</f>
        <v>0</v>
      </c>
      <c r="I683" s="57">
        <f>(OBJECTIF!$L$4/OBJECTIF!$L$9)*INDIC[[#This Row],[jour du mois]]</f>
        <v>360480</v>
      </c>
      <c r="J683" s="57">
        <f>(OBJECTIF!$L$7/OBJECTIF!$L$9)*INDIC[[#This Row],[jour du mois]]</f>
        <v>0</v>
      </c>
      <c r="K683" s="35"/>
      <c r="L683" s="51"/>
      <c r="M683" s="51"/>
    </row>
    <row r="684" spans="1:13" x14ac:dyDescent="0.3">
      <c r="A684" s="5">
        <v>45607</v>
      </c>
      <c r="B684" s="56"/>
      <c r="C684" s="57"/>
      <c r="D684" s="57"/>
      <c r="E684" s="57"/>
      <c r="F684" s="115">
        <v>11</v>
      </c>
      <c r="G684" s="57">
        <f>(OBJECTIF!$L$5/OBJECTIF!$L$9)*INDIC[[#This Row],[jour du mois]]</f>
        <v>154205.33333333331</v>
      </c>
      <c r="H684" s="57">
        <f>(OBJECTIF!$L$8/OBJECTIF!$L$9)*INDIC[[#This Row],[jour du mois]]</f>
        <v>0</v>
      </c>
      <c r="I684" s="57">
        <f>(OBJECTIF!$L$4/OBJECTIF!$L$9)*INDIC[[#This Row],[jour du mois]]</f>
        <v>396528</v>
      </c>
      <c r="J684" s="57">
        <f>(OBJECTIF!$L$7/OBJECTIF!$L$9)*INDIC[[#This Row],[jour du mois]]</f>
        <v>0</v>
      </c>
      <c r="K684" s="35"/>
      <c r="L684" s="51"/>
      <c r="M684" s="51"/>
    </row>
    <row r="685" spans="1:13" x14ac:dyDescent="0.3">
      <c r="A685" s="5">
        <v>45608</v>
      </c>
      <c r="B685" s="56"/>
      <c r="C685" s="57"/>
      <c r="D685" s="57"/>
      <c r="E685" s="57"/>
      <c r="F685" s="115">
        <v>12</v>
      </c>
      <c r="G685" s="57">
        <f>(OBJECTIF!$L$5/OBJECTIF!$L$9)*INDIC[[#This Row],[jour du mois]]</f>
        <v>168224</v>
      </c>
      <c r="H685" s="57">
        <f>(OBJECTIF!$L$8/OBJECTIF!$L$9)*INDIC[[#This Row],[jour du mois]]</f>
        <v>0</v>
      </c>
      <c r="I685" s="57">
        <f>(OBJECTIF!$L$4/OBJECTIF!$L$9)*INDIC[[#This Row],[jour du mois]]</f>
        <v>432576</v>
      </c>
      <c r="J685" s="57">
        <f>(OBJECTIF!$L$7/OBJECTIF!$L$9)*INDIC[[#This Row],[jour du mois]]</f>
        <v>0</v>
      </c>
      <c r="K685" s="35"/>
      <c r="L685" s="51"/>
      <c r="M685" s="51"/>
    </row>
    <row r="686" spans="1:13" x14ac:dyDescent="0.3">
      <c r="A686" s="5">
        <v>45609</v>
      </c>
      <c r="B686" s="56"/>
      <c r="C686" s="57"/>
      <c r="D686" s="57"/>
      <c r="E686" s="57"/>
      <c r="F686" s="115">
        <v>13</v>
      </c>
      <c r="G686" s="57">
        <f>(OBJECTIF!$L$5/OBJECTIF!$L$9)*INDIC[[#This Row],[jour du mois]]</f>
        <v>182242.66666666666</v>
      </c>
      <c r="H686" s="57">
        <f>(OBJECTIF!$L$8/OBJECTIF!$L$9)*INDIC[[#This Row],[jour du mois]]</f>
        <v>0</v>
      </c>
      <c r="I686" s="57">
        <f>(OBJECTIF!$L$4/OBJECTIF!$L$9)*INDIC[[#This Row],[jour du mois]]</f>
        <v>468624</v>
      </c>
      <c r="J686" s="57">
        <f>(OBJECTIF!$L$7/OBJECTIF!$L$9)*INDIC[[#This Row],[jour du mois]]</f>
        <v>0</v>
      </c>
      <c r="K686" s="35"/>
      <c r="L686" s="51"/>
      <c r="M686" s="51"/>
    </row>
    <row r="687" spans="1:13" x14ac:dyDescent="0.3">
      <c r="A687" s="5">
        <v>45610</v>
      </c>
      <c r="B687" s="56"/>
      <c r="C687" s="57"/>
      <c r="D687" s="57"/>
      <c r="E687" s="57"/>
      <c r="F687" s="115">
        <v>14</v>
      </c>
      <c r="G687" s="57">
        <f>(OBJECTIF!$L$5/OBJECTIF!$L$9)*INDIC[[#This Row],[jour du mois]]</f>
        <v>196261.33333333331</v>
      </c>
      <c r="H687" s="57">
        <f>(OBJECTIF!$L$8/OBJECTIF!$L$9)*INDIC[[#This Row],[jour du mois]]</f>
        <v>0</v>
      </c>
      <c r="I687" s="57">
        <f>(OBJECTIF!$L$4/OBJECTIF!$L$9)*INDIC[[#This Row],[jour du mois]]</f>
        <v>504672</v>
      </c>
      <c r="J687" s="57">
        <f>(OBJECTIF!$L$7/OBJECTIF!$L$9)*INDIC[[#This Row],[jour du mois]]</f>
        <v>0</v>
      </c>
      <c r="K687" s="35"/>
      <c r="L687" s="51"/>
      <c r="M687" s="51"/>
    </row>
    <row r="688" spans="1:13" x14ac:dyDescent="0.3">
      <c r="A688" s="5">
        <v>45611</v>
      </c>
      <c r="B688" s="56"/>
      <c r="C688" s="57"/>
      <c r="D688" s="57"/>
      <c r="E688" s="57"/>
      <c r="F688" s="115">
        <v>15</v>
      </c>
      <c r="G688" s="57">
        <f>(OBJECTIF!$L$5/OBJECTIF!$L$9)*INDIC[[#This Row],[jour du mois]]</f>
        <v>210280</v>
      </c>
      <c r="H688" s="57">
        <f>(OBJECTIF!$L$8/OBJECTIF!$L$9)*INDIC[[#This Row],[jour du mois]]</f>
        <v>0</v>
      </c>
      <c r="I688" s="57">
        <f>(OBJECTIF!$L$4/OBJECTIF!$L$9)*INDIC[[#This Row],[jour du mois]]</f>
        <v>540720</v>
      </c>
      <c r="J688" s="57">
        <f>(OBJECTIF!$L$7/OBJECTIF!$L$9)*INDIC[[#This Row],[jour du mois]]</f>
        <v>0</v>
      </c>
      <c r="K688" s="35"/>
      <c r="L688" s="51"/>
      <c r="M688" s="51"/>
    </row>
    <row r="689" spans="1:13" x14ac:dyDescent="0.3">
      <c r="A689" s="5">
        <v>45612</v>
      </c>
      <c r="B689" s="56"/>
      <c r="C689" s="57"/>
      <c r="D689" s="57"/>
      <c r="E689" s="57"/>
      <c r="F689" s="115">
        <v>16</v>
      </c>
      <c r="G689" s="57">
        <f>(OBJECTIF!$L$5/OBJECTIF!$L$9)*INDIC[[#This Row],[jour du mois]]</f>
        <v>224298.66666666666</v>
      </c>
      <c r="H689" s="57">
        <f>(OBJECTIF!$L$8/OBJECTIF!$L$9)*INDIC[[#This Row],[jour du mois]]</f>
        <v>0</v>
      </c>
      <c r="I689" s="57">
        <f>(OBJECTIF!$L$4/OBJECTIF!$L$9)*INDIC[[#This Row],[jour du mois]]</f>
        <v>576768</v>
      </c>
      <c r="J689" s="57">
        <f>(OBJECTIF!$L$7/OBJECTIF!$L$9)*INDIC[[#This Row],[jour du mois]]</f>
        <v>0</v>
      </c>
      <c r="K689" s="35"/>
      <c r="L689" s="51"/>
      <c r="M689" s="51"/>
    </row>
    <row r="690" spans="1:13" x14ac:dyDescent="0.3">
      <c r="A690" s="5">
        <v>45613</v>
      </c>
      <c r="B690" s="56"/>
      <c r="C690" s="57"/>
      <c r="D690" s="57"/>
      <c r="E690" s="57"/>
      <c r="F690" s="115">
        <v>17</v>
      </c>
      <c r="G690" s="57">
        <f>(OBJECTIF!$L$5/OBJECTIF!$L$9)*INDIC[[#This Row],[jour du mois]]</f>
        <v>238317.33333333331</v>
      </c>
      <c r="H690" s="57">
        <f>(OBJECTIF!$L$8/OBJECTIF!$L$9)*INDIC[[#This Row],[jour du mois]]</f>
        <v>0</v>
      </c>
      <c r="I690" s="57">
        <f>(OBJECTIF!$L$4/OBJECTIF!$L$9)*INDIC[[#This Row],[jour du mois]]</f>
        <v>612816</v>
      </c>
      <c r="J690" s="57">
        <f>(OBJECTIF!$L$7/OBJECTIF!$L$9)*INDIC[[#This Row],[jour du mois]]</f>
        <v>0</v>
      </c>
      <c r="K690" s="35"/>
      <c r="L690" s="51"/>
      <c r="M690" s="51"/>
    </row>
    <row r="691" spans="1:13" x14ac:dyDescent="0.3">
      <c r="A691" s="5">
        <v>45614</v>
      </c>
      <c r="B691" s="56"/>
      <c r="C691" s="57"/>
      <c r="D691" s="57"/>
      <c r="E691" s="57"/>
      <c r="F691" s="115">
        <v>18</v>
      </c>
      <c r="G691" s="57">
        <f>(OBJECTIF!$L$5/OBJECTIF!$L$9)*INDIC[[#This Row],[jour du mois]]</f>
        <v>252336</v>
      </c>
      <c r="H691" s="57">
        <f>(OBJECTIF!$L$8/OBJECTIF!$L$9)*INDIC[[#This Row],[jour du mois]]</f>
        <v>0</v>
      </c>
      <c r="I691" s="57">
        <f>(OBJECTIF!$L$4/OBJECTIF!$L$9)*INDIC[[#This Row],[jour du mois]]</f>
        <v>648864</v>
      </c>
      <c r="J691" s="57">
        <f>(OBJECTIF!$L$7/OBJECTIF!$L$9)*INDIC[[#This Row],[jour du mois]]</f>
        <v>0</v>
      </c>
      <c r="K691" s="35"/>
      <c r="L691" s="51"/>
      <c r="M691" s="51"/>
    </row>
    <row r="692" spans="1:13" x14ac:dyDescent="0.3">
      <c r="A692" s="5">
        <v>45615</v>
      </c>
      <c r="B692" s="56"/>
      <c r="C692" s="57"/>
      <c r="D692" s="57"/>
      <c r="E692" s="57"/>
      <c r="F692" s="115">
        <v>19</v>
      </c>
      <c r="G692" s="57">
        <f>(OBJECTIF!$L$5/OBJECTIF!$L$9)*INDIC[[#This Row],[jour du mois]]</f>
        <v>266354.66666666663</v>
      </c>
      <c r="H692" s="57">
        <f>(OBJECTIF!$L$8/OBJECTIF!$L$9)*INDIC[[#This Row],[jour du mois]]</f>
        <v>0</v>
      </c>
      <c r="I692" s="57">
        <f>(OBJECTIF!$L$4/OBJECTIF!$L$9)*INDIC[[#This Row],[jour du mois]]</f>
        <v>684912</v>
      </c>
      <c r="J692" s="57">
        <f>(OBJECTIF!$L$7/OBJECTIF!$L$9)*INDIC[[#This Row],[jour du mois]]</f>
        <v>0</v>
      </c>
      <c r="K692" s="35"/>
      <c r="L692" s="51"/>
      <c r="M692" s="51"/>
    </row>
    <row r="693" spans="1:13" x14ac:dyDescent="0.3">
      <c r="A693" s="5">
        <v>45616</v>
      </c>
      <c r="B693" s="56"/>
      <c r="C693" s="57"/>
      <c r="D693" s="57"/>
      <c r="E693" s="57"/>
      <c r="F693" s="115">
        <v>20</v>
      </c>
      <c r="G693" s="57">
        <f>(OBJECTIF!$L$5/OBJECTIF!$L$9)*INDIC[[#This Row],[jour du mois]]</f>
        <v>280373.33333333331</v>
      </c>
      <c r="H693" s="57">
        <f>(OBJECTIF!$L$8/OBJECTIF!$L$9)*INDIC[[#This Row],[jour du mois]]</f>
        <v>0</v>
      </c>
      <c r="I693" s="57">
        <f>(OBJECTIF!$L$4/OBJECTIF!$L$9)*INDIC[[#This Row],[jour du mois]]</f>
        <v>720960</v>
      </c>
      <c r="J693" s="57">
        <f>(OBJECTIF!$L$7/OBJECTIF!$L$9)*INDIC[[#This Row],[jour du mois]]</f>
        <v>0</v>
      </c>
      <c r="K693" s="35"/>
      <c r="L693" s="51"/>
      <c r="M693" s="51"/>
    </row>
    <row r="694" spans="1:13" x14ac:dyDescent="0.3">
      <c r="A694" s="5">
        <v>45617</v>
      </c>
      <c r="B694" s="56"/>
      <c r="C694" s="57"/>
      <c r="D694" s="57"/>
      <c r="E694" s="57"/>
      <c r="F694" s="115">
        <v>21</v>
      </c>
      <c r="G694" s="57">
        <f>(OBJECTIF!$L$5/OBJECTIF!$L$9)*INDIC[[#This Row],[jour du mois]]</f>
        <v>294392</v>
      </c>
      <c r="H694" s="57">
        <f>(OBJECTIF!$L$8/OBJECTIF!$L$9)*INDIC[[#This Row],[jour du mois]]</f>
        <v>0</v>
      </c>
      <c r="I694" s="57">
        <f>(OBJECTIF!$L$4/OBJECTIF!$L$9)*INDIC[[#This Row],[jour du mois]]</f>
        <v>757008</v>
      </c>
      <c r="J694" s="57">
        <f>(OBJECTIF!$L$7/OBJECTIF!$L$9)*INDIC[[#This Row],[jour du mois]]</f>
        <v>0</v>
      </c>
      <c r="K694" s="35"/>
      <c r="L694" s="51"/>
      <c r="M694" s="51"/>
    </row>
    <row r="695" spans="1:13" x14ac:dyDescent="0.3">
      <c r="A695" s="5">
        <v>45618</v>
      </c>
      <c r="B695" s="56"/>
      <c r="C695" s="57"/>
      <c r="D695" s="57"/>
      <c r="E695" s="57"/>
      <c r="F695" s="115">
        <v>22</v>
      </c>
      <c r="G695" s="57">
        <f>(OBJECTIF!$L$5/OBJECTIF!$L$9)*INDIC[[#This Row],[jour du mois]]</f>
        <v>308410.66666666663</v>
      </c>
      <c r="H695" s="57">
        <f>(OBJECTIF!$L$8/OBJECTIF!$L$9)*INDIC[[#This Row],[jour du mois]]</f>
        <v>0</v>
      </c>
      <c r="I695" s="57">
        <f>(OBJECTIF!$L$4/OBJECTIF!$L$9)*INDIC[[#This Row],[jour du mois]]</f>
        <v>793056</v>
      </c>
      <c r="J695" s="57">
        <f>(OBJECTIF!$L$7/OBJECTIF!$L$9)*INDIC[[#This Row],[jour du mois]]</f>
        <v>0</v>
      </c>
      <c r="K695" s="35"/>
      <c r="L695" s="51"/>
      <c r="M695" s="51"/>
    </row>
    <row r="696" spans="1:13" x14ac:dyDescent="0.3">
      <c r="A696" s="5">
        <v>45619</v>
      </c>
      <c r="B696" s="56"/>
      <c r="C696" s="57"/>
      <c r="D696" s="57"/>
      <c r="E696" s="57"/>
      <c r="F696" s="115">
        <v>23</v>
      </c>
      <c r="G696" s="57">
        <f>(OBJECTIF!$L$5/OBJECTIF!$L$9)*INDIC[[#This Row],[jour du mois]]</f>
        <v>322429.33333333331</v>
      </c>
      <c r="H696" s="57">
        <f>(OBJECTIF!$L$8/OBJECTIF!$L$9)*INDIC[[#This Row],[jour du mois]]</f>
        <v>0</v>
      </c>
      <c r="I696" s="57">
        <f>(OBJECTIF!$L$4/OBJECTIF!$L$9)*INDIC[[#This Row],[jour du mois]]</f>
        <v>829104</v>
      </c>
      <c r="J696" s="57">
        <f>(OBJECTIF!$L$7/OBJECTIF!$L$9)*INDIC[[#This Row],[jour du mois]]</f>
        <v>0</v>
      </c>
      <c r="K696" s="35"/>
      <c r="L696" s="51"/>
      <c r="M696" s="51"/>
    </row>
    <row r="697" spans="1:13" x14ac:dyDescent="0.3">
      <c r="A697" s="5">
        <v>45620</v>
      </c>
      <c r="B697" s="56"/>
      <c r="C697" s="57"/>
      <c r="D697" s="57"/>
      <c r="E697" s="57"/>
      <c r="F697" s="115">
        <v>24</v>
      </c>
      <c r="G697" s="57">
        <f>(OBJECTIF!$L$5/OBJECTIF!$L$9)*INDIC[[#This Row],[jour du mois]]</f>
        <v>336448</v>
      </c>
      <c r="H697" s="57">
        <f>(OBJECTIF!$L$8/OBJECTIF!$L$9)*INDIC[[#This Row],[jour du mois]]</f>
        <v>0</v>
      </c>
      <c r="I697" s="57">
        <f>(OBJECTIF!$L$4/OBJECTIF!$L$9)*INDIC[[#This Row],[jour du mois]]</f>
        <v>865152</v>
      </c>
      <c r="J697" s="57">
        <f>(OBJECTIF!$L$7/OBJECTIF!$L$9)*INDIC[[#This Row],[jour du mois]]</f>
        <v>0</v>
      </c>
      <c r="K697" s="35"/>
      <c r="L697" s="51"/>
      <c r="M697" s="51"/>
    </row>
    <row r="698" spans="1:13" x14ac:dyDescent="0.3">
      <c r="A698" s="5">
        <v>45621</v>
      </c>
      <c r="B698" s="56"/>
      <c r="C698" s="57"/>
      <c r="D698" s="57"/>
      <c r="E698" s="57"/>
      <c r="F698" s="115">
        <v>25</v>
      </c>
      <c r="G698" s="57">
        <f>(OBJECTIF!$L$5/OBJECTIF!$L$9)*INDIC[[#This Row],[jour du mois]]</f>
        <v>350466.66666666663</v>
      </c>
      <c r="H698" s="57">
        <f>(OBJECTIF!$L$8/OBJECTIF!$L$9)*INDIC[[#This Row],[jour du mois]]</f>
        <v>0</v>
      </c>
      <c r="I698" s="57">
        <f>(OBJECTIF!$L$4/OBJECTIF!$L$9)*INDIC[[#This Row],[jour du mois]]</f>
        <v>901200</v>
      </c>
      <c r="J698" s="57">
        <f>(OBJECTIF!$L$7/OBJECTIF!$L$9)*INDIC[[#This Row],[jour du mois]]</f>
        <v>0</v>
      </c>
      <c r="K698" s="35"/>
      <c r="L698" s="51"/>
      <c r="M698" s="51"/>
    </row>
    <row r="699" spans="1:13" x14ac:dyDescent="0.3">
      <c r="A699" s="5">
        <v>45622</v>
      </c>
      <c r="B699" s="56"/>
      <c r="C699" s="57"/>
      <c r="D699" s="57"/>
      <c r="E699" s="57"/>
      <c r="F699" s="115">
        <v>26</v>
      </c>
      <c r="G699" s="57">
        <f>(OBJECTIF!$L$5/OBJECTIF!$L$9)*INDIC[[#This Row],[jour du mois]]</f>
        <v>364485.33333333331</v>
      </c>
      <c r="H699" s="57">
        <f>(OBJECTIF!$L$8/OBJECTIF!$L$9)*INDIC[[#This Row],[jour du mois]]</f>
        <v>0</v>
      </c>
      <c r="I699" s="57">
        <f>(OBJECTIF!$L$4/OBJECTIF!$L$9)*INDIC[[#This Row],[jour du mois]]</f>
        <v>937248</v>
      </c>
      <c r="J699" s="57">
        <f>(OBJECTIF!$L$7/OBJECTIF!$L$9)*INDIC[[#This Row],[jour du mois]]</f>
        <v>0</v>
      </c>
      <c r="K699" s="35"/>
      <c r="L699" s="51"/>
      <c r="M699" s="51"/>
    </row>
    <row r="700" spans="1:13" x14ac:dyDescent="0.3">
      <c r="A700" s="5">
        <v>45623</v>
      </c>
      <c r="B700" s="56"/>
      <c r="C700" s="57"/>
      <c r="D700" s="57"/>
      <c r="E700" s="57"/>
      <c r="F700" s="115">
        <v>27</v>
      </c>
      <c r="G700" s="57">
        <f>(OBJECTIF!$L$5/OBJECTIF!$L$9)*INDIC[[#This Row],[jour du mois]]</f>
        <v>378504</v>
      </c>
      <c r="H700" s="57">
        <f>(OBJECTIF!$L$8/OBJECTIF!$L$9)*INDIC[[#This Row],[jour du mois]]</f>
        <v>0</v>
      </c>
      <c r="I700" s="57">
        <f>(OBJECTIF!$L$4/OBJECTIF!$L$9)*INDIC[[#This Row],[jour du mois]]</f>
        <v>973296</v>
      </c>
      <c r="J700" s="57">
        <f>(OBJECTIF!$L$7/OBJECTIF!$L$9)*INDIC[[#This Row],[jour du mois]]</f>
        <v>0</v>
      </c>
      <c r="K700" s="35"/>
      <c r="L700" s="51"/>
      <c r="M700" s="51"/>
    </row>
    <row r="701" spans="1:13" x14ac:dyDescent="0.3">
      <c r="A701" s="5">
        <v>45624</v>
      </c>
      <c r="B701" s="56"/>
      <c r="C701" s="57"/>
      <c r="D701" s="57"/>
      <c r="E701" s="57"/>
      <c r="F701" s="115">
        <v>28</v>
      </c>
      <c r="G701" s="57">
        <f>(OBJECTIF!$L$5/OBJECTIF!$L$9)*INDIC[[#This Row],[jour du mois]]</f>
        <v>392522.66666666663</v>
      </c>
      <c r="H701" s="57">
        <f>(OBJECTIF!$L$8/OBJECTIF!$L$9)*INDIC[[#This Row],[jour du mois]]</f>
        <v>0</v>
      </c>
      <c r="I701" s="57">
        <f>(OBJECTIF!$L$4/OBJECTIF!$L$9)*INDIC[[#This Row],[jour du mois]]</f>
        <v>1009344</v>
      </c>
      <c r="J701" s="57">
        <f>(OBJECTIF!$L$7/OBJECTIF!$L$9)*INDIC[[#This Row],[jour du mois]]</f>
        <v>0</v>
      </c>
      <c r="K701" s="35"/>
      <c r="L701" s="51"/>
      <c r="M701" s="51"/>
    </row>
    <row r="702" spans="1:13" x14ac:dyDescent="0.3">
      <c r="A702" s="5">
        <v>45625</v>
      </c>
      <c r="B702" s="56"/>
      <c r="C702" s="57"/>
      <c r="D702" s="57"/>
      <c r="E702" s="57"/>
      <c r="F702" s="115">
        <v>29</v>
      </c>
      <c r="G702" s="57">
        <f>(OBJECTIF!$L$5/OBJECTIF!$L$9)*INDIC[[#This Row],[jour du mois]]</f>
        <v>406541.33333333331</v>
      </c>
      <c r="H702" s="57">
        <f>(OBJECTIF!$L$8/OBJECTIF!$L$9)*INDIC[[#This Row],[jour du mois]]</f>
        <v>0</v>
      </c>
      <c r="I702" s="57">
        <f>(OBJECTIF!$L$4/OBJECTIF!$L$9)*INDIC[[#This Row],[jour du mois]]</f>
        <v>1045392</v>
      </c>
      <c r="J702" s="57">
        <f>(OBJECTIF!$L$7/OBJECTIF!$L$9)*INDIC[[#This Row],[jour du mois]]</f>
        <v>0</v>
      </c>
      <c r="K702" s="35"/>
      <c r="L702" s="51"/>
      <c r="M702" s="51"/>
    </row>
    <row r="703" spans="1:13" x14ac:dyDescent="0.3">
      <c r="A703" s="5">
        <v>45626</v>
      </c>
      <c r="B703" s="56"/>
      <c r="C703" s="57"/>
      <c r="D703" s="57"/>
      <c r="E703" s="57"/>
      <c r="F703" s="115">
        <v>30</v>
      </c>
      <c r="G703" s="57">
        <f>(OBJECTIF!$L$5/OBJECTIF!$L$9)*INDIC[[#This Row],[jour du mois]]</f>
        <v>420560</v>
      </c>
      <c r="H703" s="57">
        <f>(OBJECTIF!$L$8/OBJECTIF!$L$9)*INDIC[[#This Row],[jour du mois]]</f>
        <v>0</v>
      </c>
      <c r="I703" s="57">
        <f>(OBJECTIF!$L$4/OBJECTIF!$L$9)*INDIC[[#This Row],[jour du mois]]</f>
        <v>1081440</v>
      </c>
      <c r="J703" s="57">
        <f>(OBJECTIF!$L$7/OBJECTIF!$L$9)*INDIC[[#This Row],[jour du mois]]</f>
        <v>0</v>
      </c>
      <c r="K703" s="35"/>
      <c r="L703" s="51"/>
      <c r="M703" s="51"/>
    </row>
    <row r="704" spans="1:13" x14ac:dyDescent="0.3">
      <c r="A704" s="5">
        <v>45627</v>
      </c>
      <c r="B704" s="56"/>
      <c r="C704" s="57"/>
      <c r="D704" s="57"/>
      <c r="E704" s="57"/>
      <c r="F704" s="115">
        <v>1</v>
      </c>
      <c r="G704" s="57">
        <f>(OBJECTIF!$M$5/OBJECTIF!$M$9)*INDIC[[#This Row],[jour du mois]]</f>
        <v>10929.032258064517</v>
      </c>
      <c r="H704" s="57">
        <f>(OBJECTIF!$M$8/OBJECTIF!$M$9)*INDIC[[#This Row],[jour du mois]]</f>
        <v>0</v>
      </c>
      <c r="I704" s="57">
        <f>(OBJECTIF!$M$4/OBJECTIF!$M$9)*INDIC[[#This Row],[jour du mois]]</f>
        <v>28103.225806451614</v>
      </c>
      <c r="J704" s="57">
        <f>(OBJECTIF!$M$7/OBJECTIF!$M$9)*INDIC[[#This Row],[jour du mois]]</f>
        <v>0</v>
      </c>
      <c r="K704" s="35"/>
      <c r="L704" s="51"/>
      <c r="M704" s="51"/>
    </row>
    <row r="705" spans="1:13" x14ac:dyDescent="0.3">
      <c r="A705" s="5">
        <v>45628</v>
      </c>
      <c r="B705" s="56"/>
      <c r="C705" s="57"/>
      <c r="D705" s="57"/>
      <c r="E705" s="57"/>
      <c r="F705" s="115">
        <v>2</v>
      </c>
      <c r="G705" s="57">
        <f>(OBJECTIF!$M$5/OBJECTIF!$M$9)*INDIC[[#This Row],[jour du mois]]</f>
        <v>21858.064516129034</v>
      </c>
      <c r="H705" s="57">
        <f>(OBJECTIF!$M$8/OBJECTIF!$M$9)*INDIC[[#This Row],[jour du mois]]</f>
        <v>0</v>
      </c>
      <c r="I705" s="57">
        <f>(OBJECTIF!$M$4/OBJECTIF!$M$9)*INDIC[[#This Row],[jour du mois]]</f>
        <v>56206.451612903227</v>
      </c>
      <c r="J705" s="57">
        <f>(OBJECTIF!$M$7/OBJECTIF!$M$9)*INDIC[[#This Row],[jour du mois]]</f>
        <v>0</v>
      </c>
      <c r="K705" s="35"/>
      <c r="L705" s="51"/>
      <c r="M705" s="51"/>
    </row>
    <row r="706" spans="1:13" x14ac:dyDescent="0.3">
      <c r="A706" s="5">
        <v>45629</v>
      </c>
      <c r="B706" s="56"/>
      <c r="C706" s="57"/>
      <c r="D706" s="57"/>
      <c r="E706" s="57"/>
      <c r="F706" s="115">
        <v>3</v>
      </c>
      <c r="G706" s="57">
        <f>(OBJECTIF!$M$5/OBJECTIF!$M$9)*INDIC[[#This Row],[jour du mois]]</f>
        <v>32787.096774193553</v>
      </c>
      <c r="H706" s="57">
        <f>(OBJECTIF!$M$8/OBJECTIF!$M$9)*INDIC[[#This Row],[jour du mois]]</f>
        <v>0</v>
      </c>
      <c r="I706" s="57">
        <f>(OBJECTIF!$M$4/OBJECTIF!$M$9)*INDIC[[#This Row],[jour du mois]]</f>
        <v>84309.677419354848</v>
      </c>
      <c r="J706" s="57">
        <f>(OBJECTIF!$M$7/OBJECTIF!$M$9)*INDIC[[#This Row],[jour du mois]]</f>
        <v>0</v>
      </c>
      <c r="K706" s="35"/>
      <c r="L706" s="51"/>
      <c r="M706" s="51"/>
    </row>
    <row r="707" spans="1:13" x14ac:dyDescent="0.3">
      <c r="A707" s="5">
        <v>45630</v>
      </c>
      <c r="B707" s="56"/>
      <c r="C707" s="57"/>
      <c r="D707" s="57"/>
      <c r="E707" s="57"/>
      <c r="F707" s="115">
        <v>4</v>
      </c>
      <c r="G707" s="57">
        <f>(OBJECTIF!$M$5/OBJECTIF!$M$9)*INDIC[[#This Row],[jour du mois]]</f>
        <v>43716.129032258068</v>
      </c>
      <c r="H707" s="57">
        <f>(OBJECTIF!$M$8/OBJECTIF!$M$9)*INDIC[[#This Row],[jour du mois]]</f>
        <v>0</v>
      </c>
      <c r="I707" s="57">
        <f>(OBJECTIF!$M$4/OBJECTIF!$M$9)*INDIC[[#This Row],[jour du mois]]</f>
        <v>112412.90322580645</v>
      </c>
      <c r="J707" s="57">
        <f>(OBJECTIF!$M$7/OBJECTIF!$M$9)*INDIC[[#This Row],[jour du mois]]</f>
        <v>0</v>
      </c>
      <c r="K707" s="35"/>
      <c r="L707" s="51"/>
      <c r="M707" s="51"/>
    </row>
    <row r="708" spans="1:13" x14ac:dyDescent="0.3">
      <c r="A708" s="5">
        <v>45631</v>
      </c>
      <c r="B708" s="56"/>
      <c r="C708" s="57"/>
      <c r="D708" s="57"/>
      <c r="E708" s="57"/>
      <c r="F708" s="115">
        <v>5</v>
      </c>
      <c r="G708" s="57">
        <f>(OBJECTIF!$M$5/OBJECTIF!$M$9)*INDIC[[#This Row],[jour du mois]]</f>
        <v>54645.161290322583</v>
      </c>
      <c r="H708" s="57">
        <f>(OBJECTIF!$M$8/OBJECTIF!$M$9)*INDIC[[#This Row],[jour du mois]]</f>
        <v>0</v>
      </c>
      <c r="I708" s="57">
        <f>(OBJECTIF!$M$4/OBJECTIF!$M$9)*INDIC[[#This Row],[jour du mois]]</f>
        <v>140516.12903225806</v>
      </c>
      <c r="J708" s="57">
        <f>(OBJECTIF!$M$7/OBJECTIF!$M$9)*INDIC[[#This Row],[jour du mois]]</f>
        <v>0</v>
      </c>
      <c r="K708" s="35"/>
      <c r="L708" s="51"/>
      <c r="M708" s="51"/>
    </row>
    <row r="709" spans="1:13" x14ac:dyDescent="0.3">
      <c r="A709" s="5">
        <v>45632</v>
      </c>
      <c r="B709" s="56"/>
      <c r="C709" s="57"/>
      <c r="D709" s="57"/>
      <c r="E709" s="57"/>
      <c r="F709" s="115">
        <v>6</v>
      </c>
      <c r="G709" s="57">
        <f>(OBJECTIF!$M$5/OBJECTIF!$M$9)*INDIC[[#This Row],[jour du mois]]</f>
        <v>65574.193548387106</v>
      </c>
      <c r="H709" s="57">
        <f>(OBJECTIF!$M$8/OBJECTIF!$M$9)*INDIC[[#This Row],[jour du mois]]</f>
        <v>0</v>
      </c>
      <c r="I709" s="57">
        <f>(OBJECTIF!$M$4/OBJECTIF!$M$9)*INDIC[[#This Row],[jour du mois]]</f>
        <v>168619.3548387097</v>
      </c>
      <c r="J709" s="57">
        <f>(OBJECTIF!$M$7/OBJECTIF!$M$9)*INDIC[[#This Row],[jour du mois]]</f>
        <v>0</v>
      </c>
      <c r="K709" s="35"/>
      <c r="L709" s="51"/>
      <c r="M709" s="51"/>
    </row>
    <row r="710" spans="1:13" x14ac:dyDescent="0.3">
      <c r="A710" s="5">
        <v>45633</v>
      </c>
      <c r="B710" s="56"/>
      <c r="C710" s="57"/>
      <c r="D710" s="57"/>
      <c r="E710" s="57"/>
      <c r="F710" s="115">
        <v>7</v>
      </c>
      <c r="G710" s="57">
        <f>(OBJECTIF!$M$5/OBJECTIF!$M$9)*INDIC[[#This Row],[jour du mois]]</f>
        <v>76503.225806451621</v>
      </c>
      <c r="H710" s="57">
        <f>(OBJECTIF!$M$8/OBJECTIF!$M$9)*INDIC[[#This Row],[jour du mois]]</f>
        <v>0</v>
      </c>
      <c r="I710" s="57">
        <f>(OBJECTIF!$M$4/OBJECTIF!$M$9)*INDIC[[#This Row],[jour du mois]]</f>
        <v>196722.5806451613</v>
      </c>
      <c r="J710" s="57">
        <f>(OBJECTIF!$M$7/OBJECTIF!$M$9)*INDIC[[#This Row],[jour du mois]]</f>
        <v>0</v>
      </c>
      <c r="K710" s="35"/>
      <c r="L710" s="51"/>
      <c r="M710" s="51"/>
    </row>
    <row r="711" spans="1:13" x14ac:dyDescent="0.3">
      <c r="A711" s="5">
        <v>45634</v>
      </c>
      <c r="B711" s="56"/>
      <c r="C711" s="57"/>
      <c r="D711" s="57"/>
      <c r="E711" s="57"/>
      <c r="F711" s="115">
        <v>8</v>
      </c>
      <c r="G711" s="57">
        <f>(OBJECTIF!$M$5/OBJECTIF!$M$9)*INDIC[[#This Row],[jour du mois]]</f>
        <v>87432.258064516136</v>
      </c>
      <c r="H711" s="57">
        <f>(OBJECTIF!$M$8/OBJECTIF!$M$9)*INDIC[[#This Row],[jour du mois]]</f>
        <v>0</v>
      </c>
      <c r="I711" s="57">
        <f>(OBJECTIF!$M$4/OBJECTIF!$M$9)*INDIC[[#This Row],[jour du mois]]</f>
        <v>224825.80645161291</v>
      </c>
      <c r="J711" s="57">
        <f>(OBJECTIF!$M$7/OBJECTIF!$M$9)*INDIC[[#This Row],[jour du mois]]</f>
        <v>0</v>
      </c>
      <c r="K711" s="35"/>
      <c r="L711" s="51"/>
      <c r="M711" s="51"/>
    </row>
    <row r="712" spans="1:13" x14ac:dyDescent="0.3">
      <c r="A712" s="5">
        <v>45635</v>
      </c>
      <c r="B712" s="56"/>
      <c r="C712" s="57"/>
      <c r="D712" s="57"/>
      <c r="E712" s="57"/>
      <c r="F712" s="115">
        <v>9</v>
      </c>
      <c r="G712" s="57">
        <f>(OBJECTIF!$M$5/OBJECTIF!$M$9)*INDIC[[#This Row],[jour du mois]]</f>
        <v>98361.290322580651</v>
      </c>
      <c r="H712" s="57">
        <f>(OBJECTIF!$M$8/OBJECTIF!$M$9)*INDIC[[#This Row],[jour du mois]]</f>
        <v>0</v>
      </c>
      <c r="I712" s="57">
        <f>(OBJECTIF!$M$4/OBJECTIF!$M$9)*INDIC[[#This Row],[jour du mois]]</f>
        <v>252929.03225806452</v>
      </c>
      <c r="J712" s="57">
        <f>(OBJECTIF!$M$7/OBJECTIF!$M$9)*INDIC[[#This Row],[jour du mois]]</f>
        <v>0</v>
      </c>
      <c r="K712" s="35"/>
      <c r="L712" s="51"/>
      <c r="M712" s="51"/>
    </row>
    <row r="713" spans="1:13" x14ac:dyDescent="0.3">
      <c r="A713" s="5">
        <v>45636</v>
      </c>
      <c r="B713" s="56"/>
      <c r="C713" s="57"/>
      <c r="D713" s="57"/>
      <c r="E713" s="57"/>
      <c r="F713" s="115">
        <v>10</v>
      </c>
      <c r="G713" s="57">
        <f>(OBJECTIF!$M$5/OBJECTIF!$M$9)*INDIC[[#This Row],[jour du mois]]</f>
        <v>109290.32258064517</v>
      </c>
      <c r="H713" s="57">
        <f>(OBJECTIF!$M$8/OBJECTIF!$M$9)*INDIC[[#This Row],[jour du mois]]</f>
        <v>0</v>
      </c>
      <c r="I713" s="57">
        <f>(OBJECTIF!$M$4/OBJECTIF!$M$9)*INDIC[[#This Row],[jour du mois]]</f>
        <v>281032.25806451612</v>
      </c>
      <c r="J713" s="57">
        <f>(OBJECTIF!$M$7/OBJECTIF!$M$9)*INDIC[[#This Row],[jour du mois]]</f>
        <v>0</v>
      </c>
      <c r="K713" s="35"/>
      <c r="L713" s="51"/>
      <c r="M713" s="51"/>
    </row>
    <row r="714" spans="1:13" x14ac:dyDescent="0.3">
      <c r="A714" s="5">
        <v>45637</v>
      </c>
      <c r="B714" s="56"/>
      <c r="C714" s="57"/>
      <c r="D714" s="57"/>
      <c r="E714" s="57"/>
      <c r="F714" s="115">
        <v>11</v>
      </c>
      <c r="G714" s="57">
        <f>(OBJECTIF!$M$5/OBJECTIF!$M$9)*INDIC[[#This Row],[jour du mois]]</f>
        <v>120219.35483870968</v>
      </c>
      <c r="H714" s="57">
        <f>(OBJECTIF!$M$8/OBJECTIF!$M$9)*INDIC[[#This Row],[jour du mois]]</f>
        <v>0</v>
      </c>
      <c r="I714" s="57">
        <f>(OBJECTIF!$M$4/OBJECTIF!$M$9)*INDIC[[#This Row],[jour du mois]]</f>
        <v>309135.48387096776</v>
      </c>
      <c r="J714" s="57">
        <f>(OBJECTIF!$M$7/OBJECTIF!$M$9)*INDIC[[#This Row],[jour du mois]]</f>
        <v>0</v>
      </c>
      <c r="K714" s="35"/>
      <c r="L714" s="51"/>
      <c r="M714" s="51"/>
    </row>
    <row r="715" spans="1:13" x14ac:dyDescent="0.3">
      <c r="A715" s="5">
        <v>45638</v>
      </c>
      <c r="B715" s="56"/>
      <c r="C715" s="57"/>
      <c r="D715" s="57"/>
      <c r="E715" s="57"/>
      <c r="F715" s="115">
        <v>12</v>
      </c>
      <c r="G715" s="57">
        <f>(OBJECTIF!$M$5/OBJECTIF!$M$9)*INDIC[[#This Row],[jour du mois]]</f>
        <v>131148.38709677421</v>
      </c>
      <c r="H715" s="57">
        <f>(OBJECTIF!$M$8/OBJECTIF!$M$9)*INDIC[[#This Row],[jour du mois]]</f>
        <v>0</v>
      </c>
      <c r="I715" s="57">
        <f>(OBJECTIF!$M$4/OBJECTIF!$M$9)*INDIC[[#This Row],[jour du mois]]</f>
        <v>337238.70967741939</v>
      </c>
      <c r="J715" s="57">
        <f>(OBJECTIF!$M$7/OBJECTIF!$M$9)*INDIC[[#This Row],[jour du mois]]</f>
        <v>0</v>
      </c>
      <c r="K715" s="35"/>
      <c r="L715" s="51"/>
      <c r="M715" s="51"/>
    </row>
    <row r="716" spans="1:13" x14ac:dyDescent="0.3">
      <c r="A716" s="5">
        <v>45639</v>
      </c>
      <c r="B716" s="56"/>
      <c r="C716" s="57"/>
      <c r="D716" s="57"/>
      <c r="E716" s="57"/>
      <c r="F716" s="115">
        <v>13</v>
      </c>
      <c r="G716" s="57">
        <f>(OBJECTIF!$M$5/OBJECTIF!$M$9)*INDIC[[#This Row],[jour du mois]]</f>
        <v>142077.41935483873</v>
      </c>
      <c r="H716" s="57">
        <f>(OBJECTIF!$M$8/OBJECTIF!$M$9)*INDIC[[#This Row],[jour du mois]]</f>
        <v>0</v>
      </c>
      <c r="I716" s="57">
        <f>(OBJECTIF!$M$4/OBJECTIF!$M$9)*INDIC[[#This Row],[jour du mois]]</f>
        <v>365341.93548387097</v>
      </c>
      <c r="J716" s="57">
        <f>(OBJECTIF!$M$7/OBJECTIF!$M$9)*INDIC[[#This Row],[jour du mois]]</f>
        <v>0</v>
      </c>
      <c r="K716" s="35"/>
      <c r="L716" s="51"/>
      <c r="M716" s="51"/>
    </row>
    <row r="717" spans="1:13" x14ac:dyDescent="0.3">
      <c r="A717" s="5">
        <v>45640</v>
      </c>
      <c r="B717" s="56"/>
      <c r="C717" s="57"/>
      <c r="D717" s="57"/>
      <c r="E717" s="57"/>
      <c r="F717" s="115">
        <v>14</v>
      </c>
      <c r="G717" s="57">
        <f>(OBJECTIF!$M$5/OBJECTIF!$M$9)*INDIC[[#This Row],[jour du mois]]</f>
        <v>153006.45161290324</v>
      </c>
      <c r="H717" s="57">
        <f>(OBJECTIF!$M$8/OBJECTIF!$M$9)*INDIC[[#This Row],[jour du mois]]</f>
        <v>0</v>
      </c>
      <c r="I717" s="57">
        <f>(OBJECTIF!$M$4/OBJECTIF!$M$9)*INDIC[[#This Row],[jour du mois]]</f>
        <v>393445.16129032261</v>
      </c>
      <c r="J717" s="57">
        <f>(OBJECTIF!$M$7/OBJECTIF!$M$9)*INDIC[[#This Row],[jour du mois]]</f>
        <v>0</v>
      </c>
      <c r="K717" s="35"/>
      <c r="L717" s="51"/>
      <c r="M717" s="51"/>
    </row>
    <row r="718" spans="1:13" x14ac:dyDescent="0.3">
      <c r="A718" s="5">
        <v>45641</v>
      </c>
      <c r="B718" s="56"/>
      <c r="C718" s="57"/>
      <c r="D718" s="57"/>
      <c r="E718" s="57"/>
      <c r="F718" s="115">
        <v>15</v>
      </c>
      <c r="G718" s="57">
        <f>(OBJECTIF!$M$5/OBJECTIF!$M$9)*INDIC[[#This Row],[jour du mois]]</f>
        <v>163935.48387096776</v>
      </c>
      <c r="H718" s="57">
        <f>(OBJECTIF!$M$8/OBJECTIF!$M$9)*INDIC[[#This Row],[jour du mois]]</f>
        <v>0</v>
      </c>
      <c r="I718" s="57">
        <f>(OBJECTIF!$M$4/OBJECTIF!$M$9)*INDIC[[#This Row],[jour du mois]]</f>
        <v>421548.38709677418</v>
      </c>
      <c r="J718" s="57">
        <f>(OBJECTIF!$M$7/OBJECTIF!$M$9)*INDIC[[#This Row],[jour du mois]]</f>
        <v>0</v>
      </c>
      <c r="K718" s="35"/>
      <c r="L718" s="51"/>
      <c r="M718" s="51"/>
    </row>
    <row r="719" spans="1:13" x14ac:dyDescent="0.3">
      <c r="A719" s="5">
        <v>45642</v>
      </c>
      <c r="B719" s="56"/>
      <c r="C719" s="57"/>
      <c r="D719" s="57"/>
      <c r="E719" s="57"/>
      <c r="F719" s="115">
        <v>16</v>
      </c>
      <c r="G719" s="57">
        <f>(OBJECTIF!$M$5/OBJECTIF!$M$9)*INDIC[[#This Row],[jour du mois]]</f>
        <v>174864.51612903227</v>
      </c>
      <c r="H719" s="57">
        <f>(OBJECTIF!$M$8/OBJECTIF!$M$9)*INDIC[[#This Row],[jour du mois]]</f>
        <v>0</v>
      </c>
      <c r="I719" s="57">
        <f>(OBJECTIF!$M$4/OBJECTIF!$M$9)*INDIC[[#This Row],[jour du mois]]</f>
        <v>449651.61290322582</v>
      </c>
      <c r="J719" s="57">
        <f>(OBJECTIF!$M$7/OBJECTIF!$M$9)*INDIC[[#This Row],[jour du mois]]</f>
        <v>0</v>
      </c>
      <c r="K719" s="35"/>
      <c r="L719" s="51"/>
      <c r="M719" s="51"/>
    </row>
    <row r="720" spans="1:13" x14ac:dyDescent="0.3">
      <c r="A720" s="5">
        <v>45643</v>
      </c>
      <c r="B720" s="56"/>
      <c r="C720" s="57"/>
      <c r="D720" s="57"/>
      <c r="E720" s="57"/>
      <c r="F720" s="115">
        <v>17</v>
      </c>
      <c r="G720" s="57">
        <f>(OBJECTIF!$M$5/OBJECTIF!$M$9)*INDIC[[#This Row],[jour du mois]]</f>
        <v>185793.54838709679</v>
      </c>
      <c r="H720" s="57">
        <f>(OBJECTIF!$M$8/OBJECTIF!$M$9)*INDIC[[#This Row],[jour du mois]]</f>
        <v>0</v>
      </c>
      <c r="I720" s="57">
        <f>(OBJECTIF!$M$4/OBJECTIF!$M$9)*INDIC[[#This Row],[jour du mois]]</f>
        <v>477754.83870967745</v>
      </c>
      <c r="J720" s="57">
        <f>(OBJECTIF!$M$7/OBJECTIF!$M$9)*INDIC[[#This Row],[jour du mois]]</f>
        <v>0</v>
      </c>
      <c r="K720" s="35"/>
      <c r="L720" s="51"/>
      <c r="M720" s="51"/>
    </row>
    <row r="721" spans="1:13" x14ac:dyDescent="0.3">
      <c r="A721" s="5">
        <v>45644</v>
      </c>
      <c r="B721" s="56"/>
      <c r="C721" s="57"/>
      <c r="D721" s="57"/>
      <c r="E721" s="57"/>
      <c r="F721" s="115">
        <v>18</v>
      </c>
      <c r="G721" s="57">
        <f>(OBJECTIF!$M$5/OBJECTIF!$M$9)*INDIC[[#This Row],[jour du mois]]</f>
        <v>196722.5806451613</v>
      </c>
      <c r="H721" s="57">
        <f>(OBJECTIF!$M$8/OBJECTIF!$M$9)*INDIC[[#This Row],[jour du mois]]</f>
        <v>0</v>
      </c>
      <c r="I721" s="57">
        <f>(OBJECTIF!$M$4/OBJECTIF!$M$9)*INDIC[[#This Row],[jour du mois]]</f>
        <v>505858.06451612903</v>
      </c>
      <c r="J721" s="57">
        <f>(OBJECTIF!$M$7/OBJECTIF!$M$9)*INDIC[[#This Row],[jour du mois]]</f>
        <v>0</v>
      </c>
      <c r="K721" s="35"/>
      <c r="L721" s="51"/>
      <c r="M721" s="51"/>
    </row>
    <row r="722" spans="1:13" x14ac:dyDescent="0.3">
      <c r="A722" s="5">
        <v>45645</v>
      </c>
      <c r="B722" s="56"/>
      <c r="C722" s="57"/>
      <c r="D722" s="57"/>
      <c r="E722" s="57"/>
      <c r="F722" s="115">
        <v>19</v>
      </c>
      <c r="G722" s="57">
        <f>(OBJECTIF!$M$5/OBJECTIF!$M$9)*INDIC[[#This Row],[jour du mois]]</f>
        <v>207651.61290322582</v>
      </c>
      <c r="H722" s="57">
        <f>(OBJECTIF!$M$8/OBJECTIF!$M$9)*INDIC[[#This Row],[jour du mois]]</f>
        <v>0</v>
      </c>
      <c r="I722" s="57">
        <f>(OBJECTIF!$M$4/OBJECTIF!$M$9)*INDIC[[#This Row],[jour du mois]]</f>
        <v>533961.29032258061</v>
      </c>
      <c r="J722" s="57">
        <f>(OBJECTIF!$M$7/OBJECTIF!$M$9)*INDIC[[#This Row],[jour du mois]]</f>
        <v>0</v>
      </c>
      <c r="K722" s="35"/>
      <c r="L722" s="51"/>
      <c r="M722" s="51"/>
    </row>
    <row r="723" spans="1:13" x14ac:dyDescent="0.3">
      <c r="A723" s="5">
        <v>45646</v>
      </c>
      <c r="B723" s="56"/>
      <c r="C723" s="57"/>
      <c r="D723" s="57"/>
      <c r="E723" s="57"/>
      <c r="F723" s="115">
        <v>20</v>
      </c>
      <c r="G723" s="57">
        <f>(OBJECTIF!$M$5/OBJECTIF!$M$9)*INDIC[[#This Row],[jour du mois]]</f>
        <v>218580.64516129033</v>
      </c>
      <c r="H723" s="57">
        <f>(OBJECTIF!$M$8/OBJECTIF!$M$9)*INDIC[[#This Row],[jour du mois]]</f>
        <v>0</v>
      </c>
      <c r="I723" s="57">
        <f>(OBJECTIF!$M$4/OBJECTIF!$M$9)*INDIC[[#This Row],[jour du mois]]</f>
        <v>562064.51612903224</v>
      </c>
      <c r="J723" s="57">
        <f>(OBJECTIF!$M$7/OBJECTIF!$M$9)*INDIC[[#This Row],[jour du mois]]</f>
        <v>0</v>
      </c>
      <c r="K723" s="35"/>
      <c r="L723" s="51"/>
      <c r="M723" s="51"/>
    </row>
    <row r="724" spans="1:13" x14ac:dyDescent="0.3">
      <c r="A724" s="5">
        <v>45647</v>
      </c>
      <c r="B724" s="56"/>
      <c r="C724" s="57"/>
      <c r="D724" s="57"/>
      <c r="E724" s="57"/>
      <c r="F724" s="115">
        <v>21</v>
      </c>
      <c r="G724" s="57">
        <f>(OBJECTIF!$M$5/OBJECTIF!$M$9)*INDIC[[#This Row],[jour du mois]]</f>
        <v>229509.67741935485</v>
      </c>
      <c r="H724" s="57">
        <f>(OBJECTIF!$M$8/OBJECTIF!$M$9)*INDIC[[#This Row],[jour du mois]]</f>
        <v>0</v>
      </c>
      <c r="I724" s="57">
        <f>(OBJECTIF!$M$4/OBJECTIF!$M$9)*INDIC[[#This Row],[jour du mois]]</f>
        <v>590167.74193548388</v>
      </c>
      <c r="J724" s="57">
        <f>(OBJECTIF!$M$7/OBJECTIF!$M$9)*INDIC[[#This Row],[jour du mois]]</f>
        <v>0</v>
      </c>
      <c r="K724" s="35"/>
      <c r="L724" s="51"/>
      <c r="M724" s="51"/>
    </row>
    <row r="725" spans="1:13" x14ac:dyDescent="0.3">
      <c r="A725" s="5">
        <v>45648</v>
      </c>
      <c r="B725" s="56"/>
      <c r="C725" s="57"/>
      <c r="D725" s="57"/>
      <c r="E725" s="57"/>
      <c r="F725" s="115">
        <v>22</v>
      </c>
      <c r="G725" s="57">
        <f>(OBJECTIF!$M$5/OBJECTIF!$M$9)*INDIC[[#This Row],[jour du mois]]</f>
        <v>240438.70967741936</v>
      </c>
      <c r="H725" s="57">
        <f>(OBJECTIF!$M$8/OBJECTIF!$M$9)*INDIC[[#This Row],[jour du mois]]</f>
        <v>0</v>
      </c>
      <c r="I725" s="57">
        <f>(OBJECTIF!$M$4/OBJECTIF!$M$9)*INDIC[[#This Row],[jour du mois]]</f>
        <v>618270.96774193551</v>
      </c>
      <c r="J725" s="57">
        <f>(OBJECTIF!$M$7/OBJECTIF!$M$9)*INDIC[[#This Row],[jour du mois]]</f>
        <v>0</v>
      </c>
      <c r="K725" s="35"/>
      <c r="L725" s="51"/>
      <c r="M725" s="51"/>
    </row>
    <row r="726" spans="1:13" x14ac:dyDescent="0.3">
      <c r="A726" s="5">
        <v>45649</v>
      </c>
      <c r="B726" s="56"/>
      <c r="C726" s="57"/>
      <c r="D726" s="57"/>
      <c r="E726" s="57"/>
      <c r="F726" s="115">
        <v>23</v>
      </c>
      <c r="G726" s="57">
        <f>(OBJECTIF!$M$5/OBJECTIF!$M$9)*INDIC[[#This Row],[jour du mois]]</f>
        <v>251367.74193548388</v>
      </c>
      <c r="H726" s="57">
        <f>(OBJECTIF!$M$8/OBJECTIF!$M$9)*INDIC[[#This Row],[jour du mois]]</f>
        <v>0</v>
      </c>
      <c r="I726" s="57">
        <f>(OBJECTIF!$M$4/OBJECTIF!$M$9)*INDIC[[#This Row],[jour du mois]]</f>
        <v>646374.19354838715</v>
      </c>
      <c r="J726" s="57">
        <f>(OBJECTIF!$M$7/OBJECTIF!$M$9)*INDIC[[#This Row],[jour du mois]]</f>
        <v>0</v>
      </c>
      <c r="K726" s="35"/>
      <c r="L726" s="51"/>
      <c r="M726" s="51"/>
    </row>
    <row r="727" spans="1:13" x14ac:dyDescent="0.3">
      <c r="A727" s="5">
        <v>45650</v>
      </c>
      <c r="B727" s="56"/>
      <c r="C727" s="57"/>
      <c r="D727" s="57"/>
      <c r="E727" s="57"/>
      <c r="F727" s="115">
        <v>24</v>
      </c>
      <c r="G727" s="57">
        <f>(OBJECTIF!$M$5/OBJECTIF!$M$9)*INDIC[[#This Row],[jour du mois]]</f>
        <v>262296.77419354842</v>
      </c>
      <c r="H727" s="57">
        <f>(OBJECTIF!$M$8/OBJECTIF!$M$9)*INDIC[[#This Row],[jour du mois]]</f>
        <v>0</v>
      </c>
      <c r="I727" s="57">
        <f>(OBJECTIF!$M$4/OBJECTIF!$M$9)*INDIC[[#This Row],[jour du mois]]</f>
        <v>674477.41935483878</v>
      </c>
      <c r="J727" s="57">
        <f>(OBJECTIF!$M$7/OBJECTIF!$M$9)*INDIC[[#This Row],[jour du mois]]</f>
        <v>0</v>
      </c>
      <c r="K727" s="35"/>
      <c r="L727" s="51"/>
      <c r="M727" s="51"/>
    </row>
    <row r="728" spans="1:13" x14ac:dyDescent="0.3">
      <c r="A728" s="5">
        <v>45651</v>
      </c>
      <c r="B728" s="56"/>
      <c r="C728" s="57"/>
      <c r="D728" s="57"/>
      <c r="E728" s="57"/>
      <c r="F728" s="115">
        <v>25</v>
      </c>
      <c r="G728" s="57">
        <f>(OBJECTIF!$M$5/OBJECTIF!$M$9)*INDIC[[#This Row],[jour du mois]]</f>
        <v>273225.80645161291</v>
      </c>
      <c r="H728" s="57">
        <f>(OBJECTIF!$M$8/OBJECTIF!$M$9)*INDIC[[#This Row],[jour du mois]]</f>
        <v>0</v>
      </c>
      <c r="I728" s="57">
        <f>(OBJECTIF!$M$4/OBJECTIF!$M$9)*INDIC[[#This Row],[jour du mois]]</f>
        <v>702580.6451612903</v>
      </c>
      <c r="J728" s="57">
        <f>(OBJECTIF!$M$7/OBJECTIF!$M$9)*INDIC[[#This Row],[jour du mois]]</f>
        <v>0</v>
      </c>
      <c r="K728" s="35"/>
      <c r="L728" s="51"/>
      <c r="M728" s="51"/>
    </row>
    <row r="729" spans="1:13" x14ac:dyDescent="0.3">
      <c r="A729" s="5">
        <v>45652</v>
      </c>
      <c r="B729" s="56"/>
      <c r="C729" s="57"/>
      <c r="D729" s="57"/>
      <c r="E729" s="57"/>
      <c r="F729" s="115">
        <v>26</v>
      </c>
      <c r="G729" s="57">
        <f>(OBJECTIF!$M$5/OBJECTIF!$M$9)*INDIC[[#This Row],[jour du mois]]</f>
        <v>284154.83870967745</v>
      </c>
      <c r="H729" s="57">
        <f>(OBJECTIF!$M$8/OBJECTIF!$M$9)*INDIC[[#This Row],[jour du mois]]</f>
        <v>0</v>
      </c>
      <c r="I729" s="57">
        <f>(OBJECTIF!$M$4/OBJECTIF!$M$9)*INDIC[[#This Row],[jour du mois]]</f>
        <v>730683.87096774194</v>
      </c>
      <c r="J729" s="57">
        <f>(OBJECTIF!$M$7/OBJECTIF!$M$9)*INDIC[[#This Row],[jour du mois]]</f>
        <v>0</v>
      </c>
      <c r="K729" s="35"/>
      <c r="L729" s="51"/>
      <c r="M729" s="51"/>
    </row>
    <row r="730" spans="1:13" x14ac:dyDescent="0.3">
      <c r="A730" s="5">
        <v>45653</v>
      </c>
      <c r="B730" s="56"/>
      <c r="C730" s="57"/>
      <c r="D730" s="57"/>
      <c r="E730" s="57"/>
      <c r="F730" s="115">
        <v>27</v>
      </c>
      <c r="G730" s="57">
        <f>(OBJECTIF!$M$5/OBJECTIF!$M$9)*INDIC[[#This Row],[jour du mois]]</f>
        <v>295083.87096774194</v>
      </c>
      <c r="H730" s="57">
        <f>(OBJECTIF!$M$8/OBJECTIF!$M$9)*INDIC[[#This Row],[jour du mois]]</f>
        <v>0</v>
      </c>
      <c r="I730" s="57">
        <f>(OBJECTIF!$M$4/OBJECTIF!$M$9)*INDIC[[#This Row],[jour du mois]]</f>
        <v>758787.09677419357</v>
      </c>
      <c r="J730" s="57">
        <f>(OBJECTIF!$M$7/OBJECTIF!$M$9)*INDIC[[#This Row],[jour du mois]]</f>
        <v>0</v>
      </c>
      <c r="K730" s="35"/>
      <c r="L730" s="51"/>
      <c r="M730" s="51"/>
    </row>
    <row r="731" spans="1:13" x14ac:dyDescent="0.3">
      <c r="A731" s="5">
        <v>45654</v>
      </c>
      <c r="B731" s="56"/>
      <c r="C731" s="57"/>
      <c r="D731" s="57"/>
      <c r="E731" s="57"/>
      <c r="F731" s="115">
        <v>28</v>
      </c>
      <c r="G731" s="57">
        <f>(OBJECTIF!$M$5/OBJECTIF!$M$9)*INDIC[[#This Row],[jour du mois]]</f>
        <v>306012.90322580648</v>
      </c>
      <c r="H731" s="57">
        <f>(OBJECTIF!$M$8/OBJECTIF!$M$9)*INDIC[[#This Row],[jour du mois]]</f>
        <v>0</v>
      </c>
      <c r="I731" s="57">
        <f>(OBJECTIF!$M$4/OBJECTIF!$M$9)*INDIC[[#This Row],[jour du mois]]</f>
        <v>786890.32258064521</v>
      </c>
      <c r="J731" s="57">
        <f>(OBJECTIF!$M$7/OBJECTIF!$M$9)*INDIC[[#This Row],[jour du mois]]</f>
        <v>0</v>
      </c>
      <c r="K731" s="35"/>
      <c r="L731" s="51"/>
      <c r="M731" s="51"/>
    </row>
    <row r="732" spans="1:13" x14ac:dyDescent="0.3">
      <c r="A732" s="5">
        <v>45655</v>
      </c>
      <c r="B732" s="56"/>
      <c r="C732" s="57"/>
      <c r="D732" s="57"/>
      <c r="E732" s="57"/>
      <c r="F732" s="115">
        <v>29</v>
      </c>
      <c r="G732" s="57">
        <f>(OBJECTIF!$M$5/OBJECTIF!$M$9)*INDIC[[#This Row],[jour du mois]]</f>
        <v>316941.93548387097</v>
      </c>
      <c r="H732" s="57">
        <f>(OBJECTIF!$M$8/OBJECTIF!$M$9)*INDIC[[#This Row],[jour du mois]]</f>
        <v>0</v>
      </c>
      <c r="I732" s="57">
        <f>(OBJECTIF!$M$4/OBJECTIF!$M$9)*INDIC[[#This Row],[jour du mois]]</f>
        <v>814993.54838709685</v>
      </c>
      <c r="J732" s="57">
        <f>(OBJECTIF!$M$7/OBJECTIF!$M$9)*INDIC[[#This Row],[jour du mois]]</f>
        <v>0</v>
      </c>
      <c r="K732" s="35"/>
      <c r="L732" s="51"/>
      <c r="M732" s="51"/>
    </row>
    <row r="733" spans="1:13" x14ac:dyDescent="0.3">
      <c r="A733" s="5">
        <v>45656</v>
      </c>
      <c r="B733" s="56"/>
      <c r="C733" s="57"/>
      <c r="D733" s="57"/>
      <c r="E733" s="57"/>
      <c r="F733" s="115">
        <v>30</v>
      </c>
      <c r="G733" s="57">
        <f>(OBJECTIF!$M$5/OBJECTIF!$M$9)*INDIC[[#This Row],[jour du mois]]</f>
        <v>327870.96774193551</v>
      </c>
      <c r="H733" s="57">
        <f>(OBJECTIF!$M$8/OBJECTIF!$M$9)*INDIC[[#This Row],[jour du mois]]</f>
        <v>0</v>
      </c>
      <c r="I733" s="57">
        <f>(OBJECTIF!$M$4/OBJECTIF!$M$9)*INDIC[[#This Row],[jour du mois]]</f>
        <v>843096.77419354836</v>
      </c>
      <c r="J733" s="57">
        <f>(OBJECTIF!$M$7/OBJECTIF!$M$9)*INDIC[[#This Row],[jour du mois]]</f>
        <v>0</v>
      </c>
      <c r="K733" s="35"/>
      <c r="L733" s="51"/>
      <c r="M733" s="51"/>
    </row>
    <row r="734" spans="1:13" x14ac:dyDescent="0.3">
      <c r="A734" s="5">
        <v>45657</v>
      </c>
      <c r="B734" s="56"/>
      <c r="C734" s="57"/>
      <c r="D734" s="57"/>
      <c r="E734" s="57"/>
      <c r="F734" s="115">
        <v>31</v>
      </c>
      <c r="G734" s="57">
        <f>(OBJECTIF!$M$5/OBJECTIF!$M$9)*INDIC[[#This Row],[jour du mois]]</f>
        <v>338800</v>
      </c>
      <c r="H734" s="57">
        <f>(OBJECTIF!$M$8/OBJECTIF!$M$9)*INDIC[[#This Row],[jour du mois]]</f>
        <v>0</v>
      </c>
      <c r="I734" s="57">
        <f>(OBJECTIF!$M$4/OBJECTIF!$M$9)*INDIC[[#This Row],[jour du mois]]</f>
        <v>871200</v>
      </c>
      <c r="J734" s="57">
        <f>(OBJECTIF!$M$7/OBJECTIF!$M$9)*INDIC[[#This Row],[jour du mois]]</f>
        <v>0</v>
      </c>
      <c r="K734" s="35"/>
      <c r="L734" s="51"/>
      <c r="M734" s="51"/>
    </row>
    <row r="735" spans="1:13" x14ac:dyDescent="0.3">
      <c r="A735" s="28" t="s">
        <v>16</v>
      </c>
      <c r="B735" s="58">
        <f>SUBTOTAL(109,INDIC[CA HT])</f>
        <v>48687</v>
      </c>
      <c r="C735" s="53">
        <f>SUBTOTAL(109,INDIC[ACTIVITE HT])</f>
        <v>34124</v>
      </c>
      <c r="D735" s="53">
        <f>SUBTOTAL(109,INDIC[CA HT2])</f>
        <v>65440</v>
      </c>
      <c r="E735" s="53">
        <f>SUBTOTAL(109,INDIC[ACTIVITE HT3])</f>
        <v>122822</v>
      </c>
      <c r="F735" s="113"/>
      <c r="G735" s="53"/>
      <c r="H735" s="53"/>
      <c r="I735" s="53"/>
      <c r="J735" s="53"/>
      <c r="K735" s="38">
        <f>INDEX(K1:K372,MATCH(9999,K1:K372))</f>
        <v>-12.5</v>
      </c>
      <c r="L735" s="49">
        <f>SUBTOTAL(109,INDIC[MONTANT FINANCE])</f>
        <v>0</v>
      </c>
      <c r="M735" s="64">
        <f>SUBTOTAL(109,INDIC[NOMBRE DE FINANCEMENT])</f>
        <v>0</v>
      </c>
    </row>
  </sheetData>
  <mergeCells count="12">
    <mergeCell ref="AB369:AG369"/>
    <mergeCell ref="Z369:AA369"/>
    <mergeCell ref="V369:W369"/>
    <mergeCell ref="X369:Y369"/>
    <mergeCell ref="T369:U369"/>
    <mergeCell ref="P369:Q369"/>
    <mergeCell ref="R369:S369"/>
    <mergeCell ref="B2:C2"/>
    <mergeCell ref="D2:E2"/>
    <mergeCell ref="K2:M2"/>
    <mergeCell ref="A1:M1"/>
    <mergeCell ref="G2:J2"/>
  </mergeCells>
  <phoneticPr fontId="5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9406-48FF-47C6-B5BE-E64869975339}">
  <sheetPr>
    <tabColor rgb="FFFFF2DB"/>
  </sheetPr>
  <dimension ref="A1:Q9"/>
  <sheetViews>
    <sheetView zoomScale="55" zoomScaleNormal="55" workbookViewId="0">
      <pane ySplit="4" topLeftCell="A5" activePane="bottomLeft" state="frozen"/>
      <selection pane="bottomLeft" activeCell="M36" sqref="M36"/>
    </sheetView>
  </sheetViews>
  <sheetFormatPr baseColWidth="10" defaultColWidth="11.44140625" defaultRowHeight="14.4" x14ac:dyDescent="0.3"/>
  <cols>
    <col min="1" max="1" width="22.44140625" style="2" customWidth="1"/>
    <col min="2" max="6" width="11.44140625" style="2"/>
    <col min="7" max="7" width="11.88671875" style="2" customWidth="1"/>
    <col min="8" max="16384" width="11.44140625" style="2"/>
  </cols>
  <sheetData>
    <row r="1" spans="1:17" ht="15" thickBot="1" x14ac:dyDescent="0.35">
      <c r="A1" s="88" t="s">
        <v>34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x14ac:dyDescent="0.3">
      <c r="A2" s="86" t="s">
        <v>31</v>
      </c>
      <c r="B2" s="92" t="s">
        <v>29</v>
      </c>
      <c r="C2" s="93"/>
      <c r="D2" s="93"/>
      <c r="E2" s="93"/>
      <c r="F2" s="93"/>
      <c r="G2" s="93"/>
      <c r="H2" s="93"/>
      <c r="I2" s="93"/>
      <c r="J2" s="93"/>
      <c r="K2" s="93"/>
      <c r="L2" s="94"/>
      <c r="M2" s="95" t="s">
        <v>30</v>
      </c>
      <c r="N2" s="96"/>
      <c r="O2" s="96"/>
      <c r="P2" s="96"/>
      <c r="Q2" s="97"/>
    </row>
    <row r="3" spans="1:17" ht="15" thickBot="1" x14ac:dyDescent="0.35">
      <c r="A3" s="87"/>
      <c r="B3" s="89" t="s">
        <v>2</v>
      </c>
      <c r="C3" s="90"/>
      <c r="D3" s="90"/>
      <c r="E3" s="90"/>
      <c r="F3" s="90" t="s">
        <v>6</v>
      </c>
      <c r="G3" s="90"/>
      <c r="H3" s="90"/>
      <c r="I3" s="90"/>
      <c r="J3" s="90" t="s">
        <v>11</v>
      </c>
      <c r="K3" s="90"/>
      <c r="L3" s="91"/>
      <c r="M3" s="98"/>
      <c r="N3" s="99"/>
      <c r="O3" s="99"/>
      <c r="P3" s="99"/>
      <c r="Q3" s="100"/>
    </row>
    <row r="4" spans="1:17" ht="15" thickBot="1" x14ac:dyDescent="0.35">
      <c r="A4" s="27" t="s">
        <v>28</v>
      </c>
      <c r="B4" s="18" t="s">
        <v>3</v>
      </c>
      <c r="C4" s="12" t="s">
        <v>4</v>
      </c>
      <c r="D4" s="12" t="s">
        <v>5</v>
      </c>
      <c r="E4" s="12" t="s">
        <v>15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12</v>
      </c>
      <c r="K4" s="12" t="s">
        <v>13</v>
      </c>
      <c r="L4" s="15" t="s">
        <v>14</v>
      </c>
      <c r="M4" s="11" t="s">
        <v>17</v>
      </c>
      <c r="N4" s="12" t="s">
        <v>18</v>
      </c>
      <c r="O4" s="12" t="s">
        <v>20</v>
      </c>
      <c r="P4" s="12" t="s">
        <v>22</v>
      </c>
      <c r="Q4" s="13" t="s">
        <v>19</v>
      </c>
    </row>
    <row r="5" spans="1:17" x14ac:dyDescent="0.3">
      <c r="A5" s="21">
        <v>45292</v>
      </c>
      <c r="B5" s="22">
        <v>0</v>
      </c>
      <c r="C5" s="23">
        <v>0</v>
      </c>
      <c r="D5" s="23">
        <v>0</v>
      </c>
      <c r="E5" s="23">
        <v>0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4">
        <v>0</v>
      </c>
      <c r="M5" s="25">
        <v>0</v>
      </c>
      <c r="N5" s="23">
        <v>0</v>
      </c>
      <c r="O5" s="23">
        <v>0</v>
      </c>
      <c r="P5" s="23">
        <v>0</v>
      </c>
      <c r="Q5" s="26">
        <v>0</v>
      </c>
    </row>
    <row r="6" spans="1:17" x14ac:dyDescent="0.3">
      <c r="A6" s="19">
        <v>45293</v>
      </c>
      <c r="B6" s="17">
        <v>6275</v>
      </c>
      <c r="C6" s="9">
        <v>659</v>
      </c>
      <c r="D6" s="9">
        <v>0</v>
      </c>
      <c r="E6" s="9">
        <v>-12</v>
      </c>
      <c r="F6" s="9">
        <v>3385</v>
      </c>
      <c r="G6" s="9">
        <v>117</v>
      </c>
      <c r="H6" s="9">
        <v>-517</v>
      </c>
      <c r="I6" s="9">
        <v>64</v>
      </c>
      <c r="J6" s="9">
        <v>238</v>
      </c>
      <c r="K6" s="9">
        <v>1760</v>
      </c>
      <c r="L6" s="14">
        <v>0</v>
      </c>
      <c r="M6" s="16">
        <v>4788</v>
      </c>
      <c r="N6" s="9">
        <v>3431</v>
      </c>
      <c r="O6" s="9">
        <v>1926</v>
      </c>
      <c r="P6" s="9">
        <v>2168</v>
      </c>
      <c r="Q6" s="10">
        <v>2613</v>
      </c>
    </row>
    <row r="7" spans="1:17" x14ac:dyDescent="0.3">
      <c r="A7" s="19">
        <v>45294</v>
      </c>
      <c r="B7" s="17">
        <v>2718</v>
      </c>
      <c r="C7" s="9">
        <v>1790</v>
      </c>
      <c r="D7" s="9">
        <v>-258</v>
      </c>
      <c r="E7" s="9">
        <v>-42</v>
      </c>
      <c r="F7" s="9">
        <v>3633</v>
      </c>
      <c r="G7" s="9">
        <v>851</v>
      </c>
      <c r="H7" s="9">
        <v>0</v>
      </c>
      <c r="I7" s="9">
        <v>1508</v>
      </c>
      <c r="J7" s="9">
        <v>-46</v>
      </c>
      <c r="K7" s="9">
        <v>4419</v>
      </c>
      <c r="L7" s="14">
        <v>1046</v>
      </c>
      <c r="M7" s="16">
        <v>3492</v>
      </c>
      <c r="N7" s="9">
        <v>8318</v>
      </c>
      <c r="O7" s="9">
        <v>23357</v>
      </c>
      <c r="P7" s="9">
        <v>15108</v>
      </c>
      <c r="Q7" s="10">
        <v>-64</v>
      </c>
    </row>
    <row r="8" spans="1:17" x14ac:dyDescent="0.3">
      <c r="A8" s="19">
        <v>45295</v>
      </c>
      <c r="B8" s="17">
        <v>10894</v>
      </c>
      <c r="C8" s="9">
        <v>5324</v>
      </c>
      <c r="D8" s="9">
        <v>1184</v>
      </c>
      <c r="E8" s="9">
        <v>0</v>
      </c>
      <c r="F8" s="9">
        <v>-229</v>
      </c>
      <c r="G8" s="9">
        <v>4132</v>
      </c>
      <c r="H8" s="9">
        <v>770</v>
      </c>
      <c r="I8" s="9">
        <v>-83</v>
      </c>
      <c r="J8" s="9">
        <v>-82</v>
      </c>
      <c r="K8" s="9">
        <v>2884</v>
      </c>
      <c r="L8" s="14">
        <v>362</v>
      </c>
      <c r="M8" s="16">
        <v>0</v>
      </c>
      <c r="N8" s="9">
        <v>-204</v>
      </c>
      <c r="O8" s="9">
        <v>7703</v>
      </c>
      <c r="P8" s="9">
        <v>16105</v>
      </c>
      <c r="Q8" s="10">
        <v>536</v>
      </c>
    </row>
    <row r="9" spans="1:17" ht="15" thickBot="1" x14ac:dyDescent="0.35">
      <c r="A9" s="20" t="s">
        <v>16</v>
      </c>
      <c r="B9" s="18">
        <f>SUBTOTAL(109,Tableau6[MERIEM])</f>
        <v>19887</v>
      </c>
      <c r="C9" s="12">
        <f>SUBTOTAL(109,Tableau6[ALEX])</f>
        <v>7773</v>
      </c>
      <c r="D9" s="12">
        <f>SUBTOTAL(109,Tableau6[ERIC])</f>
        <v>926</v>
      </c>
      <c r="E9" s="12">
        <f>SUBTOTAL(109,Tableau6[CHRISTO])</f>
        <v>-54</v>
      </c>
      <c r="F9" s="12">
        <f>SUBTOTAL(109,Tableau6[OMAR])</f>
        <v>6789</v>
      </c>
      <c r="G9" s="12">
        <f>SUBTOTAL(109,Tableau6[AMINATA])</f>
        <v>5100</v>
      </c>
      <c r="H9" s="12">
        <f>SUBTOTAL(109,Tableau6[PEDRO])</f>
        <v>253</v>
      </c>
      <c r="I9" s="12">
        <f>SUBTOTAL(109,Tableau6[HAFIDA])</f>
        <v>1489</v>
      </c>
      <c r="J9" s="12">
        <f>SUBTOTAL(109,Tableau6[CASSAM])</f>
        <v>110</v>
      </c>
      <c r="K9" s="12">
        <f>SUBTOTAL(109,Tableau6[STEFANO])</f>
        <v>9063</v>
      </c>
      <c r="L9" s="15">
        <f>SUBTOTAL(109,Tableau6[JP])</f>
        <v>1408</v>
      </c>
      <c r="M9" s="11">
        <f>SUBTOTAL(109,Tableau6[KEVIN])</f>
        <v>8280</v>
      </c>
      <c r="N9" s="12">
        <f>SUBTOTAL(109,Tableau6[STEFANE])</f>
        <v>11545</v>
      </c>
      <c r="O9" s="12">
        <f>SUBTOTAL(109,Tableau6[VERO])</f>
        <v>32986</v>
      </c>
      <c r="P9" s="12">
        <f>SUBTOTAL(109,Tableau6[MATHIAS])</f>
        <v>33381</v>
      </c>
      <c r="Q9" s="13">
        <f>SUBTOTAL(109,Tableau6[MARCEL])</f>
        <v>3085</v>
      </c>
    </row>
  </sheetData>
  <mergeCells count="7">
    <mergeCell ref="A2:A3"/>
    <mergeCell ref="A1:Q1"/>
    <mergeCell ref="B3:E3"/>
    <mergeCell ref="F3:I3"/>
    <mergeCell ref="J3:L3"/>
    <mergeCell ref="B2:L2"/>
    <mergeCell ref="M2:Q3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27A43-FB6F-4E13-90F7-DD4853DB187D}">
  <sheetPr>
    <tabColor rgb="FFFFF2DB"/>
    <pageSetUpPr fitToPage="1"/>
  </sheetPr>
  <dimension ref="A1:E4"/>
  <sheetViews>
    <sheetView workbookViewId="0">
      <pane ySplit="2" topLeftCell="A3" activePane="bottomLeft" state="frozen"/>
      <selection pane="bottomLeft" activeCell="C32" sqref="C32"/>
    </sheetView>
  </sheetViews>
  <sheetFormatPr baseColWidth="10" defaultColWidth="11.44140625" defaultRowHeight="14.4" x14ac:dyDescent="0.3"/>
  <cols>
    <col min="1" max="2" width="26" style="2" customWidth="1"/>
    <col min="3" max="3" width="31.6640625" style="2" customWidth="1"/>
    <col min="4" max="4" width="36.109375" style="2" customWidth="1"/>
    <col min="5" max="5" width="33.5546875" style="2" customWidth="1"/>
    <col min="6" max="16384" width="11.44140625" style="2"/>
  </cols>
  <sheetData>
    <row r="1" spans="1:5" x14ac:dyDescent="0.3">
      <c r="A1" s="101" t="s">
        <v>40</v>
      </c>
      <c r="B1" s="101"/>
      <c r="C1" s="101"/>
      <c r="D1" s="101"/>
      <c r="E1" s="101"/>
    </row>
    <row r="2" spans="1:5" s="30" customFormat="1" x14ac:dyDescent="0.3">
      <c r="A2" s="32" t="s">
        <v>41</v>
      </c>
      <c r="B2" s="32" t="s">
        <v>37</v>
      </c>
      <c r="C2" s="32" t="s">
        <v>42</v>
      </c>
      <c r="D2" s="32" t="s">
        <v>38</v>
      </c>
      <c r="E2" s="32" t="s">
        <v>39</v>
      </c>
    </row>
    <row r="3" spans="1:5" x14ac:dyDescent="0.3">
      <c r="A3" s="5">
        <v>45299</v>
      </c>
      <c r="B3" s="31">
        <v>133</v>
      </c>
      <c r="C3" s="31">
        <v>214</v>
      </c>
      <c r="D3" s="31">
        <v>28</v>
      </c>
      <c r="E3" s="31">
        <v>4</v>
      </c>
    </row>
    <row r="4" spans="1:5" x14ac:dyDescent="0.3">
      <c r="A4" s="29" t="s">
        <v>16</v>
      </c>
      <c r="B4" s="33">
        <f>SUBTOTAL(109,Tableau8[NOMBRE DE DEVIS])</f>
        <v>133</v>
      </c>
      <c r="C4" s="33">
        <f>SUBTOTAL(109,Tableau8[NOMBRE DE COMMANDE])</f>
        <v>214</v>
      </c>
      <c r="D4" s="33">
        <f>SUBTOTAL(109,Tableau8[NOMBRE DE COMMANDE TRANSPORT])</f>
        <v>28</v>
      </c>
      <c r="E4" s="33">
        <f>SUBTOTAL(109,Tableau8[NOMBRE DE COMMANDE INSTALLE])</f>
        <v>4</v>
      </c>
    </row>
  </sheetData>
  <mergeCells count="1">
    <mergeCell ref="A1:E1"/>
  </mergeCells>
  <pageMargins left="0.7" right="0.7" top="0.75" bottom="0.75" header="0.3" footer="0.3"/>
  <pageSetup paperSize="9" scale="56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01AB8-FAF1-4406-8388-94ABAD1CD420}">
  <sheetPr>
    <tabColor rgb="FF8A150C"/>
  </sheetPr>
  <dimension ref="A2:Q74"/>
  <sheetViews>
    <sheetView tabSelected="1" topLeftCell="B1" zoomScale="70" zoomScaleNormal="70" workbookViewId="0">
      <selection activeCell="G32" sqref="G32"/>
    </sheetView>
  </sheetViews>
  <sheetFormatPr baseColWidth="10" defaultColWidth="15.77734375" defaultRowHeight="14.4" x14ac:dyDescent="0.3"/>
  <cols>
    <col min="1" max="6" width="15.77734375" style="48"/>
    <col min="7" max="9" width="22.33203125" style="48" bestFit="1" customWidth="1"/>
    <col min="10" max="14" width="24.21875" style="48" bestFit="1" customWidth="1"/>
    <col min="15" max="16" width="27.21875" style="48" bestFit="1" customWidth="1"/>
    <col min="17" max="17" width="22.33203125" style="48" bestFit="1" customWidth="1"/>
    <col min="18" max="16384" width="15.77734375" style="48"/>
  </cols>
  <sheetData>
    <row r="2" spans="1:12" s="1" customFormat="1" x14ac:dyDescent="0.3"/>
    <row r="3" spans="1:12" s="1" customFormat="1" x14ac:dyDescent="0.3">
      <c r="L3" s="174">
        <f ca="1">TODAY()</f>
        <v>45298</v>
      </c>
    </row>
    <row r="4" spans="1:12" s="1" customFormat="1" x14ac:dyDescent="0.3"/>
    <row r="5" spans="1:12" x14ac:dyDescent="0.3">
      <c r="A5" s="1"/>
      <c r="B5" s="1"/>
    </row>
    <row r="6" spans="1:12" x14ac:dyDescent="0.3">
      <c r="A6" s="1"/>
      <c r="B6" s="1"/>
      <c r="D6" s="48" t="s">
        <v>119</v>
      </c>
      <c r="E6" s="48" t="s">
        <v>120</v>
      </c>
      <c r="I6" s="173" t="s">
        <v>121</v>
      </c>
    </row>
    <row r="7" spans="1:12" x14ac:dyDescent="0.3">
      <c r="A7" s="1"/>
      <c r="B7" s="1"/>
    </row>
    <row r="8" spans="1:12" x14ac:dyDescent="0.3">
      <c r="A8" s="1"/>
      <c r="B8" s="1"/>
    </row>
    <row r="9" spans="1:12" x14ac:dyDescent="0.3">
      <c r="A9" s="1"/>
      <c r="B9" s="1"/>
    </row>
    <row r="10" spans="1:12" x14ac:dyDescent="0.3">
      <c r="A10" s="1"/>
      <c r="B10" s="1"/>
    </row>
    <row r="11" spans="1:12" x14ac:dyDescent="0.3">
      <c r="A11" s="1"/>
      <c r="B11" s="1"/>
    </row>
    <row r="12" spans="1:12" x14ac:dyDescent="0.3">
      <c r="A12" s="1"/>
      <c r="B12" s="1"/>
    </row>
    <row r="13" spans="1:12" x14ac:dyDescent="0.3">
      <c r="A13" s="1"/>
      <c r="B13" s="1"/>
    </row>
    <row r="14" spans="1:12" x14ac:dyDescent="0.3">
      <c r="A14" s="1"/>
      <c r="B14" s="1"/>
    </row>
    <row r="15" spans="1:12" x14ac:dyDescent="0.3">
      <c r="A15" s="1"/>
      <c r="B15" s="1"/>
    </row>
    <row r="16" spans="1:12" x14ac:dyDescent="0.3">
      <c r="A16" s="1"/>
      <c r="B16" s="1"/>
    </row>
    <row r="17" spans="1:2" x14ac:dyDescent="0.3">
      <c r="A17" s="1"/>
      <c r="B17" s="1"/>
    </row>
    <row r="18" spans="1:2" x14ac:dyDescent="0.3">
      <c r="A18" s="1"/>
      <c r="B18" s="1"/>
    </row>
    <row r="19" spans="1:2" x14ac:dyDescent="0.3">
      <c r="A19" s="1"/>
      <c r="B19" s="1"/>
    </row>
    <row r="20" spans="1:2" x14ac:dyDescent="0.3">
      <c r="A20" s="1"/>
      <c r="B20" s="1"/>
    </row>
    <row r="21" spans="1:2" x14ac:dyDescent="0.3">
      <c r="A21" s="1"/>
      <c r="B21" s="1"/>
    </row>
    <row r="22" spans="1:2" x14ac:dyDescent="0.3">
      <c r="A22" s="1"/>
      <c r="B22" s="1"/>
    </row>
    <row r="23" spans="1:2" x14ac:dyDescent="0.3">
      <c r="A23" s="1"/>
      <c r="B23" s="1"/>
    </row>
    <row r="24" spans="1:2" x14ac:dyDescent="0.3">
      <c r="A24" s="1"/>
      <c r="B24" s="1"/>
    </row>
    <row r="25" spans="1:2" x14ac:dyDescent="0.3">
      <c r="A25" s="1"/>
      <c r="B25" s="1"/>
    </row>
    <row r="26" spans="1:2" x14ac:dyDescent="0.3">
      <c r="A26" s="1"/>
      <c r="B26" s="1"/>
    </row>
    <row r="27" spans="1:2" x14ac:dyDescent="0.3">
      <c r="A27" s="1"/>
      <c r="B27" s="1"/>
    </row>
    <row r="28" spans="1:2" x14ac:dyDescent="0.3">
      <c r="A28" s="1"/>
      <c r="B28" s="1"/>
    </row>
    <row r="29" spans="1:2" x14ac:dyDescent="0.3">
      <c r="A29" s="1"/>
      <c r="B29" s="1"/>
    </row>
    <row r="30" spans="1:2" x14ac:dyDescent="0.3">
      <c r="A30" s="1"/>
      <c r="B30" s="1"/>
    </row>
    <row r="31" spans="1:2" x14ac:dyDescent="0.3">
      <c r="A31" s="1"/>
      <c r="B31" s="1"/>
    </row>
    <row r="32" spans="1:2" x14ac:dyDescent="0.3">
      <c r="A32" s="1"/>
      <c r="B32" s="1"/>
    </row>
    <row r="33" spans="1:17" x14ac:dyDescent="0.3">
      <c r="A33" s="1"/>
      <c r="B33" s="1"/>
    </row>
    <row r="34" spans="1:17" x14ac:dyDescent="0.3">
      <c r="A34" s="1"/>
      <c r="B34" s="1"/>
    </row>
    <row r="35" spans="1:17" x14ac:dyDescent="0.3">
      <c r="A35" s="1"/>
      <c r="B35" s="1"/>
    </row>
    <row r="36" spans="1:17" x14ac:dyDescent="0.3">
      <c r="A36" s="1"/>
      <c r="B36" s="1"/>
    </row>
    <row r="37" spans="1:17" x14ac:dyDescent="0.3">
      <c r="A37" s="1"/>
      <c r="B37" s="1"/>
    </row>
    <row r="38" spans="1:17" x14ac:dyDescent="0.3">
      <c r="A38" s="1"/>
      <c r="B38" s="1"/>
      <c r="G38" s="123" t="s">
        <v>106</v>
      </c>
      <c r="H38" t="s">
        <v>44</v>
      </c>
    </row>
    <row r="39" spans="1:17" x14ac:dyDescent="0.3">
      <c r="A39" s="1"/>
      <c r="B39" s="1"/>
    </row>
    <row r="40" spans="1:17" x14ac:dyDescent="0.3">
      <c r="C40" s="123" t="s">
        <v>85</v>
      </c>
      <c r="D40" t="s">
        <v>88</v>
      </c>
      <c r="E40" t="s">
        <v>89</v>
      </c>
      <c r="G40" t="s">
        <v>118</v>
      </c>
      <c r="H40" t="s">
        <v>88</v>
      </c>
      <c r="I40" t="s">
        <v>107</v>
      </c>
      <c r="J40"/>
      <c r="K40"/>
      <c r="L40"/>
      <c r="M40"/>
      <c r="N40"/>
      <c r="O40"/>
      <c r="P40"/>
      <c r="Q40"/>
    </row>
    <row r="41" spans="1:17" x14ac:dyDescent="0.3">
      <c r="C41" s="124" t="s">
        <v>87</v>
      </c>
      <c r="D41" s="126">
        <v>408621.9</v>
      </c>
      <c r="E41" s="126">
        <v>5613440</v>
      </c>
      <c r="G41" s="172">
        <v>0.13877265990194962</v>
      </c>
      <c r="H41" s="126">
        <v>48687</v>
      </c>
      <c r="I41" s="126">
        <v>350840</v>
      </c>
      <c r="J41"/>
      <c r="K41"/>
      <c r="L41"/>
      <c r="M41"/>
      <c r="N41"/>
      <c r="O41"/>
      <c r="P41"/>
      <c r="Q41"/>
    </row>
    <row r="42" spans="1:17" x14ac:dyDescent="0.3">
      <c r="C42" s="125">
        <v>1</v>
      </c>
      <c r="D42" s="126">
        <v>0</v>
      </c>
      <c r="E42" s="126">
        <v>11317.41935483871</v>
      </c>
      <c r="G42"/>
      <c r="H42"/>
      <c r="I42"/>
      <c r="J42"/>
      <c r="K42"/>
      <c r="L42"/>
      <c r="M42"/>
      <c r="N42"/>
      <c r="O42"/>
      <c r="P42"/>
      <c r="Q42"/>
    </row>
    <row r="43" spans="1:17" x14ac:dyDescent="0.3">
      <c r="C43" s="125">
        <v>2</v>
      </c>
      <c r="D43" s="126">
        <v>30237</v>
      </c>
      <c r="E43" s="126">
        <v>22634.83870967742</v>
      </c>
      <c r="G43"/>
      <c r="H43"/>
      <c r="I43"/>
      <c r="J43"/>
      <c r="K43"/>
      <c r="L43"/>
      <c r="M43"/>
      <c r="N43"/>
      <c r="O43"/>
      <c r="P43"/>
      <c r="Q43"/>
    </row>
    <row r="44" spans="1:17" x14ac:dyDescent="0.3">
      <c r="C44" s="125">
        <v>3</v>
      </c>
      <c r="D44" s="126">
        <v>2736</v>
      </c>
      <c r="E44" s="126">
        <v>33952.258064516129</v>
      </c>
      <c r="G44"/>
      <c r="H44"/>
      <c r="I44"/>
      <c r="J44"/>
      <c r="K44"/>
      <c r="L44"/>
      <c r="M44"/>
      <c r="N44"/>
      <c r="O44"/>
      <c r="P44"/>
      <c r="Q44"/>
    </row>
    <row r="45" spans="1:17" x14ac:dyDescent="0.3">
      <c r="C45" s="125">
        <v>4</v>
      </c>
      <c r="D45" s="126">
        <v>15714</v>
      </c>
      <c r="E45" s="126">
        <v>45269.677419354841</v>
      </c>
      <c r="G45"/>
      <c r="H45"/>
      <c r="I45"/>
      <c r="J45"/>
      <c r="K45"/>
      <c r="L45"/>
      <c r="M45"/>
      <c r="N45"/>
      <c r="O45"/>
      <c r="P45"/>
      <c r="Q45"/>
    </row>
    <row r="46" spans="1:17" x14ac:dyDescent="0.3">
      <c r="C46" s="125">
        <v>5</v>
      </c>
      <c r="D46" s="126"/>
      <c r="E46" s="126">
        <v>56587.096774193553</v>
      </c>
      <c r="G46"/>
      <c r="H46"/>
      <c r="I46"/>
      <c r="J46"/>
      <c r="K46"/>
      <c r="L46"/>
      <c r="M46"/>
      <c r="N46"/>
      <c r="O46"/>
      <c r="P46"/>
      <c r="Q46"/>
    </row>
    <row r="47" spans="1:17" x14ac:dyDescent="0.3">
      <c r="C47" s="125">
        <v>6</v>
      </c>
      <c r="D47" s="126"/>
      <c r="E47" s="126">
        <v>67904.516129032258</v>
      </c>
      <c r="G47"/>
      <c r="H47"/>
      <c r="I47"/>
      <c r="J47"/>
      <c r="K47"/>
      <c r="L47"/>
      <c r="M47"/>
      <c r="N47"/>
      <c r="O47"/>
      <c r="P47"/>
      <c r="Q47"/>
    </row>
    <row r="48" spans="1:17" x14ac:dyDescent="0.3">
      <c r="C48" s="125">
        <v>7</v>
      </c>
      <c r="D48" s="126"/>
      <c r="E48" s="126">
        <v>79221.93548387097</v>
      </c>
      <c r="G48"/>
      <c r="H48"/>
      <c r="I48"/>
      <c r="J48"/>
      <c r="K48"/>
      <c r="L48"/>
      <c r="M48"/>
      <c r="N48"/>
      <c r="O48"/>
      <c r="P48"/>
      <c r="Q48"/>
    </row>
    <row r="49" spans="3:17" x14ac:dyDescent="0.3">
      <c r="C49" s="125">
        <v>8</v>
      </c>
      <c r="D49" s="126"/>
      <c r="E49" s="126">
        <v>90539.354838709682</v>
      </c>
      <c r="G49"/>
      <c r="H49"/>
      <c r="I49"/>
      <c r="J49"/>
      <c r="K49"/>
      <c r="L49"/>
      <c r="M49"/>
      <c r="N49"/>
      <c r="O49"/>
      <c r="P49"/>
      <c r="Q49"/>
    </row>
    <row r="50" spans="3:17" x14ac:dyDescent="0.3">
      <c r="C50" s="125">
        <v>9</v>
      </c>
      <c r="D50" s="126"/>
      <c r="E50" s="126">
        <v>101856.77419354839</v>
      </c>
      <c r="G50"/>
      <c r="H50"/>
      <c r="I50"/>
      <c r="J50"/>
      <c r="K50"/>
      <c r="L50"/>
      <c r="M50"/>
      <c r="N50"/>
      <c r="O50"/>
      <c r="P50"/>
      <c r="Q50"/>
    </row>
    <row r="51" spans="3:17" x14ac:dyDescent="0.3">
      <c r="C51" s="125">
        <v>10</v>
      </c>
      <c r="D51" s="126"/>
      <c r="E51" s="126">
        <v>113174.19354838711</v>
      </c>
      <c r="G51"/>
      <c r="H51"/>
      <c r="I51"/>
      <c r="J51"/>
      <c r="K51"/>
      <c r="L51"/>
      <c r="M51"/>
      <c r="N51"/>
      <c r="O51"/>
      <c r="P51"/>
      <c r="Q51"/>
    </row>
    <row r="52" spans="3:17" x14ac:dyDescent="0.3">
      <c r="C52" s="125">
        <v>11</v>
      </c>
      <c r="D52" s="126"/>
      <c r="E52" s="126">
        <v>124491.61290322582</v>
      </c>
      <c r="G52"/>
      <c r="H52"/>
      <c r="I52"/>
      <c r="J52"/>
      <c r="K52"/>
      <c r="L52"/>
      <c r="M52"/>
      <c r="N52"/>
      <c r="O52"/>
      <c r="P52"/>
      <c r="Q52"/>
    </row>
    <row r="53" spans="3:17" x14ac:dyDescent="0.3">
      <c r="C53" s="125">
        <v>12</v>
      </c>
      <c r="D53" s="126"/>
      <c r="E53" s="126">
        <v>135809.03225806452</v>
      </c>
      <c r="G53"/>
      <c r="H53"/>
      <c r="I53"/>
      <c r="J53"/>
      <c r="K53"/>
      <c r="L53"/>
      <c r="M53"/>
      <c r="N53"/>
      <c r="O53"/>
      <c r="P53"/>
      <c r="Q53"/>
    </row>
    <row r="54" spans="3:17" x14ac:dyDescent="0.3">
      <c r="C54" s="125">
        <v>13</v>
      </c>
      <c r="D54" s="126"/>
      <c r="E54" s="126">
        <v>147126.45161290324</v>
      </c>
      <c r="G54"/>
      <c r="H54"/>
      <c r="I54"/>
      <c r="J54"/>
      <c r="K54"/>
      <c r="L54"/>
      <c r="M54"/>
      <c r="N54"/>
      <c r="O54"/>
      <c r="P54"/>
      <c r="Q54"/>
    </row>
    <row r="55" spans="3:17" x14ac:dyDescent="0.3">
      <c r="C55" s="125">
        <v>14</v>
      </c>
      <c r="D55" s="126"/>
      <c r="E55" s="126">
        <v>158443.87096774194</v>
      </c>
      <c r="G55"/>
      <c r="H55"/>
      <c r="I55"/>
      <c r="J55"/>
    </row>
    <row r="56" spans="3:17" x14ac:dyDescent="0.3">
      <c r="C56" s="125">
        <v>15</v>
      </c>
      <c r="D56" s="126"/>
      <c r="E56" s="126">
        <v>169761.29032258067</v>
      </c>
      <c r="G56"/>
      <c r="H56"/>
      <c r="I56"/>
    </row>
    <row r="57" spans="3:17" x14ac:dyDescent="0.3">
      <c r="C57" s="125">
        <v>16</v>
      </c>
      <c r="D57" s="126"/>
      <c r="E57" s="126">
        <v>181078.70967741936</v>
      </c>
      <c r="G57"/>
      <c r="H57"/>
      <c r="I57"/>
    </row>
    <row r="58" spans="3:17" x14ac:dyDescent="0.3">
      <c r="C58" s="125">
        <v>17</v>
      </c>
      <c r="D58" s="126"/>
      <c r="E58" s="126">
        <v>192396.12903225806</v>
      </c>
      <c r="G58"/>
      <c r="H58"/>
      <c r="I58"/>
    </row>
    <row r="59" spans="3:17" x14ac:dyDescent="0.3">
      <c r="C59" s="125">
        <v>18</v>
      </c>
      <c r="D59" s="126"/>
      <c r="E59" s="126">
        <v>203713.54838709679</v>
      </c>
      <c r="G59"/>
      <c r="H59"/>
      <c r="I59"/>
    </row>
    <row r="60" spans="3:17" x14ac:dyDescent="0.3">
      <c r="C60" s="125">
        <v>19</v>
      </c>
      <c r="D60" s="126"/>
      <c r="E60" s="126">
        <v>215030.96774193548</v>
      </c>
      <c r="G60"/>
      <c r="H60"/>
      <c r="I60"/>
    </row>
    <row r="61" spans="3:17" x14ac:dyDescent="0.3">
      <c r="C61" s="125">
        <v>20</v>
      </c>
      <c r="D61" s="126"/>
      <c r="E61" s="126">
        <v>226348.38709677421</v>
      </c>
    </row>
    <row r="62" spans="3:17" x14ac:dyDescent="0.3">
      <c r="C62" s="125">
        <v>21</v>
      </c>
      <c r="D62" s="126"/>
      <c r="E62" s="126">
        <v>237665.80645161291</v>
      </c>
    </row>
    <row r="63" spans="3:17" x14ac:dyDescent="0.3">
      <c r="C63" s="125">
        <v>22</v>
      </c>
      <c r="D63" s="126"/>
      <c r="E63" s="126">
        <v>248983.22580645164</v>
      </c>
    </row>
    <row r="64" spans="3:17" x14ac:dyDescent="0.3">
      <c r="C64" s="125">
        <v>23</v>
      </c>
      <c r="D64" s="126"/>
      <c r="E64" s="126">
        <v>260300.64516129033</v>
      </c>
    </row>
    <row r="65" spans="3:5" x14ac:dyDescent="0.3">
      <c r="C65" s="125">
        <v>24</v>
      </c>
      <c r="D65" s="126"/>
      <c r="E65" s="126">
        <v>271618.06451612903</v>
      </c>
    </row>
    <row r="66" spans="3:5" x14ac:dyDescent="0.3">
      <c r="C66" s="125">
        <v>25</v>
      </c>
      <c r="D66" s="126"/>
      <c r="E66" s="126">
        <v>282935.48387096776</v>
      </c>
    </row>
    <row r="67" spans="3:5" x14ac:dyDescent="0.3">
      <c r="C67" s="125">
        <v>26</v>
      </c>
      <c r="D67" s="126"/>
      <c r="E67" s="126">
        <v>294252.90322580648</v>
      </c>
    </row>
    <row r="68" spans="3:5" x14ac:dyDescent="0.3">
      <c r="C68" s="125">
        <v>27</v>
      </c>
      <c r="D68" s="126"/>
      <c r="E68" s="126">
        <v>305570.32258064515</v>
      </c>
    </row>
    <row r="69" spans="3:5" x14ac:dyDescent="0.3">
      <c r="C69" s="125">
        <v>28</v>
      </c>
      <c r="D69" s="126"/>
      <c r="E69" s="126">
        <v>316887.74193548388</v>
      </c>
    </row>
    <row r="70" spans="3:5" x14ac:dyDescent="0.3">
      <c r="C70" s="125">
        <v>29</v>
      </c>
      <c r="D70" s="126"/>
      <c r="E70" s="126">
        <v>328205.16129032261</v>
      </c>
    </row>
    <row r="71" spans="3:5" x14ac:dyDescent="0.3">
      <c r="C71" s="125">
        <v>30</v>
      </c>
      <c r="D71" s="126"/>
      <c r="E71" s="126">
        <v>339522.58064516133</v>
      </c>
    </row>
    <row r="72" spans="3:5" x14ac:dyDescent="0.3">
      <c r="C72" s="125">
        <v>31</v>
      </c>
      <c r="D72" s="126"/>
      <c r="E72" s="126">
        <v>350840</v>
      </c>
    </row>
    <row r="73" spans="3:5" x14ac:dyDescent="0.3">
      <c r="C73" s="125" t="s">
        <v>90</v>
      </c>
      <c r="D73" s="126">
        <v>359934.9</v>
      </c>
      <c r="E73" s="126"/>
    </row>
    <row r="74" spans="3:5" x14ac:dyDescent="0.3">
      <c r="C74" s="124" t="s">
        <v>86</v>
      </c>
      <c r="D74" s="126">
        <v>408621.9</v>
      </c>
      <c r="E74" s="126">
        <v>5613440</v>
      </c>
    </row>
  </sheetData>
  <pageMargins left="0.7" right="0.7" top="0.75" bottom="0.75" header="0.3" footer="0.3"/>
  <pageSetup paperSize="9" orientation="portrait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68B30-5DA6-4255-AB01-96240B36C5ED}">
  <sheetPr>
    <tabColor theme="1"/>
  </sheetPr>
  <dimension ref="A1:P22"/>
  <sheetViews>
    <sheetView topLeftCell="A2" workbookViewId="0">
      <selection activeCell="A12" sqref="A12:M16"/>
    </sheetView>
  </sheetViews>
  <sheetFormatPr baseColWidth="10" defaultColWidth="11.44140625" defaultRowHeight="14.4" x14ac:dyDescent="0.3"/>
  <cols>
    <col min="1" max="1" width="17.5546875" style="2" bestFit="1" customWidth="1"/>
    <col min="2" max="9" width="11.44140625" style="2"/>
    <col min="10" max="10" width="13.33203125" style="2" customWidth="1"/>
    <col min="11" max="11" width="11.44140625" style="2"/>
    <col min="12" max="12" width="13.33203125" style="2" customWidth="1"/>
    <col min="13" max="13" width="12.5546875" style="2" customWidth="1"/>
    <col min="14" max="14" width="11.44140625" style="2"/>
    <col min="15" max="15" width="20.5546875" style="2" bestFit="1" customWidth="1"/>
    <col min="16" max="16384" width="11.44140625" style="2"/>
  </cols>
  <sheetData>
    <row r="1" spans="1:16" ht="30" customHeight="1" x14ac:dyDescent="0.3">
      <c r="A1" s="76" t="s">
        <v>73</v>
      </c>
      <c r="B1" s="77" t="s">
        <v>44</v>
      </c>
      <c r="C1" s="77" t="s">
        <v>45</v>
      </c>
      <c r="D1" s="77" t="s">
        <v>46</v>
      </c>
      <c r="E1" s="77" t="s">
        <v>47</v>
      </c>
      <c r="F1" s="77" t="s">
        <v>48</v>
      </c>
      <c r="G1" s="77" t="s">
        <v>49</v>
      </c>
      <c r="H1" s="77" t="s">
        <v>50</v>
      </c>
      <c r="I1" s="77" t="s">
        <v>51</v>
      </c>
      <c r="J1" s="77" t="s">
        <v>52</v>
      </c>
      <c r="K1" s="77" t="s">
        <v>53</v>
      </c>
      <c r="L1" s="77" t="s">
        <v>54</v>
      </c>
      <c r="M1" s="77" t="s">
        <v>55</v>
      </c>
    </row>
    <row r="2" spans="1:16" ht="15" thickBot="1" x14ac:dyDescent="0.35">
      <c r="A2" s="2" t="s">
        <v>84</v>
      </c>
      <c r="B2" s="121">
        <f>B3/$P$3</f>
        <v>6.961111111111111E-2</v>
      </c>
      <c r="C2" s="121">
        <f t="shared" ref="C2:M2" si="0">C3/$P$3</f>
        <v>6.222222222222222E-2</v>
      </c>
      <c r="D2" s="121">
        <f t="shared" si="0"/>
        <v>0.10072222222222223</v>
      </c>
      <c r="E2" s="121">
        <f t="shared" si="0"/>
        <v>9.7055555555555562E-2</v>
      </c>
      <c r="F2" s="121">
        <f t="shared" si="0"/>
        <v>0.10572222222222222</v>
      </c>
      <c r="G2" s="121">
        <f t="shared" si="0"/>
        <v>0.10316666666666667</v>
      </c>
      <c r="H2" s="121">
        <f t="shared" si="0"/>
        <v>9.35E-2</v>
      </c>
      <c r="I2" s="121">
        <f t="shared" si="0"/>
        <v>4.9611111111111113E-2</v>
      </c>
      <c r="J2" s="121">
        <f t="shared" si="0"/>
        <v>8.3333333333333329E-2</v>
      </c>
      <c r="K2" s="121">
        <f t="shared" si="0"/>
        <v>8.4388888888888888E-2</v>
      </c>
      <c r="L2" s="121">
        <f t="shared" si="0"/>
        <v>8.3444444444444446E-2</v>
      </c>
      <c r="M2" s="121">
        <f t="shared" si="0"/>
        <v>6.7222222222222225E-2</v>
      </c>
    </row>
    <row r="3" spans="1:16" ht="15" thickBot="1" x14ac:dyDescent="0.35">
      <c r="A3" s="2" t="s">
        <v>70</v>
      </c>
      <c r="B3" s="2">
        <v>1253000</v>
      </c>
      <c r="C3" s="2">
        <v>1120000</v>
      </c>
      <c r="D3" s="2">
        <v>1813000</v>
      </c>
      <c r="E3" s="2">
        <v>1747000</v>
      </c>
      <c r="F3" s="2">
        <v>1903000</v>
      </c>
      <c r="G3" s="2">
        <v>1857000</v>
      </c>
      <c r="H3" s="2">
        <v>1683000</v>
      </c>
      <c r="I3" s="2">
        <v>893000</v>
      </c>
      <c r="J3" s="2">
        <v>1500000</v>
      </c>
      <c r="K3" s="2">
        <v>1519000</v>
      </c>
      <c r="L3" s="2">
        <v>1502000</v>
      </c>
      <c r="M3" s="2">
        <v>1210000</v>
      </c>
      <c r="O3" s="122" t="s">
        <v>83</v>
      </c>
      <c r="P3" s="41">
        <f>(B3+C3+D3+E3+F3+G3+H3+I3+J3+K3+L3+M3)</f>
        <v>18000000</v>
      </c>
    </row>
    <row r="4" spans="1:16" ht="15" thickBot="1" x14ac:dyDescent="0.35">
      <c r="A4" s="2" t="s">
        <v>72</v>
      </c>
      <c r="B4" s="2">
        <f>B3*$P$7/100</f>
        <v>902160</v>
      </c>
      <c r="C4" s="2">
        <f>C3*$P$7/100</f>
        <v>806400</v>
      </c>
      <c r="D4" s="2">
        <f>D3*$P$7/100</f>
        <v>1305360</v>
      </c>
      <c r="E4" s="2">
        <f>E3*$P$7/100</f>
        <v>1257840</v>
      </c>
      <c r="F4" s="2">
        <f>F3*$P$7/100</f>
        <v>1370160</v>
      </c>
      <c r="G4" s="2">
        <f>G3*$P$7/100</f>
        <v>1337040</v>
      </c>
      <c r="H4" s="2">
        <f>H3*$P$7/100</f>
        <v>1211760</v>
      </c>
      <c r="I4" s="2">
        <f>I3*$P$7/100</f>
        <v>642960</v>
      </c>
      <c r="J4" s="2">
        <f>J3*$P$7/100</f>
        <v>1080000</v>
      </c>
      <c r="K4" s="2">
        <f>K3*$P$7/100</f>
        <v>1093680</v>
      </c>
      <c r="L4" s="2">
        <f>L3*$P$7/100</f>
        <v>1081440</v>
      </c>
      <c r="M4" s="2">
        <f>M3*$P$7/100</f>
        <v>871200</v>
      </c>
    </row>
    <row r="5" spans="1:16" x14ac:dyDescent="0.3">
      <c r="A5" s="2" t="s">
        <v>0</v>
      </c>
      <c r="B5" s="2">
        <f>B3*$P$8/100</f>
        <v>350840</v>
      </c>
      <c r="C5" s="2">
        <f>C3*$P$8/100</f>
        <v>313600</v>
      </c>
      <c r="D5" s="2">
        <f>D3*$P$8/100</f>
        <v>507640</v>
      </c>
      <c r="E5" s="2">
        <f>E3*$P$8/100</f>
        <v>489160</v>
      </c>
      <c r="F5" s="2">
        <f>F3*$P$8/100</f>
        <v>532840</v>
      </c>
      <c r="G5" s="2">
        <f>G3*$P$8/100</f>
        <v>519960</v>
      </c>
      <c r="H5" s="2">
        <f>H3*$P$8/100</f>
        <v>471240</v>
      </c>
      <c r="I5" s="2">
        <f>I3*$P$8/100</f>
        <v>250040</v>
      </c>
      <c r="J5" s="2">
        <f>J3*$P$8/100</f>
        <v>420000</v>
      </c>
      <c r="K5" s="2">
        <f>K3*$P$8/100</f>
        <v>425320</v>
      </c>
      <c r="L5" s="2">
        <f>L3*$P$8/100</f>
        <v>420560</v>
      </c>
      <c r="M5" s="2">
        <f>M3*$P$8/100</f>
        <v>338800</v>
      </c>
      <c r="O5" s="104" t="s">
        <v>91</v>
      </c>
      <c r="P5" s="102" t="s">
        <v>69</v>
      </c>
    </row>
    <row r="6" spans="1:16" x14ac:dyDescent="0.3">
      <c r="A6" s="2" t="s">
        <v>71</v>
      </c>
      <c r="B6" s="2">
        <v>1710000</v>
      </c>
      <c r="C6" s="2">
        <v>1500000</v>
      </c>
      <c r="D6" s="2">
        <v>1650000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O6" s="105"/>
      <c r="P6" s="103"/>
    </row>
    <row r="7" spans="1:16" x14ac:dyDescent="0.3">
      <c r="A7" s="2" t="s">
        <v>74</v>
      </c>
      <c r="B7" s="2">
        <f>B6*$P$7/100</f>
        <v>1231200</v>
      </c>
      <c r="C7" s="2">
        <f t="shared" ref="C7:M7" si="1">C6*$P$7/100</f>
        <v>1080000</v>
      </c>
      <c r="D7" s="2">
        <f t="shared" si="1"/>
        <v>1188000</v>
      </c>
      <c r="E7" s="2">
        <f t="shared" si="1"/>
        <v>0</v>
      </c>
      <c r="F7" s="2">
        <f t="shared" si="1"/>
        <v>0</v>
      </c>
      <c r="G7" s="2">
        <f t="shared" si="1"/>
        <v>0</v>
      </c>
      <c r="H7" s="2">
        <f t="shared" si="1"/>
        <v>0</v>
      </c>
      <c r="I7" s="2">
        <f t="shared" si="1"/>
        <v>0</v>
      </c>
      <c r="J7" s="2">
        <f t="shared" si="1"/>
        <v>0</v>
      </c>
      <c r="K7" s="2">
        <f t="shared" si="1"/>
        <v>0</v>
      </c>
      <c r="L7" s="2">
        <f t="shared" si="1"/>
        <v>0</v>
      </c>
      <c r="M7" s="2">
        <f t="shared" si="1"/>
        <v>0</v>
      </c>
      <c r="O7" s="78" t="s">
        <v>21</v>
      </c>
      <c r="P7" s="79">
        <v>72</v>
      </c>
    </row>
    <row r="8" spans="1:16" ht="15" thickBot="1" x14ac:dyDescent="0.35">
      <c r="A8" s="2" t="s">
        <v>1</v>
      </c>
      <c r="B8" s="2">
        <f>B6*$P$8/100</f>
        <v>478800</v>
      </c>
      <c r="C8" s="2">
        <f t="shared" ref="C8:M8" si="2">C6*$P$8/100</f>
        <v>420000</v>
      </c>
      <c r="D8" s="2">
        <f t="shared" si="2"/>
        <v>462000</v>
      </c>
      <c r="E8" s="2">
        <f t="shared" si="2"/>
        <v>0</v>
      </c>
      <c r="F8" s="2">
        <f t="shared" si="2"/>
        <v>0</v>
      </c>
      <c r="G8" s="2">
        <f t="shared" si="2"/>
        <v>0</v>
      </c>
      <c r="H8" s="2">
        <f t="shared" si="2"/>
        <v>0</v>
      </c>
      <c r="I8" s="2">
        <f t="shared" si="2"/>
        <v>0</v>
      </c>
      <c r="J8" s="2">
        <f t="shared" si="2"/>
        <v>0</v>
      </c>
      <c r="K8" s="2">
        <f t="shared" si="2"/>
        <v>0</v>
      </c>
      <c r="L8" s="2">
        <f t="shared" si="2"/>
        <v>0</v>
      </c>
      <c r="M8" s="2">
        <f t="shared" si="2"/>
        <v>0</v>
      </c>
      <c r="O8" s="75" t="s">
        <v>58</v>
      </c>
      <c r="P8" s="47">
        <v>28</v>
      </c>
    </row>
    <row r="9" spans="1:16" x14ac:dyDescent="0.3">
      <c r="A9" s="73" t="s">
        <v>57</v>
      </c>
      <c r="B9" s="73">
        <v>31</v>
      </c>
      <c r="C9" s="73">
        <v>29</v>
      </c>
      <c r="D9" s="73">
        <v>31</v>
      </c>
      <c r="E9" s="73">
        <v>30</v>
      </c>
      <c r="F9" s="73">
        <v>31</v>
      </c>
      <c r="G9" s="73">
        <v>30</v>
      </c>
      <c r="H9" s="73">
        <v>31</v>
      </c>
      <c r="I9" s="73">
        <v>31</v>
      </c>
      <c r="J9" s="73">
        <v>30</v>
      </c>
      <c r="K9" s="73">
        <v>31</v>
      </c>
      <c r="L9" s="73">
        <v>30</v>
      </c>
      <c r="M9" s="73">
        <v>31</v>
      </c>
    </row>
    <row r="12" spans="1:16" ht="30" customHeight="1" thickBot="1" x14ac:dyDescent="0.35">
      <c r="A12" s="76" t="s">
        <v>59</v>
      </c>
      <c r="B12" s="77" t="s">
        <v>44</v>
      </c>
      <c r="C12" s="77" t="s">
        <v>45</v>
      </c>
      <c r="D12" s="77" t="s">
        <v>46</v>
      </c>
      <c r="E12" s="77" t="s">
        <v>47</v>
      </c>
      <c r="F12" s="77" t="s">
        <v>48</v>
      </c>
      <c r="G12" s="77" t="s">
        <v>49</v>
      </c>
      <c r="H12" s="77" t="s">
        <v>50</v>
      </c>
      <c r="I12" s="77" t="s">
        <v>51</v>
      </c>
      <c r="J12" s="77" t="s">
        <v>52</v>
      </c>
      <c r="K12" s="77" t="s">
        <v>53</v>
      </c>
      <c r="L12" s="77" t="s">
        <v>54</v>
      </c>
      <c r="M12" s="77" t="s">
        <v>55</v>
      </c>
    </row>
    <row r="13" spans="1:16" x14ac:dyDescent="0.3">
      <c r="A13" s="2" t="s">
        <v>72</v>
      </c>
      <c r="B13" s="39">
        <f>(B4/$P$15)/$P$13</f>
        <v>6917.5207667731629</v>
      </c>
      <c r="C13" s="39">
        <f>(C4/$P$15)/$P$13</f>
        <v>6183.2587859424921</v>
      </c>
      <c r="D13" s="39">
        <f>(D4/$P$15)/$P$13</f>
        <v>10009.150159744409</v>
      </c>
      <c r="E13" s="39">
        <f>(E4/$P$15)/$P$13</f>
        <v>9644.7795527156559</v>
      </c>
      <c r="F13" s="39">
        <f>(F4/$P$15)/$P$13</f>
        <v>10506.019169329074</v>
      </c>
      <c r="G13" s="39">
        <f>(G4/$P$15)/$P$13</f>
        <v>10252.063897763579</v>
      </c>
      <c r="H13" s="39">
        <f>(H4/$P$15)/$P$13</f>
        <v>9291.4504792332264</v>
      </c>
      <c r="I13" s="39">
        <f>(I4/$P$15)/$P$13</f>
        <v>4930.0447284345046</v>
      </c>
      <c r="J13" s="39">
        <f>(J4/$P$15)/$P$13</f>
        <v>8281.1501597444094</v>
      </c>
      <c r="K13" s="39">
        <f>(K4/$P$15)/$P$13</f>
        <v>8386.0447284345046</v>
      </c>
      <c r="L13" s="39">
        <f>(L4/$P$15)/$P$13</f>
        <v>8292.1916932907352</v>
      </c>
      <c r="M13" s="39">
        <f>(M4/$P$15)/$P$13</f>
        <v>6680.1277955271571</v>
      </c>
      <c r="O13" s="74" t="s">
        <v>56</v>
      </c>
      <c r="P13" s="40">
        <f>(365-52)/12</f>
        <v>26.083333333333332</v>
      </c>
    </row>
    <row r="14" spans="1:16" x14ac:dyDescent="0.3">
      <c r="A14" s="2" t="s">
        <v>74</v>
      </c>
      <c r="B14" s="39">
        <f>(B7/$P$15)/$P$13</f>
        <v>9440.5111821086266</v>
      </c>
      <c r="C14" s="39">
        <f t="shared" ref="C14:M14" si="3">(C7/$P$15)/$P$13</f>
        <v>8281.1501597444094</v>
      </c>
      <c r="D14" s="39">
        <f t="shared" si="3"/>
        <v>9109.2651757188505</v>
      </c>
      <c r="E14" s="39">
        <f t="shared" si="3"/>
        <v>0</v>
      </c>
      <c r="F14" s="39">
        <f t="shared" si="3"/>
        <v>0</v>
      </c>
      <c r="G14" s="39">
        <f t="shared" si="3"/>
        <v>0</v>
      </c>
      <c r="H14" s="39">
        <f t="shared" si="3"/>
        <v>0</v>
      </c>
      <c r="I14" s="39">
        <f t="shared" si="3"/>
        <v>0</v>
      </c>
      <c r="J14" s="39">
        <f t="shared" si="3"/>
        <v>0</v>
      </c>
      <c r="K14" s="39">
        <f t="shared" si="3"/>
        <v>0</v>
      </c>
      <c r="L14" s="39">
        <f t="shared" si="3"/>
        <v>0</v>
      </c>
      <c r="M14" s="39">
        <f t="shared" si="3"/>
        <v>0</v>
      </c>
      <c r="O14" s="78" t="s">
        <v>75</v>
      </c>
      <c r="P14" s="79">
        <f>3.7+4+3</f>
        <v>10.7</v>
      </c>
    </row>
    <row r="15" spans="1:16" ht="15" thickBot="1" x14ac:dyDescent="0.35">
      <c r="A15" s="2" t="s">
        <v>0</v>
      </c>
      <c r="B15" s="39">
        <f>(B4/$P$14)/$P$13</f>
        <v>3232.4863396136279</v>
      </c>
      <c r="C15" s="39">
        <f>(C4/$P$14)/$P$13</f>
        <v>2889.3732644591087</v>
      </c>
      <c r="D15" s="39">
        <f>(D4/$P$14)/$P$13</f>
        <v>4677.1729718431825</v>
      </c>
      <c r="E15" s="39">
        <f>(E4/$P$14)/$P$13</f>
        <v>4506.9063330446997</v>
      </c>
      <c r="F15" s="39">
        <f>(F4/$P$14)/$P$13</f>
        <v>4909.3547520229322</v>
      </c>
      <c r="G15" s="39">
        <f>(G4/$P$14)/$P$13</f>
        <v>4790.684064375504</v>
      </c>
      <c r="H15" s="39">
        <f>(H4/$P$14)/$P$13</f>
        <v>4341.7992893613218</v>
      </c>
      <c r="I15" s="39">
        <f>(I4/$P$14)/$P$13</f>
        <v>2303.7592188946287</v>
      </c>
      <c r="J15" s="39">
        <f>(J4/$P$14)/$P$13</f>
        <v>3869.6963363291634</v>
      </c>
      <c r="K15" s="39">
        <f>(K4/$P$14)/$P$13</f>
        <v>3918.712489922666</v>
      </c>
      <c r="L15" s="39">
        <f>(L4/$P$14)/$P$13</f>
        <v>3874.8559314442691</v>
      </c>
      <c r="M15" s="39">
        <f>(M4/$P$14)/$P$13</f>
        <v>3121.5550446388588</v>
      </c>
      <c r="O15" s="75" t="s">
        <v>76</v>
      </c>
      <c r="P15" s="47">
        <v>5</v>
      </c>
    </row>
    <row r="16" spans="1:16" x14ac:dyDescent="0.3">
      <c r="A16" s="2" t="s">
        <v>1</v>
      </c>
      <c r="B16" s="39">
        <f>(B8/$P$14)/$P$13</f>
        <v>1715.5653757725959</v>
      </c>
      <c r="C16" s="39">
        <f t="shared" ref="C16:M16" si="4">(C8/$P$14)/$P$13</f>
        <v>1504.8819085724526</v>
      </c>
      <c r="D16" s="39">
        <f t="shared" si="4"/>
        <v>1655.3700994296976</v>
      </c>
      <c r="E16" s="39">
        <f t="shared" si="4"/>
        <v>0</v>
      </c>
      <c r="F16" s="39">
        <f t="shared" si="4"/>
        <v>0</v>
      </c>
      <c r="G16" s="39">
        <f t="shared" si="4"/>
        <v>0</v>
      </c>
      <c r="H16" s="39">
        <f t="shared" si="4"/>
        <v>0</v>
      </c>
      <c r="I16" s="39">
        <f t="shared" si="4"/>
        <v>0</v>
      </c>
      <c r="J16" s="39">
        <f t="shared" si="4"/>
        <v>0</v>
      </c>
      <c r="K16" s="39">
        <f t="shared" si="4"/>
        <v>0</v>
      </c>
      <c r="L16" s="39">
        <f t="shared" si="4"/>
        <v>0</v>
      </c>
      <c r="M16" s="39">
        <f t="shared" si="4"/>
        <v>0</v>
      </c>
      <c r="O16" s="67"/>
      <c r="P16" s="67"/>
    </row>
    <row r="17" spans="1:16" x14ac:dyDescent="0.3"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</row>
    <row r="18" spans="1:16" ht="15" thickBot="1" x14ac:dyDescent="0.35">
      <c r="F18" s="66"/>
      <c r="G18" s="66"/>
      <c r="H18" s="66"/>
      <c r="I18" s="66"/>
      <c r="J18" s="66"/>
      <c r="K18" s="66"/>
      <c r="L18" s="66"/>
      <c r="O18" s="67"/>
      <c r="P18" s="67"/>
    </row>
    <row r="19" spans="1:16" ht="28.8" x14ac:dyDescent="0.3">
      <c r="A19" s="42" t="s">
        <v>60</v>
      </c>
      <c r="B19" s="43" t="s">
        <v>61</v>
      </c>
      <c r="C19" s="43" t="s">
        <v>62</v>
      </c>
      <c r="D19" s="43" t="s">
        <v>63</v>
      </c>
      <c r="E19" s="44" t="s">
        <v>64</v>
      </c>
      <c r="F19" s="66"/>
      <c r="G19" s="71"/>
      <c r="H19" s="71"/>
      <c r="I19" s="71"/>
      <c r="J19" s="65"/>
      <c r="K19" s="65"/>
      <c r="L19" s="66"/>
    </row>
    <row r="20" spans="1:16" x14ac:dyDescent="0.3">
      <c r="A20" s="69"/>
      <c r="B20" s="68">
        <v>0</v>
      </c>
      <c r="C20" s="68">
        <v>60001</v>
      </c>
      <c r="D20" s="68">
        <v>75001</v>
      </c>
      <c r="E20" s="70">
        <v>80001</v>
      </c>
      <c r="F20" s="66"/>
      <c r="G20" s="72"/>
      <c r="H20" s="72"/>
      <c r="I20" s="72"/>
      <c r="J20" s="66"/>
      <c r="K20" s="66"/>
      <c r="L20" s="66"/>
    </row>
    <row r="21" spans="1:16" ht="15" thickBot="1" x14ac:dyDescent="0.35">
      <c r="A21" s="45" t="s">
        <v>69</v>
      </c>
      <c r="B21" s="46" t="s">
        <v>65</v>
      </c>
      <c r="C21" s="46" t="s">
        <v>66</v>
      </c>
      <c r="D21" s="46" t="s">
        <v>67</v>
      </c>
      <c r="E21" s="47" t="s">
        <v>68</v>
      </c>
      <c r="F21" s="66"/>
      <c r="G21" s="66"/>
      <c r="H21" s="66"/>
      <c r="I21" s="66"/>
      <c r="J21" s="66"/>
      <c r="K21" s="66"/>
      <c r="L21" s="66"/>
    </row>
    <row r="22" spans="1:16" x14ac:dyDescent="0.3">
      <c r="F22" s="66"/>
      <c r="G22" s="66"/>
      <c r="H22" s="66"/>
      <c r="I22" s="66"/>
      <c r="J22" s="66"/>
      <c r="K22" s="66"/>
      <c r="L22" s="66"/>
    </row>
  </sheetData>
  <mergeCells count="2">
    <mergeCell ref="O5:O6"/>
    <mergeCell ref="P5:P6"/>
  </mergeCells>
  <phoneticPr fontId="5" type="noConversion"/>
  <conditionalFormatting sqref="B21:E21">
    <cfRule type="iconSet" priority="8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B20:E20">
    <cfRule type="iconSet" priority="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A20">
    <cfRule type="iconSet" priority="2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3FD96A65-7028-4903-A1A4-07DA6BD0DFD1}">
            <x14:iconSet iconSet="4TrafficLights" custom="1">
              <x14:cfvo type="percent">
                <xm:f>0</xm:f>
              </x14:cfvo>
              <x14:cfvo type="num">
                <xm:f>60001</xm:f>
              </x14:cfvo>
              <x14:cfvo type="num">
                <xm:f>75001</xm:f>
              </x14:cfvo>
              <x14:cfvo type="num">
                <xm:f>80001</xm:f>
              </x14:cfvo>
              <x14:cfIcon iconSet="4TrafficLights" iconId="0"/>
              <x14:cfIcon iconSet="3TrafficLights1" iconId="0"/>
              <x14:cfIcon iconSet="3TrafficLights1" iconId="2"/>
              <x14:cfIcon iconSet="3TrafficLights1" iconId="1"/>
            </x14:iconSet>
          </x14:cfRule>
          <xm:sqref>B21:E21</xm:sqref>
        </x14:conditionalFormatting>
        <x14:conditionalFormatting xmlns:xm="http://schemas.microsoft.com/office/excel/2006/main">
          <x14:cfRule type="iconSet" priority="3" id="{44784FBB-7561-4DB6-8884-40ECE3D16D11}">
            <x14:iconSet iconSet="4TrafficLights" custom="1">
              <x14:cfvo type="percent">
                <xm:f>0</xm:f>
              </x14:cfvo>
              <x14:cfvo type="num">
                <xm:f>60001</xm:f>
              </x14:cfvo>
              <x14:cfvo type="num">
                <xm:f>75001</xm:f>
              </x14:cfvo>
              <x14:cfvo type="num">
                <xm:f>80001</xm:f>
              </x14:cfvo>
              <x14:cfIcon iconSet="4TrafficLights" iconId="0"/>
              <x14:cfIcon iconSet="3TrafficLights1" iconId="0"/>
              <x14:cfIcon iconSet="3TrafficLights1" iconId="2"/>
              <x14:cfIcon iconSet="3TrafficLights1" iconId="1"/>
            </x14:iconSet>
          </x14:cfRule>
          <xm:sqref>B20:E20</xm:sqref>
        </x14:conditionalFormatting>
        <x14:conditionalFormatting xmlns:xm="http://schemas.microsoft.com/office/excel/2006/main">
          <x14:cfRule type="iconSet" priority="1" id="{01FD7EE4-56A9-415C-9A95-35C164A2C2EF}">
            <x14:iconSet iconSet="4TrafficLights" custom="1">
              <x14:cfvo type="percent">
                <xm:f>0</xm:f>
              </x14:cfvo>
              <x14:cfvo type="num">
                <xm:f>60001</xm:f>
              </x14:cfvo>
              <x14:cfvo type="num">
                <xm:f>75001</xm:f>
              </x14:cfvo>
              <x14:cfvo type="num">
                <xm:f>80001</xm:f>
              </x14:cfvo>
              <x14:cfIcon iconSet="4TrafficLights" iconId="0"/>
              <x14:cfIcon iconSet="3TrafficLights1" iconId="0"/>
              <x14:cfIcon iconSet="3TrafficLights1" iconId="2"/>
              <x14:cfIcon iconSet="3TrafficLights1" iconId="1"/>
            </x14:iconSet>
          </x14:cfRule>
          <xm:sqref>A20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4B75A0-3ED6-4CFA-9F6E-4C466157B8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QUOTIDIEN - INDICATEURS</vt:lpstr>
      <vt:lpstr>QUOTIDIEN - PERF STAFF</vt:lpstr>
      <vt:lpstr>HEBDO - GC</vt:lpstr>
      <vt:lpstr>TDB1</vt:lpstr>
      <vt:lpstr>OBJECTIF</vt:lpstr>
      <vt:lpstr>ANALYSERESULTAT</vt:lpstr>
      <vt:lpstr>RECAPINDIC</vt:lpstr>
      <vt:lpstr>RESMOIS</vt:lpstr>
      <vt:lpstr>RESULTATMOIS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ROSENWEG, Clement</dc:creator>
  <cp:lastModifiedBy>ROSENWEG, Clement</cp:lastModifiedBy>
  <cp:lastPrinted>2024-01-05T16:08:37Z</cp:lastPrinted>
  <dcterms:created xsi:type="dcterms:W3CDTF">2024-01-03T13:19:58Z</dcterms:created>
  <dcterms:modified xsi:type="dcterms:W3CDTF">2024-01-07T14:11:39Z</dcterms:modified>
</cp:coreProperties>
</file>