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ERDELLE\OK\"/>
    </mc:Choice>
  </mc:AlternateContent>
  <xr:revisionPtr revIDLastSave="0" documentId="13_ncr:1_{D059B73B-D032-4B63-BF59-4980BC2E2A3D}" xr6:coauthVersionLast="47" xr6:coauthVersionMax="47" xr10:uidLastSave="{00000000-0000-0000-0000-000000000000}"/>
  <bookViews>
    <workbookView xWindow="-120" yWindow="-120" windowWidth="29040" windowHeight="15840" tabRatio="795" xr2:uid="{00000000-000D-0000-FFFF-FFFF00000000}"/>
  </bookViews>
  <sheets>
    <sheet name="Gestion du stock" sheetId="9" r:id="rId1"/>
    <sheet name="Besoins" sheetId="25" r:id="rId2"/>
    <sheet name="Feuil3" sheetId="2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28" l="1"/>
  <c r="F38" i="28"/>
  <c r="I38" i="28" s="1"/>
  <c r="H37" i="28"/>
  <c r="F37" i="28"/>
  <c r="I37" i="28" s="1"/>
  <c r="H36" i="28"/>
  <c r="F36" i="28"/>
  <c r="I36" i="28" s="1"/>
  <c r="H35" i="28"/>
  <c r="F35" i="28"/>
  <c r="I35" i="28" s="1"/>
  <c r="H34" i="28"/>
  <c r="F34" i="28"/>
  <c r="I34" i="28" s="1"/>
  <c r="I33" i="28"/>
  <c r="H33" i="28"/>
  <c r="F33" i="28"/>
  <c r="H32" i="28"/>
  <c r="F32" i="28"/>
  <c r="I32" i="28" s="1"/>
  <c r="H31" i="28"/>
  <c r="F31" i="28"/>
  <c r="I31" i="28" s="1"/>
  <c r="I30" i="28"/>
  <c r="H30" i="28"/>
  <c r="F30" i="28"/>
  <c r="H29" i="28"/>
  <c r="F29" i="28"/>
  <c r="I29" i="28" s="1"/>
  <c r="H28" i="28"/>
  <c r="F28" i="28"/>
  <c r="I28" i="28" s="1"/>
  <c r="H27" i="28"/>
  <c r="F27" i="28"/>
  <c r="I27" i="28" s="1"/>
  <c r="I26" i="28"/>
  <c r="H26" i="28"/>
  <c r="F26" i="28"/>
  <c r="I25" i="28"/>
  <c r="H25" i="28"/>
  <c r="F25" i="28"/>
  <c r="D25" i="28"/>
  <c r="A25" i="28"/>
  <c r="I24" i="28"/>
  <c r="H24" i="28"/>
  <c r="F24" i="28"/>
  <c r="D24" i="28"/>
  <c r="A24" i="28"/>
  <c r="H23" i="28"/>
  <c r="F23" i="28"/>
  <c r="I23" i="28" s="1"/>
  <c r="D23" i="28"/>
  <c r="A23" i="28"/>
  <c r="H22" i="28"/>
  <c r="F22" i="28"/>
  <c r="I22" i="28" s="1"/>
  <c r="A22" i="28"/>
  <c r="D22" i="28" s="1"/>
  <c r="I21" i="28"/>
  <c r="H21" i="28"/>
  <c r="F21" i="28"/>
  <c r="A21" i="28"/>
  <c r="D21" i="28" s="1"/>
  <c r="H20" i="28"/>
  <c r="F20" i="28"/>
  <c r="I20" i="28" s="1"/>
  <c r="A20" i="28"/>
  <c r="D20" i="28" s="1"/>
  <c r="H19" i="28"/>
  <c r="F19" i="28"/>
  <c r="I19" i="28" s="1"/>
  <c r="A19" i="28"/>
  <c r="D19" i="28" s="1"/>
  <c r="I18" i="28"/>
  <c r="H18" i="28"/>
  <c r="F18" i="28"/>
  <c r="A18" i="28"/>
  <c r="D18" i="28" s="1"/>
  <c r="I17" i="28"/>
  <c r="H17" i="28"/>
  <c r="F17" i="28"/>
  <c r="D17" i="28"/>
  <c r="A17" i="28"/>
  <c r="H16" i="28"/>
  <c r="F16" i="28"/>
  <c r="I16" i="28" s="1"/>
  <c r="D16" i="28"/>
  <c r="A16" i="28"/>
  <c r="I15" i="28"/>
  <c r="H15" i="28"/>
  <c r="F15" i="28"/>
  <c r="D15" i="28"/>
  <c r="A15" i="28"/>
  <c r="I14" i="28"/>
  <c r="H14" i="28"/>
  <c r="F14" i="28"/>
  <c r="A14" i="28"/>
  <c r="D14" i="28" s="1"/>
  <c r="I13" i="28"/>
  <c r="H13" i="28"/>
  <c r="F13" i="28"/>
  <c r="A13" i="28"/>
  <c r="D13" i="28" s="1"/>
  <c r="H12" i="28"/>
  <c r="F12" i="28"/>
  <c r="I12" i="28" s="1"/>
  <c r="D12" i="28"/>
  <c r="A12" i="28"/>
  <c r="H11" i="28"/>
  <c r="F11" i="28"/>
  <c r="I11" i="28" s="1"/>
  <c r="A11" i="28"/>
  <c r="D11" i="28" s="1"/>
  <c r="I10" i="28"/>
  <c r="H10" i="28"/>
  <c r="F10" i="28"/>
  <c r="A10" i="28"/>
  <c r="D10" i="28" s="1"/>
  <c r="I9" i="28"/>
  <c r="H9" i="28"/>
  <c r="F9" i="28"/>
  <c r="D9" i="28"/>
  <c r="A9" i="28"/>
  <c r="H8" i="28"/>
  <c r="F8" i="28"/>
  <c r="I8" i="28" s="1"/>
  <c r="D8" i="28"/>
  <c r="C8" i="28"/>
  <c r="A8" i="28"/>
  <c r="I7" i="28"/>
  <c r="H7" i="28"/>
  <c r="F7" i="28"/>
  <c r="C7" i="28"/>
  <c r="A7" i="28"/>
  <c r="D7" i="28" s="1"/>
  <c r="H6" i="28"/>
  <c r="F6" i="28"/>
  <c r="I6" i="28" s="1"/>
  <c r="D6" i="28"/>
  <c r="C6" i="28"/>
  <c r="A6" i="28"/>
  <c r="I5" i="28"/>
  <c r="H5" i="28"/>
  <c r="F5" i="28"/>
  <c r="D5" i="28"/>
  <c r="C5" i="28"/>
  <c r="A5" i="28"/>
  <c r="H4" i="28"/>
  <c r="F4" i="28"/>
  <c r="I4" i="28" s="1"/>
  <c r="D4" i="28"/>
  <c r="C4" i="28"/>
  <c r="A4" i="28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7" i="25"/>
  <c r="D8" i="25"/>
  <c r="D7" i="25"/>
  <c r="J10" i="9"/>
  <c r="M10" i="9" s="1"/>
  <c r="L10" i="9"/>
  <c r="L7" i="9"/>
  <c r="L8" i="9"/>
  <c r="L9" i="9"/>
  <c r="L11" i="9"/>
  <c r="L12" i="9"/>
  <c r="L13" i="9"/>
  <c r="L14" i="9"/>
  <c r="L15" i="9"/>
  <c r="L16" i="9"/>
  <c r="L17" i="9"/>
  <c r="L18" i="9"/>
  <c r="L19" i="9"/>
  <c r="L20" i="9"/>
  <c r="L6" i="9"/>
  <c r="L5" i="9"/>
  <c r="L4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21" i="9"/>
  <c r="G8" i="9"/>
  <c r="G7" i="9"/>
  <c r="G6" i="9"/>
  <c r="G5" i="9"/>
  <c r="G4" i="9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9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7" i="25"/>
  <c r="G34" i="25"/>
  <c r="G35" i="25"/>
  <c r="G36" i="25"/>
  <c r="G37" i="25"/>
  <c r="G38" i="25"/>
  <c r="G39" i="25"/>
  <c r="G40" i="25"/>
  <c r="G41" i="25"/>
  <c r="G25" i="25"/>
  <c r="G26" i="25"/>
  <c r="G27" i="25"/>
  <c r="G28" i="25"/>
  <c r="G29" i="25"/>
  <c r="G30" i="25"/>
  <c r="G31" i="25"/>
  <c r="G32" i="25"/>
  <c r="G33" i="25"/>
  <c r="G24" i="25"/>
  <c r="G23" i="25"/>
  <c r="G22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11" i="25"/>
  <c r="C10" i="25"/>
  <c r="C9" i="25"/>
  <c r="C8" i="25"/>
  <c r="C7" i="25"/>
  <c r="J23" i="9"/>
  <c r="M23" i="9" s="1"/>
  <c r="J24" i="9"/>
  <c r="M24" i="9" s="1"/>
  <c r="J25" i="9"/>
  <c r="J26" i="9"/>
  <c r="M26" i="9" s="1"/>
  <c r="J27" i="9"/>
  <c r="M27" i="9" s="1"/>
  <c r="J28" i="9"/>
  <c r="M28" i="9" s="1"/>
  <c r="J29" i="9"/>
  <c r="M29" i="9" s="1"/>
  <c r="J30" i="9"/>
  <c r="M30" i="9" s="1"/>
  <c r="J31" i="9"/>
  <c r="M31" i="9" s="1"/>
  <c r="J32" i="9"/>
  <c r="M32" i="9" s="1"/>
  <c r="J33" i="9"/>
  <c r="M33" i="9" s="1"/>
  <c r="J34" i="9"/>
  <c r="M34" i="9" s="1"/>
  <c r="J35" i="9"/>
  <c r="M35" i="9" s="1"/>
  <c r="J36" i="9"/>
  <c r="M36" i="9" s="1"/>
  <c r="J37" i="9"/>
  <c r="M37" i="9" s="1"/>
  <c r="J38" i="9"/>
  <c r="M38" i="9" s="1"/>
  <c r="J22" i="9"/>
  <c r="M22" i="9" s="1"/>
  <c r="J21" i="9"/>
  <c r="M21" i="9" s="1"/>
  <c r="J7" i="9"/>
  <c r="M7" i="9" s="1"/>
  <c r="J8" i="9"/>
  <c r="M8" i="9" s="1"/>
  <c r="J9" i="9"/>
  <c r="M9" i="9" s="1"/>
  <c r="J11" i="9"/>
  <c r="M11" i="9" s="1"/>
  <c r="J12" i="9"/>
  <c r="M12" i="9" s="1"/>
  <c r="J13" i="9"/>
  <c r="M13" i="9" s="1"/>
  <c r="J14" i="9"/>
  <c r="M14" i="9" s="1"/>
  <c r="J15" i="9"/>
  <c r="M15" i="9" s="1"/>
  <c r="J16" i="9"/>
  <c r="M16" i="9" s="1"/>
  <c r="J17" i="9"/>
  <c r="M17" i="9" s="1"/>
  <c r="J18" i="9"/>
  <c r="M18" i="9" s="1"/>
  <c r="J19" i="9"/>
  <c r="M19" i="9" s="1"/>
  <c r="J20" i="9"/>
  <c r="M20" i="9" s="1"/>
  <c r="J6" i="9"/>
  <c r="M6" i="9" s="1"/>
  <c r="J5" i="9"/>
  <c r="M5" i="9" s="1"/>
  <c r="J4" i="9"/>
  <c r="M4" i="9" s="1"/>
  <c r="E9" i="9"/>
  <c r="H9" i="9" s="1"/>
  <c r="E10" i="9"/>
  <c r="H10" i="9" s="1"/>
  <c r="E11" i="9"/>
  <c r="H11" i="9" s="1"/>
  <c r="E12" i="9"/>
  <c r="H12" i="9" s="1"/>
  <c r="E13" i="9"/>
  <c r="H13" i="9" s="1"/>
  <c r="E14" i="9"/>
  <c r="H14" i="9" s="1"/>
  <c r="E15" i="9"/>
  <c r="H15" i="9" s="1"/>
  <c r="E16" i="9"/>
  <c r="H16" i="9" s="1"/>
  <c r="E17" i="9"/>
  <c r="H17" i="9" s="1"/>
  <c r="E18" i="9"/>
  <c r="H18" i="9" s="1"/>
  <c r="E19" i="9"/>
  <c r="H19" i="9" s="1"/>
  <c r="E20" i="9"/>
  <c r="H20" i="9" s="1"/>
  <c r="E21" i="9"/>
  <c r="H21" i="9" s="1"/>
  <c r="E22" i="9"/>
  <c r="H22" i="9" s="1"/>
  <c r="E23" i="9"/>
  <c r="H23" i="9" s="1"/>
  <c r="E24" i="9"/>
  <c r="H24" i="9" s="1"/>
  <c r="E25" i="9"/>
  <c r="H25" i="9" s="1"/>
  <c r="E8" i="9"/>
  <c r="H8" i="9" s="1"/>
  <c r="E7" i="9"/>
  <c r="H7" i="9" s="1"/>
  <c r="E6" i="9"/>
  <c r="H6" i="9" s="1"/>
  <c r="E5" i="9"/>
  <c r="H5" i="9" s="1"/>
  <c r="E4" i="9"/>
  <c r="H4" i="9" s="1"/>
  <c r="M25" i="9"/>
  <c r="B3" i="25" l="1"/>
  <c r="G43" i="25"/>
  <c r="C30" i="25"/>
  <c r="H3" i="25" l="1"/>
  <c r="H27" i="25" s="1"/>
  <c r="H38" i="25" l="1"/>
  <c r="H30" i="25"/>
  <c r="H34" i="25"/>
  <c r="H29" i="25"/>
  <c r="H37" i="25"/>
  <c r="H36" i="25"/>
  <c r="H39" i="25"/>
  <c r="H33" i="25"/>
  <c r="H32" i="25"/>
  <c r="H41" i="25"/>
  <c r="H22" i="25"/>
  <c r="H24" i="25"/>
  <c r="H23" i="25"/>
  <c r="H40" i="25"/>
  <c r="H35" i="25"/>
  <c r="H31" i="25"/>
  <c r="H26" i="25"/>
  <c r="H28" i="25"/>
  <c r="H25" i="25"/>
  <c r="F3" i="25" l="1"/>
</calcChain>
</file>

<file path=xl/sharedStrings.xml><?xml version="1.0" encoding="utf-8"?>
<sst xmlns="http://schemas.openxmlformats.org/spreadsheetml/2006/main" count="247" uniqueCount="57">
  <si>
    <t>Désignation</t>
  </si>
  <si>
    <t>Nombre de pièces</t>
  </si>
  <si>
    <t>DESIGNATION</t>
  </si>
  <si>
    <t>QTE</t>
  </si>
  <si>
    <t>BESOIN</t>
  </si>
  <si>
    <t>Qté
nécessaire</t>
  </si>
  <si>
    <t>NEO</t>
  </si>
  <si>
    <t>SWAN</t>
  </si>
  <si>
    <t>Serre-joint D</t>
  </si>
  <si>
    <t>Arc E</t>
  </si>
  <si>
    <t>Carton emballage PN</t>
  </si>
  <si>
    <t>Arc siège B</t>
  </si>
  <si>
    <t>Cale carton emballage PN</t>
  </si>
  <si>
    <t>Bague intermédiaire EP 3C</t>
  </si>
  <si>
    <t>Barre de siège E</t>
  </si>
  <si>
    <t>Cache écrou M10</t>
  </si>
  <si>
    <t>Cache écrou M6</t>
  </si>
  <si>
    <t>Cache profil Poppelmann</t>
  </si>
  <si>
    <t>Collier Rislan</t>
  </si>
  <si>
    <t>Ecrou Inox M10 Nylstop</t>
  </si>
  <si>
    <t>Ecrou Inox M6 Nylstop</t>
  </si>
  <si>
    <t>Etiquette recommandation PSA</t>
  </si>
  <si>
    <t>Interface siège L</t>
  </si>
  <si>
    <t>Rondelle inox Z10</t>
  </si>
  <si>
    <t>Vis inox H M10X30</t>
  </si>
  <si>
    <t>Vis inox H M6X16</t>
  </si>
  <si>
    <t>Vis inox H M6X45</t>
  </si>
  <si>
    <t>Bague J</t>
  </si>
  <si>
    <t>Bouchon plastique</t>
  </si>
  <si>
    <t>Bouton tonneau</t>
  </si>
  <si>
    <t>Bride M</t>
  </si>
  <si>
    <t>Capuchon carré</t>
  </si>
  <si>
    <t>Flyer</t>
  </si>
  <si>
    <t>Goupille cylindrique D2X24</t>
  </si>
  <si>
    <t>Goupille cylindrique D8X28</t>
  </si>
  <si>
    <t>Paire de brassière</t>
  </si>
  <si>
    <t>Paire élastique</t>
  </si>
  <si>
    <t>Papier de soie</t>
  </si>
  <si>
    <t>Poignée indexable</t>
  </si>
  <si>
    <t>Porte poulie K</t>
  </si>
  <si>
    <t>Poulie Caujolie 66015</t>
  </si>
  <si>
    <t>Rondelle inoz Z6</t>
  </si>
  <si>
    <t>Tambour L</t>
  </si>
  <si>
    <t>Vis inox STHC M5X4</t>
  </si>
  <si>
    <t>Vis inox STHC M6X45</t>
  </si>
  <si>
    <t>COMMUNE-PS-PK</t>
  </si>
  <si>
    <t>COMMUNE-PN-PS</t>
  </si>
  <si>
    <t>COMMUNE-PN-PS-PK</t>
  </si>
  <si>
    <t>PRODUITS</t>
  </si>
  <si>
    <t>NEO SPECIFIQUE</t>
  </si>
  <si>
    <t>SWAN SPECIFIQUE</t>
  </si>
  <si>
    <t>KIT SPECIFIQUE</t>
  </si>
  <si>
    <t>Stock
disponible</t>
  </si>
  <si>
    <t>Etat</t>
  </si>
  <si>
    <t>ETAT</t>
  </si>
  <si>
    <r>
      <t xml:space="preserve">QUEL </t>
    </r>
    <r>
      <rPr>
        <b/>
        <sz val="18"/>
        <color theme="4" tint="-0.249977111117893"/>
        <rFont val="Calibri"/>
        <family val="2"/>
      </rPr>
      <t>STOCK</t>
    </r>
    <r>
      <rPr>
        <b/>
        <sz val="18"/>
        <color rgb="FF000000"/>
        <rFont val="Calibri"/>
        <family val="2"/>
      </rPr>
      <t xml:space="preserve"> POUR </t>
    </r>
    <r>
      <rPr>
        <b/>
        <sz val="18"/>
        <color rgb="FFFF0000"/>
        <rFont val="Calibri"/>
        <family val="2"/>
      </rPr>
      <t>FABRICATION</t>
    </r>
    <r>
      <rPr>
        <b/>
        <sz val="18"/>
        <color rgb="FF000000"/>
        <rFont val="Calibri"/>
        <family val="2"/>
      </rPr>
      <t xml:space="preserve"> DE</t>
    </r>
  </si>
  <si>
    <t>Toujours 100% dans cette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</si>
</sst>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General\ &quot;NEO&quot;"/>
    <numFmt numFmtId="165" formatCode="General\ &quot;SWAN&quot;"/>
    <numFmt numFmtId="166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</font>
    <font>
      <b/>
      <sz val="18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family val="2"/>
      <scheme val="minor"/>
    </font>
    <font>
      <sz val="12"/>
      <color rgb="FF177245"/>
      <name val="Courier New"/>
      <family val="3"/>
    </font>
    <font>
      <b/>
      <sz val="12"/>
      <name val="Calibri"/>
      <family val="2"/>
      <scheme val="minor"/>
    </font>
    <font>
      <b/>
      <sz val="12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rgb="FF2C818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74">
    <xf numFmtId="0" fontId="0" fillId="0" borderId="0" xfId="0"/>
    <xf numFmtId="0" fontId="0" fillId="3" borderId="0" xfId="0" applyFill="1" applyProtection="1">
      <protection locked="0"/>
    </xf>
    <xf numFmtId="0" fontId="16" fillId="11" borderId="0" xfId="0" applyFont="1" applyFill="1" applyProtection="1">
      <protection locked="0"/>
    </xf>
    <xf numFmtId="0" fontId="0" fillId="0" borderId="0" xfId="0" applyProtection="1">
      <protection locked="0"/>
    </xf>
    <xf numFmtId="164" fontId="1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0" xfId="0" applyNumberFormat="1" applyFont="1" applyFill="1" applyAlignment="1" applyProtection="1">
      <alignment horizontal="center" vertical="center"/>
      <protection locked="0"/>
    </xf>
    <xf numFmtId="165" fontId="1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8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Protection="1"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1" fillId="6" borderId="0" xfId="0" applyNumberFormat="1" applyFont="1" applyFill="1" applyAlignment="1" applyProtection="1">
      <alignment horizontal="center" vertical="center"/>
      <protection locked="0"/>
    </xf>
    <xf numFmtId="0" fontId="15" fillId="11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9" fillId="6" borderId="0" xfId="1" applyFont="1" applyFill="1" applyProtection="1">
      <protection locked="0"/>
    </xf>
    <xf numFmtId="9" fontId="14" fillId="7" borderId="0" xfId="2" applyFont="1" applyFill="1" applyAlignment="1" applyProtection="1">
      <alignment horizontal="center" vertical="center"/>
      <protection locked="0"/>
    </xf>
    <xf numFmtId="164" fontId="3" fillId="10" borderId="0" xfId="0" applyNumberFormat="1" applyFont="1" applyFill="1" applyAlignment="1" applyProtection="1">
      <alignment vertical="center"/>
      <protection locked="0"/>
    </xf>
    <xf numFmtId="9" fontId="14" fillId="7" borderId="0" xfId="2" applyFont="1" applyFill="1" applyBorder="1" applyAlignment="1" applyProtection="1">
      <alignment vertical="center"/>
      <protection locked="0"/>
    </xf>
    <xf numFmtId="9" fontId="14" fillId="7" borderId="0" xfId="2" applyFont="1" applyFill="1" applyAlignment="1" applyProtection="1">
      <alignment vertical="center"/>
      <protection locked="0"/>
    </xf>
    <xf numFmtId="164" fontId="3" fillId="2" borderId="0" xfId="0" applyNumberFormat="1" applyFont="1" applyFill="1" applyAlignment="1" applyProtection="1">
      <alignment vertical="center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4" fillId="6" borderId="1" xfId="0" applyFont="1" applyFill="1" applyBorder="1" applyProtection="1">
      <protection locked="0"/>
    </xf>
    <xf numFmtId="0" fontId="4" fillId="6" borderId="0" xfId="0" applyFont="1" applyFill="1" applyProtection="1">
      <protection locked="0"/>
    </xf>
    <xf numFmtId="9" fontId="14" fillId="7" borderId="0" xfId="2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vertical="center" wrapText="1"/>
      <protection locked="0"/>
    </xf>
    <xf numFmtId="1" fontId="5" fillId="9" borderId="1" xfId="0" applyNumberFormat="1" applyFont="1" applyFill="1" applyBorder="1" applyAlignment="1" applyProtection="1">
      <alignment horizontal="center" vertical="center"/>
      <protection locked="0"/>
    </xf>
    <xf numFmtId="1" fontId="5" fillId="13" borderId="1" xfId="0" applyNumberFormat="1" applyFont="1" applyFill="1" applyBorder="1" applyAlignment="1" applyProtection="1">
      <alignment horizontal="center" vertical="center"/>
      <protection locked="0"/>
    </xf>
    <xf numFmtId="0" fontId="4" fillId="14" borderId="1" xfId="0" applyFont="1" applyFill="1" applyBorder="1" applyProtection="1">
      <protection locked="0"/>
    </xf>
    <xf numFmtId="0" fontId="0" fillId="9" borderId="1" xfId="0" applyFill="1" applyBorder="1" applyAlignment="1" applyProtection="1">
      <alignment horizontal="center" wrapText="1"/>
      <protection locked="0"/>
    </xf>
    <xf numFmtId="0" fontId="0" fillId="9" borderId="1" xfId="0" applyFill="1" applyBorder="1" applyAlignment="1" applyProtection="1">
      <alignment horizontal="center"/>
      <protection locked="0"/>
    </xf>
    <xf numFmtId="1" fontId="5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8" fillId="0" borderId="0" xfId="0" applyFont="1" applyProtection="1"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 applyAlignment="1">
      <alignment horizontal="center" vertical="center"/>
    </xf>
    <xf numFmtId="166" fontId="4" fillId="9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/>
    <xf numFmtId="1" fontId="4" fillId="10" borderId="1" xfId="0" applyNumberFormat="1" applyFont="1" applyFill="1" applyBorder="1" applyAlignment="1">
      <alignment horizontal="center" vertical="center"/>
    </xf>
    <xf numFmtId="166" fontId="4" fillId="10" borderId="1" xfId="0" applyNumberFormat="1" applyFont="1" applyFill="1" applyBorder="1" applyAlignment="1">
      <alignment horizontal="center" vertical="center"/>
    </xf>
    <xf numFmtId="0" fontId="17" fillId="10" borderId="1" xfId="0" applyFont="1" applyFill="1" applyBorder="1"/>
    <xf numFmtId="1" fontId="17" fillId="10" borderId="1" xfId="0" applyNumberFormat="1" applyFont="1" applyFill="1" applyBorder="1" applyAlignment="1">
      <alignment horizontal="center" vertical="center"/>
    </xf>
    <xf numFmtId="164" fontId="14" fillId="8" borderId="10" xfId="0" applyNumberFormat="1" applyFont="1" applyFill="1" applyBorder="1" applyAlignment="1">
      <alignment horizontal="center" vertical="center"/>
    </xf>
    <xf numFmtId="165" fontId="14" fillId="8" borderId="10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left" vertical="center"/>
      <protection locked="0"/>
    </xf>
    <xf numFmtId="0" fontId="0" fillId="9" borderId="4" xfId="0" applyFill="1" applyBorder="1" applyAlignment="1" applyProtection="1">
      <alignment horizontal="left" vertical="center"/>
      <protection locked="0"/>
    </xf>
    <xf numFmtId="0" fontId="0" fillId="9" borderId="1" xfId="0" applyFill="1" applyBorder="1" applyAlignment="1" applyProtection="1">
      <alignment horizontal="left" vertical="center"/>
      <protection locked="0"/>
    </xf>
    <xf numFmtId="0" fontId="0" fillId="12" borderId="1" xfId="0" applyFill="1" applyBorder="1" applyAlignment="1" applyProtection="1">
      <alignment horizontal="left" vertical="center"/>
      <protection locked="0"/>
    </xf>
    <xf numFmtId="164" fontId="19" fillId="15" borderId="4" xfId="0" applyNumberFormat="1" applyFont="1" applyFill="1" applyBorder="1" applyAlignment="1" applyProtection="1">
      <alignment horizontal="center" vertical="center"/>
      <protection locked="0"/>
    </xf>
    <xf numFmtId="165" fontId="19" fillId="15" borderId="4" xfId="0" applyNumberFormat="1" applyFont="1" applyFill="1" applyBorder="1" applyAlignment="1" applyProtection="1">
      <alignment horizontal="center" vertical="center"/>
      <protection locked="0"/>
    </xf>
    <xf numFmtId="0" fontId="4" fillId="16" borderId="1" xfId="0" applyFont="1" applyFill="1" applyBorder="1"/>
    <xf numFmtId="1" fontId="4" fillId="16" borderId="1" xfId="0" applyNumberFormat="1" applyFont="1" applyFill="1" applyBorder="1" applyAlignment="1">
      <alignment horizontal="center" vertical="center"/>
    </xf>
    <xf numFmtId="166" fontId="4" fillId="16" borderId="1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0" fillId="17" borderId="1" xfId="0" applyFont="1" applyFill="1" applyBorder="1" applyAlignment="1" applyProtection="1">
      <alignment horizontal="center" vertical="center"/>
      <protection locked="0"/>
    </xf>
    <xf numFmtId="0" fontId="20" fillId="17" borderId="1" xfId="0" applyFont="1" applyFill="1" applyBorder="1" applyAlignment="1" applyProtection="1">
      <alignment horizontal="center" vertical="center" wrapText="1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19"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rgb="FF2C8182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>
        <bottom style="thin">
          <color indexed="64"/>
        </bottom>
      </border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protection locked="0" hidden="0"/>
    </dxf>
  </dxfs>
  <tableStyles count="1" defaultTableStyle="TableStyleMedium2" defaultPivotStyle="PivotStyleLight16">
    <tableStyle name="Invisible" pivot="0" table="0" count="0" xr9:uid="{D8A07A89-D53F-4755-94A9-55A32BE386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6</xdr:row>
      <xdr:rowOff>9526</xdr:rowOff>
    </xdr:from>
    <xdr:to>
      <xdr:col>14</xdr:col>
      <xdr:colOff>466725</xdr:colOff>
      <xdr:row>7</xdr:row>
      <xdr:rowOff>133351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9D07CA1-E43D-CEAF-8B2E-DA3AE3E154E8}"/>
            </a:ext>
          </a:extLst>
        </xdr:cNvPr>
        <xdr:cNvSpPr txBox="1"/>
      </xdr:nvSpPr>
      <xdr:spPr>
        <a:xfrm>
          <a:off x="6334125" y="1343026"/>
          <a:ext cx="55911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nomenclatures devront se mettre à jour en fonction du tableau gestion du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62AC03-93B7-4FA5-80BF-AEF0207D500C}" name="Tableau34" displayName="Tableau34" ref="A2:C39" totalsRowShown="0" headerRowDxfId="0" dataDxfId="18" headerRowBorderDxfId="1">
  <autoFilter ref="A2:C39" xr:uid="{3562AC03-93B7-4FA5-80BF-AEF0207D500C}"/>
  <tableColumns count="3">
    <tableColumn id="2" xr3:uid="{7E101C71-3EC8-40A6-954F-0A2CCB1A7E60}" name="Désignation" dataDxfId="13"/>
    <tableColumn id="13" xr3:uid="{1F12DDFB-D05E-42EC-BC54-043527796057}" name="Qté_x000a_nécessaire" dataDxfId="14"/>
    <tableColumn id="4" xr3:uid="{D6CA7744-18D9-487B-A45F-75F2094D9A4C}" name="Stock_x000a_disponible" dataDxf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5E33-111D-4768-B38A-DF95A0599BC7}">
  <sheetPr codeName="Feuil5"/>
  <dimension ref="A1:P54"/>
  <sheetViews>
    <sheetView tabSelected="1" workbookViewId="0">
      <pane ySplit="3" topLeftCell="A4" activePane="bottomLeft" state="frozen"/>
      <selection pane="bottomLeft" activeCell="V8" sqref="V8"/>
    </sheetView>
  </sheetViews>
  <sheetFormatPr baseColWidth="10" defaultRowHeight="15" x14ac:dyDescent="0.25"/>
  <cols>
    <col min="1" max="1" width="29.140625" style="3" customWidth="1"/>
    <col min="2" max="2" width="11.85546875" style="3" bestFit="1" customWidth="1"/>
    <col min="3" max="3" width="15.7109375" style="18" bestFit="1" customWidth="1"/>
    <col min="4" max="4" width="2.7109375" style="1" customWidth="1"/>
    <col min="5" max="5" width="10.42578125" style="3" bestFit="1" customWidth="1"/>
    <col min="6" max="6" width="25.140625" style="3" customWidth="1"/>
    <col min="7" max="7" width="4.85546875" style="3" customWidth="1"/>
    <col min="8" max="8" width="9.5703125" style="3" customWidth="1"/>
    <col min="9" max="9" width="2.7109375" style="22" customWidth="1"/>
    <col min="10" max="10" width="10.140625" style="3" customWidth="1"/>
    <col min="11" max="11" width="25.140625" style="3" customWidth="1"/>
    <col min="12" max="12" width="4.85546875" style="22" customWidth="1"/>
    <col min="13" max="13" width="8" style="22" customWidth="1"/>
    <col min="14" max="14" width="1.7109375" style="1" customWidth="1"/>
    <col min="15" max="15" width="8" style="3" customWidth="1"/>
    <col min="16" max="16" width="8" style="3" hidden="1" customWidth="1"/>
    <col min="17" max="18" width="8" style="3" customWidth="1"/>
    <col min="19" max="19" width="9.140625" style="3" customWidth="1"/>
    <col min="20" max="20" width="6.140625" style="3" customWidth="1"/>
    <col min="21" max="16384" width="11.42578125" style="3"/>
  </cols>
  <sheetData>
    <row r="1" spans="1:16" ht="24" thickBot="1" x14ac:dyDescent="0.3">
      <c r="A1" s="71"/>
      <c r="B1" s="71"/>
      <c r="C1" s="71"/>
      <c r="E1" s="56" t="s">
        <v>55</v>
      </c>
      <c r="F1" s="57"/>
      <c r="G1" s="57"/>
      <c r="H1" s="57"/>
      <c r="I1" s="57"/>
      <c r="J1" s="57"/>
      <c r="K1" s="57"/>
      <c r="L1" s="57"/>
      <c r="M1" s="58"/>
      <c r="N1" s="2"/>
    </row>
    <row r="2" spans="1:16" ht="47.25" x14ac:dyDescent="0.25">
      <c r="A2" s="72" t="s">
        <v>0</v>
      </c>
      <c r="B2" s="73" t="s">
        <v>5</v>
      </c>
      <c r="C2" s="73" t="s">
        <v>52</v>
      </c>
      <c r="E2" s="66">
        <v>10</v>
      </c>
      <c r="F2" s="5"/>
      <c r="G2" s="5"/>
      <c r="H2" s="5"/>
      <c r="I2" s="6"/>
      <c r="J2" s="67">
        <v>20</v>
      </c>
      <c r="K2" s="8"/>
      <c r="L2" s="5"/>
      <c r="M2" s="5"/>
      <c r="N2" s="2"/>
    </row>
    <row r="3" spans="1:16" s="15" customFormat="1" ht="15.75" x14ac:dyDescent="0.25">
      <c r="A3" s="62" t="s">
        <v>9</v>
      </c>
      <c r="B3" s="16">
        <v>2</v>
      </c>
      <c r="C3" s="37">
        <v>44</v>
      </c>
      <c r="D3" s="9"/>
      <c r="E3" s="10" t="s">
        <v>4</v>
      </c>
      <c r="F3" s="11" t="s">
        <v>2</v>
      </c>
      <c r="G3" s="12" t="s">
        <v>3</v>
      </c>
      <c r="H3" s="12" t="s">
        <v>53</v>
      </c>
      <c r="I3" s="13"/>
      <c r="J3" s="12" t="s">
        <v>4</v>
      </c>
      <c r="K3" s="10" t="s">
        <v>2</v>
      </c>
      <c r="L3" s="12" t="s">
        <v>3</v>
      </c>
      <c r="M3" s="12" t="s">
        <v>54</v>
      </c>
      <c r="N3" s="14"/>
    </row>
    <row r="4" spans="1:16" ht="15.75" x14ac:dyDescent="0.25">
      <c r="A4" s="62" t="s">
        <v>8</v>
      </c>
      <c r="B4" s="16">
        <v>1</v>
      </c>
      <c r="C4" s="37">
        <v>11</v>
      </c>
      <c r="E4" s="42">
        <f>B20*$E$2</f>
        <v>10</v>
      </c>
      <c r="F4" s="43" t="s">
        <v>10</v>
      </c>
      <c r="G4" s="43">
        <f>B20</f>
        <v>1</v>
      </c>
      <c r="H4" s="43" t="str">
        <f>IF(E4&lt;=C20,"OK","NOK")</f>
        <v>OK</v>
      </c>
      <c r="I4" s="17"/>
      <c r="J4" s="43">
        <f>B20*$J$2</f>
        <v>20</v>
      </c>
      <c r="K4" s="43" t="s">
        <v>10</v>
      </c>
      <c r="L4" s="43">
        <f>B20</f>
        <v>1</v>
      </c>
      <c r="M4" s="43" t="str">
        <f>IF(J4&lt;=C20,"OK","NOK")</f>
        <v>OK</v>
      </c>
      <c r="N4" s="2"/>
      <c r="P4" s="15" t="s">
        <v>48</v>
      </c>
    </row>
    <row r="5" spans="1:16" x14ac:dyDescent="0.25">
      <c r="A5" s="63" t="s">
        <v>11</v>
      </c>
      <c r="B5" s="16">
        <v>2</v>
      </c>
      <c r="C5" s="36">
        <v>152</v>
      </c>
      <c r="E5" s="42">
        <f>B21*$E$2</f>
        <v>10</v>
      </c>
      <c r="F5" s="43" t="s">
        <v>12</v>
      </c>
      <c r="G5" s="43">
        <f>B21</f>
        <v>1</v>
      </c>
      <c r="H5" s="43" t="str">
        <f>IF(E5&lt;=C21,"OK","NOK")</f>
        <v>OK</v>
      </c>
      <c r="I5" s="17"/>
      <c r="J5" s="43">
        <f>B21*$J$2</f>
        <v>20</v>
      </c>
      <c r="K5" s="43" t="s">
        <v>12</v>
      </c>
      <c r="L5" s="43">
        <f>B21</f>
        <v>1</v>
      </c>
      <c r="M5" s="43" t="str">
        <f>IF(J5&lt;=C21,"OK","NOK")</f>
        <v>OK</v>
      </c>
      <c r="N5" s="2"/>
      <c r="P5" s="3" t="s">
        <v>49</v>
      </c>
    </row>
    <row r="6" spans="1:16" x14ac:dyDescent="0.25">
      <c r="A6" s="64" t="s">
        <v>13</v>
      </c>
      <c r="B6" s="16">
        <v>1</v>
      </c>
      <c r="C6" s="39">
        <v>36</v>
      </c>
      <c r="E6" s="42">
        <f>B3*$E$2</f>
        <v>20</v>
      </c>
      <c r="F6" s="43" t="s">
        <v>9</v>
      </c>
      <c r="G6" s="43">
        <f>B3</f>
        <v>2</v>
      </c>
      <c r="H6" s="43" t="str">
        <f>IF(E6&lt;=C3,"OK","NOK")</f>
        <v>OK</v>
      </c>
      <c r="I6" s="17"/>
      <c r="J6" s="43">
        <f>Tableau34[[#This Row],[Qté
nécessaire]]*$J$2</f>
        <v>20</v>
      </c>
      <c r="K6" s="44" t="s">
        <v>11</v>
      </c>
      <c r="L6" s="43">
        <f>Tableau34[[#This Row],[Qté
nécessaire]]</f>
        <v>1</v>
      </c>
      <c r="M6" s="43" t="str">
        <f>IF(J6&lt;=C7,"OK","NOK")</f>
        <v>OK</v>
      </c>
      <c r="N6" s="2"/>
      <c r="P6" s="3" t="s">
        <v>50</v>
      </c>
    </row>
    <row r="7" spans="1:16" x14ac:dyDescent="0.25">
      <c r="A7" s="64" t="s">
        <v>14</v>
      </c>
      <c r="B7" s="16">
        <v>1</v>
      </c>
      <c r="C7" s="39">
        <v>44</v>
      </c>
      <c r="E7" s="42">
        <f>B4*$E$2</f>
        <v>10</v>
      </c>
      <c r="F7" s="43" t="s">
        <v>8</v>
      </c>
      <c r="G7" s="43">
        <f>B4</f>
        <v>1</v>
      </c>
      <c r="H7" s="43" t="str">
        <f>IF(E7&lt;=C4,"OK","NOK")</f>
        <v>OK</v>
      </c>
      <c r="I7" s="17"/>
      <c r="J7" s="43">
        <f>Tableau34[[#This Row],[Qté
nécessaire]]*$J$2</f>
        <v>20</v>
      </c>
      <c r="K7" s="43" t="s">
        <v>13</v>
      </c>
      <c r="L7" s="43">
        <f>Tableau34[[#This Row],[Qté
nécessaire]]</f>
        <v>1</v>
      </c>
      <c r="M7" s="43" t="str">
        <f>IF(J7&lt;=C8,"OK","NOK")</f>
        <v>OK</v>
      </c>
      <c r="N7" s="2"/>
      <c r="P7" s="3" t="s">
        <v>51</v>
      </c>
    </row>
    <row r="8" spans="1:16" x14ac:dyDescent="0.25">
      <c r="A8" s="64" t="s">
        <v>15</v>
      </c>
      <c r="B8" s="16">
        <v>4</v>
      </c>
      <c r="C8" s="39">
        <v>240</v>
      </c>
      <c r="E8" s="42">
        <f>B22*$E$2</f>
        <v>20</v>
      </c>
      <c r="F8" s="43" t="s">
        <v>27</v>
      </c>
      <c r="G8" s="43">
        <f>B22</f>
        <v>2</v>
      </c>
      <c r="H8" s="43" t="str">
        <f>IF(E8&lt;=C22,"OK","NOK")</f>
        <v>OK</v>
      </c>
      <c r="I8" s="17"/>
      <c r="J8" s="43">
        <f>Tableau34[[#This Row],[Qté
nécessaire]]*$J$2</f>
        <v>80</v>
      </c>
      <c r="K8" s="43" t="s">
        <v>14</v>
      </c>
      <c r="L8" s="43">
        <f>Tableau34[[#This Row],[Qté
nécessaire]]</f>
        <v>4</v>
      </c>
      <c r="M8" s="43" t="str">
        <f>IF(J8&lt;=C9,"OK","NOK")</f>
        <v>OK</v>
      </c>
      <c r="N8" s="2"/>
      <c r="P8" s="3" t="s">
        <v>46</v>
      </c>
    </row>
    <row r="9" spans="1:16" x14ac:dyDescent="0.25">
      <c r="A9" s="64" t="s">
        <v>16</v>
      </c>
      <c r="B9" s="16">
        <v>4</v>
      </c>
      <c r="C9" s="39">
        <v>260</v>
      </c>
      <c r="E9" s="42">
        <f>B23*$E$2</f>
        <v>20</v>
      </c>
      <c r="F9" s="43" t="s">
        <v>28</v>
      </c>
      <c r="G9" s="43">
        <v>2</v>
      </c>
      <c r="H9" s="43" t="str">
        <f>IF(E9&lt;=C23,"OK","NOK")</f>
        <v>OK</v>
      </c>
      <c r="I9" s="17"/>
      <c r="J9" s="43">
        <f>Tableau34[[#This Row],[Qté
nécessaire]]*$J$2</f>
        <v>80</v>
      </c>
      <c r="K9" s="43" t="s">
        <v>15</v>
      </c>
      <c r="L9" s="43">
        <f>Tableau34[[#This Row],[Qté
nécessaire]]</f>
        <v>4</v>
      </c>
      <c r="M9" s="43" t="str">
        <f>IF(J9&lt;=C10,"OK","NOK")</f>
        <v>OK</v>
      </c>
      <c r="N9" s="2"/>
      <c r="P9" s="3" t="s">
        <v>45</v>
      </c>
    </row>
    <row r="10" spans="1:16" x14ac:dyDescent="0.25">
      <c r="A10" s="64" t="s">
        <v>17</v>
      </c>
      <c r="B10" s="16">
        <v>1</v>
      </c>
      <c r="C10" s="39">
        <v>88</v>
      </c>
      <c r="E10" s="42">
        <f>B24*$E$2</f>
        <v>20</v>
      </c>
      <c r="F10" s="43" t="s">
        <v>29</v>
      </c>
      <c r="G10" s="43">
        <v>2</v>
      </c>
      <c r="H10" s="43" t="str">
        <f>IF(E10&lt;=C24,"OK","NOK")</f>
        <v>OK</v>
      </c>
      <c r="I10" s="17"/>
      <c r="J10" s="43">
        <f>Tableau34[[#This Row],[Qté
nécessaire]]*$J$2</f>
        <v>20</v>
      </c>
      <c r="K10" s="43" t="s">
        <v>16</v>
      </c>
      <c r="L10" s="43">
        <f>Tableau34[[#This Row],[Qté
nécessaire]]</f>
        <v>1</v>
      </c>
      <c r="M10" s="43" t="str">
        <f>IF(J10&lt;=C11,"OK","NOK")</f>
        <v>OK</v>
      </c>
      <c r="N10" s="2"/>
      <c r="P10" s="3" t="s">
        <v>47</v>
      </c>
    </row>
    <row r="11" spans="1:16" x14ac:dyDescent="0.25">
      <c r="A11" s="64" t="s">
        <v>18</v>
      </c>
      <c r="B11" s="16">
        <v>2</v>
      </c>
      <c r="C11" s="40">
        <v>100</v>
      </c>
      <c r="E11" s="42">
        <f>B25*$E$2</f>
        <v>10</v>
      </c>
      <c r="F11" s="43" t="s">
        <v>30</v>
      </c>
      <c r="G11" s="43">
        <v>1</v>
      </c>
      <c r="H11" s="43" t="str">
        <f>IF(E11&lt;=C25,"OK","NOK")</f>
        <v>OK</v>
      </c>
      <c r="I11" s="17"/>
      <c r="J11" s="43">
        <f>Tableau34[[#This Row],[Qté
nécessaire]]*$J$2</f>
        <v>40</v>
      </c>
      <c r="K11" s="43" t="s">
        <v>17</v>
      </c>
      <c r="L11" s="43">
        <f>Tableau34[[#This Row],[Qté
nécessaire]]</f>
        <v>2</v>
      </c>
      <c r="M11" s="43" t="str">
        <f>IF(J11&lt;=C12,"OK","NOK")</f>
        <v>OK</v>
      </c>
      <c r="N11" s="2"/>
    </row>
    <row r="12" spans="1:16" x14ac:dyDescent="0.25">
      <c r="A12" s="64" t="s">
        <v>19</v>
      </c>
      <c r="B12" s="16">
        <v>2</v>
      </c>
      <c r="C12" s="39">
        <v>170</v>
      </c>
      <c r="E12" s="42">
        <f>B26*$E$2</f>
        <v>10</v>
      </c>
      <c r="F12" s="43" t="s">
        <v>31</v>
      </c>
      <c r="G12" s="43">
        <v>1</v>
      </c>
      <c r="H12" s="43" t="str">
        <f>IF(E12&lt;=C26,"OK","NOK")</f>
        <v>OK</v>
      </c>
      <c r="I12" s="17"/>
      <c r="J12" s="43">
        <f>Tableau34[[#This Row],[Qté
nécessaire]]*$J$2</f>
        <v>40</v>
      </c>
      <c r="K12" s="43" t="s">
        <v>18</v>
      </c>
      <c r="L12" s="43">
        <f>Tableau34[[#This Row],[Qté
nécessaire]]</f>
        <v>2</v>
      </c>
      <c r="M12" s="43" t="str">
        <f>IF(J12&lt;=C13,"OK","NOK")</f>
        <v>OK</v>
      </c>
      <c r="N12" s="2"/>
    </row>
    <row r="13" spans="1:16" x14ac:dyDescent="0.25">
      <c r="A13" s="64" t="s">
        <v>20</v>
      </c>
      <c r="B13" s="16">
        <v>3</v>
      </c>
      <c r="C13" s="39">
        <v>290</v>
      </c>
      <c r="E13" s="42">
        <f>B27*$E$2</f>
        <v>10</v>
      </c>
      <c r="F13" s="43" t="s">
        <v>32</v>
      </c>
      <c r="G13" s="43">
        <v>1</v>
      </c>
      <c r="H13" s="43" t="str">
        <f>IF(E13&lt;=C27,"OK","NOK")</f>
        <v>OK</v>
      </c>
      <c r="I13" s="17"/>
      <c r="J13" s="43">
        <f>Tableau34[[#This Row],[Qté
nécessaire]]*$J$2</f>
        <v>60</v>
      </c>
      <c r="K13" s="43" t="s">
        <v>19</v>
      </c>
      <c r="L13" s="43">
        <f>Tableau34[[#This Row],[Qté
nécessaire]]</f>
        <v>3</v>
      </c>
      <c r="M13" s="43" t="str">
        <f>IF(J13&lt;=C14,"OK","NOK")</f>
        <v>NOK</v>
      </c>
      <c r="N13" s="2"/>
    </row>
    <row r="14" spans="1:16" x14ac:dyDescent="0.25">
      <c r="A14" s="64" t="s">
        <v>21</v>
      </c>
      <c r="B14" s="16">
        <v>1</v>
      </c>
      <c r="C14" s="39">
        <v>46</v>
      </c>
      <c r="E14" s="42">
        <f>B28*$E$2</f>
        <v>40</v>
      </c>
      <c r="F14" s="43" t="s">
        <v>33</v>
      </c>
      <c r="G14" s="43">
        <v>4</v>
      </c>
      <c r="H14" s="43" t="str">
        <f>IF(E14&lt;=C28,"OK","NOK")</f>
        <v>OK</v>
      </c>
      <c r="I14" s="17"/>
      <c r="J14" s="43">
        <f>Tableau34[[#This Row],[Qté
nécessaire]]*$J$2</f>
        <v>20</v>
      </c>
      <c r="K14" s="43" t="s">
        <v>20</v>
      </c>
      <c r="L14" s="43">
        <f>Tableau34[[#This Row],[Qté
nécessaire]]</f>
        <v>1</v>
      </c>
      <c r="M14" s="43" t="str">
        <f>IF(J14&lt;=C15,"OK","NOK")</f>
        <v>OK</v>
      </c>
      <c r="N14" s="2"/>
    </row>
    <row r="15" spans="1:16" x14ac:dyDescent="0.25">
      <c r="A15" s="64" t="s">
        <v>22</v>
      </c>
      <c r="B15" s="16">
        <v>1</v>
      </c>
      <c r="C15" s="39">
        <v>40</v>
      </c>
      <c r="E15" s="42">
        <f>B29*$E$2</f>
        <v>40</v>
      </c>
      <c r="F15" s="43" t="s">
        <v>34</v>
      </c>
      <c r="G15" s="43">
        <v>4</v>
      </c>
      <c r="H15" s="43" t="str">
        <f>IF(E15&lt;=C29,"OK","NOK")</f>
        <v>OK</v>
      </c>
      <c r="I15" s="17"/>
      <c r="J15" s="43">
        <f>Tableau34[[#This Row],[Qté
nécessaire]]*$J$2</f>
        <v>20</v>
      </c>
      <c r="K15" s="43" t="s">
        <v>21</v>
      </c>
      <c r="L15" s="43">
        <f>Tableau34[[#This Row],[Qté
nécessaire]]</f>
        <v>1</v>
      </c>
      <c r="M15" s="43" t="str">
        <f>IF(J15&lt;=C16,"OK","NOK")</f>
        <v>OK</v>
      </c>
      <c r="N15" s="2"/>
    </row>
    <row r="16" spans="1:16" x14ac:dyDescent="0.25">
      <c r="A16" s="64" t="s">
        <v>23</v>
      </c>
      <c r="B16" s="16">
        <v>4</v>
      </c>
      <c r="C16" s="39">
        <v>222</v>
      </c>
      <c r="E16" s="42">
        <f>B30*$E$2</f>
        <v>20</v>
      </c>
      <c r="F16" s="43" t="s">
        <v>35</v>
      </c>
      <c r="G16" s="43">
        <v>2</v>
      </c>
      <c r="H16" s="43" t="str">
        <f>IF(E16&lt;=C30,"OK","NOK")</f>
        <v>OK</v>
      </c>
      <c r="I16" s="17"/>
      <c r="J16" s="43">
        <f>Tableau34[[#This Row],[Qté
nécessaire]]*$J$2</f>
        <v>80</v>
      </c>
      <c r="K16" s="43" t="s">
        <v>22</v>
      </c>
      <c r="L16" s="43">
        <f>Tableau34[[#This Row],[Qté
nécessaire]]</f>
        <v>4</v>
      </c>
      <c r="M16" s="43" t="str">
        <f>IF(J16&lt;=C17,"OK","NOK")</f>
        <v>OK</v>
      </c>
      <c r="N16" s="2"/>
    </row>
    <row r="17" spans="1:14" x14ac:dyDescent="0.25">
      <c r="A17" s="64" t="s">
        <v>24</v>
      </c>
      <c r="B17" s="16">
        <v>2</v>
      </c>
      <c r="C17" s="39">
        <v>147</v>
      </c>
      <c r="E17" s="42">
        <f>B31*$E$2</f>
        <v>10</v>
      </c>
      <c r="F17" s="43" t="s">
        <v>36</v>
      </c>
      <c r="G17" s="43">
        <v>1</v>
      </c>
      <c r="H17" s="43" t="str">
        <f>IF(E17&lt;=C31,"OK","NOK")</f>
        <v>OK</v>
      </c>
      <c r="I17" s="17"/>
      <c r="J17" s="43">
        <f>Tableau34[[#This Row],[Qté
nécessaire]]*$J$2</f>
        <v>40</v>
      </c>
      <c r="K17" s="43" t="s">
        <v>23</v>
      </c>
      <c r="L17" s="43">
        <f>Tableau34[[#This Row],[Qté
nécessaire]]</f>
        <v>2</v>
      </c>
      <c r="M17" s="43" t="str">
        <f>IF(J17&lt;=C18,"OK","NOK")</f>
        <v>OK</v>
      </c>
      <c r="N17" s="2"/>
    </row>
    <row r="18" spans="1:14" x14ac:dyDescent="0.25">
      <c r="A18" s="64" t="s">
        <v>25</v>
      </c>
      <c r="B18" s="16">
        <v>1</v>
      </c>
      <c r="C18" s="39">
        <v>118</v>
      </c>
      <c r="E18" s="42">
        <f>B32*$E$2</f>
        <v>10</v>
      </c>
      <c r="F18" s="43" t="s">
        <v>37</v>
      </c>
      <c r="G18" s="43">
        <v>1</v>
      </c>
      <c r="H18" s="43" t="str">
        <f>IF(E18&lt;=C32,"OK","NOK")</f>
        <v>OK</v>
      </c>
      <c r="I18" s="17"/>
      <c r="J18" s="43">
        <f>Tableau34[[#This Row],[Qté
nécessaire]]*$J$2</f>
        <v>20</v>
      </c>
      <c r="K18" s="43" t="s">
        <v>24</v>
      </c>
      <c r="L18" s="43">
        <f>Tableau34[[#This Row],[Qté
nécessaire]]</f>
        <v>1</v>
      </c>
      <c r="M18" s="43" t="str">
        <f>IF(J18&lt;=C19,"OK","NOK")</f>
        <v>OK</v>
      </c>
      <c r="N18" s="2"/>
    </row>
    <row r="19" spans="1:14" x14ac:dyDescent="0.25">
      <c r="A19" s="64" t="s">
        <v>26</v>
      </c>
      <c r="B19" s="16">
        <v>2</v>
      </c>
      <c r="C19" s="39">
        <v>136</v>
      </c>
      <c r="E19" s="42">
        <f>B33*$E$2</f>
        <v>20</v>
      </c>
      <c r="F19" s="43" t="s">
        <v>38</v>
      </c>
      <c r="G19" s="43">
        <v>2</v>
      </c>
      <c r="H19" s="43" t="str">
        <f>IF(E19&lt;=C33,"OK","NOK")</f>
        <v>OK</v>
      </c>
      <c r="I19" s="17"/>
      <c r="J19" s="43">
        <f>Tableau34[[#This Row],[Qté
nécessaire]]*$J$2</f>
        <v>40</v>
      </c>
      <c r="K19" s="43" t="s">
        <v>25</v>
      </c>
      <c r="L19" s="43">
        <f>Tableau34[[#This Row],[Qté
nécessaire]]</f>
        <v>2</v>
      </c>
      <c r="M19" s="43" t="str">
        <f>IF(J19&lt;=C20,"OK","NOK")</f>
        <v>OK</v>
      </c>
      <c r="N19" s="2"/>
    </row>
    <row r="20" spans="1:14" x14ac:dyDescent="0.25">
      <c r="A20" s="65" t="s">
        <v>10</v>
      </c>
      <c r="B20" s="16">
        <v>1</v>
      </c>
      <c r="C20" s="41">
        <v>53</v>
      </c>
      <c r="E20" s="42">
        <f>B34*$E$2</f>
        <v>40</v>
      </c>
      <c r="F20" s="43" t="s">
        <v>39</v>
      </c>
      <c r="G20" s="43">
        <v>4</v>
      </c>
      <c r="H20" s="43" t="str">
        <f>IF(E20&lt;=C34,"OK","NOK")</f>
        <v>NOK</v>
      </c>
      <c r="I20" s="17"/>
      <c r="J20" s="43">
        <f>Tableau34[[#This Row],[Qté
nécessaire]]*$J$2</f>
        <v>20</v>
      </c>
      <c r="K20" s="43" t="s">
        <v>26</v>
      </c>
      <c r="L20" s="43">
        <f>Tableau34[[#This Row],[Qté
nécessaire]]</f>
        <v>1</v>
      </c>
      <c r="M20" s="43" t="str">
        <f>IF(J20&lt;=C21,"OK","NOK")</f>
        <v>OK</v>
      </c>
      <c r="N20" s="2"/>
    </row>
    <row r="21" spans="1:14" x14ac:dyDescent="0.25">
      <c r="A21" s="65" t="s">
        <v>12</v>
      </c>
      <c r="B21" s="16">
        <v>1</v>
      </c>
      <c r="C21" s="41">
        <v>53</v>
      </c>
      <c r="E21" s="42">
        <f>B35*$E$2</f>
        <v>40</v>
      </c>
      <c r="F21" s="43" t="s">
        <v>40</v>
      </c>
      <c r="G21" s="43">
        <v>4</v>
      </c>
      <c r="H21" s="43" t="str">
        <f>IF(E21&lt;=C35,"OK","NOK")</f>
        <v>OK</v>
      </c>
      <c r="I21" s="17"/>
      <c r="J21" s="43">
        <f>B22*$J$2</f>
        <v>40</v>
      </c>
      <c r="K21" s="43" t="s">
        <v>27</v>
      </c>
      <c r="L21" s="43">
        <f>B22</f>
        <v>2</v>
      </c>
      <c r="M21" s="43" t="str">
        <f>IF(J21&lt;=C22,"OK","NOK")</f>
        <v>OK</v>
      </c>
      <c r="N21" s="2"/>
    </row>
    <row r="22" spans="1:14" x14ac:dyDescent="0.25">
      <c r="A22" s="65" t="s">
        <v>27</v>
      </c>
      <c r="B22" s="16">
        <v>2</v>
      </c>
      <c r="C22" s="41">
        <v>435</v>
      </c>
      <c r="E22" s="42">
        <f>B36*$E$2</f>
        <v>20</v>
      </c>
      <c r="F22" s="43" t="s">
        <v>41</v>
      </c>
      <c r="G22" s="43">
        <v>2</v>
      </c>
      <c r="H22" s="43" t="str">
        <f>IF(E22&lt;=C36,"OK","NOK")</f>
        <v>OK</v>
      </c>
      <c r="I22" s="17"/>
      <c r="J22" s="43">
        <f>B22*$J$2</f>
        <v>40</v>
      </c>
      <c r="K22" s="43" t="s">
        <v>28</v>
      </c>
      <c r="L22" s="43">
        <f>B23</f>
        <v>2</v>
      </c>
      <c r="M22" s="43" t="str">
        <f>IF(J22&lt;=C23,"OK","NOK")</f>
        <v>OK</v>
      </c>
      <c r="N22" s="2"/>
    </row>
    <row r="23" spans="1:14" x14ac:dyDescent="0.25">
      <c r="A23" s="65" t="s">
        <v>28</v>
      </c>
      <c r="B23" s="16">
        <v>2</v>
      </c>
      <c r="C23" s="41">
        <v>598</v>
      </c>
      <c r="E23" s="42">
        <f>B37*$E$2</f>
        <v>10</v>
      </c>
      <c r="F23" s="43" t="s">
        <v>42</v>
      </c>
      <c r="G23" s="43">
        <v>1</v>
      </c>
      <c r="H23" s="43" t="str">
        <f>IF(E23&lt;=C37,"OK","NOK")</f>
        <v>OK</v>
      </c>
      <c r="I23" s="17"/>
      <c r="J23" s="43">
        <f t="shared" ref="J23:J38" si="0">B23*$J$2</f>
        <v>40</v>
      </c>
      <c r="K23" s="43" t="s">
        <v>29</v>
      </c>
      <c r="L23" s="43">
        <f>B24</f>
        <v>2</v>
      </c>
      <c r="M23" s="43" t="str">
        <f>IF(J23&lt;=C24,"OK","NOK")</f>
        <v>OK</v>
      </c>
      <c r="N23" s="2"/>
    </row>
    <row r="24" spans="1:14" x14ac:dyDescent="0.25">
      <c r="A24" s="65" t="s">
        <v>29</v>
      </c>
      <c r="B24" s="16">
        <v>2</v>
      </c>
      <c r="C24" s="41">
        <v>400</v>
      </c>
      <c r="E24" s="42">
        <f>B38*$E$2</f>
        <v>20</v>
      </c>
      <c r="F24" s="43" t="s">
        <v>43</v>
      </c>
      <c r="G24" s="43">
        <v>2</v>
      </c>
      <c r="H24" s="43" t="str">
        <f>IF(E24&lt;=C38,"OK","NOK")</f>
        <v>OK</v>
      </c>
      <c r="I24" s="17"/>
      <c r="J24" s="43">
        <f t="shared" si="0"/>
        <v>40</v>
      </c>
      <c r="K24" s="43" t="s">
        <v>30</v>
      </c>
      <c r="L24" s="43">
        <f>B25</f>
        <v>1</v>
      </c>
      <c r="M24" s="43" t="str">
        <f>IF(J24&lt;=C25,"OK","NOK")</f>
        <v>OK</v>
      </c>
      <c r="N24" s="2"/>
    </row>
    <row r="25" spans="1:14" x14ac:dyDescent="0.25">
      <c r="A25" s="65" t="s">
        <v>30</v>
      </c>
      <c r="B25" s="16">
        <v>1</v>
      </c>
      <c r="C25" s="41">
        <v>43</v>
      </c>
      <c r="E25" s="42">
        <f>B39*$E$2</f>
        <v>10</v>
      </c>
      <c r="F25" s="43" t="s">
        <v>44</v>
      </c>
      <c r="G25" s="43">
        <v>1</v>
      </c>
      <c r="H25" s="43" t="str">
        <f>IF(E25&lt;=C39,"OK","NOK")</f>
        <v>OK</v>
      </c>
      <c r="I25" s="17"/>
      <c r="J25" s="43">
        <f t="shared" si="0"/>
        <v>20</v>
      </c>
      <c r="K25" s="43" t="s">
        <v>31</v>
      </c>
      <c r="L25" s="43">
        <f>B26</f>
        <v>1</v>
      </c>
      <c r="M25" s="43" t="str">
        <f>IF(J25&lt;=C26,"OK","NOK")</f>
        <v>OK</v>
      </c>
      <c r="N25" s="2"/>
    </row>
    <row r="26" spans="1:14" x14ac:dyDescent="0.25">
      <c r="A26" s="65" t="s">
        <v>31</v>
      </c>
      <c r="B26" s="16">
        <v>1</v>
      </c>
      <c r="C26" s="41">
        <v>345</v>
      </c>
      <c r="E26" s="18"/>
      <c r="F26" s="18"/>
      <c r="G26" s="18"/>
      <c r="H26" s="18"/>
      <c r="I26" s="18"/>
      <c r="J26" s="43">
        <f t="shared" si="0"/>
        <v>20</v>
      </c>
      <c r="K26" s="43" t="s">
        <v>32</v>
      </c>
      <c r="L26" s="43">
        <f>B27</f>
        <v>1</v>
      </c>
      <c r="M26" s="43" t="str">
        <f>IF(J26&lt;=C27,"OK","NOK")</f>
        <v>OK</v>
      </c>
      <c r="N26" s="2"/>
    </row>
    <row r="27" spans="1:14" ht="15.75" customHeight="1" x14ac:dyDescent="0.25">
      <c r="A27" s="65" t="s">
        <v>32</v>
      </c>
      <c r="B27" s="16">
        <v>1</v>
      </c>
      <c r="C27" s="41">
        <v>175</v>
      </c>
      <c r="E27" s="19"/>
      <c r="F27" s="19"/>
      <c r="G27" s="19"/>
      <c r="H27" s="19"/>
      <c r="I27" s="19"/>
      <c r="J27" s="43">
        <f t="shared" si="0"/>
        <v>20</v>
      </c>
      <c r="K27" s="43" t="s">
        <v>33</v>
      </c>
      <c r="L27" s="43">
        <f>B28</f>
        <v>4</v>
      </c>
      <c r="M27" s="43" t="str">
        <f>IF(J27&lt;=C28,"OK","NOK")</f>
        <v>OK</v>
      </c>
      <c r="N27" s="2"/>
    </row>
    <row r="28" spans="1:14" ht="15" customHeight="1" x14ac:dyDescent="0.25">
      <c r="A28" s="65" t="s">
        <v>33</v>
      </c>
      <c r="B28" s="16">
        <v>4</v>
      </c>
      <c r="C28" s="41">
        <v>176</v>
      </c>
      <c r="E28" s="20"/>
      <c r="F28" s="21"/>
      <c r="G28" s="21"/>
      <c r="H28" s="21"/>
      <c r="I28" s="21"/>
      <c r="J28" s="43">
        <f t="shared" si="0"/>
        <v>80</v>
      </c>
      <c r="K28" s="43" t="s">
        <v>34</v>
      </c>
      <c r="L28" s="43">
        <f>B29</f>
        <v>4</v>
      </c>
      <c r="M28" s="43" t="str">
        <f>IF(J28&lt;=C29,"OK","NOK")</f>
        <v>NOK</v>
      </c>
      <c r="N28" s="2"/>
    </row>
    <row r="29" spans="1:14" x14ac:dyDescent="0.25">
      <c r="A29" s="65" t="s">
        <v>34</v>
      </c>
      <c r="B29" s="16">
        <v>4</v>
      </c>
      <c r="C29" s="41">
        <v>76</v>
      </c>
      <c r="E29" s="18"/>
      <c r="F29" s="18"/>
      <c r="G29" s="18"/>
      <c r="H29" s="18"/>
      <c r="I29" s="18"/>
      <c r="J29" s="43">
        <f t="shared" si="0"/>
        <v>80</v>
      </c>
      <c r="K29" s="43" t="s">
        <v>35</v>
      </c>
      <c r="L29" s="43">
        <f>B30</f>
        <v>2</v>
      </c>
      <c r="M29" s="43" t="str">
        <f>IF(J29&lt;=C30,"OK","NOK")</f>
        <v>OK</v>
      </c>
      <c r="N29" s="2"/>
    </row>
    <row r="30" spans="1:14" x14ac:dyDescent="0.25">
      <c r="A30" s="65" t="s">
        <v>35</v>
      </c>
      <c r="B30" s="16">
        <v>2</v>
      </c>
      <c r="C30" s="41">
        <v>173</v>
      </c>
      <c r="E30" s="18"/>
      <c r="F30" s="18"/>
      <c r="G30" s="18"/>
      <c r="H30" s="18"/>
      <c r="I30" s="18"/>
      <c r="J30" s="43">
        <f t="shared" si="0"/>
        <v>40</v>
      </c>
      <c r="K30" s="43" t="s">
        <v>36</v>
      </c>
      <c r="L30" s="43">
        <f>B31</f>
        <v>1</v>
      </c>
      <c r="M30" s="43" t="str">
        <f>IF(J30&lt;=C31,"OK","NOK")</f>
        <v>OK</v>
      </c>
      <c r="N30" s="2"/>
    </row>
    <row r="31" spans="1:14" ht="14.25" customHeight="1" x14ac:dyDescent="0.25">
      <c r="A31" s="65" t="s">
        <v>36</v>
      </c>
      <c r="B31" s="16">
        <v>1</v>
      </c>
      <c r="C31" s="41">
        <v>65</v>
      </c>
      <c r="E31" s="18"/>
      <c r="F31" s="18"/>
      <c r="G31" s="18"/>
      <c r="H31" s="18"/>
      <c r="I31" s="18"/>
      <c r="J31" s="43">
        <f t="shared" si="0"/>
        <v>20</v>
      </c>
      <c r="K31" s="43" t="s">
        <v>37</v>
      </c>
      <c r="L31" s="43">
        <f>B32</f>
        <v>1</v>
      </c>
      <c r="M31" s="43" t="str">
        <f>IF(J31&lt;=C32,"OK","NOK")</f>
        <v>OK</v>
      </c>
      <c r="N31" s="2"/>
    </row>
    <row r="32" spans="1:14" x14ac:dyDescent="0.25">
      <c r="A32" s="65" t="s">
        <v>37</v>
      </c>
      <c r="B32" s="16">
        <v>1</v>
      </c>
      <c r="C32" s="41">
        <v>200</v>
      </c>
      <c r="E32" s="18"/>
      <c r="F32" s="18"/>
      <c r="G32" s="18"/>
      <c r="H32" s="18"/>
      <c r="I32" s="18"/>
      <c r="J32" s="43">
        <f t="shared" si="0"/>
        <v>20</v>
      </c>
      <c r="K32" s="43" t="s">
        <v>38</v>
      </c>
      <c r="L32" s="43">
        <f>B33</f>
        <v>2</v>
      </c>
      <c r="M32" s="43" t="str">
        <f>IF(J32&lt;=C33,"OK","NOK")</f>
        <v>OK</v>
      </c>
      <c r="N32" s="2"/>
    </row>
    <row r="33" spans="1:14" x14ac:dyDescent="0.25">
      <c r="A33" s="65" t="s">
        <v>38</v>
      </c>
      <c r="B33" s="16">
        <v>2</v>
      </c>
      <c r="C33" s="41">
        <v>145</v>
      </c>
      <c r="E33" s="18"/>
      <c r="F33" s="18"/>
      <c r="G33" s="18"/>
      <c r="H33" s="18"/>
      <c r="I33" s="18"/>
      <c r="J33" s="43">
        <f t="shared" si="0"/>
        <v>40</v>
      </c>
      <c r="K33" s="43" t="s">
        <v>39</v>
      </c>
      <c r="L33" s="43">
        <f>B34</f>
        <v>4</v>
      </c>
      <c r="M33" s="43" t="str">
        <f>IF(J33&lt;=C34,"OK","NOK")</f>
        <v>NOK</v>
      </c>
      <c r="N33" s="2"/>
    </row>
    <row r="34" spans="1:14" x14ac:dyDescent="0.25">
      <c r="A34" s="65" t="s">
        <v>39</v>
      </c>
      <c r="B34" s="16">
        <v>4</v>
      </c>
      <c r="C34" s="41">
        <v>15</v>
      </c>
      <c r="E34" s="18"/>
      <c r="F34" s="18"/>
      <c r="G34" s="18"/>
      <c r="H34" s="18"/>
      <c r="I34" s="18"/>
      <c r="J34" s="43">
        <f t="shared" si="0"/>
        <v>80</v>
      </c>
      <c r="K34" s="43" t="s">
        <v>40</v>
      </c>
      <c r="L34" s="43">
        <f>B35</f>
        <v>4</v>
      </c>
      <c r="M34" s="43" t="str">
        <f>IF(J34&lt;=C35,"OK","NOK")</f>
        <v>OK</v>
      </c>
      <c r="N34" s="2"/>
    </row>
    <row r="35" spans="1:14" x14ac:dyDescent="0.25">
      <c r="A35" s="65" t="s">
        <v>40</v>
      </c>
      <c r="B35" s="16">
        <v>4</v>
      </c>
      <c r="C35" s="41">
        <v>411</v>
      </c>
      <c r="E35" s="18"/>
      <c r="F35" s="18"/>
      <c r="G35" s="18"/>
      <c r="H35" s="18"/>
      <c r="I35" s="18"/>
      <c r="J35" s="43">
        <f t="shared" si="0"/>
        <v>80</v>
      </c>
      <c r="K35" s="43" t="s">
        <v>41</v>
      </c>
      <c r="L35" s="43">
        <f>B36</f>
        <v>2</v>
      </c>
      <c r="M35" s="43" t="str">
        <f>IF(J35&lt;=C36,"OK","NOK")</f>
        <v>OK</v>
      </c>
      <c r="N35" s="2"/>
    </row>
    <row r="36" spans="1:14" x14ac:dyDescent="0.25">
      <c r="A36" s="65" t="s">
        <v>41</v>
      </c>
      <c r="B36" s="16">
        <v>2</v>
      </c>
      <c r="C36" s="41">
        <v>230</v>
      </c>
      <c r="E36" s="18"/>
      <c r="F36" s="18"/>
      <c r="G36" s="18"/>
      <c r="H36" s="18"/>
      <c r="I36" s="18"/>
      <c r="J36" s="43">
        <f t="shared" si="0"/>
        <v>40</v>
      </c>
      <c r="K36" s="43" t="s">
        <v>42</v>
      </c>
      <c r="L36" s="43">
        <f>B37</f>
        <v>1</v>
      </c>
      <c r="M36" s="43" t="str">
        <f>IF(J36&lt;=C37,"OK","NOK")</f>
        <v>OK</v>
      </c>
      <c r="N36" s="2"/>
    </row>
    <row r="37" spans="1:14" x14ac:dyDescent="0.25">
      <c r="A37" s="65" t="s">
        <v>42</v>
      </c>
      <c r="B37" s="16">
        <v>1</v>
      </c>
      <c r="C37" s="41">
        <v>49</v>
      </c>
      <c r="E37" s="18"/>
      <c r="F37" s="17"/>
      <c r="G37" s="17"/>
      <c r="H37" s="17"/>
      <c r="I37" s="17"/>
      <c r="J37" s="43">
        <f t="shared" si="0"/>
        <v>20</v>
      </c>
      <c r="K37" s="43" t="s">
        <v>43</v>
      </c>
      <c r="L37" s="43">
        <f>B38</f>
        <v>2</v>
      </c>
      <c r="M37" s="43" t="str">
        <f>IF(J37&lt;=C38,"OK","NOK")</f>
        <v>OK</v>
      </c>
      <c r="N37" s="2"/>
    </row>
    <row r="38" spans="1:14" x14ac:dyDescent="0.25">
      <c r="A38" s="65" t="s">
        <v>43</v>
      </c>
      <c r="B38" s="16">
        <v>2</v>
      </c>
      <c r="C38" s="41">
        <v>167</v>
      </c>
      <c r="E38" s="18"/>
      <c r="F38" s="17"/>
      <c r="G38" s="17"/>
      <c r="H38" s="17"/>
      <c r="I38" s="17"/>
      <c r="J38" s="43">
        <f t="shared" si="0"/>
        <v>40</v>
      </c>
      <c r="K38" s="43" t="s">
        <v>44</v>
      </c>
      <c r="L38" s="43">
        <f>B39</f>
        <v>1</v>
      </c>
      <c r="M38" s="43" t="str">
        <f>IF(J38&lt;=C39,"OK","NOK")</f>
        <v>OK</v>
      </c>
      <c r="N38" s="2"/>
    </row>
    <row r="39" spans="1:14" x14ac:dyDescent="0.25">
      <c r="A39" s="65" t="s">
        <v>44</v>
      </c>
      <c r="B39" s="16">
        <v>1</v>
      </c>
      <c r="C39" s="41">
        <v>229</v>
      </c>
      <c r="E39" s="18"/>
      <c r="F39" s="17"/>
      <c r="G39" s="17"/>
      <c r="H39" s="17"/>
      <c r="I39" s="17"/>
      <c r="J39" s="17"/>
      <c r="K39" s="17"/>
      <c r="L39" s="17"/>
      <c r="M39" s="17"/>
    </row>
    <row r="40" spans="1:14" x14ac:dyDescent="0.25">
      <c r="E40" s="18"/>
      <c r="F40" s="17"/>
      <c r="G40" s="17"/>
      <c r="H40" s="17"/>
      <c r="I40" s="17"/>
      <c r="J40" s="17"/>
      <c r="K40" s="17"/>
      <c r="L40" s="17"/>
      <c r="M40" s="17"/>
    </row>
    <row r="41" spans="1:14" x14ac:dyDescent="0.25">
      <c r="E41" s="18"/>
      <c r="F41" s="17"/>
      <c r="G41" s="17"/>
      <c r="H41" s="17"/>
      <c r="I41" s="17"/>
      <c r="J41" s="17"/>
      <c r="K41" s="17"/>
      <c r="L41" s="17"/>
      <c r="M41" s="17"/>
    </row>
    <row r="42" spans="1:14" x14ac:dyDescent="0.25">
      <c r="E42" s="18"/>
      <c r="F42" s="17"/>
      <c r="G42" s="17"/>
      <c r="H42" s="17"/>
      <c r="I42" s="17"/>
      <c r="J42" s="17"/>
      <c r="K42" s="17"/>
      <c r="L42" s="17"/>
      <c r="M42" s="17"/>
    </row>
    <row r="43" spans="1:14" x14ac:dyDescent="0.25">
      <c r="J43" s="17"/>
      <c r="K43" s="17"/>
      <c r="L43" s="17"/>
      <c r="M43" s="17"/>
    </row>
    <row r="44" spans="1:14" x14ac:dyDescent="0.25">
      <c r="J44" s="17"/>
      <c r="K44" s="17"/>
      <c r="L44" s="17"/>
      <c r="M44" s="17"/>
    </row>
    <row r="45" spans="1:14" x14ac:dyDescent="0.25">
      <c r="J45" s="17"/>
      <c r="K45" s="17"/>
      <c r="L45" s="17"/>
      <c r="M45" s="17"/>
    </row>
    <row r="46" spans="1:14" x14ac:dyDescent="0.25">
      <c r="J46" s="17"/>
      <c r="K46" s="17"/>
      <c r="L46" s="17"/>
      <c r="M46" s="17"/>
    </row>
    <row r="47" spans="1:14" x14ac:dyDescent="0.25">
      <c r="J47" s="17"/>
      <c r="K47" s="17"/>
      <c r="L47" s="17"/>
      <c r="M47" s="17"/>
    </row>
    <row r="48" spans="1:14" x14ac:dyDescent="0.25">
      <c r="J48" s="17"/>
      <c r="K48" s="17"/>
      <c r="L48" s="17"/>
      <c r="M48" s="17"/>
    </row>
    <row r="49" spans="10:13" x14ac:dyDescent="0.25">
      <c r="J49" s="17"/>
      <c r="K49" s="17"/>
      <c r="L49" s="17"/>
      <c r="M49" s="17"/>
    </row>
    <row r="50" spans="10:13" x14ac:dyDescent="0.25">
      <c r="J50" s="17"/>
      <c r="K50" s="17"/>
      <c r="L50" s="17"/>
      <c r="M50" s="17"/>
    </row>
    <row r="51" spans="10:13" x14ac:dyDescent="0.25">
      <c r="J51" s="17"/>
      <c r="K51" s="17"/>
      <c r="L51" s="17"/>
      <c r="M51" s="17"/>
    </row>
    <row r="52" spans="10:13" x14ac:dyDescent="0.25">
      <c r="J52" s="17"/>
      <c r="K52" s="17"/>
      <c r="L52" s="17"/>
      <c r="M52" s="17"/>
    </row>
    <row r="53" spans="10:13" x14ac:dyDescent="0.25">
      <c r="J53" s="17"/>
      <c r="K53" s="17"/>
      <c r="L53" s="17"/>
      <c r="M53" s="17"/>
    </row>
    <row r="54" spans="10:13" x14ac:dyDescent="0.25">
      <c r="J54" s="17"/>
      <c r="K54" s="17"/>
      <c r="L54" s="17"/>
      <c r="M54" s="17"/>
    </row>
  </sheetData>
  <mergeCells count="2">
    <mergeCell ref="E1:M1"/>
    <mergeCell ref="A1:C1"/>
  </mergeCells>
  <conditionalFormatting sqref="H4:H25 M4:M54 H29:H42">
    <cfRule type="containsText" dxfId="16" priority="15" operator="containsText" text="NOK">
      <formula>NOT(ISERROR(SEARCH("NOK",H4)))</formula>
    </cfRule>
    <cfRule type="containsText" dxfId="15" priority="16" operator="containsText" text="OK">
      <formula>NOT(ISERROR(SEARCH("OK",H4)))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9E0E-5B74-48D8-925F-C2788CBEA220}">
  <dimension ref="A1:J43"/>
  <sheetViews>
    <sheetView workbookViewId="0">
      <pane ySplit="6" topLeftCell="A7" activePane="bottomLeft" state="frozen"/>
      <selection pane="bottomLeft" activeCell="J15" sqref="J15"/>
    </sheetView>
  </sheetViews>
  <sheetFormatPr baseColWidth="10" defaultRowHeight="15" x14ac:dyDescent="0.25"/>
  <cols>
    <col min="1" max="1" width="1.7109375" style="22" customWidth="1"/>
    <col min="2" max="2" width="26.42578125" style="22" bestFit="1" customWidth="1"/>
    <col min="3" max="3" width="6.28515625" style="22" bestFit="1" customWidth="1"/>
    <col min="4" max="4" width="8" style="22" bestFit="1" customWidth="1"/>
    <col min="5" max="5" width="6.140625" style="22" bestFit="1" customWidth="1"/>
    <col min="6" max="6" width="30" style="22" bestFit="1" customWidth="1"/>
    <col min="7" max="7" width="6.28515625" style="22" bestFit="1" customWidth="1"/>
    <col min="8" max="8" width="8" style="22" bestFit="1" customWidth="1"/>
    <col min="9" max="9" width="2.42578125" style="22" customWidth="1"/>
    <col min="10" max="10" width="31.140625" style="22" bestFit="1" customWidth="1"/>
    <col min="11" max="11" width="26.42578125" style="22" bestFit="1" customWidth="1"/>
    <col min="12" max="12" width="4.85546875" style="22" bestFit="1" customWidth="1"/>
    <col min="13" max="13" width="2.7109375" style="22" customWidth="1"/>
    <col min="14" max="14" width="11.42578125" style="22"/>
    <col min="15" max="15" width="30" style="22" bestFit="1" customWidth="1"/>
    <col min="16" max="16" width="4.85546875" style="22" bestFit="1" customWidth="1"/>
    <col min="17" max="16384" width="11.42578125" style="22"/>
  </cols>
  <sheetData>
    <row r="1" spans="1:10" ht="19.5" thickBot="1" x14ac:dyDescent="0.35">
      <c r="A1" s="23"/>
    </row>
    <row r="2" spans="1:10" ht="24" thickBot="1" x14ac:dyDescent="0.3">
      <c r="B2" s="59"/>
      <c r="C2" s="59"/>
      <c r="D2" s="59"/>
      <c r="E2" s="59"/>
      <c r="F2" s="59"/>
      <c r="G2" s="59"/>
      <c r="H2" s="60"/>
      <c r="J2" s="24" t="s">
        <v>56</v>
      </c>
    </row>
    <row r="3" spans="1:10" ht="15.75" customHeight="1" thickBot="1" x14ac:dyDescent="0.3">
      <c r="B3" s="54">
        <f>ROUNDDOWN((MIN(D7:D28)),0)</f>
        <v>10</v>
      </c>
      <c r="C3" s="25"/>
      <c r="D3" s="26">
        <v>0.68</v>
      </c>
      <c r="F3" s="55">
        <f>ROUNDDOWN(MIN(H7:H41),0)</f>
        <v>4</v>
      </c>
      <c r="G3" s="25"/>
      <c r="H3" s="27">
        <f>J3-D3</f>
        <v>0.31999999999999995</v>
      </c>
      <c r="J3" s="34">
        <v>1</v>
      </c>
    </row>
    <row r="4" spans="1:10" ht="15" customHeight="1" x14ac:dyDescent="0.25">
      <c r="B4" s="28"/>
      <c r="C4" s="28"/>
      <c r="D4" s="35"/>
      <c r="E4" s="28"/>
      <c r="F4" s="28"/>
      <c r="G4" s="28"/>
      <c r="H4" s="28"/>
    </row>
    <row r="5" spans="1:10" ht="15" customHeight="1" x14ac:dyDescent="0.25">
      <c r="B5" s="61" t="s">
        <v>6</v>
      </c>
      <c r="C5" s="61"/>
      <c r="D5" s="61"/>
      <c r="E5" s="29"/>
      <c r="F5" s="61" t="s">
        <v>7</v>
      </c>
      <c r="G5" s="61"/>
      <c r="H5" s="61"/>
    </row>
    <row r="6" spans="1:10" ht="15.75" x14ac:dyDescent="0.25">
      <c r="B6" s="30" t="s">
        <v>2</v>
      </c>
      <c r="C6" s="30" t="s">
        <v>3</v>
      </c>
      <c r="D6" s="30" t="s">
        <v>4</v>
      </c>
      <c r="E6" s="31"/>
      <c r="F6" s="30" t="s">
        <v>2</v>
      </c>
      <c r="G6" s="30" t="s">
        <v>3</v>
      </c>
      <c r="H6" s="30" t="s">
        <v>4</v>
      </c>
    </row>
    <row r="7" spans="1:10" ht="15.75" x14ac:dyDescent="0.25">
      <c r="B7" s="68" t="s">
        <v>9</v>
      </c>
      <c r="C7" s="69">
        <f>'Gestion du stock'!B3</f>
        <v>2</v>
      </c>
      <c r="D7" s="70">
        <f>'Gestion du stock'!C3</f>
        <v>44</v>
      </c>
      <c r="E7" s="33"/>
      <c r="F7" s="46" t="s">
        <v>11</v>
      </c>
      <c r="G7" s="47">
        <f>'Gestion du stock'!B5</f>
        <v>2</v>
      </c>
      <c r="H7" s="48">
        <f>'Gestion du stock'!C5</f>
        <v>152</v>
      </c>
    </row>
    <row r="8" spans="1:10" ht="15.75" x14ac:dyDescent="0.25">
      <c r="B8" s="68" t="s">
        <v>8</v>
      </c>
      <c r="C8" s="69">
        <f>'Gestion du stock'!B4</f>
        <v>1</v>
      </c>
      <c r="D8" s="70">
        <f>'Gestion du stock'!C4</f>
        <v>11</v>
      </c>
      <c r="E8" s="33"/>
      <c r="F8" s="46" t="s">
        <v>13</v>
      </c>
      <c r="G8" s="47">
        <f>'Gestion du stock'!B6</f>
        <v>1</v>
      </c>
      <c r="H8" s="48">
        <f>'Gestion du stock'!C6</f>
        <v>36</v>
      </c>
    </row>
    <row r="9" spans="1:10" ht="15.75" x14ac:dyDescent="0.25">
      <c r="B9" s="49" t="s">
        <v>12</v>
      </c>
      <c r="C9" s="50">
        <f>'Gestion du stock'!B20</f>
        <v>1</v>
      </c>
      <c r="D9" s="51">
        <f>'Gestion du stock'!C20*Besoins!$D$3</f>
        <v>36.04</v>
      </c>
      <c r="E9" s="33"/>
      <c r="F9" s="46" t="s">
        <v>14</v>
      </c>
      <c r="G9" s="47">
        <f>'Gestion du stock'!B7</f>
        <v>1</v>
      </c>
      <c r="H9" s="48">
        <f>'Gestion du stock'!C7</f>
        <v>44</v>
      </c>
    </row>
    <row r="10" spans="1:10" ht="15.75" x14ac:dyDescent="0.25">
      <c r="B10" s="49" t="s">
        <v>10</v>
      </c>
      <c r="C10" s="50">
        <f>'Gestion du stock'!B21</f>
        <v>1</v>
      </c>
      <c r="D10" s="51">
        <f>'Gestion du stock'!C21*Besoins!$D$3</f>
        <v>36.04</v>
      </c>
      <c r="E10" s="33"/>
      <c r="F10" s="46" t="s">
        <v>15</v>
      </c>
      <c r="G10" s="47">
        <f>'Gestion du stock'!B8</f>
        <v>4</v>
      </c>
      <c r="H10" s="48">
        <f>'Gestion du stock'!C8</f>
        <v>240</v>
      </c>
    </row>
    <row r="11" spans="1:10" ht="15.75" x14ac:dyDescent="0.25">
      <c r="B11" s="52" t="s">
        <v>27</v>
      </c>
      <c r="C11" s="53">
        <f>'Gestion du stock'!B22</f>
        <v>2</v>
      </c>
      <c r="D11" s="51">
        <f>'Gestion du stock'!C22*Besoins!$D$3</f>
        <v>295.8</v>
      </c>
      <c r="E11" s="33"/>
      <c r="F11" s="46" t="s">
        <v>16</v>
      </c>
      <c r="G11" s="47">
        <f>'Gestion du stock'!B9</f>
        <v>4</v>
      </c>
      <c r="H11" s="48">
        <f>'Gestion du stock'!C9</f>
        <v>260</v>
      </c>
    </row>
    <row r="12" spans="1:10" ht="15.75" x14ac:dyDescent="0.25">
      <c r="B12" s="52" t="s">
        <v>28</v>
      </c>
      <c r="C12" s="53">
        <f>'Gestion du stock'!B23</f>
        <v>2</v>
      </c>
      <c r="D12" s="51">
        <f>'Gestion du stock'!C23*Besoins!$D$3</f>
        <v>406.64000000000004</v>
      </c>
      <c r="E12" s="33"/>
      <c r="F12" s="46" t="s">
        <v>17</v>
      </c>
      <c r="G12" s="47">
        <f>'Gestion du stock'!B10</f>
        <v>1</v>
      </c>
      <c r="H12" s="48">
        <f>'Gestion du stock'!C10</f>
        <v>88</v>
      </c>
    </row>
    <row r="13" spans="1:10" ht="15.75" x14ac:dyDescent="0.25">
      <c r="B13" s="52" t="s">
        <v>29</v>
      </c>
      <c r="C13" s="53">
        <f>'Gestion du stock'!B24</f>
        <v>2</v>
      </c>
      <c r="D13" s="51">
        <f>'Gestion du stock'!C24*Besoins!$D$3</f>
        <v>272</v>
      </c>
      <c r="E13" s="33"/>
      <c r="F13" s="46" t="s">
        <v>18</v>
      </c>
      <c r="G13" s="47">
        <f>'Gestion du stock'!B11</f>
        <v>2</v>
      </c>
      <c r="H13" s="48">
        <f>'Gestion du stock'!C11</f>
        <v>100</v>
      </c>
    </row>
    <row r="14" spans="1:10" ht="15.75" x14ac:dyDescent="0.25">
      <c r="B14" s="52" t="s">
        <v>30</v>
      </c>
      <c r="C14" s="53">
        <f>'Gestion du stock'!B25</f>
        <v>1</v>
      </c>
      <c r="D14" s="51">
        <f>'Gestion du stock'!C25*Besoins!$D$3</f>
        <v>29.240000000000002</v>
      </c>
      <c r="E14" s="33"/>
      <c r="F14" s="46" t="s">
        <v>19</v>
      </c>
      <c r="G14" s="47">
        <f>'Gestion du stock'!B12</f>
        <v>2</v>
      </c>
      <c r="H14" s="48">
        <f>'Gestion du stock'!C12</f>
        <v>170</v>
      </c>
    </row>
    <row r="15" spans="1:10" ht="15.75" x14ac:dyDescent="0.25">
      <c r="B15" s="52" t="s">
        <v>31</v>
      </c>
      <c r="C15" s="53">
        <f>'Gestion du stock'!B26</f>
        <v>1</v>
      </c>
      <c r="D15" s="51">
        <f>'Gestion du stock'!C26*Besoins!$D$3</f>
        <v>234.60000000000002</v>
      </c>
      <c r="E15" s="33"/>
      <c r="F15" s="46" t="s">
        <v>20</v>
      </c>
      <c r="G15" s="47">
        <f>'Gestion du stock'!B13</f>
        <v>3</v>
      </c>
      <c r="H15" s="48">
        <f>'Gestion du stock'!C13</f>
        <v>290</v>
      </c>
    </row>
    <row r="16" spans="1:10" ht="15.75" x14ac:dyDescent="0.25">
      <c r="B16" s="52" t="s">
        <v>32</v>
      </c>
      <c r="C16" s="53">
        <f>'Gestion du stock'!B27</f>
        <v>1</v>
      </c>
      <c r="D16" s="51">
        <f>'Gestion du stock'!C27*Besoins!$D$3</f>
        <v>119.00000000000001</v>
      </c>
      <c r="E16" s="33"/>
      <c r="F16" s="46" t="s">
        <v>21</v>
      </c>
      <c r="G16" s="47">
        <f>'Gestion du stock'!B14</f>
        <v>1</v>
      </c>
      <c r="H16" s="48">
        <f>'Gestion du stock'!C14</f>
        <v>46</v>
      </c>
    </row>
    <row r="17" spans="2:10" ht="15.75" x14ac:dyDescent="0.25">
      <c r="B17" s="52" t="s">
        <v>33</v>
      </c>
      <c r="C17" s="53">
        <f>'Gestion du stock'!B28</f>
        <v>4</v>
      </c>
      <c r="D17" s="51">
        <f>'Gestion du stock'!C28*Besoins!$D$3</f>
        <v>119.68</v>
      </c>
      <c r="E17" s="33"/>
      <c r="F17" s="46" t="s">
        <v>22</v>
      </c>
      <c r="G17" s="47">
        <f>'Gestion du stock'!B15</f>
        <v>1</v>
      </c>
      <c r="H17" s="48">
        <f>'Gestion du stock'!C15</f>
        <v>40</v>
      </c>
    </row>
    <row r="18" spans="2:10" ht="15.75" x14ac:dyDescent="0.25">
      <c r="B18" s="52" t="s">
        <v>34</v>
      </c>
      <c r="C18" s="53">
        <f>'Gestion du stock'!B29</f>
        <v>4</v>
      </c>
      <c r="D18" s="51">
        <f>'Gestion du stock'!C29*Besoins!$D$3</f>
        <v>51.680000000000007</v>
      </c>
      <c r="E18" s="33"/>
      <c r="F18" s="46" t="s">
        <v>23</v>
      </c>
      <c r="G18" s="47">
        <f>'Gestion du stock'!B16</f>
        <v>4</v>
      </c>
      <c r="H18" s="48">
        <f>'Gestion du stock'!C16</f>
        <v>222</v>
      </c>
    </row>
    <row r="19" spans="2:10" ht="15.75" x14ac:dyDescent="0.25">
      <c r="B19" s="52" t="s">
        <v>35</v>
      </c>
      <c r="C19" s="53">
        <f>'Gestion du stock'!B30</f>
        <v>2</v>
      </c>
      <c r="D19" s="51">
        <f>'Gestion du stock'!C30*Besoins!$D$3</f>
        <v>117.64000000000001</v>
      </c>
      <c r="E19" s="33"/>
      <c r="F19" s="46" t="s">
        <v>24</v>
      </c>
      <c r="G19" s="47">
        <f>'Gestion du stock'!B17</f>
        <v>2</v>
      </c>
      <c r="H19" s="48">
        <f>'Gestion du stock'!C17</f>
        <v>147</v>
      </c>
    </row>
    <row r="20" spans="2:10" ht="15.75" x14ac:dyDescent="0.25">
      <c r="B20" s="52" t="s">
        <v>36</v>
      </c>
      <c r="C20" s="53">
        <f>'Gestion du stock'!B31</f>
        <v>1</v>
      </c>
      <c r="D20" s="51">
        <f>'Gestion du stock'!C31*Besoins!$D$3</f>
        <v>44.2</v>
      </c>
      <c r="E20" s="33"/>
      <c r="F20" s="46" t="s">
        <v>25</v>
      </c>
      <c r="G20" s="47">
        <f>'Gestion du stock'!B18</f>
        <v>1</v>
      </c>
      <c r="H20" s="48">
        <f>'Gestion du stock'!C18</f>
        <v>118</v>
      </c>
      <c r="J20" s="45"/>
    </row>
    <row r="21" spans="2:10" ht="15.75" x14ac:dyDescent="0.25">
      <c r="B21" s="52" t="s">
        <v>37</v>
      </c>
      <c r="C21" s="53">
        <f>'Gestion du stock'!B32</f>
        <v>1</v>
      </c>
      <c r="D21" s="51">
        <f>'Gestion du stock'!C32*Besoins!$D$3</f>
        <v>136</v>
      </c>
      <c r="E21" s="33"/>
      <c r="F21" s="46" t="s">
        <v>26</v>
      </c>
      <c r="G21" s="47">
        <f>'Gestion du stock'!B19</f>
        <v>2</v>
      </c>
      <c r="H21" s="48">
        <f>'Gestion du stock'!C19</f>
        <v>136</v>
      </c>
    </row>
    <row r="22" spans="2:10" ht="15.75" x14ac:dyDescent="0.25">
      <c r="B22" s="52" t="s">
        <v>38</v>
      </c>
      <c r="C22" s="53">
        <f>'Gestion du stock'!B33</f>
        <v>2</v>
      </c>
      <c r="D22" s="51">
        <f>'Gestion du stock'!C33*Besoins!$D$3</f>
        <v>98.600000000000009</v>
      </c>
      <c r="E22" s="33"/>
      <c r="F22" s="49" t="s">
        <v>10</v>
      </c>
      <c r="G22" s="50">
        <f>'Gestion du stock'!B20</f>
        <v>1</v>
      </c>
      <c r="H22" s="51">
        <f>'Gestion du stock'!C20*Besoins!$H$3</f>
        <v>16.959999999999997</v>
      </c>
    </row>
    <row r="23" spans="2:10" ht="15.75" x14ac:dyDescent="0.25">
      <c r="B23" s="52" t="s">
        <v>39</v>
      </c>
      <c r="C23" s="53">
        <f>'Gestion du stock'!B34</f>
        <v>4</v>
      </c>
      <c r="D23" s="51">
        <f>'Gestion du stock'!C34*Besoins!$D$3</f>
        <v>10.200000000000001</v>
      </c>
      <c r="E23" s="33"/>
      <c r="F23" s="49" t="s">
        <v>12</v>
      </c>
      <c r="G23" s="50">
        <f>'Gestion du stock'!B21</f>
        <v>1</v>
      </c>
      <c r="H23" s="51">
        <f>'Gestion du stock'!C21*Besoins!$H$3</f>
        <v>16.959999999999997</v>
      </c>
    </row>
    <row r="24" spans="2:10" ht="15.75" x14ac:dyDescent="0.25">
      <c r="B24" s="52" t="s">
        <v>40</v>
      </c>
      <c r="C24" s="53">
        <f>'Gestion du stock'!B35</f>
        <v>4</v>
      </c>
      <c r="D24" s="51">
        <f>'Gestion du stock'!C35*Besoins!$D$3</f>
        <v>279.48</v>
      </c>
      <c r="E24" s="33"/>
      <c r="F24" s="49" t="s">
        <v>27</v>
      </c>
      <c r="G24" s="50">
        <f>'Gestion du stock'!B22</f>
        <v>2</v>
      </c>
      <c r="H24" s="51">
        <f>'Gestion du stock'!C22*Besoins!$H$3</f>
        <v>139.19999999999999</v>
      </c>
    </row>
    <row r="25" spans="2:10" ht="15.75" x14ac:dyDescent="0.25">
      <c r="B25" s="52" t="s">
        <v>41</v>
      </c>
      <c r="C25" s="53">
        <f>'Gestion du stock'!B36</f>
        <v>2</v>
      </c>
      <c r="D25" s="51">
        <f>'Gestion du stock'!C36*Besoins!$D$3</f>
        <v>156.4</v>
      </c>
      <c r="E25" s="33"/>
      <c r="F25" s="49" t="s">
        <v>28</v>
      </c>
      <c r="G25" s="50">
        <f>'Gestion du stock'!B23</f>
        <v>2</v>
      </c>
      <c r="H25" s="51">
        <f>'Gestion du stock'!C23*Besoins!$H$3</f>
        <v>191.35999999999996</v>
      </c>
    </row>
    <row r="26" spans="2:10" ht="15.75" x14ac:dyDescent="0.25">
      <c r="B26" s="52" t="s">
        <v>42</v>
      </c>
      <c r="C26" s="53">
        <f>'Gestion du stock'!B37</f>
        <v>1</v>
      </c>
      <c r="D26" s="51">
        <f>'Gestion du stock'!C37*Besoins!$D$3</f>
        <v>33.32</v>
      </c>
      <c r="E26" s="33"/>
      <c r="F26" s="49" t="s">
        <v>29</v>
      </c>
      <c r="G26" s="50">
        <f>'Gestion du stock'!B24</f>
        <v>2</v>
      </c>
      <c r="H26" s="51">
        <f>'Gestion du stock'!C24*Besoins!$H$3</f>
        <v>127.99999999999999</v>
      </c>
    </row>
    <row r="27" spans="2:10" ht="15.75" x14ac:dyDescent="0.25">
      <c r="B27" s="52" t="s">
        <v>43</v>
      </c>
      <c r="C27" s="53">
        <f>'Gestion du stock'!B38</f>
        <v>2</v>
      </c>
      <c r="D27" s="51">
        <f>'Gestion du stock'!C38*Besoins!$D$3</f>
        <v>113.56</v>
      </c>
      <c r="E27" s="33"/>
      <c r="F27" s="49" t="s">
        <v>30</v>
      </c>
      <c r="G27" s="50">
        <f>'Gestion du stock'!B25</f>
        <v>1</v>
      </c>
      <c r="H27" s="51">
        <f>'Gestion du stock'!C25*Besoins!$H$3</f>
        <v>13.759999999999998</v>
      </c>
    </row>
    <row r="28" spans="2:10" ht="15.75" x14ac:dyDescent="0.25">
      <c r="B28" s="52" t="s">
        <v>44</v>
      </c>
      <c r="C28" s="53">
        <f>'Gestion du stock'!B39</f>
        <v>1</v>
      </c>
      <c r="D28" s="51">
        <f>'Gestion du stock'!C39*Besoins!$D$3</f>
        <v>155.72</v>
      </c>
      <c r="E28" s="33"/>
      <c r="F28" s="49" t="s">
        <v>31</v>
      </c>
      <c r="G28" s="50">
        <f>'Gestion du stock'!B26</f>
        <v>1</v>
      </c>
      <c r="H28" s="51">
        <f>'Gestion du stock'!C26*Besoins!$H$3</f>
        <v>110.39999999999998</v>
      </c>
    </row>
    <row r="29" spans="2:10" ht="15.75" x14ac:dyDescent="0.25">
      <c r="B29" s="32"/>
      <c r="C29" s="32"/>
      <c r="D29" s="32"/>
      <c r="E29" s="33"/>
      <c r="F29" s="49" t="s">
        <v>32</v>
      </c>
      <c r="G29" s="50">
        <f>'Gestion du stock'!B27</f>
        <v>1</v>
      </c>
      <c r="H29" s="51">
        <f>'Gestion du stock'!C27*Besoins!$H$3</f>
        <v>55.999999999999993</v>
      </c>
    </row>
    <row r="30" spans="2:10" ht="15.75" x14ac:dyDescent="0.25">
      <c r="B30" s="38" t="s">
        <v>1</v>
      </c>
      <c r="C30" s="38">
        <f>SUM(C7:C28)</f>
        <v>42</v>
      </c>
      <c r="D30" s="38"/>
      <c r="E30" s="33"/>
      <c r="F30" s="49" t="s">
        <v>33</v>
      </c>
      <c r="G30" s="50">
        <f>'Gestion du stock'!B28</f>
        <v>4</v>
      </c>
      <c r="H30" s="51">
        <f>'Gestion du stock'!C28*Besoins!$H$3</f>
        <v>56.319999999999993</v>
      </c>
    </row>
    <row r="31" spans="2:10" ht="15.75" x14ac:dyDescent="0.25">
      <c r="F31" s="49" t="s">
        <v>34</v>
      </c>
      <c r="G31" s="50">
        <f>'Gestion du stock'!B29</f>
        <v>4</v>
      </c>
      <c r="H31" s="51">
        <f>'Gestion du stock'!C29*Besoins!$H$3</f>
        <v>24.319999999999997</v>
      </c>
    </row>
    <row r="32" spans="2:10" ht="15.75" x14ac:dyDescent="0.25">
      <c r="F32" s="49" t="s">
        <v>35</v>
      </c>
      <c r="G32" s="50">
        <f>'Gestion du stock'!B30</f>
        <v>2</v>
      </c>
      <c r="H32" s="51">
        <f>'Gestion du stock'!C30*Besoins!$H$3</f>
        <v>55.359999999999992</v>
      </c>
    </row>
    <row r="33" spans="6:8" ht="15.75" x14ac:dyDescent="0.25">
      <c r="F33" s="49" t="s">
        <v>36</v>
      </c>
      <c r="G33" s="50">
        <f>'Gestion du stock'!B31</f>
        <v>1</v>
      </c>
      <c r="H33" s="51">
        <f>'Gestion du stock'!C31*Besoins!$H$3</f>
        <v>20.799999999999997</v>
      </c>
    </row>
    <row r="34" spans="6:8" ht="15.75" x14ac:dyDescent="0.25">
      <c r="F34" s="49" t="s">
        <v>37</v>
      </c>
      <c r="G34" s="50">
        <f>'Gestion du stock'!B32</f>
        <v>1</v>
      </c>
      <c r="H34" s="51">
        <f>'Gestion du stock'!C32*Besoins!$H$3</f>
        <v>63.999999999999993</v>
      </c>
    </row>
    <row r="35" spans="6:8" ht="15.75" x14ac:dyDescent="0.25">
      <c r="F35" s="49" t="s">
        <v>38</v>
      </c>
      <c r="G35" s="50">
        <f>'Gestion du stock'!B33</f>
        <v>2</v>
      </c>
      <c r="H35" s="51">
        <f>'Gestion du stock'!C33*Besoins!$H$3</f>
        <v>46.399999999999991</v>
      </c>
    </row>
    <row r="36" spans="6:8" ht="15.75" x14ac:dyDescent="0.25">
      <c r="F36" s="49" t="s">
        <v>39</v>
      </c>
      <c r="G36" s="50">
        <f>'Gestion du stock'!B34</f>
        <v>4</v>
      </c>
      <c r="H36" s="51">
        <f>'Gestion du stock'!C34*Besoins!$H$3</f>
        <v>4.7999999999999989</v>
      </c>
    </row>
    <row r="37" spans="6:8" ht="15.75" x14ac:dyDescent="0.25">
      <c r="F37" s="49" t="s">
        <v>40</v>
      </c>
      <c r="G37" s="50">
        <f>'Gestion du stock'!B35</f>
        <v>4</v>
      </c>
      <c r="H37" s="51">
        <f>'Gestion du stock'!C35*Besoins!$H$3</f>
        <v>131.51999999999998</v>
      </c>
    </row>
    <row r="38" spans="6:8" ht="15.75" x14ac:dyDescent="0.25">
      <c r="F38" s="49" t="s">
        <v>41</v>
      </c>
      <c r="G38" s="50">
        <f>'Gestion du stock'!B36</f>
        <v>2</v>
      </c>
      <c r="H38" s="51">
        <f>'Gestion du stock'!C36*Besoins!$H$3</f>
        <v>73.599999999999994</v>
      </c>
    </row>
    <row r="39" spans="6:8" ht="15.75" x14ac:dyDescent="0.25">
      <c r="F39" s="49" t="s">
        <v>42</v>
      </c>
      <c r="G39" s="50">
        <f>'Gestion du stock'!B37</f>
        <v>1</v>
      </c>
      <c r="H39" s="51">
        <f>'Gestion du stock'!C37*Besoins!$H$3</f>
        <v>15.679999999999998</v>
      </c>
    </row>
    <row r="40" spans="6:8" ht="15.75" x14ac:dyDescent="0.25">
      <c r="F40" s="49" t="s">
        <v>43</v>
      </c>
      <c r="G40" s="50">
        <f>'Gestion du stock'!B38</f>
        <v>2</v>
      </c>
      <c r="H40" s="51">
        <f>'Gestion du stock'!C38*Besoins!$H$3</f>
        <v>53.439999999999991</v>
      </c>
    </row>
    <row r="41" spans="6:8" ht="15.75" x14ac:dyDescent="0.25">
      <c r="F41" s="49" t="s">
        <v>44</v>
      </c>
      <c r="G41" s="50">
        <f>'Gestion du stock'!B39</f>
        <v>1</v>
      </c>
      <c r="H41" s="51">
        <f>'Gestion du stock'!C39*Besoins!$H$3</f>
        <v>73.279999999999987</v>
      </c>
    </row>
    <row r="42" spans="6:8" ht="15.75" x14ac:dyDescent="0.25">
      <c r="F42" s="32"/>
      <c r="G42" s="32"/>
      <c r="H42" s="32"/>
    </row>
    <row r="43" spans="6:8" ht="15.75" x14ac:dyDescent="0.25">
      <c r="F43" s="38" t="s">
        <v>1</v>
      </c>
      <c r="G43" s="38">
        <f>COUNTA(G7:G41)</f>
        <v>35</v>
      </c>
      <c r="H43" s="38"/>
    </row>
  </sheetData>
  <mergeCells count="3">
    <mergeCell ref="B2:H2"/>
    <mergeCell ref="B5:D5"/>
    <mergeCell ref="F5:H5"/>
  </mergeCells>
  <conditionalFormatting sqref="D7:D28">
    <cfRule type="top10" dxfId="6" priority="2" bottom="1" rank="1"/>
  </conditionalFormatting>
  <conditionalFormatting sqref="E7:E28">
    <cfRule type="containsText" dxfId="5" priority="13" operator="containsText" text="NOK">
      <formula>NOT(ISERROR(SEARCH("NOK",E7)))</formula>
    </cfRule>
    <cfRule type="containsText" dxfId="4" priority="14" operator="containsText" text="OK">
      <formula>NOT(ISERROR(SEARCH("OK",E7)))</formula>
    </cfRule>
  </conditionalFormatting>
  <conditionalFormatting sqref="H7:H41">
    <cfRule type="top10" dxfId="3" priority="3" percent="1" bottom="1" rank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1F2A4-9D8F-44AA-AE20-96301222FC39}">
  <dimension ref="A1:K54"/>
  <sheetViews>
    <sheetView workbookViewId="0">
      <selection activeCell="P23" sqref="P23"/>
    </sheetView>
  </sheetViews>
  <sheetFormatPr baseColWidth="10" defaultRowHeight="15" x14ac:dyDescent="0.25"/>
  <cols>
    <col min="1" max="1" width="10.42578125" style="3" bestFit="1" customWidth="1"/>
    <col min="2" max="2" width="25.140625" style="3" customWidth="1"/>
    <col min="3" max="3" width="4.85546875" style="3" customWidth="1"/>
    <col min="4" max="4" width="9.5703125" style="3" customWidth="1"/>
    <col min="5" max="5" width="2.7109375" style="22" customWidth="1"/>
    <col min="6" max="6" width="10.140625" style="3" customWidth="1"/>
    <col min="7" max="7" width="25.140625" style="3" customWidth="1"/>
    <col min="8" max="8" width="4.85546875" style="22" customWidth="1"/>
    <col min="9" max="9" width="8" style="22" customWidth="1"/>
    <col min="10" max="10" width="1.7109375" style="1" customWidth="1"/>
    <col min="11" max="11" width="8" style="3" customWidth="1"/>
  </cols>
  <sheetData>
    <row r="1" spans="1:11" ht="24" thickBot="1" x14ac:dyDescent="0.3">
      <c r="A1" s="56" t="s">
        <v>55</v>
      </c>
      <c r="B1" s="57"/>
      <c r="C1" s="57"/>
      <c r="D1" s="57"/>
      <c r="E1" s="57"/>
      <c r="F1" s="57"/>
      <c r="G1" s="57"/>
      <c r="H1" s="57"/>
      <c r="I1" s="58"/>
      <c r="J1" s="2"/>
    </row>
    <row r="2" spans="1:11" ht="15.75" x14ac:dyDescent="0.25">
      <c r="A2" s="4">
        <v>10</v>
      </c>
      <c r="B2" s="5"/>
      <c r="C2" s="5"/>
      <c r="D2" s="5"/>
      <c r="E2" s="6"/>
      <c r="F2" s="7">
        <v>20</v>
      </c>
      <c r="G2" s="8"/>
      <c r="H2" s="5"/>
      <c r="I2" s="5"/>
      <c r="J2" s="2"/>
    </row>
    <row r="3" spans="1:11" ht="15.75" x14ac:dyDescent="0.25">
      <c r="A3" s="10" t="s">
        <v>4</v>
      </c>
      <c r="B3" s="11" t="s">
        <v>2</v>
      </c>
      <c r="C3" s="12" t="s">
        <v>3</v>
      </c>
      <c r="D3" s="12" t="s">
        <v>53</v>
      </c>
      <c r="E3" s="13"/>
      <c r="F3" s="12" t="s">
        <v>4</v>
      </c>
      <c r="G3" s="10" t="s">
        <v>2</v>
      </c>
      <c r="H3" s="12" t="s">
        <v>3</v>
      </c>
      <c r="I3" s="12" t="s">
        <v>54</v>
      </c>
      <c r="J3" s="14"/>
      <c r="K3" s="15"/>
    </row>
    <row r="4" spans="1:11" x14ac:dyDescent="0.25">
      <c r="A4" s="42" t="e">
        <f>#REF!*$E$2</f>
        <v>#REF!</v>
      </c>
      <c r="B4" s="43" t="s">
        <v>10</v>
      </c>
      <c r="C4" s="43" t="e">
        <f>#REF!</f>
        <v>#REF!</v>
      </c>
      <c r="D4" s="43" t="e">
        <f>IF(A4&lt;=#REF!,"OK","NOK")</f>
        <v>#REF!</v>
      </c>
      <c r="E4" s="17"/>
      <c r="F4" s="43" t="e">
        <f>#REF!*$J$2</f>
        <v>#REF!</v>
      </c>
      <c r="G4" s="43" t="s">
        <v>10</v>
      </c>
      <c r="H4" s="43" t="e">
        <f>#REF!</f>
        <v>#REF!</v>
      </c>
      <c r="I4" s="43" t="e">
        <f>IF(F4&lt;=#REF!,"OK","NOK")</f>
        <v>#REF!</v>
      </c>
      <c r="J4" s="2"/>
    </row>
    <row r="5" spans="1:11" x14ac:dyDescent="0.25">
      <c r="A5" s="42" t="e">
        <f>#REF!*$E$2</f>
        <v>#REF!</v>
      </c>
      <c r="B5" s="43" t="s">
        <v>12</v>
      </c>
      <c r="C5" s="43" t="e">
        <f>#REF!</f>
        <v>#REF!</v>
      </c>
      <c r="D5" s="43" t="e">
        <f>IF(A5&lt;=#REF!,"OK","NOK")</f>
        <v>#REF!</v>
      </c>
      <c r="E5" s="17"/>
      <c r="F5" s="43" t="e">
        <f>#REF!*$J$2</f>
        <v>#REF!</v>
      </c>
      <c r="G5" s="43" t="s">
        <v>12</v>
      </c>
      <c r="H5" s="43" t="e">
        <f>#REF!</f>
        <v>#REF!</v>
      </c>
      <c r="I5" s="43" t="e">
        <f>IF(F5&lt;=#REF!,"OK","NOK")</f>
        <v>#REF!</v>
      </c>
      <c r="J5" s="2"/>
    </row>
    <row r="6" spans="1:11" x14ac:dyDescent="0.25">
      <c r="A6" s="42" t="e">
        <f>#REF!*$E$2</f>
        <v>#REF!</v>
      </c>
      <c r="B6" s="43" t="s">
        <v>9</v>
      </c>
      <c r="C6" s="43" t="e">
        <f>#REF!</f>
        <v>#REF!</v>
      </c>
      <c r="D6" s="43" t="e">
        <f>IF(A6&lt;=#REF!,"OK","NOK")</f>
        <v>#REF!</v>
      </c>
      <c r="E6" s="17"/>
      <c r="F6" s="43">
        <f>Tableau34[[#This Row],[Qté
nécessaire]]*$J$2</f>
        <v>0</v>
      </c>
      <c r="G6" s="44" t="s">
        <v>11</v>
      </c>
      <c r="H6" s="43">
        <f>Tableau34[[#This Row],[Qté
nécessaire]]</f>
        <v>1</v>
      </c>
      <c r="I6" s="43" t="e">
        <f>IF(F6&lt;=#REF!,"OK","NOK")</f>
        <v>#REF!</v>
      </c>
      <c r="J6" s="2"/>
    </row>
    <row r="7" spans="1:11" x14ac:dyDescent="0.25">
      <c r="A7" s="42" t="e">
        <f>#REF!*$E$2</f>
        <v>#REF!</v>
      </c>
      <c r="B7" s="43" t="s">
        <v>8</v>
      </c>
      <c r="C7" s="43" t="e">
        <f>#REF!</f>
        <v>#REF!</v>
      </c>
      <c r="D7" s="43" t="e">
        <f>IF(A7&lt;=#REF!,"OK","NOK")</f>
        <v>#REF!</v>
      </c>
      <c r="E7" s="17"/>
      <c r="F7" s="43">
        <f>Tableau34[[#This Row],[Qté
nécessaire]]*$J$2</f>
        <v>0</v>
      </c>
      <c r="G7" s="43" t="s">
        <v>13</v>
      </c>
      <c r="H7" s="43">
        <f>Tableau34[[#This Row],[Qté
nécessaire]]</f>
        <v>1</v>
      </c>
      <c r="I7" s="43" t="e">
        <f>IF(F7&lt;=#REF!,"OK","NOK")</f>
        <v>#REF!</v>
      </c>
      <c r="J7" s="2"/>
    </row>
    <row r="8" spans="1:11" x14ac:dyDescent="0.25">
      <c r="A8" s="42" t="e">
        <f>#REF!*$E$2</f>
        <v>#REF!</v>
      </c>
      <c r="B8" s="43" t="s">
        <v>27</v>
      </c>
      <c r="C8" s="43" t="e">
        <f>#REF!</f>
        <v>#REF!</v>
      </c>
      <c r="D8" s="43" t="e">
        <f>IF(A8&lt;=#REF!,"OK","NOK")</f>
        <v>#REF!</v>
      </c>
      <c r="E8" s="17"/>
      <c r="F8" s="43">
        <f>Tableau34[[#This Row],[Qté
nécessaire]]*$J$2</f>
        <v>0</v>
      </c>
      <c r="G8" s="43" t="s">
        <v>14</v>
      </c>
      <c r="H8" s="43">
        <f>Tableau34[[#This Row],[Qté
nécessaire]]</f>
        <v>4</v>
      </c>
      <c r="I8" s="43" t="e">
        <f>IF(F8&lt;=#REF!,"OK","NOK")</f>
        <v>#REF!</v>
      </c>
      <c r="J8" s="2"/>
    </row>
    <row r="9" spans="1:11" x14ac:dyDescent="0.25">
      <c r="A9" s="42" t="e">
        <f>#REF!*$E$2</f>
        <v>#REF!</v>
      </c>
      <c r="B9" s="43" t="s">
        <v>28</v>
      </c>
      <c r="C9" s="43">
        <v>2</v>
      </c>
      <c r="D9" s="43" t="e">
        <f>IF(A9&lt;=#REF!,"OK","NOK")</f>
        <v>#REF!</v>
      </c>
      <c r="E9" s="17"/>
      <c r="F9" s="43">
        <f>Tableau34[[#This Row],[Qté
nécessaire]]*$J$2</f>
        <v>0</v>
      </c>
      <c r="G9" s="43" t="s">
        <v>15</v>
      </c>
      <c r="H9" s="43">
        <f>Tableau34[[#This Row],[Qté
nécessaire]]</f>
        <v>4</v>
      </c>
      <c r="I9" s="43" t="e">
        <f>IF(F9&lt;=#REF!,"OK","NOK")</f>
        <v>#REF!</v>
      </c>
      <c r="J9" s="2"/>
    </row>
    <row r="10" spans="1:11" x14ac:dyDescent="0.25">
      <c r="A10" s="42" t="e">
        <f>#REF!*$E$2</f>
        <v>#REF!</v>
      </c>
      <c r="B10" s="43" t="s">
        <v>29</v>
      </c>
      <c r="C10" s="43">
        <v>2</v>
      </c>
      <c r="D10" s="43" t="e">
        <f>IF(A10&lt;=#REF!,"OK","NOK")</f>
        <v>#REF!</v>
      </c>
      <c r="E10" s="17"/>
      <c r="F10" s="43">
        <f>Tableau34[[#This Row],[Qté
nécessaire]]*$J$2</f>
        <v>0</v>
      </c>
      <c r="G10" s="43" t="s">
        <v>16</v>
      </c>
      <c r="H10" s="43">
        <f>Tableau34[[#This Row],[Qté
nécessaire]]</f>
        <v>1</v>
      </c>
      <c r="I10" s="43" t="e">
        <f>IF(F10&lt;=#REF!,"OK","NOK")</f>
        <v>#REF!</v>
      </c>
      <c r="J10" s="2"/>
    </row>
    <row r="11" spans="1:11" x14ac:dyDescent="0.25">
      <c r="A11" s="42" t="e">
        <f>#REF!*$E$2</f>
        <v>#REF!</v>
      </c>
      <c r="B11" s="43" t="s">
        <v>30</v>
      </c>
      <c r="C11" s="43">
        <v>1</v>
      </c>
      <c r="D11" s="43" t="e">
        <f>IF(A11&lt;=#REF!,"OK","NOK")</f>
        <v>#REF!</v>
      </c>
      <c r="E11" s="17"/>
      <c r="F11" s="43">
        <f>Tableau34[[#This Row],[Qté
nécessaire]]*$J$2</f>
        <v>0</v>
      </c>
      <c r="G11" s="43" t="s">
        <v>17</v>
      </c>
      <c r="H11" s="43">
        <f>Tableau34[[#This Row],[Qté
nécessaire]]</f>
        <v>2</v>
      </c>
      <c r="I11" s="43" t="e">
        <f>IF(F11&lt;=#REF!,"OK","NOK")</f>
        <v>#REF!</v>
      </c>
      <c r="J11" s="2"/>
    </row>
    <row r="12" spans="1:11" x14ac:dyDescent="0.25">
      <c r="A12" s="42" t="e">
        <f>#REF!*$E$2</f>
        <v>#REF!</v>
      </c>
      <c r="B12" s="43" t="s">
        <v>31</v>
      </c>
      <c r="C12" s="43">
        <v>1</v>
      </c>
      <c r="D12" s="43" t="e">
        <f>IF(A12&lt;=#REF!,"OK","NOK")</f>
        <v>#REF!</v>
      </c>
      <c r="E12" s="17"/>
      <c r="F12" s="43">
        <f>Tableau34[[#This Row],[Qté
nécessaire]]*$J$2</f>
        <v>0</v>
      </c>
      <c r="G12" s="43" t="s">
        <v>18</v>
      </c>
      <c r="H12" s="43">
        <f>Tableau34[[#This Row],[Qté
nécessaire]]</f>
        <v>2</v>
      </c>
      <c r="I12" s="43" t="e">
        <f>IF(F12&lt;=#REF!,"OK","NOK")</f>
        <v>#REF!</v>
      </c>
      <c r="J12" s="2"/>
    </row>
    <row r="13" spans="1:11" x14ac:dyDescent="0.25">
      <c r="A13" s="42" t="e">
        <f>#REF!*$E$2</f>
        <v>#REF!</v>
      </c>
      <c r="B13" s="43" t="s">
        <v>32</v>
      </c>
      <c r="C13" s="43">
        <v>1</v>
      </c>
      <c r="D13" s="43" t="e">
        <f>IF(A13&lt;=#REF!,"OK","NOK")</f>
        <v>#REF!</v>
      </c>
      <c r="E13" s="17"/>
      <c r="F13" s="43">
        <f>Tableau34[[#This Row],[Qté
nécessaire]]*$J$2</f>
        <v>0</v>
      </c>
      <c r="G13" s="43" t="s">
        <v>19</v>
      </c>
      <c r="H13" s="43">
        <f>Tableau34[[#This Row],[Qté
nécessaire]]</f>
        <v>3</v>
      </c>
      <c r="I13" s="43" t="e">
        <f>IF(F13&lt;=#REF!,"OK","NOK")</f>
        <v>#REF!</v>
      </c>
      <c r="J13" s="2"/>
    </row>
    <row r="14" spans="1:11" x14ac:dyDescent="0.25">
      <c r="A14" s="42" t="e">
        <f>#REF!*$E$2</f>
        <v>#REF!</v>
      </c>
      <c r="B14" s="43" t="s">
        <v>33</v>
      </c>
      <c r="C14" s="43">
        <v>4</v>
      </c>
      <c r="D14" s="43" t="e">
        <f>IF(A14&lt;=#REF!,"OK","NOK")</f>
        <v>#REF!</v>
      </c>
      <c r="E14" s="17"/>
      <c r="F14" s="43">
        <f>Tableau34[[#This Row],[Qté
nécessaire]]*$J$2</f>
        <v>0</v>
      </c>
      <c r="G14" s="43" t="s">
        <v>20</v>
      </c>
      <c r="H14" s="43">
        <f>Tableau34[[#This Row],[Qté
nécessaire]]</f>
        <v>1</v>
      </c>
      <c r="I14" s="43" t="e">
        <f>IF(F14&lt;=#REF!,"OK","NOK")</f>
        <v>#REF!</v>
      </c>
      <c r="J14" s="2"/>
    </row>
    <row r="15" spans="1:11" x14ac:dyDescent="0.25">
      <c r="A15" s="42" t="e">
        <f>#REF!*$E$2</f>
        <v>#REF!</v>
      </c>
      <c r="B15" s="43" t="s">
        <v>34</v>
      </c>
      <c r="C15" s="43">
        <v>4</v>
      </c>
      <c r="D15" s="43" t="e">
        <f>IF(A15&lt;=#REF!,"OK","NOK")</f>
        <v>#REF!</v>
      </c>
      <c r="E15" s="17"/>
      <c r="F15" s="43">
        <f>Tableau34[[#This Row],[Qté
nécessaire]]*$J$2</f>
        <v>0</v>
      </c>
      <c r="G15" s="43" t="s">
        <v>21</v>
      </c>
      <c r="H15" s="43">
        <f>Tableau34[[#This Row],[Qté
nécessaire]]</f>
        <v>1</v>
      </c>
      <c r="I15" s="43" t="e">
        <f>IF(F15&lt;=#REF!,"OK","NOK")</f>
        <v>#REF!</v>
      </c>
      <c r="J15" s="2"/>
    </row>
    <row r="16" spans="1:11" x14ac:dyDescent="0.25">
      <c r="A16" s="42" t="e">
        <f>#REF!*$E$2</f>
        <v>#REF!</v>
      </c>
      <c r="B16" s="43" t="s">
        <v>35</v>
      </c>
      <c r="C16" s="43">
        <v>2</v>
      </c>
      <c r="D16" s="43" t="e">
        <f>IF(A16&lt;=#REF!,"OK","NOK")</f>
        <v>#REF!</v>
      </c>
      <c r="E16" s="17"/>
      <c r="F16" s="43">
        <f>Tableau34[[#This Row],[Qté
nécessaire]]*$J$2</f>
        <v>0</v>
      </c>
      <c r="G16" s="43" t="s">
        <v>22</v>
      </c>
      <c r="H16" s="43">
        <f>Tableau34[[#This Row],[Qté
nécessaire]]</f>
        <v>4</v>
      </c>
      <c r="I16" s="43" t="e">
        <f>IF(F16&lt;=#REF!,"OK","NOK")</f>
        <v>#REF!</v>
      </c>
      <c r="J16" s="2"/>
    </row>
    <row r="17" spans="1:10" x14ac:dyDescent="0.25">
      <c r="A17" s="42" t="e">
        <f>#REF!*$E$2</f>
        <v>#REF!</v>
      </c>
      <c r="B17" s="43" t="s">
        <v>36</v>
      </c>
      <c r="C17" s="43">
        <v>1</v>
      </c>
      <c r="D17" s="43" t="e">
        <f>IF(A17&lt;=#REF!,"OK","NOK")</f>
        <v>#REF!</v>
      </c>
      <c r="E17" s="17"/>
      <c r="F17" s="43">
        <f>Tableau34[[#This Row],[Qté
nécessaire]]*$J$2</f>
        <v>0</v>
      </c>
      <c r="G17" s="43" t="s">
        <v>23</v>
      </c>
      <c r="H17" s="43">
        <f>Tableau34[[#This Row],[Qté
nécessaire]]</f>
        <v>2</v>
      </c>
      <c r="I17" s="43" t="e">
        <f>IF(F17&lt;=#REF!,"OK","NOK")</f>
        <v>#REF!</v>
      </c>
      <c r="J17" s="2"/>
    </row>
    <row r="18" spans="1:10" x14ac:dyDescent="0.25">
      <c r="A18" s="42" t="e">
        <f>#REF!*$E$2</f>
        <v>#REF!</v>
      </c>
      <c r="B18" s="43" t="s">
        <v>37</v>
      </c>
      <c r="C18" s="43">
        <v>1</v>
      </c>
      <c r="D18" s="43" t="e">
        <f>IF(A18&lt;=#REF!,"OK","NOK")</f>
        <v>#REF!</v>
      </c>
      <c r="E18" s="17"/>
      <c r="F18" s="43">
        <f>Tableau34[[#This Row],[Qté
nécessaire]]*$J$2</f>
        <v>0</v>
      </c>
      <c r="G18" s="43" t="s">
        <v>24</v>
      </c>
      <c r="H18" s="43">
        <f>Tableau34[[#This Row],[Qté
nécessaire]]</f>
        <v>1</v>
      </c>
      <c r="I18" s="43" t="e">
        <f>IF(F18&lt;=#REF!,"OK","NOK")</f>
        <v>#REF!</v>
      </c>
      <c r="J18" s="2"/>
    </row>
    <row r="19" spans="1:10" x14ac:dyDescent="0.25">
      <c r="A19" s="42" t="e">
        <f>#REF!*$E$2</f>
        <v>#REF!</v>
      </c>
      <c r="B19" s="43" t="s">
        <v>38</v>
      </c>
      <c r="C19" s="43">
        <v>2</v>
      </c>
      <c r="D19" s="43" t="e">
        <f>IF(A19&lt;=#REF!,"OK","NOK")</f>
        <v>#REF!</v>
      </c>
      <c r="E19" s="17"/>
      <c r="F19" s="43">
        <f>Tableau34[[#This Row],[Qté
nécessaire]]*$J$2</f>
        <v>0</v>
      </c>
      <c r="G19" s="43" t="s">
        <v>25</v>
      </c>
      <c r="H19" s="43">
        <f>Tableau34[[#This Row],[Qté
nécessaire]]</f>
        <v>2</v>
      </c>
      <c r="I19" s="43" t="e">
        <f>IF(F19&lt;=#REF!,"OK","NOK")</f>
        <v>#REF!</v>
      </c>
      <c r="J19" s="2"/>
    </row>
    <row r="20" spans="1:10" x14ac:dyDescent="0.25">
      <c r="A20" s="42" t="e">
        <f>#REF!*$E$2</f>
        <v>#REF!</v>
      </c>
      <c r="B20" s="43" t="s">
        <v>39</v>
      </c>
      <c r="C20" s="43">
        <v>4</v>
      </c>
      <c r="D20" s="43" t="e">
        <f>IF(A20&lt;=#REF!,"OK","NOK")</f>
        <v>#REF!</v>
      </c>
      <c r="E20" s="17"/>
      <c r="F20" s="43">
        <f>Tableau34[[#This Row],[Qté
nécessaire]]*$J$2</f>
        <v>0</v>
      </c>
      <c r="G20" s="43" t="s">
        <v>26</v>
      </c>
      <c r="H20" s="43">
        <f>Tableau34[[#This Row],[Qté
nécessaire]]</f>
        <v>1</v>
      </c>
      <c r="I20" s="43" t="e">
        <f>IF(F20&lt;=#REF!,"OK","NOK")</f>
        <v>#REF!</v>
      </c>
      <c r="J20" s="2"/>
    </row>
    <row r="21" spans="1:10" x14ac:dyDescent="0.25">
      <c r="A21" s="42" t="e">
        <f>#REF!*$E$2</f>
        <v>#REF!</v>
      </c>
      <c r="B21" s="43" t="s">
        <v>40</v>
      </c>
      <c r="C21" s="43">
        <v>4</v>
      </c>
      <c r="D21" s="43" t="e">
        <f>IF(A21&lt;=#REF!,"OK","NOK")</f>
        <v>#REF!</v>
      </c>
      <c r="E21" s="17"/>
      <c r="F21" s="43" t="e">
        <f>#REF!*$J$2</f>
        <v>#REF!</v>
      </c>
      <c r="G21" s="43" t="s">
        <v>27</v>
      </c>
      <c r="H21" s="43" t="e">
        <f>#REF!</f>
        <v>#REF!</v>
      </c>
      <c r="I21" s="43" t="e">
        <f>IF(F21&lt;=#REF!,"OK","NOK")</f>
        <v>#REF!</v>
      </c>
      <c r="J21" s="2"/>
    </row>
    <row r="22" spans="1:10" x14ac:dyDescent="0.25">
      <c r="A22" s="42" t="e">
        <f>#REF!*$E$2</f>
        <v>#REF!</v>
      </c>
      <c r="B22" s="43" t="s">
        <v>41</v>
      </c>
      <c r="C22" s="43">
        <v>2</v>
      </c>
      <c r="D22" s="43" t="e">
        <f>IF(A22&lt;=#REF!,"OK","NOK")</f>
        <v>#REF!</v>
      </c>
      <c r="E22" s="17"/>
      <c r="F22" s="43" t="e">
        <f>#REF!*$J$2</f>
        <v>#REF!</v>
      </c>
      <c r="G22" s="43" t="s">
        <v>28</v>
      </c>
      <c r="H22" s="43" t="e">
        <f>#REF!</f>
        <v>#REF!</v>
      </c>
      <c r="I22" s="43" t="e">
        <f>IF(F22&lt;=#REF!,"OK","NOK")</f>
        <v>#REF!</v>
      </c>
      <c r="J22" s="2"/>
    </row>
    <row r="23" spans="1:10" x14ac:dyDescent="0.25">
      <c r="A23" s="42" t="e">
        <f>#REF!*$E$2</f>
        <v>#REF!</v>
      </c>
      <c r="B23" s="43" t="s">
        <v>42</v>
      </c>
      <c r="C23" s="43">
        <v>1</v>
      </c>
      <c r="D23" s="43" t="e">
        <f>IF(A23&lt;=#REF!,"OK","NOK")</f>
        <v>#REF!</v>
      </c>
      <c r="E23" s="17"/>
      <c r="F23" s="43" t="e">
        <f t="shared" ref="F23:F38" si="0">#REF!*$J$2</f>
        <v>#REF!</v>
      </c>
      <c r="G23" s="43" t="s">
        <v>29</v>
      </c>
      <c r="H23" s="43" t="e">
        <f>#REF!</f>
        <v>#REF!</v>
      </c>
      <c r="I23" s="43" t="e">
        <f>IF(F23&lt;=#REF!,"OK","NOK")</f>
        <v>#REF!</v>
      </c>
      <c r="J23" s="2"/>
    </row>
    <row r="24" spans="1:10" x14ac:dyDescent="0.25">
      <c r="A24" s="42" t="e">
        <f>#REF!*$E$2</f>
        <v>#REF!</v>
      </c>
      <c r="B24" s="43" t="s">
        <v>43</v>
      </c>
      <c r="C24" s="43">
        <v>2</v>
      </c>
      <c r="D24" s="43" t="e">
        <f>IF(A24&lt;=#REF!,"OK","NOK")</f>
        <v>#REF!</v>
      </c>
      <c r="E24" s="17"/>
      <c r="F24" s="43" t="e">
        <f t="shared" ref="F24:F39" si="1">#REF!*$J$2</f>
        <v>#REF!</v>
      </c>
      <c r="G24" s="43" t="s">
        <v>30</v>
      </c>
      <c r="H24" s="43" t="e">
        <f>#REF!</f>
        <v>#REF!</v>
      </c>
      <c r="I24" s="43" t="e">
        <f>IF(F24&lt;=#REF!,"OK","NOK")</f>
        <v>#REF!</v>
      </c>
      <c r="J24" s="2"/>
    </row>
    <row r="25" spans="1:10" x14ac:dyDescent="0.25">
      <c r="A25" s="42" t="e">
        <f>#REF!*$E$2</f>
        <v>#REF!</v>
      </c>
      <c r="B25" s="43" t="s">
        <v>44</v>
      </c>
      <c r="C25" s="43">
        <v>1</v>
      </c>
      <c r="D25" s="43" t="e">
        <f>IF(A25&lt;=#REF!,"OK","NOK")</f>
        <v>#REF!</v>
      </c>
      <c r="E25" s="17"/>
      <c r="F25" s="43" t="e">
        <f t="shared" ref="F25:F40" si="2">#REF!*$J$2</f>
        <v>#REF!</v>
      </c>
      <c r="G25" s="43" t="s">
        <v>31</v>
      </c>
      <c r="H25" s="43" t="e">
        <f>#REF!</f>
        <v>#REF!</v>
      </c>
      <c r="I25" s="43" t="e">
        <f>IF(F25&lt;=#REF!,"OK","NOK")</f>
        <v>#REF!</v>
      </c>
      <c r="J25" s="2"/>
    </row>
    <row r="26" spans="1:10" x14ac:dyDescent="0.25">
      <c r="A26" s="18"/>
      <c r="B26" s="18"/>
      <c r="C26" s="18"/>
      <c r="D26" s="18"/>
      <c r="E26" s="18"/>
      <c r="F26" s="43" t="e">
        <f t="shared" ref="F26:F41" si="3">#REF!*$J$2</f>
        <v>#REF!</v>
      </c>
      <c r="G26" s="43" t="s">
        <v>32</v>
      </c>
      <c r="H26" s="43" t="e">
        <f>#REF!</f>
        <v>#REF!</v>
      </c>
      <c r="I26" s="43" t="e">
        <f>IF(F26&lt;=#REF!,"OK","NOK")</f>
        <v>#REF!</v>
      </c>
      <c r="J26" s="2"/>
    </row>
    <row r="27" spans="1:10" ht="23.25" x14ac:dyDescent="0.25">
      <c r="A27" s="19"/>
      <c r="B27" s="19"/>
      <c r="C27" s="19"/>
      <c r="D27" s="19"/>
      <c r="E27" s="19"/>
      <c r="F27" s="43" t="e">
        <f t="shared" ref="F27:F42" si="4">#REF!*$J$2</f>
        <v>#REF!</v>
      </c>
      <c r="G27" s="43" t="s">
        <v>33</v>
      </c>
      <c r="H27" s="43" t="e">
        <f>#REF!</f>
        <v>#REF!</v>
      </c>
      <c r="I27" s="43" t="e">
        <f>IF(F27&lt;=#REF!,"OK","NOK")</f>
        <v>#REF!</v>
      </c>
      <c r="J27" s="2"/>
    </row>
    <row r="28" spans="1:10" ht="23.25" x14ac:dyDescent="0.25">
      <c r="A28" s="20"/>
      <c r="B28" s="21"/>
      <c r="C28" s="21"/>
      <c r="D28" s="21"/>
      <c r="E28" s="21"/>
      <c r="F28" s="43" t="e">
        <f t="shared" ref="F28:F43" si="5">#REF!*$J$2</f>
        <v>#REF!</v>
      </c>
      <c r="G28" s="43" t="s">
        <v>34</v>
      </c>
      <c r="H28" s="43" t="e">
        <f>#REF!</f>
        <v>#REF!</v>
      </c>
      <c r="I28" s="43" t="e">
        <f>IF(F28&lt;=#REF!,"OK","NOK")</f>
        <v>#REF!</v>
      </c>
      <c r="J28" s="2"/>
    </row>
    <row r="29" spans="1:10" x14ac:dyDescent="0.25">
      <c r="A29" s="18"/>
      <c r="B29" s="18"/>
      <c r="C29" s="18"/>
      <c r="D29" s="18"/>
      <c r="E29" s="18"/>
      <c r="F29" s="43" t="e">
        <f t="shared" ref="F29:F44" si="6">#REF!*$J$2</f>
        <v>#REF!</v>
      </c>
      <c r="G29" s="43" t="s">
        <v>35</v>
      </c>
      <c r="H29" s="43" t="e">
        <f>#REF!</f>
        <v>#REF!</v>
      </c>
      <c r="I29" s="43" t="e">
        <f>IF(F29&lt;=#REF!,"OK","NOK")</f>
        <v>#REF!</v>
      </c>
      <c r="J29" s="2"/>
    </row>
    <row r="30" spans="1:10" x14ac:dyDescent="0.25">
      <c r="A30" s="18"/>
      <c r="B30" s="18"/>
      <c r="C30" s="18"/>
      <c r="D30" s="18"/>
      <c r="E30" s="18"/>
      <c r="F30" s="43" t="e">
        <f t="shared" ref="F30:F45" si="7">#REF!*$J$2</f>
        <v>#REF!</v>
      </c>
      <c r="G30" s="43" t="s">
        <v>36</v>
      </c>
      <c r="H30" s="43" t="e">
        <f>#REF!</f>
        <v>#REF!</v>
      </c>
      <c r="I30" s="43" t="e">
        <f>IF(F30&lt;=#REF!,"OK","NOK")</f>
        <v>#REF!</v>
      </c>
      <c r="J30" s="2"/>
    </row>
    <row r="31" spans="1:10" x14ac:dyDescent="0.25">
      <c r="A31" s="18"/>
      <c r="B31" s="18"/>
      <c r="C31" s="18"/>
      <c r="D31" s="18"/>
      <c r="E31" s="18"/>
      <c r="F31" s="43" t="e">
        <f t="shared" ref="F31:F46" si="8">#REF!*$J$2</f>
        <v>#REF!</v>
      </c>
      <c r="G31" s="43" t="s">
        <v>37</v>
      </c>
      <c r="H31" s="43" t="e">
        <f>#REF!</f>
        <v>#REF!</v>
      </c>
      <c r="I31" s="43" t="e">
        <f>IF(F31&lt;=#REF!,"OK","NOK")</f>
        <v>#REF!</v>
      </c>
      <c r="J31" s="2"/>
    </row>
    <row r="32" spans="1:10" x14ac:dyDescent="0.25">
      <c r="A32" s="18"/>
      <c r="B32" s="18"/>
      <c r="C32" s="18"/>
      <c r="D32" s="18"/>
      <c r="E32" s="18"/>
      <c r="F32" s="43" t="e">
        <f t="shared" ref="F32:F47" si="9">#REF!*$J$2</f>
        <v>#REF!</v>
      </c>
      <c r="G32" s="43" t="s">
        <v>38</v>
      </c>
      <c r="H32" s="43" t="e">
        <f>#REF!</f>
        <v>#REF!</v>
      </c>
      <c r="I32" s="43" t="e">
        <f>IF(F32&lt;=#REF!,"OK","NOK")</f>
        <v>#REF!</v>
      </c>
      <c r="J32" s="2"/>
    </row>
    <row r="33" spans="1:10" x14ac:dyDescent="0.25">
      <c r="A33" s="18"/>
      <c r="B33" s="18"/>
      <c r="C33" s="18"/>
      <c r="D33" s="18"/>
      <c r="E33" s="18"/>
      <c r="F33" s="43" t="e">
        <f t="shared" ref="F33:F48" si="10">#REF!*$J$2</f>
        <v>#REF!</v>
      </c>
      <c r="G33" s="43" t="s">
        <v>39</v>
      </c>
      <c r="H33" s="43" t="e">
        <f>#REF!</f>
        <v>#REF!</v>
      </c>
      <c r="I33" s="43" t="e">
        <f>IF(F33&lt;=#REF!,"OK","NOK")</f>
        <v>#REF!</v>
      </c>
      <c r="J33" s="2"/>
    </row>
    <row r="34" spans="1:10" x14ac:dyDescent="0.25">
      <c r="A34" s="18"/>
      <c r="B34" s="18"/>
      <c r="C34" s="18"/>
      <c r="D34" s="18"/>
      <c r="E34" s="18"/>
      <c r="F34" s="43" t="e">
        <f t="shared" ref="F34:F49" si="11">#REF!*$J$2</f>
        <v>#REF!</v>
      </c>
      <c r="G34" s="43" t="s">
        <v>40</v>
      </c>
      <c r="H34" s="43" t="e">
        <f>#REF!</f>
        <v>#REF!</v>
      </c>
      <c r="I34" s="43" t="e">
        <f>IF(F34&lt;=#REF!,"OK","NOK")</f>
        <v>#REF!</v>
      </c>
      <c r="J34" s="2"/>
    </row>
    <row r="35" spans="1:10" x14ac:dyDescent="0.25">
      <c r="A35" s="18"/>
      <c r="B35" s="18"/>
      <c r="C35" s="18"/>
      <c r="D35" s="18"/>
      <c r="E35" s="18"/>
      <c r="F35" s="43" t="e">
        <f t="shared" ref="F35:F50" si="12">#REF!*$J$2</f>
        <v>#REF!</v>
      </c>
      <c r="G35" s="43" t="s">
        <v>41</v>
      </c>
      <c r="H35" s="43" t="e">
        <f>#REF!</f>
        <v>#REF!</v>
      </c>
      <c r="I35" s="43" t="e">
        <f>IF(F35&lt;=#REF!,"OK","NOK")</f>
        <v>#REF!</v>
      </c>
      <c r="J35" s="2"/>
    </row>
    <row r="36" spans="1:10" x14ac:dyDescent="0.25">
      <c r="A36" s="18"/>
      <c r="B36" s="18"/>
      <c r="C36" s="18"/>
      <c r="D36" s="18"/>
      <c r="E36" s="18"/>
      <c r="F36" s="43" t="e">
        <f t="shared" ref="F36:F51" si="13">#REF!*$J$2</f>
        <v>#REF!</v>
      </c>
      <c r="G36" s="43" t="s">
        <v>42</v>
      </c>
      <c r="H36" s="43" t="e">
        <f>#REF!</f>
        <v>#REF!</v>
      </c>
      <c r="I36" s="43" t="e">
        <f>IF(F36&lt;=#REF!,"OK","NOK")</f>
        <v>#REF!</v>
      </c>
      <c r="J36" s="2"/>
    </row>
    <row r="37" spans="1:10" x14ac:dyDescent="0.25">
      <c r="A37" s="18"/>
      <c r="B37" s="17"/>
      <c r="C37" s="17"/>
      <c r="D37" s="17"/>
      <c r="E37" s="17"/>
      <c r="F37" s="43" t="e">
        <f t="shared" ref="F37:F52" si="14">#REF!*$J$2</f>
        <v>#REF!</v>
      </c>
      <c r="G37" s="43" t="s">
        <v>43</v>
      </c>
      <c r="H37" s="43" t="e">
        <f>#REF!</f>
        <v>#REF!</v>
      </c>
      <c r="I37" s="43" t="e">
        <f>IF(F37&lt;=#REF!,"OK","NOK")</f>
        <v>#REF!</v>
      </c>
      <c r="J37" s="2"/>
    </row>
    <row r="38" spans="1:10" x14ac:dyDescent="0.25">
      <c r="A38" s="18"/>
      <c r="B38" s="17"/>
      <c r="C38" s="17"/>
      <c r="D38" s="17"/>
      <c r="E38" s="17"/>
      <c r="F38" s="43" t="e">
        <f t="shared" ref="F38:F53" si="15">#REF!*$J$2</f>
        <v>#REF!</v>
      </c>
      <c r="G38" s="43" t="s">
        <v>44</v>
      </c>
      <c r="H38" s="43" t="e">
        <f>#REF!</f>
        <v>#REF!</v>
      </c>
      <c r="I38" s="43" t="e">
        <f>IF(F38&lt;=#REF!,"OK","NOK")</f>
        <v>#REF!</v>
      </c>
      <c r="J38" s="2"/>
    </row>
    <row r="39" spans="1:10" x14ac:dyDescent="0.25">
      <c r="A39" s="18"/>
      <c r="B39" s="17"/>
      <c r="C39" s="17"/>
      <c r="D39" s="17"/>
      <c r="E39" s="17"/>
      <c r="F39" s="17"/>
      <c r="G39" s="17"/>
      <c r="H39" s="17"/>
      <c r="I39" s="17"/>
    </row>
    <row r="40" spans="1:10" x14ac:dyDescent="0.25">
      <c r="A40" s="18"/>
      <c r="B40" s="17"/>
      <c r="C40" s="17"/>
      <c r="D40" s="17"/>
      <c r="E40" s="17"/>
      <c r="F40" s="17"/>
      <c r="G40" s="17"/>
      <c r="H40" s="17"/>
      <c r="I40" s="17"/>
    </row>
    <row r="41" spans="1:10" x14ac:dyDescent="0.25">
      <c r="A41" s="18"/>
      <c r="B41" s="17"/>
      <c r="C41" s="17"/>
      <c r="D41" s="17"/>
      <c r="E41" s="17"/>
      <c r="F41" s="17"/>
      <c r="G41" s="17"/>
      <c r="H41" s="17"/>
      <c r="I41" s="17"/>
    </row>
    <row r="42" spans="1:10" x14ac:dyDescent="0.25">
      <c r="A42" s="18"/>
      <c r="B42" s="17"/>
      <c r="C42" s="17"/>
      <c r="D42" s="17"/>
      <c r="E42" s="17"/>
      <c r="F42" s="17"/>
      <c r="G42" s="17"/>
      <c r="H42" s="17"/>
      <c r="I42" s="17"/>
    </row>
    <row r="43" spans="1:10" x14ac:dyDescent="0.25">
      <c r="F43" s="17"/>
      <c r="G43" s="17"/>
      <c r="H43" s="17"/>
      <c r="I43" s="17"/>
    </row>
    <row r="44" spans="1:10" x14ac:dyDescent="0.25">
      <c r="F44" s="17"/>
      <c r="G44" s="17"/>
      <c r="H44" s="17"/>
      <c r="I44" s="17"/>
    </row>
    <row r="45" spans="1:10" x14ac:dyDescent="0.25">
      <c r="F45" s="17"/>
      <c r="G45" s="17"/>
      <c r="H45" s="17"/>
      <c r="I45" s="17"/>
    </row>
    <row r="46" spans="1:10" x14ac:dyDescent="0.25">
      <c r="F46" s="17"/>
      <c r="G46" s="17"/>
      <c r="H46" s="17"/>
      <c r="I46" s="17"/>
    </row>
    <row r="47" spans="1:10" x14ac:dyDescent="0.25">
      <c r="F47" s="17"/>
      <c r="G47" s="17"/>
      <c r="H47" s="17"/>
      <c r="I47" s="17"/>
    </row>
    <row r="48" spans="1:10" x14ac:dyDescent="0.25">
      <c r="F48" s="17"/>
      <c r="G48" s="17"/>
      <c r="H48" s="17"/>
      <c r="I48" s="17"/>
    </row>
    <row r="49" spans="6:9" x14ac:dyDescent="0.25">
      <c r="F49" s="17"/>
      <c r="G49" s="17"/>
      <c r="H49" s="17"/>
      <c r="I49" s="17"/>
    </row>
    <row r="50" spans="6:9" x14ac:dyDescent="0.25">
      <c r="F50" s="17"/>
      <c r="G50" s="17"/>
      <c r="H50" s="17"/>
      <c r="I50" s="17"/>
    </row>
    <row r="51" spans="6:9" x14ac:dyDescent="0.25">
      <c r="F51" s="17"/>
      <c r="G51" s="17"/>
      <c r="H51" s="17"/>
      <c r="I51" s="17"/>
    </row>
    <row r="52" spans="6:9" x14ac:dyDescent="0.25">
      <c r="F52" s="17"/>
      <c r="G52" s="17"/>
      <c r="H52" s="17"/>
      <c r="I52" s="17"/>
    </row>
    <row r="53" spans="6:9" x14ac:dyDescent="0.25">
      <c r="F53" s="17"/>
      <c r="G53" s="17"/>
      <c r="H53" s="17"/>
      <c r="I53" s="17"/>
    </row>
    <row r="54" spans="6:9" x14ac:dyDescent="0.25">
      <c r="F54" s="17"/>
      <c r="G54" s="17"/>
      <c r="H54" s="17"/>
      <c r="I54" s="17"/>
    </row>
  </sheetData>
  <mergeCells count="1">
    <mergeCell ref="A1:I1"/>
  </mergeCells>
  <conditionalFormatting sqref="D4:D25 I4:I54 D29:D42">
    <cfRule type="containsText" dxfId="12" priority="1" operator="containsText" text="NOK">
      <formula>NOT(ISERROR(SEARCH("NOK",D4)))</formula>
    </cfRule>
    <cfRule type="containsText" dxfId="11" priority="2" operator="containsText" text="OK">
      <formula>NOT(ISERROR(SEARCH("OK",D4)))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 du stock</vt:lpstr>
      <vt:lpstr>Besoins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Regis Aymonier</cp:lastModifiedBy>
  <cp:lastPrinted>2023-12-15T14:32:27Z</cp:lastPrinted>
  <dcterms:created xsi:type="dcterms:W3CDTF">2023-12-09T05:49:08Z</dcterms:created>
  <dcterms:modified xsi:type="dcterms:W3CDTF">2024-01-12T14:01:23Z</dcterms:modified>
</cp:coreProperties>
</file>