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\OneDrive\Bureau\FIJI\Rue des Feuteries\"/>
    </mc:Choice>
  </mc:AlternateContent>
  <xr:revisionPtr revIDLastSave="0" documentId="8_{93106C19-24C2-49E3-9AC2-77A3AD22CBC7}" xr6:coauthVersionLast="47" xr6:coauthVersionMax="47" xr10:uidLastSave="{00000000-0000-0000-0000-000000000000}"/>
  <bookViews>
    <workbookView xWindow="-120" yWindow="-120" windowWidth="29040" windowHeight="15720" xr2:uid="{AFC19C69-6F74-4BA7-B628-65CACDC9E997}"/>
  </bookViews>
  <sheets>
    <sheet name="Feulle Minute" sheetId="1" r:id="rId1"/>
    <sheet name="tableau estimatif des couts" sheetId="3" r:id="rId2"/>
    <sheet name="Données " sheetId="2" r:id="rId3"/>
    <sheet name="Feuil1" sheetId="4" r:id="rId4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2" i="1" l="1"/>
  <c r="J45" i="1" s="1"/>
  <c r="I149" i="1"/>
  <c r="I618" i="1"/>
  <c r="J620" i="1" s="1"/>
  <c r="M616" i="1" s="1"/>
  <c r="I608" i="1"/>
  <c r="J610" i="1" s="1"/>
  <c r="M606" i="1" s="1"/>
  <c r="J603" i="1"/>
  <c r="J600" i="1"/>
  <c r="J597" i="1"/>
  <c r="J594" i="1"/>
  <c r="J591" i="1"/>
  <c r="J588" i="1"/>
  <c r="J585" i="1"/>
  <c r="J560" i="1"/>
  <c r="M558" i="1" s="1"/>
  <c r="J575" i="1"/>
  <c r="J572" i="1"/>
  <c r="J569" i="1"/>
  <c r="J566" i="1"/>
  <c r="J563" i="1"/>
  <c r="I228" i="1"/>
  <c r="J231" i="1" s="1"/>
  <c r="I223" i="1"/>
  <c r="J226" i="1" s="1"/>
  <c r="I218" i="1"/>
  <c r="J221" i="1" s="1"/>
  <c r="I213" i="1"/>
  <c r="J216" i="1" s="1"/>
  <c r="J207" i="1"/>
  <c r="J204" i="1"/>
  <c r="J201" i="1"/>
  <c r="J193" i="1"/>
  <c r="M188" i="1" s="1"/>
  <c r="N19" i="1"/>
  <c r="B219" i="1"/>
  <c r="B618" i="1"/>
  <c r="B601" i="1"/>
  <c r="B567" i="1"/>
  <c r="B576" i="1"/>
  <c r="B202" i="1"/>
  <c r="B586" i="1"/>
  <c r="B224" i="1"/>
  <c r="B595" i="1"/>
  <c r="B561" i="1"/>
  <c r="B592" i="1"/>
  <c r="B214" i="1"/>
  <c r="B208" i="1"/>
  <c r="B43" i="1"/>
  <c r="B598" i="1"/>
  <c r="B229" i="1"/>
  <c r="B570" i="1"/>
  <c r="B573" i="1"/>
  <c r="B608" i="1"/>
  <c r="B564" i="1"/>
  <c r="B589" i="1"/>
  <c r="B205" i="1"/>
  <c r="M211" i="1" l="1"/>
  <c r="M583" i="1"/>
  <c r="M197" i="1"/>
  <c r="L250" i="1" l="1"/>
  <c r="J38" i="1"/>
  <c r="M38" i="1" s="1"/>
  <c r="N38" i="1" s="1"/>
  <c r="B39" i="1"/>
  <c r="K24" i="1" l="1"/>
  <c r="J106" i="1"/>
  <c r="M104" i="1" s="1"/>
  <c r="N104" i="1" s="1"/>
  <c r="J101" i="1"/>
  <c r="J97" i="1"/>
  <c r="J93" i="1"/>
  <c r="I87" i="1"/>
  <c r="J89" i="1" s="1"/>
  <c r="I77" i="1"/>
  <c r="J79" i="1" s="1"/>
  <c r="M75" i="1" s="1"/>
  <c r="N75" i="1" s="1"/>
  <c r="I71" i="1"/>
  <c r="J73" i="1" s="1"/>
  <c r="I65" i="1"/>
  <c r="J67" i="1" s="1"/>
  <c r="M63" i="1" s="1"/>
  <c r="N63" i="1" s="1"/>
  <c r="J60" i="1"/>
  <c r="M56" i="1" s="1"/>
  <c r="N56" i="1" s="1"/>
  <c r="J54" i="1"/>
  <c r="M51" i="1" s="1"/>
  <c r="N51" i="1" s="1"/>
  <c r="J550" i="1"/>
  <c r="I546" i="1"/>
  <c r="J548" i="1" s="1"/>
  <c r="J538" i="1"/>
  <c r="I534" i="1"/>
  <c r="J536" i="1" s="1"/>
  <c r="J527" i="1"/>
  <c r="J525" i="1"/>
  <c r="I521" i="1"/>
  <c r="J523" i="1" s="1"/>
  <c r="J513" i="1"/>
  <c r="J511" i="1"/>
  <c r="I507" i="1"/>
  <c r="J509" i="1" s="1"/>
  <c r="J499" i="1"/>
  <c r="I495" i="1"/>
  <c r="J497" i="1" s="1"/>
  <c r="J488" i="1"/>
  <c r="I484" i="1"/>
  <c r="J486" i="1" s="1"/>
  <c r="J477" i="1"/>
  <c r="J475" i="1"/>
  <c r="I471" i="1"/>
  <c r="J473" i="1" s="1"/>
  <c r="J464" i="1"/>
  <c r="J462" i="1"/>
  <c r="J460" i="1"/>
  <c r="I457" i="1"/>
  <c r="J459" i="1" s="1"/>
  <c r="J452" i="1"/>
  <c r="J436" i="1"/>
  <c r="J433" i="1"/>
  <c r="J430" i="1"/>
  <c r="J449" i="1"/>
  <c r="J446" i="1"/>
  <c r="I442" i="1"/>
  <c r="J444" i="1" s="1"/>
  <c r="J424" i="1"/>
  <c r="J427" i="1"/>
  <c r="I420" i="1"/>
  <c r="J422" i="1" s="1"/>
  <c r="J414" i="1"/>
  <c r="J411" i="1"/>
  <c r="I407" i="1"/>
  <c r="J409" i="1" s="1"/>
  <c r="B238" i="1"/>
  <c r="J185" i="1"/>
  <c r="J179" i="1"/>
  <c r="J176" i="1"/>
  <c r="I170" i="1"/>
  <c r="J174" i="1" s="1"/>
  <c r="I166" i="1"/>
  <c r="M166" i="1" s="1"/>
  <c r="J162" i="1"/>
  <c r="I156" i="1"/>
  <c r="J160" i="1" s="1"/>
  <c r="J154" i="1"/>
  <c r="M149" i="1" s="1"/>
  <c r="J145" i="1"/>
  <c r="M145" i="1" s="1"/>
  <c r="B141" i="1"/>
  <c r="B9" i="1"/>
  <c r="B128" i="1"/>
  <c r="B135" i="1"/>
  <c r="I35" i="1"/>
  <c r="I34" i="1"/>
  <c r="J28" i="1"/>
  <c r="M21" i="1"/>
  <c r="N21" i="1" s="1"/>
  <c r="I15" i="1"/>
  <c r="J17" i="1" s="1"/>
  <c r="M13" i="1" s="1"/>
  <c r="N13" i="1" s="1"/>
  <c r="N11" i="1" s="1"/>
  <c r="B434" i="1"/>
  <c r="B29" i="1"/>
  <c r="B447" i="1"/>
  <c r="B407" i="1"/>
  <c r="B500" i="1"/>
  <c r="B71" i="1"/>
  <c r="B158" i="1"/>
  <c r="B428" i="1"/>
  <c r="B457" i="1"/>
  <c r="B546" i="1"/>
  <c r="B495" i="1"/>
  <c r="B425" i="1"/>
  <c r="B167" i="1"/>
  <c r="B77" i="1"/>
  <c r="B521" i="1"/>
  <c r="B152" i="1"/>
  <c r="B507" i="1"/>
  <c r="B442" i="1"/>
  <c r="B106" i="1"/>
  <c r="B411" i="1"/>
  <c r="B414" i="1"/>
  <c r="B177" i="1"/>
  <c r="B34" i="1"/>
  <c r="B431" i="1"/>
  <c r="B450" i="1"/>
  <c r="B36" i="1"/>
  <c r="B437" i="1"/>
  <c r="B484" i="1"/>
  <c r="B534" i="1"/>
  <c r="B420" i="1"/>
  <c r="B15" i="1"/>
  <c r="B147" i="1"/>
  <c r="B172" i="1"/>
  <c r="B471" i="1"/>
  <c r="B180" i="1"/>
  <c r="M81" i="1" l="1"/>
  <c r="N81" i="1" s="1"/>
  <c r="M519" i="1"/>
  <c r="M532" i="1"/>
  <c r="M544" i="1"/>
  <c r="M493" i="1"/>
  <c r="M505" i="1"/>
  <c r="M482" i="1"/>
  <c r="M455" i="1"/>
  <c r="M156" i="1"/>
  <c r="M405" i="1"/>
  <c r="M469" i="1"/>
  <c r="M440" i="1"/>
  <c r="M418" i="1"/>
  <c r="M170" i="1"/>
  <c r="J36" i="1"/>
  <c r="M28" i="1" s="1"/>
  <c r="N28" i="1" s="1"/>
  <c r="O9" i="1" l="1"/>
</calcChain>
</file>

<file path=xl/sharedStrings.xml><?xml version="1.0" encoding="utf-8"?>
<sst xmlns="http://schemas.openxmlformats.org/spreadsheetml/2006/main" count="501" uniqueCount="227">
  <si>
    <t xml:space="preserve">lot </t>
  </si>
  <si>
    <t>Demolition</t>
  </si>
  <si>
    <t>Code</t>
  </si>
  <si>
    <t>Designation</t>
  </si>
  <si>
    <t>Unité</t>
  </si>
  <si>
    <t>Total</t>
  </si>
  <si>
    <t>Maison du Fond</t>
  </si>
  <si>
    <t>Demolition Cloison Salle à Manger / Salle de Bain</t>
  </si>
  <si>
    <t>1,1,1</t>
  </si>
  <si>
    <t>Démolition Plafond</t>
  </si>
  <si>
    <t>m²</t>
  </si>
  <si>
    <t>1,1,2</t>
  </si>
  <si>
    <t>Démolition Cloisons</t>
  </si>
  <si>
    <t>ml</t>
  </si>
  <si>
    <t>Hsp 2,93</t>
  </si>
  <si>
    <t>m</t>
  </si>
  <si>
    <t>Démolition Dalle 5 cm</t>
  </si>
  <si>
    <t>Création ouverture Degagement/Buanderie</t>
  </si>
  <si>
    <t>ouverture 1 : 900/1000 coté droit porte</t>
  </si>
  <si>
    <t>lot 1 Démolition</t>
  </si>
  <si>
    <t>lot 3 Charpente / Couverture</t>
  </si>
  <si>
    <t>lot 4 Plafonds/Doublages/Cloisons</t>
  </si>
  <si>
    <t>lot 5 Menuiserie</t>
  </si>
  <si>
    <t>lot 6 Electricité</t>
  </si>
  <si>
    <t>lot 7 Plomberie</t>
  </si>
  <si>
    <t>lot 8 Peinture</t>
  </si>
  <si>
    <t>lot 9 Revetement de Sols</t>
  </si>
  <si>
    <t>lot 10 Agencement</t>
  </si>
  <si>
    <t xml:space="preserve">lot 2 Maconnerie </t>
  </si>
  <si>
    <t>Hsp</t>
  </si>
  <si>
    <t xml:space="preserve"> 1 ER ETAGE</t>
  </si>
  <si>
    <t>RDC</t>
  </si>
  <si>
    <t>Creation ouverture porte future SdB 204*83</t>
  </si>
  <si>
    <t xml:space="preserve">Démolition Partielle Cloison séparative </t>
  </si>
  <si>
    <t>2 EME ETAGE</t>
  </si>
  <si>
    <t xml:space="preserve">Démolition cloisons palier </t>
  </si>
  <si>
    <t>Hauteur</t>
  </si>
  <si>
    <t>1ER ETAGE</t>
  </si>
  <si>
    <t xml:space="preserve">Création d'une ouverture pour Pose fenetre </t>
  </si>
  <si>
    <t>Unite</t>
  </si>
  <si>
    <t>Dépose et Evacuation Chassis de toit sur Palier</t>
  </si>
  <si>
    <t>Fourniture et pose Chassis de toit Dimenssion à définir</t>
  </si>
  <si>
    <t xml:space="preserve">Fourniture et pose de plafond sur ossature metalique parement en </t>
  </si>
  <si>
    <t xml:space="preserve">avec isolant de 120mm sur ossature métalique avec appuis </t>
  </si>
  <si>
    <t>types optima</t>
  </si>
  <si>
    <t xml:space="preserve">Fourniture et pose de doublage sur murs péripheriques mitoyens </t>
  </si>
  <si>
    <t>avec isolant 45mm</t>
  </si>
  <si>
    <t>déduction Porte Palière</t>
  </si>
  <si>
    <t>Buanderie</t>
  </si>
  <si>
    <t xml:space="preserve">RDC </t>
  </si>
  <si>
    <t>Cuisine</t>
  </si>
  <si>
    <t>Reprise de plafond</t>
  </si>
  <si>
    <t>ouverture 2 : 1000/600 coté gauche porte</t>
  </si>
  <si>
    <t>Fourniture et pose de Cloisons Séparatives en plaques de platre</t>
  </si>
  <si>
    <t>entre chambre 1 et 2</t>
  </si>
  <si>
    <t>fermeture porte chambre/SdB</t>
  </si>
  <si>
    <t>BA 13 à 2,5 m fini du 0</t>
  </si>
  <si>
    <t>deduction Portes palières 83 cm</t>
  </si>
  <si>
    <t>1 ER ETAGE</t>
  </si>
  <si>
    <t>Suppression Porte Palière Chambre actuelle</t>
  </si>
  <si>
    <t>hauteur</t>
  </si>
  <si>
    <t>unités</t>
  </si>
  <si>
    <t>Fourniture et pose de bloc porte WC</t>
  </si>
  <si>
    <t>Création de verriere choix à definir</t>
  </si>
  <si>
    <t>Fourniture et pose de Blocs Portes 83/204</t>
  </si>
  <si>
    <t xml:space="preserve">leur raccordement </t>
  </si>
  <si>
    <t xml:space="preserve">Fourniture et pose des appareillages Electrique y compris </t>
  </si>
  <si>
    <t xml:space="preserve">Fourniture et pose VMC </t>
  </si>
  <si>
    <t>Raccordée sur partie cuisine et WC</t>
  </si>
  <si>
    <t>Suppression des anciens reseaux electriques et leur raccordement</t>
  </si>
  <si>
    <t>dans les pieces concernées par la demolition</t>
  </si>
  <si>
    <t>reseau Lave Linge</t>
  </si>
  <si>
    <t>reseau Seche linge</t>
  </si>
  <si>
    <t>WC</t>
  </si>
  <si>
    <t xml:space="preserve">Alimentation Eclairage </t>
  </si>
  <si>
    <t>Pc en peripherie de la piece</t>
  </si>
  <si>
    <t>Pc en péripherie de la piece</t>
  </si>
  <si>
    <t>Pc en peripherie de la pièce</t>
  </si>
  <si>
    <t>Pc Four</t>
  </si>
  <si>
    <t>Alimentaion Hotte</t>
  </si>
  <si>
    <t>Pc en plan de travail</t>
  </si>
  <si>
    <t>Eclairage</t>
  </si>
  <si>
    <t>Alimentation Plaque</t>
  </si>
  <si>
    <t>Alimentation éclairage</t>
  </si>
  <si>
    <t>Chambre 1</t>
  </si>
  <si>
    <t>Chambre 2</t>
  </si>
  <si>
    <t>Chambre 3</t>
  </si>
  <si>
    <t>Salle d'Eau 1</t>
  </si>
  <si>
    <t>Salle d'Eau 2</t>
  </si>
  <si>
    <t>Cuisine / Salon</t>
  </si>
  <si>
    <t xml:space="preserve"> 2 EME ETAGE</t>
  </si>
  <si>
    <t>Palier</t>
  </si>
  <si>
    <t>Salle d'eau</t>
  </si>
  <si>
    <t>RdC</t>
  </si>
  <si>
    <t>Dépose des reseaux éxistants selon plan de démolition</t>
  </si>
  <si>
    <t>Attentes évier y compris evacuation selon plan de cuisine</t>
  </si>
  <si>
    <t>Alimentation Eau froide WC</t>
  </si>
  <si>
    <t>reseaux existants</t>
  </si>
  <si>
    <t>Attentes Lave -linge y compris évacuation sur</t>
  </si>
  <si>
    <t>Déplacement / Remplacement chaudière</t>
  </si>
  <si>
    <t>Fourniture et pose d'un receveur de douche  1,00/0,9</t>
  </si>
  <si>
    <t>y compris raccordement</t>
  </si>
  <si>
    <t xml:space="preserve"> y compris evacuation</t>
  </si>
  <si>
    <t>Attentes douche: Eau Chaude Eau Froide</t>
  </si>
  <si>
    <t>Attente meuble vasque Eau chaude Eau froide</t>
  </si>
  <si>
    <t>Sejour / Cuisine</t>
  </si>
  <si>
    <t>deduction menuiserie Exterieure</t>
  </si>
  <si>
    <t>Deduction Porte Palière</t>
  </si>
  <si>
    <t>Dégagement</t>
  </si>
  <si>
    <t>deduction Porte Palière</t>
  </si>
  <si>
    <t>Déduction Porte Entrée</t>
  </si>
  <si>
    <t>Déduction Portes Palières</t>
  </si>
  <si>
    <t>Déduction Ouverture Verriere</t>
  </si>
  <si>
    <t>Deduction Verriere 1</t>
  </si>
  <si>
    <t>Déduction Verriere 2</t>
  </si>
  <si>
    <t>Surface Plafond</t>
  </si>
  <si>
    <t>surface Plafonds</t>
  </si>
  <si>
    <t xml:space="preserve">Deduction verriere </t>
  </si>
  <si>
    <t>deduction menuiserie exterieure</t>
  </si>
  <si>
    <t>deduction porte palière</t>
  </si>
  <si>
    <t>Surface plafond</t>
  </si>
  <si>
    <t>Degagement</t>
  </si>
  <si>
    <t>deduction portes palières</t>
  </si>
  <si>
    <t>chambre 3</t>
  </si>
  <si>
    <t>deduction menuiserie ext</t>
  </si>
  <si>
    <t>Salle de d'Eau 1</t>
  </si>
  <si>
    <t>deduction porte paliere</t>
  </si>
  <si>
    <t>surface plafond</t>
  </si>
  <si>
    <t xml:space="preserve">Chambre 1 </t>
  </si>
  <si>
    <t>mur 1</t>
  </si>
  <si>
    <t>lot 11 Carrelage Faience</t>
  </si>
  <si>
    <t>considerant un paralelogramme de 2,53 de base et H=2,06 h=1,24</t>
  </si>
  <si>
    <t>hsp moyenne (H+h)/2</t>
  </si>
  <si>
    <t>considerant un paralelogramme de 2,35 de base et H=2,06 h=1,24</t>
  </si>
  <si>
    <t>Démolition cloisons séparative chambre 2 / Escalier</t>
  </si>
  <si>
    <t>Démolition cloisons séparative chambre 1 / Palier</t>
  </si>
  <si>
    <t>Démolition cloisons séparative chambre 2 / Palier</t>
  </si>
  <si>
    <t>hsp</t>
  </si>
  <si>
    <t>Démolition cloisons SdB</t>
  </si>
  <si>
    <t>Démolition Doublages</t>
  </si>
  <si>
    <t>lecture des cotes sens horaires sur plan Quarta à partir du coin</t>
  </si>
  <si>
    <t>supérieur Gauche en considerant une hauteur moyenne</t>
  </si>
  <si>
    <t>dans le cas d'un parallelogramme</t>
  </si>
  <si>
    <t>hsp (2,49+1,24)/2</t>
  </si>
  <si>
    <t>mur 2</t>
  </si>
  <si>
    <t>mur 3</t>
  </si>
  <si>
    <t>Hsp 1,24</t>
  </si>
  <si>
    <t>mur 4</t>
  </si>
  <si>
    <t xml:space="preserve">Hsp </t>
  </si>
  <si>
    <t>Démolition Plafonds</t>
  </si>
  <si>
    <t>Suppression partielle Dalle SDB epaisseur 5 cm</t>
  </si>
  <si>
    <t>Fourniture et pose fenetre coté Parking 80/115</t>
  </si>
  <si>
    <t>Briques pleines</t>
  </si>
  <si>
    <t>Briques creuses</t>
  </si>
  <si>
    <t>Plaques de platres standards</t>
  </si>
  <si>
    <t>Materiaux</t>
  </si>
  <si>
    <t>Poids estimés selon unités</t>
  </si>
  <si>
    <t>Chappe legere</t>
  </si>
  <si>
    <t>Bois</t>
  </si>
  <si>
    <t>poids estimé</t>
  </si>
  <si>
    <t>kg/m3</t>
  </si>
  <si>
    <t>kg/m²</t>
  </si>
  <si>
    <t>total Poids kg</t>
  </si>
  <si>
    <t>L</t>
  </si>
  <si>
    <t>l</t>
  </si>
  <si>
    <t>Mise en place d'un plafonds suspendu sur ossature metalique en Ba13</t>
  </si>
  <si>
    <t>a 2,50 du sol fini et suivant la pente de toit</t>
  </si>
  <si>
    <t>isolé en laine minerale 300 mm</t>
  </si>
  <si>
    <t>Hsp calculée moyenne (Hmax=2,5 et Hmin=1,03)</t>
  </si>
  <si>
    <t>surface murs longueur hsp 2,5m</t>
  </si>
  <si>
    <t>surface murs longueur hsp 1,03m</t>
  </si>
  <si>
    <t>Surface pignons (Hsp Moyenne 1,76)</t>
  </si>
  <si>
    <t>Création de cloison séparatives</t>
  </si>
  <si>
    <t>Cloisons Tremie escalier</t>
  </si>
  <si>
    <t>Cloisons SdB</t>
  </si>
  <si>
    <t>Cloison Séparatives Chambre 1</t>
  </si>
  <si>
    <t>Hsp Moyenne</t>
  </si>
  <si>
    <t>Cloison Séparative Chambre 2</t>
  </si>
  <si>
    <t>2EME ETAGE</t>
  </si>
  <si>
    <t>Mur 1 Hsp moyenne 1,76</t>
  </si>
  <si>
    <t>Mur 2 Hsp 1,06</t>
  </si>
  <si>
    <t>Mur 3 Hsp 1,76</t>
  </si>
  <si>
    <t>Mur 4 Hsp 1,76</t>
  </si>
  <si>
    <t>Mur 5 Hsp 2,5</t>
  </si>
  <si>
    <t>Mur 6 Hsp 2,5</t>
  </si>
  <si>
    <t>Surface de Plafond</t>
  </si>
  <si>
    <t>Mur 1 Hsp 2,50</t>
  </si>
  <si>
    <t>Mur 2 Hsp 2,5</t>
  </si>
  <si>
    <t>Mur 4 Hsp 1,06</t>
  </si>
  <si>
    <t>Mur 5 Hsp 1,76</t>
  </si>
  <si>
    <t>Mur 6 Hsp 2,50</t>
  </si>
  <si>
    <t>Hsp 2,5</t>
  </si>
  <si>
    <t>suface plafond</t>
  </si>
  <si>
    <t xml:space="preserve">Surface Plafond </t>
  </si>
  <si>
    <t>Hsp moyenne 1,76</t>
  </si>
  <si>
    <t>Localisation</t>
  </si>
  <si>
    <t>Prix Estimatif</t>
  </si>
  <si>
    <t>Prix réel</t>
  </si>
  <si>
    <t>Démolition</t>
  </si>
  <si>
    <t>Rez de chaussée</t>
  </si>
  <si>
    <t>location bennes</t>
  </si>
  <si>
    <t>Traitement des dechets</t>
  </si>
  <si>
    <t>Main d'œuvre</t>
  </si>
  <si>
    <t>Occupation du domaine publique</t>
  </si>
  <si>
    <t>Commentaires</t>
  </si>
  <si>
    <t>sur la base de 0,38E pour 30 jours et 200m² occupé</t>
  </si>
  <si>
    <t>Devis en attente chez Pradat environnement</t>
  </si>
  <si>
    <t>voir Pradat</t>
  </si>
  <si>
    <t xml:space="preserve">Interim? </t>
  </si>
  <si>
    <t>dans la chambre coté parking 1039 X 1973 mm</t>
  </si>
  <si>
    <t>Liste des besoins</t>
  </si>
  <si>
    <t>Menuiserie interieures</t>
  </si>
  <si>
    <t>blocs portes</t>
  </si>
  <si>
    <t>Menuiserie exterieures</t>
  </si>
  <si>
    <t>fenetre</t>
  </si>
  <si>
    <t>Sanitaires</t>
  </si>
  <si>
    <t>Meubles vasque</t>
  </si>
  <si>
    <t>receveurs de douches</t>
  </si>
  <si>
    <t>colonne de douche</t>
  </si>
  <si>
    <t>paroie de douche</t>
  </si>
  <si>
    <t>robineterie</t>
  </si>
  <si>
    <t>evier</t>
  </si>
  <si>
    <t>meubles cuisine</t>
  </si>
  <si>
    <t>meubles sdb</t>
  </si>
  <si>
    <t>poncage parquet</t>
  </si>
  <si>
    <t>reduction cloison salle de bain chambre 3</t>
  </si>
  <si>
    <t>entre chambre 3 et SdB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</si>
</sst>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2" fontId="0" fillId="2" borderId="0" xfId="0" applyNumberFormat="1" applyFill="1"/>
    <xf numFmtId="2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0" xfId="0" applyFont="1"/>
    <xf numFmtId="2" fontId="0" fillId="0" borderId="2" xfId="0" applyNumberFormat="1" applyBorder="1"/>
    <xf numFmtId="2" fontId="0" fillId="3" borderId="0" xfId="0" applyNumberFormat="1" applyFill="1"/>
    <xf numFmtId="2" fontId="0" fillId="4" borderId="0" xfId="0" applyNumberFormat="1" applyFill="1"/>
    <xf numFmtId="0" fontId="0" fillId="0" borderId="5" xfId="0" applyBorder="1"/>
    <xf numFmtId="2" fontId="0" fillId="0" borderId="5" xfId="0" applyNumberFormat="1" applyBorder="1"/>
    <xf numFmtId="2" fontId="0" fillId="5" borderId="0" xfId="0" applyNumberFormat="1" applyFill="1"/>
    <xf numFmtId="0" fontId="0" fillId="0" borderId="6" xfId="0" applyBorder="1"/>
    <xf numFmtId="2" fontId="3" fillId="0" borderId="0" xfId="0" applyNumberFormat="1" applyFont="1"/>
    <xf numFmtId="0" fontId="4" fillId="0" borderId="0" xfId="0" applyFont="1"/>
    <xf numFmtId="0" fontId="0" fillId="4" borderId="0" xfId="0" applyFill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5E553-825C-47AD-A7D0-CDDA5E582611}">
  <dimension ref="A1:W1259"/>
  <sheetViews>
    <sheetView tabSelected="1" workbookViewId="0">
      <pane ySplit="1" topLeftCell="A600" activePane="bottomLeft" state="frozen"/>
      <selection pane="bottomLeft" activeCell="N614" sqref="N614"/>
    </sheetView>
  </sheetViews>
  <sheetFormatPr baseColWidth="10" defaultRowHeight="15" x14ac:dyDescent="0.25"/>
  <cols>
    <col min="8" max="8" width="6.85546875" bestFit="1" customWidth="1"/>
    <col min="9" max="9" width="6" bestFit="1" customWidth="1"/>
    <col min="10" max="10" width="5.5703125" style="4" bestFit="1" customWidth="1"/>
    <col min="12" max="12" width="6.5703125" bestFit="1" customWidth="1"/>
    <col min="13" max="13" width="7" bestFit="1" customWidth="1"/>
    <col min="14" max="14" width="12.42578125" style="4" bestFit="1" customWidth="1"/>
    <col min="15" max="15" width="20.140625" customWidth="1"/>
    <col min="16" max="16" width="2.42578125" customWidth="1"/>
    <col min="17" max="17" width="2.5703125" customWidth="1"/>
    <col min="18" max="18" width="41.7109375" customWidth="1"/>
    <col min="19" max="19" width="24.85546875" bestFit="1" customWidth="1"/>
    <col min="23" max="23" width="41.85546875" customWidth="1"/>
  </cols>
  <sheetData>
    <row r="1" spans="1:23" ht="15.75" thickBot="1" x14ac:dyDescent="0.3">
      <c r="A1" s="12" t="s">
        <v>2</v>
      </c>
      <c r="B1" s="23" t="s">
        <v>3</v>
      </c>
      <c r="C1" s="24"/>
      <c r="D1" s="24"/>
      <c r="E1" s="24"/>
      <c r="F1" s="24"/>
      <c r="G1" s="25"/>
      <c r="H1" s="12" t="s">
        <v>4</v>
      </c>
      <c r="I1" s="12" t="s">
        <v>13</v>
      </c>
      <c r="J1" s="13" t="s">
        <v>10</v>
      </c>
      <c r="K1" s="12"/>
      <c r="L1" s="12" t="s">
        <v>4</v>
      </c>
      <c r="M1" s="12" t="s">
        <v>5</v>
      </c>
      <c r="N1" s="13" t="s">
        <v>159</v>
      </c>
      <c r="O1" s="15" t="s">
        <v>162</v>
      </c>
    </row>
    <row r="2" spans="1:23" ht="18.75" x14ac:dyDescent="0.3">
      <c r="W2" s="8" t="s">
        <v>19</v>
      </c>
    </row>
    <row r="3" spans="1:23" ht="18.75" x14ac:dyDescent="0.3">
      <c r="W3" s="8" t="s">
        <v>28</v>
      </c>
    </row>
    <row r="4" spans="1:23" ht="18.75" x14ac:dyDescent="0.3">
      <c r="W4" s="8" t="s">
        <v>20</v>
      </c>
    </row>
    <row r="5" spans="1:23" ht="18.75" x14ac:dyDescent="0.3">
      <c r="A5" t="s">
        <v>0</v>
      </c>
      <c r="B5">
        <v>1</v>
      </c>
      <c r="C5" t="s">
        <v>1</v>
      </c>
      <c r="F5" s="19" t="s">
        <v>6</v>
      </c>
      <c r="G5" s="19"/>
      <c r="W5" s="8" t="s">
        <v>21</v>
      </c>
    </row>
    <row r="6" spans="1:23" ht="18.75" x14ac:dyDescent="0.3">
      <c r="W6" s="8" t="s">
        <v>22</v>
      </c>
    </row>
    <row r="7" spans="1:23" ht="19.5" thickBot="1" x14ac:dyDescent="0.35">
      <c r="W7" s="8" t="s">
        <v>23</v>
      </c>
    </row>
    <row r="8" spans="1:23" ht="19.5" thickBot="1" x14ac:dyDescent="0.35">
      <c r="A8" s="5" t="s">
        <v>2</v>
      </c>
      <c r="B8" s="24" t="s">
        <v>3</v>
      </c>
      <c r="C8" s="24"/>
      <c r="D8" s="24"/>
      <c r="E8" s="24"/>
      <c r="F8" s="24"/>
      <c r="G8" s="24"/>
      <c r="H8" s="6" t="s">
        <v>4</v>
      </c>
      <c r="I8" s="6" t="s">
        <v>13</v>
      </c>
      <c r="J8" s="9" t="s">
        <v>10</v>
      </c>
      <c r="K8" s="6"/>
      <c r="L8" s="6" t="s">
        <v>4</v>
      </c>
      <c r="M8" s="7" t="s">
        <v>5</v>
      </c>
      <c r="W8" s="8" t="s">
        <v>24</v>
      </c>
    </row>
    <row r="9" spans="1:23" ht="18.75" x14ac:dyDescent="0.3">
      <c r="A9">
        <v>1</v>
      </c>
      <c r="B9" s="26" t="str">
        <f>W2</f>
        <v>lot 1 Démolition</v>
      </c>
      <c r="C9" s="26"/>
      <c r="D9" s="26"/>
      <c r="E9" s="26"/>
      <c r="F9" s="26"/>
      <c r="G9" s="26"/>
      <c r="O9" s="16">
        <f>SUM(N13,N19,N21,N28,N38,N51,N56,N63,N75,N81,N104)</f>
        <v>3086.0934050000001</v>
      </c>
      <c r="W9" s="8" t="s">
        <v>25</v>
      </c>
    </row>
    <row r="10" spans="1:23" ht="18.75" x14ac:dyDescent="0.3">
      <c r="B10" s="22"/>
      <c r="C10" s="22"/>
      <c r="D10" s="22"/>
      <c r="E10" s="22"/>
      <c r="F10" s="22"/>
      <c r="G10" s="22"/>
      <c r="W10" s="8" t="s">
        <v>26</v>
      </c>
    </row>
    <row r="11" spans="1:23" ht="18.75" x14ac:dyDescent="0.3">
      <c r="B11" s="20" t="s">
        <v>7</v>
      </c>
      <c r="C11" s="20"/>
      <c r="D11" s="20"/>
      <c r="E11" s="20"/>
      <c r="F11" s="20"/>
      <c r="G11" s="20"/>
      <c r="H11" s="18"/>
      <c r="I11" s="18"/>
      <c r="J11" s="11"/>
      <c r="K11" s="18"/>
      <c r="L11" s="18"/>
      <c r="M11" s="18"/>
      <c r="N11" s="11">
        <f>SUM(N13,N19,N21)</f>
        <v>854.21519999999987</v>
      </c>
      <c r="O11" s="18"/>
      <c r="W11" s="8" t="s">
        <v>27</v>
      </c>
    </row>
    <row r="12" spans="1:23" ht="18.75" x14ac:dyDescent="0.3">
      <c r="B12" s="19"/>
      <c r="C12" s="19"/>
      <c r="D12" s="19"/>
      <c r="E12" s="19"/>
      <c r="F12" s="19"/>
      <c r="G12" s="19"/>
      <c r="W12" s="8" t="s">
        <v>130</v>
      </c>
    </row>
    <row r="13" spans="1:23" x14ac:dyDescent="0.25">
      <c r="A13" t="s">
        <v>8</v>
      </c>
      <c r="B13" s="19" t="s">
        <v>9</v>
      </c>
      <c r="C13" s="19"/>
      <c r="D13" s="19"/>
      <c r="E13" s="19"/>
      <c r="F13" s="19"/>
      <c r="G13" s="19"/>
      <c r="H13" t="s">
        <v>10</v>
      </c>
      <c r="J13" s="3">
        <v>3.6</v>
      </c>
      <c r="L13" t="s">
        <v>10</v>
      </c>
      <c r="M13" s="3">
        <f>SUM(J13+J17)</f>
        <v>15.642299999999999</v>
      </c>
      <c r="N13" s="14">
        <f>(M13*'Données '!L6)*2</f>
        <v>375.41519999999997</v>
      </c>
    </row>
    <row r="14" spans="1:23" x14ac:dyDescent="0.25">
      <c r="A14" t="s">
        <v>11</v>
      </c>
      <c r="B14" s="19" t="s">
        <v>12</v>
      </c>
      <c r="C14" s="19"/>
      <c r="D14" s="19"/>
      <c r="E14" s="19"/>
      <c r="F14" s="19"/>
      <c r="G14" s="19"/>
      <c r="H14" t="s">
        <v>13</v>
      </c>
    </row>
    <row r="15" spans="1:23" x14ac:dyDescent="0.25">
      <c r="B15" s="19" t="str">
        <f ca="1">_xlfn.FORMULATEXT(I15)</f>
        <v>=2,159+1,951</v>
      </c>
      <c r="C15" s="19"/>
      <c r="D15" s="19"/>
      <c r="E15" s="19"/>
      <c r="F15" s="19"/>
      <c r="G15" s="19"/>
      <c r="I15">
        <f>2.159+1.951</f>
        <v>4.1099999999999994</v>
      </c>
    </row>
    <row r="16" spans="1:23" x14ac:dyDescent="0.25">
      <c r="B16" s="19" t="s">
        <v>14</v>
      </c>
      <c r="C16" s="19"/>
      <c r="D16" s="19"/>
      <c r="E16" s="19"/>
      <c r="F16" s="19"/>
      <c r="G16" s="19"/>
      <c r="H16" t="s">
        <v>15</v>
      </c>
      <c r="I16">
        <v>2.93</v>
      </c>
    </row>
    <row r="17" spans="2:18" x14ac:dyDescent="0.25">
      <c r="B17" s="19"/>
      <c r="C17" s="19"/>
      <c r="D17" s="19"/>
      <c r="E17" s="19"/>
      <c r="F17" s="19"/>
      <c r="G17" s="19"/>
      <c r="H17" t="s">
        <v>10</v>
      </c>
      <c r="J17" s="3">
        <f>(I15*I16)</f>
        <v>12.042299999999999</v>
      </c>
    </row>
    <row r="18" spans="2:18" x14ac:dyDescent="0.25">
      <c r="B18" s="19"/>
      <c r="C18" s="19"/>
      <c r="D18" s="19"/>
      <c r="E18" s="19"/>
      <c r="F18" s="19"/>
      <c r="G18" s="19"/>
      <c r="J18" s="10"/>
    </row>
    <row r="19" spans="2:18" x14ac:dyDescent="0.25">
      <c r="B19" s="19" t="s">
        <v>16</v>
      </c>
      <c r="C19" s="19"/>
      <c r="D19" s="19"/>
      <c r="E19" s="19"/>
      <c r="F19" s="19"/>
      <c r="G19" s="19"/>
      <c r="H19" t="s">
        <v>10</v>
      </c>
      <c r="J19" s="3">
        <v>3.6</v>
      </c>
      <c r="N19" s="14">
        <f>J19*'Données '!L7*0.05</f>
        <v>306</v>
      </c>
    </row>
    <row r="20" spans="2:18" x14ac:dyDescent="0.25">
      <c r="B20" s="19"/>
      <c r="C20" s="19"/>
      <c r="D20" s="19"/>
      <c r="E20" s="19"/>
      <c r="F20" s="19"/>
      <c r="G20" s="19"/>
    </row>
    <row r="21" spans="2:18" x14ac:dyDescent="0.25">
      <c r="B21" s="19" t="s">
        <v>17</v>
      </c>
      <c r="C21" s="19"/>
      <c r="D21" s="19"/>
      <c r="E21" s="19"/>
      <c r="F21" s="19"/>
      <c r="G21" s="19"/>
      <c r="L21" t="s">
        <v>10</v>
      </c>
      <c r="M21" s="2">
        <f>SUM(J22:J23)</f>
        <v>1.5</v>
      </c>
      <c r="N21" s="14">
        <f>M21*'Données '!L4*0.072</f>
        <v>172.79999999999998</v>
      </c>
    </row>
    <row r="22" spans="2:18" x14ac:dyDescent="0.25">
      <c r="B22" s="19" t="s">
        <v>18</v>
      </c>
      <c r="C22" s="19"/>
      <c r="D22" s="19"/>
      <c r="E22" s="19"/>
      <c r="F22" s="19"/>
      <c r="G22" s="19"/>
      <c r="H22" t="s">
        <v>10</v>
      </c>
      <c r="J22" s="3">
        <v>0.9</v>
      </c>
    </row>
    <row r="23" spans="2:18" ht="18.75" x14ac:dyDescent="0.3">
      <c r="B23" s="19" t="s">
        <v>52</v>
      </c>
      <c r="C23" s="19"/>
      <c r="D23" s="19"/>
      <c r="E23" s="19"/>
      <c r="F23" s="19"/>
      <c r="G23" s="19"/>
      <c r="H23" t="s">
        <v>10</v>
      </c>
      <c r="J23" s="3">
        <v>0.6</v>
      </c>
      <c r="R23" s="8"/>
    </row>
    <row r="24" spans="2:18" x14ac:dyDescent="0.25">
      <c r="B24" s="19"/>
      <c r="C24" s="19"/>
      <c r="D24" s="19"/>
      <c r="E24" s="19"/>
      <c r="F24" s="19"/>
      <c r="G24" s="19"/>
      <c r="K24" s="3">
        <f>SUM(J22:J23)</f>
        <v>1.5</v>
      </c>
    </row>
    <row r="25" spans="2:18" x14ac:dyDescent="0.25">
      <c r="B25" s="22" t="s">
        <v>30</v>
      </c>
      <c r="C25" s="22"/>
      <c r="D25" s="22"/>
      <c r="E25" s="22"/>
      <c r="F25" s="22"/>
      <c r="G25" s="22"/>
    </row>
    <row r="26" spans="2:18" x14ac:dyDescent="0.25">
      <c r="B26" s="19"/>
      <c r="C26" s="19"/>
      <c r="D26" s="19"/>
      <c r="E26" s="19"/>
      <c r="F26" s="19"/>
      <c r="G26" s="19"/>
    </row>
    <row r="27" spans="2:18" x14ac:dyDescent="0.25">
      <c r="B27" s="1"/>
      <c r="C27" s="1"/>
      <c r="D27" s="1"/>
      <c r="E27" s="1"/>
      <c r="F27" s="1"/>
      <c r="G27" s="1"/>
    </row>
    <row r="28" spans="2:18" x14ac:dyDescent="0.25">
      <c r="B28" s="19" t="s">
        <v>32</v>
      </c>
      <c r="C28" s="19"/>
      <c r="D28" s="19"/>
      <c r="E28" s="19"/>
      <c r="F28" s="19"/>
      <c r="G28" s="19"/>
      <c r="H28" t="s">
        <v>10</v>
      </c>
      <c r="J28" s="3">
        <f>2.04*0.83</f>
        <v>1.6932</v>
      </c>
      <c r="L28" t="s">
        <v>10</v>
      </c>
      <c r="M28" s="3">
        <f>SUM(J28,J36)</f>
        <v>5.9272</v>
      </c>
      <c r="N28" s="14">
        <f>(M28*'Données '!L6)*2</f>
        <v>142.25280000000001</v>
      </c>
    </row>
    <row r="29" spans="2:18" x14ac:dyDescent="0.25">
      <c r="B29" s="19" t="str">
        <f ca="1">_xlfn.FORMULATEXT(J28)</f>
        <v>=2,04*0,83</v>
      </c>
      <c r="C29" s="19"/>
      <c r="D29" s="19"/>
      <c r="E29" s="19"/>
      <c r="F29" s="19"/>
      <c r="G29" s="19"/>
    </row>
    <row r="30" spans="2:18" x14ac:dyDescent="0.25">
      <c r="B30" s="19"/>
      <c r="C30" s="19"/>
      <c r="D30" s="19"/>
      <c r="E30" s="19"/>
      <c r="F30" s="19"/>
      <c r="G30" s="19"/>
    </row>
    <row r="31" spans="2:18" x14ac:dyDescent="0.25">
      <c r="B31" s="19" t="s">
        <v>59</v>
      </c>
      <c r="C31" s="19"/>
      <c r="D31" s="19"/>
      <c r="E31" s="19"/>
      <c r="F31" s="19"/>
      <c r="G31" s="19"/>
      <c r="H31" t="s">
        <v>4</v>
      </c>
      <c r="L31" t="s">
        <v>4</v>
      </c>
      <c r="M31">
        <v>1</v>
      </c>
    </row>
    <row r="32" spans="2:18" x14ac:dyDescent="0.25">
      <c r="B32" s="19"/>
      <c r="C32" s="19"/>
      <c r="D32" s="19"/>
      <c r="E32" s="19"/>
      <c r="F32" s="19"/>
      <c r="G32" s="19"/>
    </row>
    <row r="33" spans="2:14" x14ac:dyDescent="0.25">
      <c r="B33" s="19" t="s">
        <v>33</v>
      </c>
      <c r="C33" s="19"/>
      <c r="D33" s="19"/>
      <c r="E33" s="19"/>
      <c r="F33" s="19"/>
      <c r="G33" s="19"/>
    </row>
    <row r="34" spans="2:14" x14ac:dyDescent="0.25">
      <c r="B34" s="19" t="str">
        <f ca="1">_xlfn.FORMULATEXT(I34)</f>
        <v>=1,46</v>
      </c>
      <c r="C34" s="19"/>
      <c r="D34" s="19"/>
      <c r="E34" s="19"/>
      <c r="F34" s="19"/>
      <c r="G34" s="19"/>
      <c r="H34" t="s">
        <v>13</v>
      </c>
      <c r="I34">
        <f>1.46</f>
        <v>1.46</v>
      </c>
    </row>
    <row r="35" spans="2:14" x14ac:dyDescent="0.25">
      <c r="B35" s="19" t="s">
        <v>29</v>
      </c>
      <c r="C35" s="19"/>
      <c r="D35" s="19"/>
      <c r="E35" s="19"/>
      <c r="F35" s="19"/>
      <c r="G35" s="19"/>
      <c r="H35" t="s">
        <v>13</v>
      </c>
      <c r="I35">
        <f>2.9</f>
        <v>2.9</v>
      </c>
    </row>
    <row r="36" spans="2:14" x14ac:dyDescent="0.25">
      <c r="B36" s="19" t="str">
        <f ca="1">_xlfn.FORMULATEXT(J36)</f>
        <v>=I34*I35</v>
      </c>
      <c r="C36" s="19"/>
      <c r="D36" s="19"/>
      <c r="E36" s="19"/>
      <c r="F36" s="19"/>
      <c r="G36" s="19"/>
      <c r="H36" t="s">
        <v>10</v>
      </c>
      <c r="J36" s="3">
        <f>I34*I35</f>
        <v>4.234</v>
      </c>
    </row>
    <row r="37" spans="2:14" x14ac:dyDescent="0.25">
      <c r="B37" s="19"/>
      <c r="C37" s="19"/>
      <c r="D37" s="19"/>
      <c r="E37" s="19"/>
      <c r="F37" s="19"/>
      <c r="G37" s="19"/>
    </row>
    <row r="38" spans="2:14" x14ac:dyDescent="0.25">
      <c r="B38" s="19" t="s">
        <v>150</v>
      </c>
      <c r="C38" s="19"/>
      <c r="D38" s="19"/>
      <c r="E38" s="19"/>
      <c r="F38" s="19"/>
      <c r="G38" s="19"/>
      <c r="H38" t="s">
        <v>10</v>
      </c>
      <c r="J38" s="3">
        <f>0.943*1.751</f>
        <v>1.6511929999999999</v>
      </c>
      <c r="L38" t="s">
        <v>10</v>
      </c>
      <c r="M38" s="3">
        <f>J38</f>
        <v>1.6511929999999999</v>
      </c>
      <c r="N38" s="14">
        <f>M38*0.05*'Données '!L7</f>
        <v>140.351405</v>
      </c>
    </row>
    <row r="39" spans="2:14" x14ac:dyDescent="0.25">
      <c r="B39" s="19" t="str">
        <f ca="1">_xlfn.FORMULATEXT(J38)</f>
        <v>=0,943*1,751</v>
      </c>
      <c r="C39" s="19"/>
      <c r="D39" s="19"/>
      <c r="E39" s="19"/>
      <c r="F39" s="19"/>
      <c r="G39" s="19"/>
    </row>
    <row r="40" spans="2:14" x14ac:dyDescent="0.25">
      <c r="B40" s="19"/>
      <c r="C40" s="19"/>
      <c r="D40" s="19"/>
      <c r="E40" s="19"/>
      <c r="F40" s="19"/>
      <c r="G40" s="19"/>
    </row>
    <row r="41" spans="2:14" x14ac:dyDescent="0.25">
      <c r="B41" s="19"/>
      <c r="C41" s="19"/>
      <c r="D41" s="19"/>
      <c r="E41" s="19"/>
      <c r="F41" s="19"/>
      <c r="G41" s="19"/>
    </row>
    <row r="42" spans="2:14" x14ac:dyDescent="0.25">
      <c r="B42" s="19" t="s">
        <v>225</v>
      </c>
      <c r="C42" s="19"/>
      <c r="D42" s="19"/>
      <c r="E42" s="19"/>
      <c r="F42" s="19"/>
      <c r="G42" s="19"/>
      <c r="H42" t="s">
        <v>13</v>
      </c>
      <c r="I42">
        <f>1.46</f>
        <v>1.46</v>
      </c>
    </row>
    <row r="43" spans="2:14" x14ac:dyDescent="0.25">
      <c r="B43" s="19" t="str">
        <f ca="1">_xlfn.FORMULATEXT(I42)</f>
        <v>=1,46</v>
      </c>
      <c r="C43" s="19"/>
      <c r="D43" s="19"/>
      <c r="E43" s="19"/>
      <c r="F43" s="19"/>
      <c r="G43" s="19"/>
    </row>
    <row r="44" spans="2:14" x14ac:dyDescent="0.25">
      <c r="B44" s="19" t="s">
        <v>148</v>
      </c>
      <c r="C44" s="19"/>
      <c r="D44" s="19"/>
      <c r="E44" s="19"/>
      <c r="F44" s="19"/>
      <c r="G44" s="19"/>
      <c r="H44" t="s">
        <v>13</v>
      </c>
      <c r="I44">
        <v>2.9</v>
      </c>
    </row>
    <row r="45" spans="2:14" x14ac:dyDescent="0.25">
      <c r="B45" s="19"/>
      <c r="C45" s="19"/>
      <c r="D45" s="19"/>
      <c r="E45" s="19"/>
      <c r="F45" s="19"/>
      <c r="G45" s="19"/>
      <c r="J45" s="3">
        <f>I42*I44</f>
        <v>4.234</v>
      </c>
    </row>
    <row r="46" spans="2:14" x14ac:dyDescent="0.25">
      <c r="B46" s="19"/>
      <c r="C46" s="19"/>
      <c r="D46" s="19"/>
      <c r="E46" s="19"/>
      <c r="F46" s="19"/>
      <c r="G46" s="19"/>
    </row>
    <row r="47" spans="2:14" x14ac:dyDescent="0.25">
      <c r="B47" s="19"/>
      <c r="C47" s="19"/>
      <c r="D47" s="19"/>
      <c r="E47" s="19"/>
      <c r="F47" s="19"/>
      <c r="G47" s="19"/>
    </row>
    <row r="48" spans="2:14" x14ac:dyDescent="0.25">
      <c r="B48" s="19"/>
      <c r="C48" s="19"/>
      <c r="D48" s="19"/>
      <c r="E48" s="19"/>
      <c r="F48" s="19"/>
      <c r="G48" s="19"/>
    </row>
    <row r="49" spans="2:14" x14ac:dyDescent="0.25">
      <c r="B49" s="22" t="s">
        <v>34</v>
      </c>
      <c r="C49" s="22"/>
      <c r="D49" s="22"/>
      <c r="E49" s="22"/>
      <c r="F49" s="22"/>
      <c r="G49" s="22"/>
    </row>
    <row r="50" spans="2:14" x14ac:dyDescent="0.25">
      <c r="B50" s="19"/>
      <c r="C50" s="19"/>
      <c r="D50" s="19"/>
      <c r="E50" s="19"/>
      <c r="F50" s="19"/>
      <c r="G50" s="19"/>
    </row>
    <row r="51" spans="2:14" x14ac:dyDescent="0.25">
      <c r="B51" s="20" t="s">
        <v>35</v>
      </c>
      <c r="C51" s="20"/>
      <c r="D51" s="20"/>
      <c r="E51" s="20"/>
      <c r="F51" s="20"/>
      <c r="G51" s="20"/>
      <c r="L51" t="s">
        <v>10</v>
      </c>
      <c r="M51" s="3">
        <f>J54</f>
        <v>6.1875</v>
      </c>
      <c r="N51" s="14">
        <f>(M51*'Données '!L6)*2</f>
        <v>148.5</v>
      </c>
    </row>
    <row r="52" spans="2:14" x14ac:dyDescent="0.25">
      <c r="B52" s="19"/>
      <c r="C52" s="19"/>
      <c r="D52" s="19"/>
      <c r="E52" s="19"/>
      <c r="F52" s="19"/>
      <c r="G52" s="19"/>
      <c r="H52" t="s">
        <v>13</v>
      </c>
      <c r="I52">
        <v>3.75</v>
      </c>
    </row>
    <row r="53" spans="2:14" x14ac:dyDescent="0.25">
      <c r="B53" s="19" t="s">
        <v>36</v>
      </c>
      <c r="C53" s="19"/>
      <c r="D53" s="19"/>
      <c r="E53" s="19"/>
      <c r="F53" s="19"/>
      <c r="G53" s="19"/>
      <c r="H53" t="s">
        <v>15</v>
      </c>
      <c r="I53">
        <v>1.65</v>
      </c>
    </row>
    <row r="54" spans="2:14" x14ac:dyDescent="0.25">
      <c r="B54" s="19"/>
      <c r="C54" s="19"/>
      <c r="D54" s="19"/>
      <c r="E54" s="19"/>
      <c r="F54" s="19"/>
      <c r="G54" s="19"/>
      <c r="J54" s="3">
        <f>I52*I53</f>
        <v>6.1875</v>
      </c>
    </row>
    <row r="55" spans="2:14" x14ac:dyDescent="0.25">
      <c r="B55" s="19"/>
      <c r="C55" s="19"/>
      <c r="D55" s="19"/>
      <c r="E55" s="19"/>
      <c r="F55" s="19"/>
      <c r="G55" s="19"/>
    </row>
    <row r="56" spans="2:14" x14ac:dyDescent="0.25">
      <c r="B56" s="20" t="s">
        <v>135</v>
      </c>
      <c r="C56" s="20"/>
      <c r="D56" s="20"/>
      <c r="E56" s="20"/>
      <c r="F56" s="20"/>
      <c r="G56" s="20"/>
      <c r="H56" t="s">
        <v>10</v>
      </c>
      <c r="L56" t="s">
        <v>10</v>
      </c>
      <c r="M56" s="3">
        <f>J60</f>
        <v>4.1744999999999992</v>
      </c>
      <c r="N56" s="14">
        <f>(M56*'Données '!L6)*2</f>
        <v>100.18799999999999</v>
      </c>
    </row>
    <row r="57" spans="2:14" x14ac:dyDescent="0.25">
      <c r="B57" s="19"/>
      <c r="C57" s="19"/>
      <c r="D57" s="19"/>
      <c r="E57" s="19"/>
      <c r="F57" s="19"/>
      <c r="G57" s="19"/>
    </row>
    <row r="58" spans="2:14" x14ac:dyDescent="0.25">
      <c r="B58" s="19" t="s">
        <v>131</v>
      </c>
      <c r="C58" s="19"/>
      <c r="D58" s="19"/>
      <c r="E58" s="19"/>
      <c r="F58" s="19"/>
      <c r="G58" s="19"/>
      <c r="H58" t="s">
        <v>13</v>
      </c>
      <c r="I58">
        <v>2.5299999999999998</v>
      </c>
    </row>
    <row r="59" spans="2:14" x14ac:dyDescent="0.25">
      <c r="B59" s="19" t="s">
        <v>132</v>
      </c>
      <c r="C59" s="19"/>
      <c r="D59" s="19"/>
      <c r="E59" s="19"/>
      <c r="F59" s="19"/>
      <c r="G59" s="19"/>
      <c r="H59" t="s">
        <v>13</v>
      </c>
      <c r="I59">
        <v>1.65</v>
      </c>
    </row>
    <row r="60" spans="2:14" x14ac:dyDescent="0.25">
      <c r="B60" s="19"/>
      <c r="C60" s="19"/>
      <c r="D60" s="19"/>
      <c r="E60" s="19"/>
      <c r="F60" s="19"/>
      <c r="G60" s="19"/>
      <c r="J60" s="3">
        <f>I58*I59</f>
        <v>4.1744999999999992</v>
      </c>
    </row>
    <row r="61" spans="2:14" x14ac:dyDescent="0.25">
      <c r="B61" s="19"/>
      <c r="C61" s="19"/>
      <c r="D61" s="19"/>
      <c r="E61" s="19"/>
      <c r="F61" s="19"/>
      <c r="G61" s="19"/>
    </row>
    <row r="62" spans="2:14" x14ac:dyDescent="0.25">
      <c r="B62" s="19"/>
      <c r="C62" s="19"/>
      <c r="D62" s="19"/>
      <c r="E62" s="19"/>
      <c r="F62" s="19"/>
      <c r="G62" s="19"/>
    </row>
    <row r="63" spans="2:14" x14ac:dyDescent="0.25">
      <c r="B63" s="20" t="s">
        <v>136</v>
      </c>
      <c r="C63" s="20"/>
      <c r="D63" s="20"/>
      <c r="E63" s="20"/>
      <c r="F63" s="20"/>
      <c r="G63" s="20"/>
      <c r="L63" t="s">
        <v>10</v>
      </c>
      <c r="M63" s="3">
        <f>J67</f>
        <v>3.8774999999999999</v>
      </c>
      <c r="N63" s="14">
        <f>(M63*'Données '!L6)*2</f>
        <v>93.06</v>
      </c>
    </row>
    <row r="64" spans="2:14" x14ac:dyDescent="0.25">
      <c r="B64" s="19"/>
      <c r="C64" s="19"/>
      <c r="D64" s="19"/>
      <c r="E64" s="19"/>
      <c r="F64" s="19"/>
      <c r="G64" s="19"/>
    </row>
    <row r="65" spans="2:14" x14ac:dyDescent="0.25">
      <c r="B65" s="19" t="s">
        <v>133</v>
      </c>
      <c r="C65" s="19"/>
      <c r="D65" s="19"/>
      <c r="E65" s="19"/>
      <c r="F65" s="19"/>
      <c r="G65" s="19"/>
      <c r="H65" t="s">
        <v>13</v>
      </c>
      <c r="I65">
        <f>2.35</f>
        <v>2.35</v>
      </c>
    </row>
    <row r="66" spans="2:14" x14ac:dyDescent="0.25">
      <c r="B66" s="19" t="s">
        <v>132</v>
      </c>
      <c r="C66" s="19"/>
      <c r="D66" s="19"/>
      <c r="E66" s="19"/>
      <c r="F66" s="19"/>
      <c r="G66" s="19"/>
      <c r="H66" t="s">
        <v>13</v>
      </c>
      <c r="I66">
        <v>1.65</v>
      </c>
    </row>
    <row r="67" spans="2:14" x14ac:dyDescent="0.25">
      <c r="B67" s="19"/>
      <c r="C67" s="19"/>
      <c r="D67" s="19"/>
      <c r="E67" s="19"/>
      <c r="F67" s="19"/>
      <c r="G67" s="19"/>
      <c r="H67" t="s">
        <v>10</v>
      </c>
      <c r="J67" s="3">
        <f>I65*I66</f>
        <v>3.8774999999999999</v>
      </c>
    </row>
    <row r="68" spans="2:14" x14ac:dyDescent="0.25">
      <c r="B68" s="19"/>
      <c r="C68" s="19"/>
      <c r="D68" s="19"/>
      <c r="E68" s="19"/>
      <c r="F68" s="19"/>
      <c r="G68" s="19"/>
    </row>
    <row r="69" spans="2:14" x14ac:dyDescent="0.25">
      <c r="B69" s="20" t="s">
        <v>134</v>
      </c>
      <c r="C69" s="20"/>
      <c r="D69" s="20"/>
      <c r="E69" s="20"/>
      <c r="F69" s="20"/>
      <c r="G69" s="20"/>
    </row>
    <row r="70" spans="2:14" x14ac:dyDescent="0.25">
      <c r="B70" s="19"/>
      <c r="C70" s="19"/>
      <c r="D70" s="19"/>
      <c r="E70" s="19"/>
      <c r="F70" s="19"/>
      <c r="G70" s="19"/>
    </row>
    <row r="71" spans="2:14" x14ac:dyDescent="0.25">
      <c r="B71" s="19" t="str">
        <f ca="1">_xlfn.FORMULATEXT(I71)</f>
        <v>=1,98+0,98</v>
      </c>
      <c r="C71" s="19"/>
      <c r="D71" s="19"/>
      <c r="E71" s="19"/>
      <c r="F71" s="19"/>
      <c r="G71" s="19"/>
      <c r="H71" t="s">
        <v>13</v>
      </c>
      <c r="I71">
        <f>1.98+0.98</f>
        <v>2.96</v>
      </c>
    </row>
    <row r="72" spans="2:14" x14ac:dyDescent="0.25">
      <c r="B72" s="19" t="s">
        <v>137</v>
      </c>
      <c r="C72" s="19"/>
      <c r="D72" s="19"/>
      <c r="E72" s="19"/>
      <c r="F72" s="19"/>
      <c r="G72" s="19"/>
      <c r="H72" t="s">
        <v>13</v>
      </c>
      <c r="I72">
        <v>2.4900000000000002</v>
      </c>
    </row>
    <row r="73" spans="2:14" x14ac:dyDescent="0.25">
      <c r="B73" s="19"/>
      <c r="C73" s="19"/>
      <c r="D73" s="19"/>
      <c r="E73" s="19"/>
      <c r="F73" s="19"/>
      <c r="G73" s="19"/>
      <c r="H73" t="s">
        <v>10</v>
      </c>
      <c r="J73" s="3">
        <f>I71*I72</f>
        <v>7.370400000000001</v>
      </c>
    </row>
    <row r="74" spans="2:14" x14ac:dyDescent="0.25">
      <c r="B74" s="19"/>
      <c r="C74" s="19"/>
      <c r="D74" s="19"/>
      <c r="E74" s="19"/>
      <c r="F74" s="19"/>
      <c r="G74" s="19"/>
    </row>
    <row r="75" spans="2:14" x14ac:dyDescent="0.25">
      <c r="B75" s="20" t="s">
        <v>138</v>
      </c>
      <c r="C75" s="20"/>
      <c r="D75" s="20"/>
      <c r="E75" s="20"/>
      <c r="F75" s="20"/>
      <c r="G75" s="20"/>
      <c r="L75" t="s">
        <v>10</v>
      </c>
      <c r="M75" s="3">
        <f>J79</f>
        <v>14.691000000000001</v>
      </c>
      <c r="N75" s="14">
        <f>(M75*'Données '!L6)*2</f>
        <v>352.584</v>
      </c>
    </row>
    <row r="76" spans="2:14" x14ac:dyDescent="0.25">
      <c r="B76" s="19"/>
      <c r="C76" s="19"/>
      <c r="D76" s="19"/>
      <c r="E76" s="19"/>
      <c r="F76" s="19"/>
      <c r="G76" s="19"/>
    </row>
    <row r="77" spans="2:14" x14ac:dyDescent="0.25">
      <c r="B77" s="19" t="str">
        <f ca="1">_xlfn.FORMULATEXT(I77)</f>
        <v>=1,97+1,96+1,97</v>
      </c>
      <c r="C77" s="19"/>
      <c r="D77" s="19"/>
      <c r="E77" s="19"/>
      <c r="F77" s="19"/>
      <c r="G77" s="19"/>
      <c r="H77" t="s">
        <v>13</v>
      </c>
      <c r="I77">
        <f>1.97+1.96+1.97</f>
        <v>5.8999999999999995</v>
      </c>
    </row>
    <row r="78" spans="2:14" x14ac:dyDescent="0.25">
      <c r="B78" s="19" t="s">
        <v>137</v>
      </c>
      <c r="C78" s="19"/>
      <c r="D78" s="19"/>
      <c r="E78" s="19"/>
      <c r="F78" s="19"/>
      <c r="G78" s="19"/>
      <c r="H78" t="s">
        <v>13</v>
      </c>
      <c r="I78">
        <v>2.4900000000000002</v>
      </c>
    </row>
    <row r="79" spans="2:14" x14ac:dyDescent="0.25">
      <c r="B79" s="19"/>
      <c r="C79" s="19"/>
      <c r="D79" s="19"/>
      <c r="E79" s="19"/>
      <c r="F79" s="19"/>
      <c r="G79" s="19"/>
      <c r="J79" s="3">
        <f>I77*I78</f>
        <v>14.691000000000001</v>
      </c>
    </row>
    <row r="80" spans="2:14" x14ac:dyDescent="0.25">
      <c r="B80" s="19"/>
      <c r="C80" s="19"/>
      <c r="D80" s="19"/>
      <c r="E80" s="19"/>
      <c r="F80" s="19"/>
      <c r="G80" s="19"/>
    </row>
    <row r="81" spans="2:14" x14ac:dyDescent="0.25">
      <c r="B81" s="20" t="s">
        <v>139</v>
      </c>
      <c r="C81" s="20"/>
      <c r="D81" s="20"/>
      <c r="E81" s="20"/>
      <c r="F81" s="20"/>
      <c r="G81" s="20"/>
      <c r="L81" t="s">
        <v>10</v>
      </c>
      <c r="M81" s="3">
        <f>SUM(J89,J93,J97,J101)</f>
        <v>55.753500000000003</v>
      </c>
      <c r="N81" s="14">
        <f>(M81*'Données '!L6)</f>
        <v>669.04200000000003</v>
      </c>
    </row>
    <row r="82" spans="2:14" x14ac:dyDescent="0.25">
      <c r="B82" s="19"/>
      <c r="C82" s="19"/>
      <c r="D82" s="19"/>
      <c r="E82" s="19"/>
      <c r="F82" s="19"/>
      <c r="G82" s="19"/>
    </row>
    <row r="83" spans="2:14" x14ac:dyDescent="0.25">
      <c r="B83" s="19" t="s">
        <v>140</v>
      </c>
      <c r="C83" s="19"/>
      <c r="D83" s="19"/>
      <c r="E83" s="19"/>
      <c r="F83" s="19"/>
      <c r="G83" s="19"/>
    </row>
    <row r="84" spans="2:14" x14ac:dyDescent="0.25">
      <c r="B84" s="19" t="s">
        <v>141</v>
      </c>
      <c r="C84" s="19"/>
      <c r="D84" s="19"/>
      <c r="E84" s="19"/>
      <c r="F84" s="19"/>
      <c r="G84" s="19"/>
    </row>
    <row r="85" spans="2:14" x14ac:dyDescent="0.25">
      <c r="B85" s="19" t="s">
        <v>142</v>
      </c>
      <c r="C85" s="19"/>
      <c r="D85" s="19"/>
      <c r="E85" s="19"/>
      <c r="F85" s="19"/>
      <c r="G85" s="19"/>
    </row>
    <row r="86" spans="2:14" x14ac:dyDescent="0.25">
      <c r="B86" s="19"/>
      <c r="C86" s="19"/>
      <c r="D86" s="19"/>
      <c r="E86" s="19"/>
      <c r="F86" s="19"/>
      <c r="G86" s="19"/>
    </row>
    <row r="87" spans="2:14" x14ac:dyDescent="0.25">
      <c r="B87" s="19" t="s">
        <v>129</v>
      </c>
      <c r="C87" s="19"/>
      <c r="D87" s="19"/>
      <c r="E87" s="19"/>
      <c r="F87" s="19"/>
      <c r="G87" s="19"/>
      <c r="H87" t="s">
        <v>13</v>
      </c>
      <c r="I87">
        <f>4.5</f>
        <v>4.5</v>
      </c>
      <c r="J87"/>
    </row>
    <row r="88" spans="2:14" x14ac:dyDescent="0.25">
      <c r="B88" s="19" t="s">
        <v>143</v>
      </c>
      <c r="C88" s="19"/>
      <c r="D88" s="19"/>
      <c r="E88" s="19"/>
      <c r="F88" s="19"/>
      <c r="G88" s="19"/>
      <c r="H88" t="s">
        <v>15</v>
      </c>
      <c r="I88">
        <v>1.86</v>
      </c>
      <c r="J88"/>
    </row>
    <row r="89" spans="2:14" x14ac:dyDescent="0.25">
      <c r="B89" s="19"/>
      <c r="C89" s="19"/>
      <c r="D89" s="19"/>
      <c r="E89" s="19"/>
      <c r="F89" s="19"/>
      <c r="G89" s="19"/>
      <c r="H89" t="s">
        <v>10</v>
      </c>
      <c r="J89" s="2">
        <f>I87*I88</f>
        <v>8.370000000000001</v>
      </c>
    </row>
    <row r="90" spans="2:14" x14ac:dyDescent="0.25">
      <c r="B90" s="19"/>
      <c r="C90" s="19"/>
      <c r="D90" s="19"/>
      <c r="E90" s="19"/>
      <c r="F90" s="19"/>
      <c r="G90" s="19"/>
    </row>
    <row r="91" spans="2:14" x14ac:dyDescent="0.25">
      <c r="B91" s="19" t="s">
        <v>144</v>
      </c>
      <c r="C91" s="19"/>
      <c r="D91" s="19"/>
      <c r="E91" s="19"/>
      <c r="F91" s="19"/>
      <c r="G91" s="19"/>
      <c r="H91" t="s">
        <v>13</v>
      </c>
      <c r="I91">
        <v>10.85</v>
      </c>
    </row>
    <row r="92" spans="2:14" x14ac:dyDescent="0.25">
      <c r="B92" s="19" t="s">
        <v>146</v>
      </c>
      <c r="C92" s="19"/>
      <c r="D92" s="19"/>
      <c r="E92" s="19"/>
      <c r="F92" s="19"/>
      <c r="G92" s="19"/>
      <c r="H92" t="s">
        <v>15</v>
      </c>
      <c r="I92">
        <v>1.24</v>
      </c>
    </row>
    <row r="93" spans="2:14" x14ac:dyDescent="0.25">
      <c r="B93" s="19"/>
      <c r="C93" s="19"/>
      <c r="D93" s="19"/>
      <c r="E93" s="19"/>
      <c r="F93" s="19"/>
      <c r="G93" s="19"/>
      <c r="J93" s="3">
        <f>I91+I92</f>
        <v>12.09</v>
      </c>
    </row>
    <row r="94" spans="2:14" x14ac:dyDescent="0.25">
      <c r="B94" s="19"/>
      <c r="C94" s="19"/>
      <c r="D94" s="19"/>
      <c r="E94" s="19"/>
      <c r="F94" s="19"/>
      <c r="G94" s="19"/>
    </row>
    <row r="95" spans="2:14" x14ac:dyDescent="0.25">
      <c r="B95" s="19" t="s">
        <v>145</v>
      </c>
      <c r="C95" s="19"/>
      <c r="D95" s="19"/>
      <c r="E95" s="19"/>
      <c r="F95" s="19"/>
      <c r="G95" s="19"/>
      <c r="H95" t="s">
        <v>13</v>
      </c>
      <c r="I95">
        <v>4.45</v>
      </c>
    </row>
    <row r="96" spans="2:14" x14ac:dyDescent="0.25">
      <c r="B96" s="19" t="s">
        <v>143</v>
      </c>
      <c r="C96" s="19"/>
      <c r="D96" s="19"/>
      <c r="E96" s="19"/>
      <c r="F96" s="19"/>
      <c r="G96" s="19"/>
      <c r="H96" t="s">
        <v>15</v>
      </c>
      <c r="I96">
        <v>1.86</v>
      </c>
    </row>
    <row r="97" spans="2:14" x14ac:dyDescent="0.25">
      <c r="B97" s="19"/>
      <c r="C97" s="19"/>
      <c r="D97" s="19"/>
      <c r="E97" s="19"/>
      <c r="F97" s="19"/>
      <c r="G97" s="19"/>
      <c r="J97" s="3">
        <f>I95*I96</f>
        <v>8.277000000000001</v>
      </c>
    </row>
    <row r="98" spans="2:14" x14ac:dyDescent="0.25">
      <c r="B98" s="19"/>
      <c r="C98" s="19"/>
      <c r="D98" s="19"/>
      <c r="E98" s="19"/>
      <c r="F98" s="19"/>
      <c r="G98" s="19"/>
    </row>
    <row r="99" spans="2:14" x14ac:dyDescent="0.25">
      <c r="B99" s="19" t="s">
        <v>147</v>
      </c>
      <c r="C99" s="19"/>
      <c r="D99" s="19"/>
      <c r="E99" s="19"/>
      <c r="F99" s="19"/>
      <c r="G99" s="19"/>
      <c r="H99" t="s">
        <v>13</v>
      </c>
      <c r="I99">
        <v>10.85</v>
      </c>
    </row>
    <row r="100" spans="2:14" x14ac:dyDescent="0.25">
      <c r="B100" s="19" t="s">
        <v>148</v>
      </c>
      <c r="C100" s="19"/>
      <c r="D100" s="19"/>
      <c r="E100" s="19"/>
      <c r="F100" s="19"/>
      <c r="G100" s="19"/>
      <c r="H100" t="s">
        <v>15</v>
      </c>
      <c r="I100">
        <v>2.4900000000000002</v>
      </c>
    </row>
    <row r="101" spans="2:14" x14ac:dyDescent="0.25">
      <c r="B101" s="19"/>
      <c r="C101" s="19"/>
      <c r="D101" s="19"/>
      <c r="E101" s="19"/>
      <c r="F101" s="19"/>
      <c r="G101" s="19"/>
      <c r="J101" s="3">
        <f>I99*I100</f>
        <v>27.016500000000001</v>
      </c>
    </row>
    <row r="102" spans="2:14" x14ac:dyDescent="0.25">
      <c r="B102" s="19"/>
      <c r="C102" s="19"/>
      <c r="D102" s="19"/>
      <c r="E102" s="19"/>
      <c r="F102" s="19"/>
      <c r="G102" s="19"/>
    </row>
    <row r="103" spans="2:14" x14ac:dyDescent="0.25">
      <c r="B103" s="19"/>
      <c r="C103" s="19"/>
      <c r="D103" s="19"/>
      <c r="E103" s="19"/>
      <c r="F103" s="19"/>
      <c r="G103" s="19"/>
    </row>
    <row r="104" spans="2:14" x14ac:dyDescent="0.25">
      <c r="B104" s="20" t="s">
        <v>149</v>
      </c>
      <c r="C104" s="20"/>
      <c r="D104" s="20"/>
      <c r="E104" s="20"/>
      <c r="F104" s="20"/>
      <c r="G104" s="20"/>
      <c r="L104" t="s">
        <v>10</v>
      </c>
      <c r="M104" s="3">
        <f>J106</f>
        <v>48.824999999999996</v>
      </c>
      <c r="N104" s="14">
        <f>M104*'Données '!L6</f>
        <v>585.9</v>
      </c>
    </row>
    <row r="105" spans="2:14" x14ac:dyDescent="0.25">
      <c r="B105" s="19"/>
      <c r="C105" s="19"/>
      <c r="D105" s="19"/>
      <c r="E105" s="19"/>
      <c r="F105" s="19"/>
      <c r="G105" s="19"/>
    </row>
    <row r="106" spans="2:14" x14ac:dyDescent="0.25">
      <c r="B106" s="19" t="str">
        <f ca="1">_xlfn.FORMULATEXT(J106)</f>
        <v>=10,85*4,5</v>
      </c>
      <c r="C106" s="19"/>
      <c r="D106" s="19"/>
      <c r="E106" s="19"/>
      <c r="F106" s="19"/>
      <c r="G106" s="19"/>
      <c r="H106" t="s">
        <v>10</v>
      </c>
      <c r="J106" s="3">
        <f>10.85*4.5</f>
        <v>48.824999999999996</v>
      </c>
    </row>
    <row r="107" spans="2:14" x14ac:dyDescent="0.25">
      <c r="B107" s="19"/>
      <c r="C107" s="19"/>
      <c r="D107" s="19"/>
      <c r="E107" s="19"/>
      <c r="F107" s="19"/>
      <c r="G107" s="19"/>
    </row>
    <row r="108" spans="2:14" x14ac:dyDescent="0.25">
      <c r="B108" s="19"/>
      <c r="C108" s="19"/>
      <c r="D108" s="19"/>
      <c r="E108" s="19"/>
      <c r="F108" s="19"/>
      <c r="G108" s="19"/>
    </row>
    <row r="109" spans="2:14" x14ac:dyDescent="0.25">
      <c r="B109" s="19"/>
      <c r="C109" s="19"/>
      <c r="D109" s="19"/>
      <c r="E109" s="19"/>
      <c r="F109" s="19"/>
      <c r="G109" s="19"/>
    </row>
    <row r="110" spans="2:14" x14ac:dyDescent="0.25">
      <c r="B110" s="19"/>
      <c r="C110" s="19"/>
      <c r="D110" s="19"/>
      <c r="E110" s="19"/>
      <c r="F110" s="19"/>
      <c r="G110" s="19"/>
    </row>
    <row r="111" spans="2:14" x14ac:dyDescent="0.25">
      <c r="B111" s="19"/>
      <c r="C111" s="19"/>
      <c r="D111" s="19"/>
      <c r="E111" s="19"/>
      <c r="F111" s="19"/>
      <c r="G111" s="19"/>
    </row>
    <row r="112" spans="2:14" x14ac:dyDescent="0.25">
      <c r="B112" s="19"/>
      <c r="C112" s="19"/>
      <c r="D112" s="19"/>
      <c r="E112" s="19"/>
      <c r="F112" s="19"/>
      <c r="G112" s="19"/>
    </row>
    <row r="113" spans="1:7" x14ac:dyDescent="0.25">
      <c r="B113" s="19"/>
      <c r="C113" s="19"/>
      <c r="D113" s="19"/>
      <c r="E113" s="19"/>
      <c r="F113" s="19"/>
      <c r="G113" s="19"/>
    </row>
    <row r="114" spans="1:7" x14ac:dyDescent="0.25">
      <c r="B114" s="19"/>
      <c r="C114" s="19"/>
      <c r="D114" s="19"/>
      <c r="E114" s="19"/>
      <c r="F114" s="19"/>
      <c r="G114" s="19"/>
    </row>
    <row r="115" spans="1:7" x14ac:dyDescent="0.25">
      <c r="B115" s="19"/>
      <c r="C115" s="19"/>
      <c r="D115" s="19"/>
      <c r="E115" s="19"/>
      <c r="F115" s="19"/>
      <c r="G115" s="19"/>
    </row>
    <row r="116" spans="1:7" x14ac:dyDescent="0.25">
      <c r="B116" s="19"/>
      <c r="C116" s="19"/>
      <c r="D116" s="19"/>
      <c r="E116" s="19"/>
      <c r="F116" s="19"/>
      <c r="G116" s="19"/>
    </row>
    <row r="117" spans="1:7" x14ac:dyDescent="0.25">
      <c r="B117" s="19"/>
      <c r="C117" s="19"/>
      <c r="D117" s="19"/>
      <c r="E117" s="19"/>
      <c r="F117" s="19"/>
      <c r="G117" s="19"/>
    </row>
    <row r="118" spans="1:7" x14ac:dyDescent="0.25">
      <c r="B118" s="19"/>
      <c r="C118" s="19"/>
      <c r="D118" s="19"/>
      <c r="E118" s="19"/>
      <c r="F118" s="19"/>
      <c r="G118" s="19"/>
    </row>
    <row r="119" spans="1:7" x14ac:dyDescent="0.25">
      <c r="B119" s="19"/>
      <c r="C119" s="19"/>
      <c r="D119" s="19"/>
      <c r="E119" s="19"/>
      <c r="F119" s="19"/>
      <c r="G119" s="19"/>
    </row>
    <row r="120" spans="1:7" x14ac:dyDescent="0.25">
      <c r="B120" s="19"/>
      <c r="C120" s="19"/>
      <c r="D120" s="19"/>
      <c r="E120" s="19"/>
      <c r="F120" s="19"/>
      <c r="G120" s="19"/>
    </row>
    <row r="121" spans="1:7" x14ac:dyDescent="0.25">
      <c r="B121" s="19"/>
      <c r="C121" s="19"/>
      <c r="D121" s="19"/>
      <c r="E121" s="19"/>
      <c r="F121" s="19"/>
      <c r="G121" s="19"/>
    </row>
    <row r="122" spans="1:7" x14ac:dyDescent="0.25">
      <c r="B122" s="19"/>
      <c r="C122" s="19"/>
      <c r="D122" s="19"/>
      <c r="E122" s="19"/>
      <c r="F122" s="19"/>
      <c r="G122" s="19"/>
    </row>
    <row r="123" spans="1:7" x14ac:dyDescent="0.25">
      <c r="B123" s="19"/>
      <c r="C123" s="19"/>
      <c r="D123" s="19"/>
      <c r="E123" s="19"/>
      <c r="F123" s="19"/>
      <c r="G123" s="19"/>
    </row>
    <row r="124" spans="1:7" x14ac:dyDescent="0.25">
      <c r="B124" s="19"/>
      <c r="C124" s="19"/>
      <c r="D124" s="19"/>
      <c r="E124" s="19"/>
      <c r="F124" s="19"/>
      <c r="G124" s="19"/>
    </row>
    <row r="125" spans="1:7" x14ac:dyDescent="0.25">
      <c r="B125" s="19"/>
      <c r="C125" s="19"/>
      <c r="D125" s="19"/>
      <c r="E125" s="19"/>
      <c r="F125" s="19"/>
      <c r="G125" s="19"/>
    </row>
    <row r="126" spans="1:7" x14ac:dyDescent="0.25">
      <c r="B126" s="19"/>
      <c r="C126" s="19"/>
      <c r="D126" s="19"/>
      <c r="E126" s="19"/>
      <c r="F126" s="19"/>
      <c r="G126" s="19"/>
    </row>
    <row r="127" spans="1:7" x14ac:dyDescent="0.25">
      <c r="B127" s="19"/>
      <c r="C127" s="19"/>
      <c r="D127" s="19"/>
      <c r="E127" s="19"/>
      <c r="F127" s="19"/>
      <c r="G127" s="19"/>
    </row>
    <row r="128" spans="1:7" ht="18.75" x14ac:dyDescent="0.3">
      <c r="A128">
        <v>2</v>
      </c>
      <c r="B128" s="21" t="str">
        <f>W3</f>
        <v xml:space="preserve">lot 2 Maconnerie </v>
      </c>
      <c r="C128" s="21"/>
      <c r="D128" s="21"/>
      <c r="E128" s="21"/>
      <c r="F128" s="21"/>
      <c r="G128" s="21"/>
    </row>
    <row r="129" spans="1:8" x14ac:dyDescent="0.25">
      <c r="B129" s="22" t="s">
        <v>37</v>
      </c>
      <c r="C129" s="22"/>
      <c r="D129" s="22"/>
      <c r="E129" s="22"/>
      <c r="F129" s="22"/>
      <c r="G129" s="22"/>
    </row>
    <row r="130" spans="1:8" x14ac:dyDescent="0.25">
      <c r="B130" s="19"/>
      <c r="C130" s="19"/>
      <c r="D130" s="19"/>
      <c r="E130" s="19"/>
      <c r="F130" s="19"/>
      <c r="G130" s="19"/>
    </row>
    <row r="131" spans="1:8" x14ac:dyDescent="0.25">
      <c r="B131" s="19" t="s">
        <v>38</v>
      </c>
      <c r="C131" s="19"/>
      <c r="D131" s="19"/>
      <c r="E131" s="19"/>
      <c r="F131" s="19"/>
      <c r="G131" s="19"/>
      <c r="H131" t="s">
        <v>39</v>
      </c>
    </row>
    <row r="132" spans="1:8" x14ac:dyDescent="0.25">
      <c r="B132" s="19" t="s">
        <v>209</v>
      </c>
      <c r="C132" s="19"/>
      <c r="D132" s="19"/>
      <c r="E132" s="19"/>
      <c r="F132" s="19"/>
      <c r="G132" s="19"/>
    </row>
    <row r="133" spans="1:8" x14ac:dyDescent="0.25">
      <c r="B133" s="19"/>
      <c r="C133" s="19"/>
      <c r="D133" s="19"/>
      <c r="E133" s="19"/>
      <c r="F133" s="19"/>
      <c r="G133" s="19"/>
    </row>
    <row r="134" spans="1:8" x14ac:dyDescent="0.25">
      <c r="B134" s="19"/>
      <c r="C134" s="19"/>
      <c r="D134" s="19"/>
      <c r="E134" s="19"/>
      <c r="F134" s="19"/>
      <c r="G134" s="19"/>
    </row>
    <row r="135" spans="1:8" ht="18.75" x14ac:dyDescent="0.3">
      <c r="A135">
        <v>3</v>
      </c>
      <c r="B135" s="21" t="str">
        <f>W4</f>
        <v>lot 3 Charpente / Couverture</v>
      </c>
      <c r="C135" s="21"/>
      <c r="D135" s="21"/>
      <c r="E135" s="21"/>
      <c r="F135" s="21"/>
      <c r="G135" s="21"/>
    </row>
    <row r="136" spans="1:8" x14ac:dyDescent="0.25">
      <c r="B136" s="22" t="s">
        <v>34</v>
      </c>
      <c r="C136" s="22"/>
      <c r="D136" s="22"/>
      <c r="E136" s="22"/>
      <c r="F136" s="22"/>
      <c r="G136" s="22"/>
    </row>
    <row r="137" spans="1:8" x14ac:dyDescent="0.25">
      <c r="B137" s="19" t="s">
        <v>40</v>
      </c>
      <c r="C137" s="19"/>
      <c r="D137" s="19"/>
      <c r="E137" s="19"/>
      <c r="F137" s="19"/>
      <c r="G137" s="19"/>
      <c r="H137" t="s">
        <v>4</v>
      </c>
    </row>
    <row r="138" spans="1:8" x14ac:dyDescent="0.25">
      <c r="B138" s="19" t="s">
        <v>41</v>
      </c>
      <c r="C138" s="19"/>
      <c r="D138" s="19"/>
      <c r="E138" s="19"/>
      <c r="F138" s="19"/>
      <c r="G138" s="19"/>
      <c r="H138" t="s">
        <v>4</v>
      </c>
    </row>
    <row r="139" spans="1:8" x14ac:dyDescent="0.25">
      <c r="B139" s="19"/>
      <c r="C139" s="19"/>
      <c r="D139" s="19"/>
      <c r="E139" s="19"/>
      <c r="F139" s="19"/>
      <c r="G139" s="19"/>
    </row>
    <row r="140" spans="1:8" x14ac:dyDescent="0.25">
      <c r="B140" s="19"/>
      <c r="C140" s="19"/>
      <c r="D140" s="19"/>
      <c r="E140" s="19"/>
      <c r="F140" s="19"/>
      <c r="G140" s="19"/>
    </row>
    <row r="141" spans="1:8" ht="18.75" x14ac:dyDescent="0.3">
      <c r="A141">
        <v>4</v>
      </c>
      <c r="B141" s="21" t="str">
        <f>W5</f>
        <v>lot 4 Plafonds/Doublages/Cloisons</v>
      </c>
      <c r="C141" s="21"/>
      <c r="D141" s="21"/>
      <c r="E141" s="21"/>
      <c r="F141" s="21"/>
      <c r="G141" s="21"/>
    </row>
    <row r="142" spans="1:8" x14ac:dyDescent="0.25">
      <c r="B142" s="19"/>
      <c r="C142" s="19"/>
      <c r="D142" s="19"/>
      <c r="E142" s="19"/>
      <c r="F142" s="19"/>
      <c r="G142" s="19"/>
    </row>
    <row r="143" spans="1:8" x14ac:dyDescent="0.25">
      <c r="B143" s="22" t="s">
        <v>49</v>
      </c>
      <c r="C143" s="22"/>
      <c r="D143" s="22"/>
      <c r="E143" s="22"/>
      <c r="F143" s="22"/>
      <c r="G143" s="22"/>
    </row>
    <row r="144" spans="1:8" x14ac:dyDescent="0.25">
      <c r="B144" s="20" t="s">
        <v>48</v>
      </c>
      <c r="C144" s="20"/>
      <c r="D144" s="20"/>
      <c r="E144" s="20"/>
      <c r="F144" s="20"/>
      <c r="G144" s="20"/>
    </row>
    <row r="145" spans="2:13" x14ac:dyDescent="0.25">
      <c r="B145" s="19" t="s">
        <v>42</v>
      </c>
      <c r="C145" s="19"/>
      <c r="D145" s="19"/>
      <c r="E145" s="19"/>
      <c r="F145" s="19"/>
      <c r="G145" s="19"/>
      <c r="H145" t="s">
        <v>10</v>
      </c>
      <c r="J145" s="3">
        <f>4.97*4.77</f>
        <v>23.706899999999997</v>
      </c>
      <c r="L145" t="s">
        <v>10</v>
      </c>
      <c r="M145" s="3">
        <f>J145</f>
        <v>23.706899999999997</v>
      </c>
    </row>
    <row r="146" spans="2:13" x14ac:dyDescent="0.25">
      <c r="B146" s="19" t="s">
        <v>56</v>
      </c>
      <c r="C146" s="19"/>
      <c r="D146" s="19"/>
      <c r="E146" s="19"/>
      <c r="F146" s="19"/>
      <c r="G146" s="19"/>
    </row>
    <row r="147" spans="2:13" x14ac:dyDescent="0.25">
      <c r="B147" s="19" t="str">
        <f ca="1">_xlfn.FORMULATEXT(J145)</f>
        <v>=4,97*4,77</v>
      </c>
      <c r="C147" s="19"/>
      <c r="D147" s="19"/>
      <c r="E147" s="19"/>
      <c r="F147" s="19"/>
      <c r="G147" s="19"/>
    </row>
    <row r="148" spans="2:13" x14ac:dyDescent="0.25">
      <c r="B148" s="19"/>
      <c r="C148" s="19"/>
      <c r="D148" s="19"/>
      <c r="E148" s="19"/>
      <c r="F148" s="19"/>
      <c r="G148" s="19"/>
    </row>
    <row r="149" spans="2:13" x14ac:dyDescent="0.25">
      <c r="B149" s="19" t="s">
        <v>45</v>
      </c>
      <c r="C149" s="19"/>
      <c r="D149" s="19"/>
      <c r="E149" s="19"/>
      <c r="F149" s="19"/>
      <c r="G149" s="19"/>
      <c r="H149" t="s">
        <v>13</v>
      </c>
      <c r="I149" s="2">
        <f>4.97+(4.77*2)</f>
        <v>14.509999999999998</v>
      </c>
      <c r="L149" t="s">
        <v>10</v>
      </c>
      <c r="M149" s="3">
        <f>J154</f>
        <v>36.274999999999991</v>
      </c>
    </row>
    <row r="150" spans="2:13" x14ac:dyDescent="0.25">
      <c r="B150" s="19" t="s">
        <v>43</v>
      </c>
      <c r="C150" s="19"/>
      <c r="D150" s="19"/>
      <c r="E150" s="19"/>
      <c r="F150" s="19"/>
      <c r="G150" s="19"/>
    </row>
    <row r="151" spans="2:13" x14ac:dyDescent="0.25">
      <c r="B151" s="19" t="s">
        <v>44</v>
      </c>
      <c r="C151" s="19"/>
      <c r="D151" s="19"/>
      <c r="E151" s="19"/>
      <c r="F151" s="19"/>
      <c r="G151" s="19"/>
    </row>
    <row r="152" spans="2:13" x14ac:dyDescent="0.25">
      <c r="B152" s="19" t="str">
        <f ca="1">_xlfn.FORMULATEXT(I149)</f>
        <v>=4,97+(4,77*2)</v>
      </c>
      <c r="C152" s="19"/>
      <c r="D152" s="19"/>
      <c r="E152" s="19"/>
      <c r="F152" s="19"/>
      <c r="G152" s="19"/>
    </row>
    <row r="153" spans="2:13" x14ac:dyDescent="0.25">
      <c r="B153" s="19" t="s">
        <v>36</v>
      </c>
      <c r="C153" s="19"/>
      <c r="D153" s="19"/>
      <c r="E153" s="19"/>
      <c r="F153" s="19"/>
      <c r="G153" s="19"/>
      <c r="H153" t="s">
        <v>15</v>
      </c>
      <c r="I153" s="2">
        <v>2.5</v>
      </c>
    </row>
    <row r="154" spans="2:13" x14ac:dyDescent="0.25">
      <c r="B154" s="19"/>
      <c r="C154" s="19"/>
      <c r="D154" s="19"/>
      <c r="E154" s="19"/>
      <c r="F154" s="19"/>
      <c r="G154" s="19"/>
      <c r="H154" t="s">
        <v>10</v>
      </c>
      <c r="J154" s="3">
        <f>(I149*I153)</f>
        <v>36.274999999999991</v>
      </c>
      <c r="M154" s="4"/>
    </row>
    <row r="155" spans="2:13" x14ac:dyDescent="0.25">
      <c r="B155" s="19"/>
      <c r="C155" s="19"/>
      <c r="D155" s="19"/>
      <c r="E155" s="19"/>
      <c r="F155" s="19"/>
      <c r="G155" s="19"/>
      <c r="M155" s="4"/>
    </row>
    <row r="156" spans="2:13" x14ac:dyDescent="0.25">
      <c r="B156" s="19" t="s">
        <v>53</v>
      </c>
      <c r="C156" s="19"/>
      <c r="D156" s="19"/>
      <c r="E156" s="19"/>
      <c r="F156" s="19"/>
      <c r="G156" s="19"/>
      <c r="H156" t="s">
        <v>13</v>
      </c>
      <c r="I156" s="2">
        <f>1.07+1.67</f>
        <v>2.74</v>
      </c>
      <c r="L156" t="s">
        <v>10</v>
      </c>
      <c r="M156" s="3">
        <f>J160-J162</f>
        <v>5.1568000000000005</v>
      </c>
    </row>
    <row r="157" spans="2:13" x14ac:dyDescent="0.25">
      <c r="B157" s="19" t="s">
        <v>46</v>
      </c>
      <c r="C157" s="19"/>
      <c r="D157" s="19"/>
      <c r="E157" s="19"/>
      <c r="F157" s="19"/>
      <c r="G157" s="19"/>
      <c r="M157" s="4"/>
    </row>
    <row r="158" spans="2:13" x14ac:dyDescent="0.25">
      <c r="B158" s="19" t="str">
        <f ca="1">_xlfn.FORMULATEXT(I156)</f>
        <v>=1,07+1,67</v>
      </c>
      <c r="C158" s="19"/>
      <c r="D158" s="19"/>
      <c r="E158" s="19"/>
      <c r="F158" s="19"/>
      <c r="G158" s="19"/>
      <c r="M158" s="4"/>
    </row>
    <row r="159" spans="2:13" x14ac:dyDescent="0.25">
      <c r="B159" s="19" t="s">
        <v>36</v>
      </c>
      <c r="C159" s="19"/>
      <c r="D159" s="19"/>
      <c r="E159" s="19"/>
      <c r="F159" s="19"/>
      <c r="G159" s="19"/>
      <c r="H159" t="s">
        <v>15</v>
      </c>
      <c r="I159">
        <v>2.5</v>
      </c>
      <c r="M159" s="4"/>
    </row>
    <row r="160" spans="2:13" x14ac:dyDescent="0.25">
      <c r="B160" s="19"/>
      <c r="C160" s="19"/>
      <c r="D160" s="19"/>
      <c r="E160" s="19"/>
      <c r="F160" s="19"/>
      <c r="G160" s="19"/>
      <c r="H160" t="s">
        <v>10</v>
      </c>
      <c r="J160" s="3">
        <f>(I156*I159)</f>
        <v>6.8500000000000005</v>
      </c>
      <c r="M160" s="4"/>
    </row>
    <row r="161" spans="2:13" x14ac:dyDescent="0.25">
      <c r="B161" s="19"/>
      <c r="C161" s="19"/>
      <c r="D161" s="19"/>
      <c r="E161" s="19"/>
      <c r="F161" s="19"/>
      <c r="G161" s="19"/>
      <c r="M161" s="4"/>
    </row>
    <row r="162" spans="2:13" x14ac:dyDescent="0.25">
      <c r="B162" s="19" t="s">
        <v>47</v>
      </c>
      <c r="C162" s="19"/>
      <c r="D162" s="19"/>
      <c r="E162" s="19"/>
      <c r="F162" s="19"/>
      <c r="G162" s="19"/>
      <c r="H162" t="s">
        <v>10</v>
      </c>
      <c r="J162" s="3">
        <f>2.04*0.83</f>
        <v>1.6932</v>
      </c>
      <c r="M162" s="4"/>
    </row>
    <row r="163" spans="2:13" x14ac:dyDescent="0.25">
      <c r="B163" s="19"/>
      <c r="C163" s="19"/>
      <c r="D163" s="19"/>
      <c r="E163" s="19"/>
      <c r="F163" s="19"/>
      <c r="G163" s="19"/>
      <c r="H163" t="s">
        <v>10</v>
      </c>
      <c r="M163" s="4"/>
    </row>
    <row r="164" spans="2:13" x14ac:dyDescent="0.25">
      <c r="B164" s="19"/>
      <c r="C164" s="19"/>
      <c r="D164" s="19"/>
      <c r="E164" s="19"/>
      <c r="F164" s="19"/>
      <c r="G164" s="19"/>
      <c r="M164" s="4"/>
    </row>
    <row r="165" spans="2:13" x14ac:dyDescent="0.25">
      <c r="B165" s="20" t="s">
        <v>50</v>
      </c>
      <c r="C165" s="20"/>
      <c r="D165" s="20"/>
      <c r="E165" s="20"/>
      <c r="F165" s="20"/>
      <c r="G165" s="20"/>
      <c r="M165" s="4"/>
    </row>
    <row r="166" spans="2:13" x14ac:dyDescent="0.25">
      <c r="B166" s="19" t="s">
        <v>51</v>
      </c>
      <c r="C166" s="19"/>
      <c r="D166" s="19"/>
      <c r="E166" s="19"/>
      <c r="F166" s="19"/>
      <c r="G166" s="19"/>
      <c r="H166" t="s">
        <v>13</v>
      </c>
      <c r="I166" s="2">
        <f>2.159+1.951</f>
        <v>4.1099999999999994</v>
      </c>
      <c r="M166" s="3">
        <f>I166</f>
        <v>4.1099999999999994</v>
      </c>
    </row>
    <row r="167" spans="2:13" x14ac:dyDescent="0.25">
      <c r="B167" s="19" t="str">
        <f ca="1">_xlfn.FORMULATEXT(I166)</f>
        <v>=2,159+1,951</v>
      </c>
      <c r="C167" s="19"/>
      <c r="D167" s="19"/>
      <c r="E167" s="19"/>
      <c r="F167" s="19"/>
      <c r="G167" s="19"/>
      <c r="L167" t="s">
        <v>13</v>
      </c>
      <c r="M167" s="4"/>
    </row>
    <row r="168" spans="2:13" x14ac:dyDescent="0.25">
      <c r="B168" s="19"/>
      <c r="C168" s="19"/>
      <c r="D168" s="19"/>
      <c r="E168" s="19"/>
      <c r="F168" s="19"/>
      <c r="G168" s="19"/>
      <c r="M168" s="4"/>
    </row>
    <row r="169" spans="2:13" x14ac:dyDescent="0.25">
      <c r="B169" s="22" t="s">
        <v>58</v>
      </c>
      <c r="C169" s="22"/>
      <c r="D169" s="22"/>
      <c r="E169" s="22"/>
      <c r="F169" s="22"/>
      <c r="G169" s="22"/>
      <c r="M169" s="4"/>
    </row>
    <row r="170" spans="2:13" x14ac:dyDescent="0.25">
      <c r="B170" s="19" t="s">
        <v>53</v>
      </c>
      <c r="C170" s="19"/>
      <c r="D170" s="19"/>
      <c r="E170" s="19"/>
      <c r="F170" s="19"/>
      <c r="G170" s="19"/>
      <c r="H170" t="s">
        <v>13</v>
      </c>
      <c r="I170" s="2">
        <f>3.4+(0.14*2)+(1.2*2)</f>
        <v>6.08</v>
      </c>
      <c r="L170" t="s">
        <v>10</v>
      </c>
      <c r="M170" s="3">
        <f>(J174+J176)-J179</f>
        <v>16.038800000000002</v>
      </c>
    </row>
    <row r="171" spans="2:13" x14ac:dyDescent="0.25">
      <c r="B171" s="19" t="s">
        <v>54</v>
      </c>
      <c r="C171" s="19"/>
      <c r="D171" s="19"/>
      <c r="E171" s="19"/>
      <c r="F171" s="19"/>
      <c r="G171" s="19"/>
      <c r="M171" s="4"/>
    </row>
    <row r="172" spans="2:13" x14ac:dyDescent="0.25">
      <c r="B172" s="19" t="str">
        <f ca="1">_xlfn.FORMULATEXT(I170)</f>
        <v>=3,4+(0,14*2)+(1,2*2)</v>
      </c>
      <c r="C172" s="19"/>
      <c r="D172" s="19"/>
      <c r="E172" s="19"/>
      <c r="F172" s="19"/>
      <c r="G172" s="19"/>
      <c r="M172" s="4"/>
    </row>
    <row r="173" spans="2:13" x14ac:dyDescent="0.25">
      <c r="B173" s="19" t="s">
        <v>36</v>
      </c>
      <c r="C173" s="19"/>
      <c r="D173" s="19"/>
      <c r="E173" s="19"/>
      <c r="F173" s="19"/>
      <c r="G173" s="19"/>
      <c r="H173" t="s">
        <v>15</v>
      </c>
      <c r="I173" s="2">
        <v>2.95</v>
      </c>
      <c r="M173" s="4"/>
    </row>
    <row r="174" spans="2:13" x14ac:dyDescent="0.25">
      <c r="B174" s="19"/>
      <c r="C174" s="19"/>
      <c r="D174" s="19"/>
      <c r="E174" s="19"/>
      <c r="F174" s="19"/>
      <c r="G174" s="19"/>
      <c r="J174" s="3">
        <f>(I170*I173)</f>
        <v>17.936</v>
      </c>
      <c r="M174" s="4"/>
    </row>
    <row r="175" spans="2:13" x14ac:dyDescent="0.25">
      <c r="B175" s="19"/>
      <c r="C175" s="19"/>
      <c r="D175" s="19"/>
      <c r="E175" s="19"/>
      <c r="F175" s="19"/>
      <c r="G175" s="19"/>
      <c r="M175" s="4"/>
    </row>
    <row r="176" spans="2:13" x14ac:dyDescent="0.25">
      <c r="B176" s="19" t="s">
        <v>55</v>
      </c>
      <c r="C176" s="19"/>
      <c r="D176" s="19"/>
      <c r="E176" s="19"/>
      <c r="F176" s="19"/>
      <c r="G176" s="19"/>
      <c r="H176" t="s">
        <v>10</v>
      </c>
      <c r="J176" s="3">
        <f>0.73*2.04</f>
        <v>1.4892000000000001</v>
      </c>
      <c r="M176" s="4"/>
    </row>
    <row r="177" spans="2:13" x14ac:dyDescent="0.25">
      <c r="B177" s="19" t="str">
        <f ca="1">_xlfn.FORMULATEXT(J176)</f>
        <v>=0,73*2,04</v>
      </c>
      <c r="C177" s="19"/>
      <c r="D177" s="19"/>
      <c r="E177" s="19"/>
      <c r="F177" s="19"/>
      <c r="G177" s="19"/>
      <c r="M177" s="4"/>
    </row>
    <row r="178" spans="2:13" x14ac:dyDescent="0.25">
      <c r="B178" s="19"/>
      <c r="C178" s="19"/>
      <c r="D178" s="19"/>
      <c r="E178" s="19"/>
      <c r="F178" s="19"/>
      <c r="G178" s="19"/>
      <c r="M178" s="4"/>
    </row>
    <row r="179" spans="2:13" x14ac:dyDescent="0.25">
      <c r="B179" s="19" t="s">
        <v>57</v>
      </c>
      <c r="C179" s="19"/>
      <c r="D179" s="19"/>
      <c r="E179" s="19"/>
      <c r="F179" s="19"/>
      <c r="G179" s="19"/>
      <c r="H179" t="s">
        <v>10</v>
      </c>
      <c r="J179" s="3">
        <f>(2.04*0.83)*2</f>
        <v>3.3864000000000001</v>
      </c>
      <c r="M179" s="4"/>
    </row>
    <row r="180" spans="2:13" x14ac:dyDescent="0.25">
      <c r="B180" s="19" t="str">
        <f ca="1">_xlfn.FORMULATEXT(J179)</f>
        <v>=(2,04*0,83)*2</v>
      </c>
      <c r="C180" s="19"/>
      <c r="D180" s="19"/>
      <c r="E180" s="19"/>
      <c r="F180" s="19"/>
      <c r="G180" s="19"/>
      <c r="M180" s="4"/>
    </row>
    <row r="181" spans="2:13" x14ac:dyDescent="0.25">
      <c r="B181" s="19"/>
      <c r="C181" s="19"/>
      <c r="D181" s="19"/>
      <c r="E181" s="19"/>
      <c r="F181" s="19"/>
      <c r="G181" s="19"/>
      <c r="M181" s="4"/>
    </row>
    <row r="182" spans="2:13" x14ac:dyDescent="0.25">
      <c r="B182" s="19" t="s">
        <v>53</v>
      </c>
      <c r="C182" s="19"/>
      <c r="D182" s="19"/>
      <c r="E182" s="19"/>
      <c r="F182" s="19"/>
      <c r="G182" s="19"/>
      <c r="H182" t="s">
        <v>13</v>
      </c>
      <c r="I182">
        <v>1.6</v>
      </c>
      <c r="M182" s="4"/>
    </row>
    <row r="183" spans="2:13" x14ac:dyDescent="0.25">
      <c r="B183" s="19" t="s">
        <v>226</v>
      </c>
      <c r="C183" s="19"/>
      <c r="D183" s="19"/>
      <c r="E183" s="19"/>
      <c r="F183" s="19"/>
      <c r="G183" s="19"/>
      <c r="M183" s="4"/>
    </row>
    <row r="184" spans="2:13" x14ac:dyDescent="0.25">
      <c r="B184" s="19" t="s">
        <v>60</v>
      </c>
      <c r="C184" s="19"/>
      <c r="D184" s="19"/>
      <c r="E184" s="19"/>
      <c r="F184" s="19"/>
      <c r="G184" s="19"/>
      <c r="H184" t="s">
        <v>15</v>
      </c>
      <c r="I184">
        <v>2.9</v>
      </c>
      <c r="M184" s="4"/>
    </row>
    <row r="185" spans="2:13" x14ac:dyDescent="0.25">
      <c r="B185" s="19"/>
      <c r="C185" s="19"/>
      <c r="D185" s="19"/>
      <c r="E185" s="19"/>
      <c r="F185" s="19"/>
      <c r="G185" s="19"/>
      <c r="J185" s="3">
        <f>(I182*I184)</f>
        <v>4.6399999999999997</v>
      </c>
      <c r="M185" s="4"/>
    </row>
    <row r="186" spans="2:13" x14ac:dyDescent="0.25">
      <c r="B186" s="22" t="s">
        <v>90</v>
      </c>
      <c r="C186" s="22"/>
      <c r="D186" s="22"/>
      <c r="E186" s="22"/>
      <c r="F186" s="22"/>
      <c r="G186" s="22"/>
      <c r="H186" t="s">
        <v>10</v>
      </c>
      <c r="M186" s="4"/>
    </row>
    <row r="187" spans="2:13" x14ac:dyDescent="0.25">
      <c r="B187" s="19"/>
      <c r="C187" s="19"/>
      <c r="D187" s="19"/>
      <c r="E187" s="19"/>
      <c r="F187" s="19"/>
      <c r="G187" s="19"/>
      <c r="M187" s="4"/>
    </row>
    <row r="188" spans="2:13" x14ac:dyDescent="0.25">
      <c r="B188" s="19" t="s">
        <v>165</v>
      </c>
      <c r="C188" s="19"/>
      <c r="D188" s="19"/>
      <c r="E188" s="19"/>
      <c r="F188" s="19"/>
      <c r="G188" s="19"/>
      <c r="M188" s="3">
        <f>J193</f>
        <v>48.942520000000002</v>
      </c>
    </row>
    <row r="189" spans="2:13" x14ac:dyDescent="0.25">
      <c r="B189" s="19" t="s">
        <v>166</v>
      </c>
      <c r="C189" s="19"/>
      <c r="D189" s="19"/>
      <c r="E189" s="19"/>
      <c r="F189" s="19"/>
      <c r="G189" s="19"/>
      <c r="M189" s="4"/>
    </row>
    <row r="190" spans="2:13" x14ac:dyDescent="0.25">
      <c r="B190" s="19" t="s">
        <v>167</v>
      </c>
      <c r="C190" s="19"/>
      <c r="D190" s="19"/>
      <c r="E190" s="19"/>
      <c r="F190" s="19"/>
      <c r="G190" s="19"/>
      <c r="M190" s="4"/>
    </row>
    <row r="191" spans="2:13" x14ac:dyDescent="0.25">
      <c r="B191" s="19" t="s">
        <v>163</v>
      </c>
      <c r="C191" s="19"/>
      <c r="D191" s="19"/>
      <c r="E191" s="19"/>
      <c r="F191" s="19"/>
      <c r="G191" s="19"/>
      <c r="H191" t="s">
        <v>13</v>
      </c>
      <c r="I191">
        <v>10.852</v>
      </c>
      <c r="M191" s="4"/>
    </row>
    <row r="192" spans="2:13" x14ac:dyDescent="0.25">
      <c r="B192" s="19" t="s">
        <v>164</v>
      </c>
      <c r="C192" s="19"/>
      <c r="D192" s="19"/>
      <c r="E192" s="19"/>
      <c r="F192" s="19"/>
      <c r="G192" s="19"/>
      <c r="H192" t="s">
        <v>13</v>
      </c>
      <c r="I192">
        <v>4.51</v>
      </c>
      <c r="M192" s="4"/>
    </row>
    <row r="193" spans="2:13" x14ac:dyDescent="0.25">
      <c r="B193" s="19"/>
      <c r="C193" s="19"/>
      <c r="D193" s="19"/>
      <c r="E193" s="19"/>
      <c r="F193" s="19"/>
      <c r="G193" s="19"/>
      <c r="J193" s="3">
        <f>I191*I192</f>
        <v>48.942520000000002</v>
      </c>
      <c r="M193" s="4"/>
    </row>
    <row r="194" spans="2:13" x14ac:dyDescent="0.25">
      <c r="B194" s="19"/>
      <c r="C194" s="19"/>
      <c r="D194" s="19"/>
      <c r="E194" s="19"/>
      <c r="F194" s="19"/>
      <c r="G194" s="19"/>
      <c r="M194" s="4"/>
    </row>
    <row r="195" spans="2:13" x14ac:dyDescent="0.25">
      <c r="B195" s="19"/>
      <c r="C195" s="19"/>
      <c r="D195" s="19"/>
      <c r="E195" s="19"/>
      <c r="F195" s="19"/>
      <c r="G195" s="19"/>
      <c r="M195" s="4"/>
    </row>
    <row r="196" spans="2:13" x14ac:dyDescent="0.25">
      <c r="B196" s="19"/>
      <c r="C196" s="19"/>
      <c r="D196" s="19"/>
      <c r="E196" s="19"/>
      <c r="F196" s="19"/>
      <c r="G196" s="19"/>
      <c r="M196" s="4"/>
    </row>
    <row r="197" spans="2:13" x14ac:dyDescent="0.25">
      <c r="B197" s="19" t="s">
        <v>45</v>
      </c>
      <c r="C197" s="19"/>
      <c r="D197" s="19"/>
      <c r="E197" s="19"/>
      <c r="F197" s="19"/>
      <c r="G197" s="19"/>
      <c r="M197" s="3">
        <f>SUM(J201,J204,J207)</f>
        <v>54.175699999999999</v>
      </c>
    </row>
    <row r="198" spans="2:13" x14ac:dyDescent="0.25">
      <c r="B198" s="19" t="s">
        <v>43</v>
      </c>
      <c r="C198" s="19"/>
      <c r="D198" s="19"/>
      <c r="E198" s="19"/>
      <c r="F198" s="19"/>
      <c r="G198" s="19"/>
      <c r="M198" s="4"/>
    </row>
    <row r="199" spans="2:13" x14ac:dyDescent="0.25">
      <c r="B199" s="19" t="s">
        <v>168</v>
      </c>
      <c r="C199" s="19"/>
      <c r="D199" s="19"/>
      <c r="E199" s="19"/>
      <c r="F199" s="19"/>
      <c r="G199" s="19"/>
      <c r="M199" s="4"/>
    </row>
    <row r="200" spans="2:13" x14ac:dyDescent="0.25">
      <c r="B200" s="19"/>
      <c r="C200" s="19"/>
      <c r="D200" s="19"/>
      <c r="E200" s="19"/>
      <c r="F200" s="19"/>
      <c r="G200" s="19"/>
      <c r="M200" s="4"/>
    </row>
    <row r="201" spans="2:13" x14ac:dyDescent="0.25">
      <c r="B201" s="19" t="s">
        <v>169</v>
      </c>
      <c r="C201" s="19"/>
      <c r="D201" s="19"/>
      <c r="E201" s="19"/>
      <c r="F201" s="19"/>
      <c r="G201" s="19"/>
      <c r="J201" s="2">
        <f>10.85*2.5</f>
        <v>27.125</v>
      </c>
      <c r="M201" s="4"/>
    </row>
    <row r="202" spans="2:13" x14ac:dyDescent="0.25">
      <c r="B202" s="19" t="str">
        <f ca="1">_xlfn.FORMULATEXT(J201)</f>
        <v>=10,85*2,5</v>
      </c>
      <c r="C202" s="19"/>
      <c r="D202" s="19"/>
      <c r="E202" s="19"/>
      <c r="F202" s="19"/>
      <c r="G202" s="19"/>
      <c r="M202" s="4"/>
    </row>
    <row r="203" spans="2:13" x14ac:dyDescent="0.25">
      <c r="B203" s="19"/>
      <c r="C203" s="19"/>
      <c r="D203" s="19"/>
      <c r="E203" s="19"/>
      <c r="F203" s="19"/>
      <c r="G203" s="19"/>
      <c r="M203" s="4"/>
    </row>
    <row r="204" spans="2:13" x14ac:dyDescent="0.25">
      <c r="B204" s="19" t="s">
        <v>170</v>
      </c>
      <c r="C204" s="19"/>
      <c r="D204" s="19"/>
      <c r="E204" s="19"/>
      <c r="F204" s="19"/>
      <c r="G204" s="19"/>
      <c r="J204" s="3">
        <f>10.85*1.03</f>
        <v>11.1755</v>
      </c>
      <c r="M204" s="4"/>
    </row>
    <row r="205" spans="2:13" x14ac:dyDescent="0.25">
      <c r="B205" s="19" t="str">
        <f ca="1">_xlfn.FORMULATEXT(J204)</f>
        <v>=10,85*1,03</v>
      </c>
      <c r="C205" s="19"/>
      <c r="D205" s="19"/>
      <c r="E205" s="19"/>
      <c r="F205" s="19"/>
      <c r="G205" s="19"/>
      <c r="M205" s="4"/>
    </row>
    <row r="206" spans="2:13" x14ac:dyDescent="0.25">
      <c r="B206" s="19"/>
      <c r="C206" s="19"/>
      <c r="D206" s="19"/>
      <c r="E206" s="19"/>
      <c r="F206" s="19"/>
      <c r="G206" s="19"/>
      <c r="M206" s="4"/>
    </row>
    <row r="207" spans="2:13" x14ac:dyDescent="0.25">
      <c r="B207" s="19" t="s">
        <v>171</v>
      </c>
      <c r="C207" s="19"/>
      <c r="D207" s="19"/>
      <c r="E207" s="19"/>
      <c r="F207" s="19"/>
      <c r="G207" s="19"/>
      <c r="J207" s="3">
        <f>(4.51*1.76)*2</f>
        <v>15.8752</v>
      </c>
      <c r="M207" s="4"/>
    </row>
    <row r="208" spans="2:13" x14ac:dyDescent="0.25">
      <c r="B208" s="19" t="str">
        <f ca="1">_xlfn.FORMULATEXT(J207)</f>
        <v>=(4,51*1,76)*2</v>
      </c>
      <c r="C208" s="19"/>
      <c r="D208" s="19"/>
      <c r="E208" s="19"/>
      <c r="F208" s="19"/>
      <c r="G208" s="19"/>
      <c r="M208" s="4"/>
    </row>
    <row r="209" spans="2:13" x14ac:dyDescent="0.25">
      <c r="B209" s="19"/>
      <c r="C209" s="19"/>
      <c r="D209" s="19"/>
      <c r="E209" s="19"/>
      <c r="F209" s="19"/>
      <c r="G209" s="19"/>
      <c r="M209" s="4"/>
    </row>
    <row r="210" spans="2:13" x14ac:dyDescent="0.25">
      <c r="B210" s="19"/>
      <c r="C210" s="19"/>
      <c r="D210" s="19"/>
      <c r="E210" s="19"/>
      <c r="F210" s="19"/>
      <c r="G210" s="19"/>
      <c r="M210" s="4"/>
    </row>
    <row r="211" spans="2:13" x14ac:dyDescent="0.25">
      <c r="B211" s="19" t="s">
        <v>172</v>
      </c>
      <c r="C211" s="19"/>
      <c r="D211" s="19"/>
      <c r="E211" s="19"/>
      <c r="F211" s="19"/>
      <c r="G211" s="19"/>
      <c r="M211" s="3">
        <f>SUM(J213:J232)</f>
        <v>28.025999999999996</v>
      </c>
    </row>
    <row r="212" spans="2:13" x14ac:dyDescent="0.25">
      <c r="B212" s="19"/>
      <c r="C212" s="19"/>
      <c r="D212" s="19"/>
      <c r="E212" s="19"/>
      <c r="F212" s="19"/>
      <c r="G212" s="19"/>
      <c r="M212" s="4"/>
    </row>
    <row r="213" spans="2:13" x14ac:dyDescent="0.25">
      <c r="B213" s="19" t="s">
        <v>173</v>
      </c>
      <c r="C213" s="19"/>
      <c r="D213" s="19"/>
      <c r="E213" s="19"/>
      <c r="F213" s="19"/>
      <c r="G213" s="19"/>
      <c r="H213" t="s">
        <v>13</v>
      </c>
      <c r="I213">
        <f>2.26*2</f>
        <v>4.5199999999999996</v>
      </c>
      <c r="M213" s="4"/>
    </row>
    <row r="214" spans="2:13" x14ac:dyDescent="0.25">
      <c r="B214" s="19" t="str">
        <f ca="1">_xlfn.FORMULATEXT(I213)</f>
        <v>=2,26*2</v>
      </c>
      <c r="C214" s="19"/>
      <c r="D214" s="19"/>
      <c r="E214" s="19"/>
      <c r="F214" s="19"/>
      <c r="G214" s="19"/>
      <c r="M214" s="4"/>
    </row>
    <row r="215" spans="2:13" x14ac:dyDescent="0.25">
      <c r="B215" s="19" t="s">
        <v>29</v>
      </c>
      <c r="C215" s="19"/>
      <c r="D215" s="19"/>
      <c r="E215" s="19"/>
      <c r="F215" s="19"/>
      <c r="G215" s="19"/>
      <c r="I215">
        <v>2.5</v>
      </c>
      <c r="M215" s="4"/>
    </row>
    <row r="216" spans="2:13" x14ac:dyDescent="0.25">
      <c r="B216" s="19"/>
      <c r="C216" s="19"/>
      <c r="D216" s="19"/>
      <c r="E216" s="19"/>
      <c r="F216" s="19"/>
      <c r="G216" s="19"/>
      <c r="H216" t="s">
        <v>10</v>
      </c>
      <c r="J216" s="3">
        <f>I213*I215</f>
        <v>11.299999999999999</v>
      </c>
      <c r="M216" s="4"/>
    </row>
    <row r="217" spans="2:13" x14ac:dyDescent="0.25">
      <c r="B217" s="19"/>
      <c r="C217" s="19"/>
      <c r="D217" s="19"/>
      <c r="E217" s="19"/>
      <c r="F217" s="19"/>
      <c r="G217" s="19"/>
      <c r="M217" s="4"/>
    </row>
    <row r="218" spans="2:13" x14ac:dyDescent="0.25">
      <c r="B218" s="19" t="s">
        <v>174</v>
      </c>
      <c r="C218" s="19"/>
      <c r="D218" s="19"/>
      <c r="E218" s="19"/>
      <c r="F218" s="19"/>
      <c r="G218" s="19"/>
      <c r="H218" t="s">
        <v>13</v>
      </c>
      <c r="I218">
        <f>1.97+1.96</f>
        <v>3.9299999999999997</v>
      </c>
      <c r="M218" s="4"/>
    </row>
    <row r="219" spans="2:13" x14ac:dyDescent="0.25">
      <c r="B219" s="19" t="str">
        <f ca="1">_xlfn.FORMULATEXT(I218)</f>
        <v>=1,97+1,96</v>
      </c>
      <c r="C219" s="19"/>
      <c r="D219" s="19"/>
      <c r="E219" s="19"/>
      <c r="F219" s="19"/>
      <c r="G219" s="19"/>
      <c r="M219" s="4"/>
    </row>
    <row r="220" spans="2:13" x14ac:dyDescent="0.25">
      <c r="B220" s="19" t="s">
        <v>29</v>
      </c>
      <c r="C220" s="19"/>
      <c r="D220" s="19"/>
      <c r="E220" s="19"/>
      <c r="F220" s="19"/>
      <c r="G220" s="19"/>
      <c r="I220">
        <v>2.5</v>
      </c>
      <c r="M220" s="4"/>
    </row>
    <row r="221" spans="2:13" x14ac:dyDescent="0.25">
      <c r="B221" s="19"/>
      <c r="C221" s="19"/>
      <c r="D221" s="19"/>
      <c r="E221" s="19"/>
      <c r="F221" s="19"/>
      <c r="G221" s="19"/>
      <c r="H221" t="s">
        <v>10</v>
      </c>
      <c r="J221" s="3">
        <f>I218+I220</f>
        <v>6.43</v>
      </c>
      <c r="M221" s="4"/>
    </row>
    <row r="222" spans="2:13" x14ac:dyDescent="0.25">
      <c r="B222" s="19"/>
      <c r="C222" s="19"/>
      <c r="D222" s="19"/>
      <c r="E222" s="19"/>
      <c r="F222" s="19"/>
      <c r="G222" s="19"/>
      <c r="M222" s="4"/>
    </row>
    <row r="223" spans="2:13" x14ac:dyDescent="0.25">
      <c r="B223" s="19" t="s">
        <v>175</v>
      </c>
      <c r="C223" s="19"/>
      <c r="D223" s="19"/>
      <c r="E223" s="19"/>
      <c r="F223" s="19"/>
      <c r="G223" s="19"/>
      <c r="H223" t="s">
        <v>13</v>
      </c>
      <c r="I223">
        <f>2.53</f>
        <v>2.5299999999999998</v>
      </c>
      <c r="M223" s="4"/>
    </row>
    <row r="224" spans="2:13" x14ac:dyDescent="0.25">
      <c r="B224" s="19" t="str">
        <f ca="1">_xlfn.FORMULATEXT(I223)</f>
        <v>=2,53</v>
      </c>
      <c r="C224" s="19"/>
      <c r="D224" s="19"/>
      <c r="E224" s="19"/>
      <c r="F224" s="19"/>
      <c r="G224" s="19"/>
      <c r="M224" s="4"/>
    </row>
    <row r="225" spans="2:13" x14ac:dyDescent="0.25">
      <c r="B225" s="19" t="s">
        <v>176</v>
      </c>
      <c r="C225" s="19"/>
      <c r="D225" s="19"/>
      <c r="E225" s="19"/>
      <c r="F225" s="19"/>
      <c r="G225" s="19"/>
      <c r="I225">
        <v>1.76</v>
      </c>
      <c r="M225" s="4"/>
    </row>
    <row r="226" spans="2:13" x14ac:dyDescent="0.25">
      <c r="B226" s="19"/>
      <c r="C226" s="19"/>
      <c r="D226" s="19"/>
      <c r="E226" s="19"/>
      <c r="F226" s="19"/>
      <c r="G226" s="19"/>
      <c r="H226" t="s">
        <v>10</v>
      </c>
      <c r="J226" s="3">
        <f>I223*I225</f>
        <v>4.4527999999999999</v>
      </c>
      <c r="M226" s="4"/>
    </row>
    <row r="227" spans="2:13" x14ac:dyDescent="0.25">
      <c r="B227" s="19"/>
      <c r="C227" s="19"/>
      <c r="D227" s="19"/>
      <c r="E227" s="19"/>
      <c r="F227" s="19"/>
      <c r="G227" s="19"/>
      <c r="M227" s="4"/>
    </row>
    <row r="228" spans="2:13" x14ac:dyDescent="0.25">
      <c r="B228" s="19" t="s">
        <v>177</v>
      </c>
      <c r="C228" s="19"/>
      <c r="D228" s="19"/>
      <c r="E228" s="19"/>
      <c r="F228" s="19"/>
      <c r="G228" s="19"/>
      <c r="H228" t="s">
        <v>13</v>
      </c>
      <c r="I228">
        <f>0.97+2.35</f>
        <v>3.3200000000000003</v>
      </c>
      <c r="M228" s="4"/>
    </row>
    <row r="229" spans="2:13" x14ac:dyDescent="0.25">
      <c r="B229" s="19" t="str">
        <f ca="1">_xlfn.FORMULATEXT(I228)</f>
        <v>=0,97+2,35</v>
      </c>
      <c r="C229" s="19"/>
      <c r="D229" s="19"/>
      <c r="E229" s="19"/>
      <c r="F229" s="19"/>
      <c r="G229" s="19"/>
      <c r="M229" s="4"/>
    </row>
    <row r="230" spans="2:13" x14ac:dyDescent="0.25">
      <c r="B230" s="19" t="s">
        <v>176</v>
      </c>
      <c r="C230" s="19"/>
      <c r="D230" s="19"/>
      <c r="E230" s="19"/>
      <c r="F230" s="19"/>
      <c r="G230" s="19"/>
      <c r="I230">
        <v>1.76</v>
      </c>
      <c r="M230" s="4"/>
    </row>
    <row r="231" spans="2:13" x14ac:dyDescent="0.25">
      <c r="B231" s="19"/>
      <c r="C231" s="19"/>
      <c r="D231" s="19"/>
      <c r="E231" s="19"/>
      <c r="F231" s="19"/>
      <c r="G231" s="19"/>
      <c r="J231" s="3">
        <f>I228*I230</f>
        <v>5.8432000000000004</v>
      </c>
      <c r="M231" s="4"/>
    </row>
    <row r="232" spans="2:13" x14ac:dyDescent="0.25">
      <c r="B232" s="19"/>
      <c r="C232" s="19"/>
      <c r="D232" s="19"/>
      <c r="E232" s="19"/>
      <c r="F232" s="19"/>
      <c r="G232" s="19"/>
      <c r="M232" s="4"/>
    </row>
    <row r="233" spans="2:13" x14ac:dyDescent="0.25">
      <c r="B233" s="19"/>
      <c r="C233" s="19"/>
      <c r="D233" s="19"/>
      <c r="E233" s="19"/>
      <c r="F233" s="19"/>
      <c r="G233" s="19"/>
      <c r="M233" s="4"/>
    </row>
    <row r="234" spans="2:13" x14ac:dyDescent="0.25">
      <c r="B234" s="19"/>
      <c r="C234" s="19"/>
      <c r="D234" s="19"/>
      <c r="E234" s="19"/>
      <c r="F234" s="19"/>
      <c r="G234" s="19"/>
      <c r="M234" s="4"/>
    </row>
    <row r="235" spans="2:13" x14ac:dyDescent="0.25">
      <c r="B235" s="19"/>
      <c r="C235" s="19"/>
      <c r="D235" s="19"/>
      <c r="E235" s="19"/>
      <c r="F235" s="19"/>
      <c r="G235" s="19"/>
      <c r="M235" s="4"/>
    </row>
    <row r="236" spans="2:13" x14ac:dyDescent="0.25">
      <c r="B236" s="19"/>
      <c r="C236" s="19"/>
      <c r="D236" s="19"/>
      <c r="E236" s="19"/>
      <c r="F236" s="19"/>
      <c r="G236" s="19"/>
      <c r="M236" s="4"/>
    </row>
    <row r="237" spans="2:13" x14ac:dyDescent="0.25">
      <c r="B237" s="19"/>
      <c r="C237" s="19"/>
      <c r="D237" s="19"/>
      <c r="E237" s="19"/>
      <c r="F237" s="19"/>
      <c r="G237" s="19"/>
      <c r="M237" s="4"/>
    </row>
    <row r="238" spans="2:13" ht="18.75" x14ac:dyDescent="0.3">
      <c r="B238" s="21" t="str">
        <f>W6</f>
        <v>lot 5 Menuiserie</v>
      </c>
      <c r="C238" s="21"/>
      <c r="D238" s="21"/>
      <c r="E238" s="21"/>
      <c r="F238" s="21"/>
      <c r="G238" s="21"/>
      <c r="M238" s="4"/>
    </row>
    <row r="239" spans="2:13" x14ac:dyDescent="0.25">
      <c r="B239" s="22" t="s">
        <v>31</v>
      </c>
      <c r="C239" s="22"/>
      <c r="D239" s="22"/>
      <c r="E239" s="22"/>
      <c r="F239" s="22"/>
      <c r="G239" s="22"/>
      <c r="M239" s="4"/>
    </row>
    <row r="240" spans="2:13" x14ac:dyDescent="0.25">
      <c r="B240" s="19"/>
      <c r="C240" s="19"/>
      <c r="D240" s="19"/>
      <c r="E240" s="19"/>
      <c r="F240" s="19"/>
      <c r="G240" s="19"/>
      <c r="M240" s="4"/>
    </row>
    <row r="241" spans="2:13" x14ac:dyDescent="0.25">
      <c r="B241" s="19" t="s">
        <v>63</v>
      </c>
      <c r="C241" s="19"/>
      <c r="D241" s="19"/>
      <c r="E241" s="19"/>
      <c r="F241" s="19"/>
      <c r="G241" s="19"/>
      <c r="H241" t="s">
        <v>4</v>
      </c>
      <c r="L241" t="s">
        <v>61</v>
      </c>
      <c r="M241" s="4">
        <v>2</v>
      </c>
    </row>
    <row r="242" spans="2:13" x14ac:dyDescent="0.25">
      <c r="B242" s="19"/>
      <c r="C242" s="19"/>
      <c r="D242" s="19"/>
      <c r="E242" s="19"/>
      <c r="F242" s="19"/>
      <c r="G242" s="19"/>
      <c r="M242" s="4"/>
    </row>
    <row r="243" spans="2:13" x14ac:dyDescent="0.25">
      <c r="B243" s="19" t="s">
        <v>62</v>
      </c>
      <c r="C243" s="19"/>
      <c r="D243" s="19"/>
      <c r="E243" s="19"/>
      <c r="F243" s="19"/>
      <c r="G243" s="19"/>
      <c r="H243" t="s">
        <v>4</v>
      </c>
      <c r="L243" t="s">
        <v>4</v>
      </c>
      <c r="M243" s="4">
        <v>1</v>
      </c>
    </row>
    <row r="244" spans="2:13" x14ac:dyDescent="0.25">
      <c r="B244" s="19"/>
      <c r="C244" s="19"/>
      <c r="D244" s="19"/>
      <c r="E244" s="19"/>
      <c r="F244" s="19"/>
      <c r="G244" s="19"/>
      <c r="M244" s="4"/>
    </row>
    <row r="245" spans="2:13" x14ac:dyDescent="0.25">
      <c r="B245" s="19"/>
      <c r="C245" s="19"/>
      <c r="D245" s="19"/>
      <c r="E245" s="19"/>
      <c r="F245" s="19"/>
      <c r="G245" s="19"/>
      <c r="M245" s="4"/>
    </row>
    <row r="246" spans="2:13" x14ac:dyDescent="0.25">
      <c r="B246" s="22" t="s">
        <v>58</v>
      </c>
      <c r="C246" s="22"/>
      <c r="D246" s="22"/>
      <c r="E246" s="22"/>
      <c r="F246" s="22"/>
      <c r="G246" s="22"/>
      <c r="M246" s="4"/>
    </row>
    <row r="247" spans="2:13" x14ac:dyDescent="0.25">
      <c r="B247" s="19"/>
      <c r="C247" s="19"/>
      <c r="D247" s="19"/>
      <c r="E247" s="19"/>
      <c r="F247" s="19"/>
      <c r="G247" s="19"/>
      <c r="M247" s="4"/>
    </row>
    <row r="248" spans="2:13" x14ac:dyDescent="0.25">
      <c r="B248" s="19" t="s">
        <v>64</v>
      </c>
      <c r="C248" s="19"/>
      <c r="D248" s="19"/>
      <c r="E248" s="19"/>
      <c r="F248" s="19"/>
      <c r="G248" s="19"/>
      <c r="H248" t="s">
        <v>4</v>
      </c>
      <c r="L248" t="s">
        <v>4</v>
      </c>
      <c r="M248" s="4">
        <v>3</v>
      </c>
    </row>
    <row r="249" spans="2:13" x14ac:dyDescent="0.25">
      <c r="B249" s="19"/>
      <c r="C249" s="19"/>
      <c r="D249" s="19"/>
      <c r="E249" s="19"/>
      <c r="F249" s="19"/>
      <c r="G249" s="19"/>
      <c r="M249" s="4"/>
    </row>
    <row r="250" spans="2:13" x14ac:dyDescent="0.25">
      <c r="B250" s="19" t="s">
        <v>151</v>
      </c>
      <c r="C250" s="19"/>
      <c r="D250" s="19"/>
      <c r="E250" s="19"/>
      <c r="F250" s="19"/>
      <c r="G250" s="19"/>
      <c r="H250" t="s">
        <v>4</v>
      </c>
      <c r="L250" t="str">
        <f>H250</f>
        <v>Unité</v>
      </c>
      <c r="M250" s="4">
        <v>1</v>
      </c>
    </row>
    <row r="251" spans="2:13" x14ac:dyDescent="0.25">
      <c r="B251" s="19"/>
      <c r="C251" s="19"/>
      <c r="D251" s="19"/>
      <c r="E251" s="19"/>
      <c r="F251" s="19"/>
      <c r="G251" s="19"/>
      <c r="M251" s="4"/>
    </row>
    <row r="252" spans="2:13" x14ac:dyDescent="0.25">
      <c r="B252" s="19"/>
      <c r="C252" s="19"/>
      <c r="D252" s="19"/>
      <c r="E252" s="19"/>
      <c r="F252" s="19"/>
      <c r="G252" s="19"/>
      <c r="M252" s="4"/>
    </row>
    <row r="253" spans="2:13" x14ac:dyDescent="0.25">
      <c r="B253" s="22" t="s">
        <v>178</v>
      </c>
      <c r="C253" s="22"/>
      <c r="D253" s="22"/>
      <c r="E253" s="22"/>
      <c r="F253" s="22"/>
      <c r="G253" s="22"/>
      <c r="M253" s="4"/>
    </row>
    <row r="254" spans="2:13" x14ac:dyDescent="0.25">
      <c r="B254" s="19"/>
      <c r="C254" s="19"/>
      <c r="D254" s="19"/>
      <c r="E254" s="19"/>
      <c r="F254" s="19"/>
      <c r="G254" s="19"/>
      <c r="M254" s="4"/>
    </row>
    <row r="255" spans="2:13" x14ac:dyDescent="0.25">
      <c r="B255" s="19" t="s">
        <v>64</v>
      </c>
      <c r="C255" s="19"/>
      <c r="D255" s="19"/>
      <c r="E255" s="19"/>
      <c r="F255" s="19"/>
      <c r="G255" s="19"/>
      <c r="H255" t="s">
        <v>4</v>
      </c>
      <c r="L255" t="s">
        <v>4</v>
      </c>
      <c r="M255" s="4">
        <v>3</v>
      </c>
    </row>
    <row r="256" spans="2:13" x14ac:dyDescent="0.25">
      <c r="B256" s="19"/>
      <c r="C256" s="19"/>
      <c r="D256" s="19"/>
      <c r="E256" s="19"/>
      <c r="F256" s="19"/>
      <c r="G256" s="19"/>
      <c r="M256" s="4"/>
    </row>
    <row r="257" spans="2:13" x14ac:dyDescent="0.25">
      <c r="B257" s="19"/>
      <c r="C257" s="19"/>
      <c r="D257" s="19"/>
      <c r="E257" s="19"/>
      <c r="F257" s="19"/>
      <c r="G257" s="19"/>
      <c r="M257" s="4"/>
    </row>
    <row r="258" spans="2:13" x14ac:dyDescent="0.25">
      <c r="B258" s="19"/>
      <c r="C258" s="19"/>
      <c r="D258" s="19"/>
      <c r="E258" s="19"/>
      <c r="F258" s="19"/>
      <c r="G258" s="19"/>
      <c r="M258" s="4"/>
    </row>
    <row r="259" spans="2:13" x14ac:dyDescent="0.25">
      <c r="B259" s="19"/>
      <c r="C259" s="19"/>
      <c r="D259" s="19"/>
      <c r="E259" s="19"/>
      <c r="F259" s="19"/>
      <c r="G259" s="19"/>
      <c r="M259" s="4"/>
    </row>
    <row r="260" spans="2:13" x14ac:dyDescent="0.25">
      <c r="B260" s="19"/>
      <c r="C260" s="19"/>
      <c r="D260" s="19"/>
      <c r="E260" s="19"/>
      <c r="F260" s="19"/>
      <c r="G260" s="19"/>
      <c r="M260" s="4"/>
    </row>
    <row r="261" spans="2:13" x14ac:dyDescent="0.25">
      <c r="B261" s="19"/>
      <c r="C261" s="19"/>
      <c r="D261" s="19"/>
      <c r="E261" s="19"/>
      <c r="F261" s="19"/>
      <c r="G261" s="19"/>
      <c r="M261" s="4"/>
    </row>
    <row r="262" spans="2:13" ht="18.75" x14ac:dyDescent="0.3">
      <c r="B262" s="21" t="s">
        <v>23</v>
      </c>
      <c r="C262" s="21"/>
      <c r="D262" s="21"/>
      <c r="E262" s="21"/>
      <c r="F262" s="21"/>
      <c r="G262" s="21"/>
      <c r="M262" s="4"/>
    </row>
    <row r="263" spans="2:13" x14ac:dyDescent="0.25">
      <c r="B263" s="19"/>
      <c r="C263" s="19"/>
      <c r="D263" s="19"/>
      <c r="E263" s="19"/>
      <c r="F263" s="19"/>
      <c r="G263" s="19"/>
      <c r="M263" s="4"/>
    </row>
    <row r="264" spans="2:13" x14ac:dyDescent="0.25">
      <c r="B264" s="22" t="s">
        <v>31</v>
      </c>
      <c r="C264" s="22"/>
      <c r="D264" s="22"/>
      <c r="E264" s="22"/>
      <c r="F264" s="22"/>
      <c r="G264" s="22"/>
      <c r="M264" s="4"/>
    </row>
    <row r="265" spans="2:13" x14ac:dyDescent="0.25">
      <c r="B265" s="19"/>
      <c r="C265" s="19"/>
      <c r="D265" s="19"/>
      <c r="E265" s="19"/>
      <c r="F265" s="19"/>
      <c r="G265" s="19"/>
      <c r="M265" s="4"/>
    </row>
    <row r="266" spans="2:13" x14ac:dyDescent="0.25">
      <c r="B266" s="19" t="s">
        <v>69</v>
      </c>
      <c r="C266" s="19"/>
      <c r="D266" s="19"/>
      <c r="E266" s="19"/>
      <c r="F266" s="19"/>
      <c r="G266" s="19"/>
      <c r="H266" t="s">
        <v>4</v>
      </c>
      <c r="M266" s="4"/>
    </row>
    <row r="267" spans="2:13" x14ac:dyDescent="0.25">
      <c r="B267" s="19" t="s">
        <v>70</v>
      </c>
      <c r="C267" s="19"/>
      <c r="D267" s="19"/>
      <c r="E267" s="19"/>
      <c r="F267" s="19"/>
      <c r="G267" s="19"/>
      <c r="M267" s="4"/>
    </row>
    <row r="268" spans="2:13" x14ac:dyDescent="0.25">
      <c r="B268" s="19"/>
      <c r="C268" s="19"/>
      <c r="D268" s="19"/>
      <c r="E268" s="19"/>
      <c r="F268" s="19"/>
      <c r="G268" s="19"/>
      <c r="M268" s="4"/>
    </row>
    <row r="269" spans="2:13" x14ac:dyDescent="0.25">
      <c r="B269" s="19" t="s">
        <v>66</v>
      </c>
      <c r="C269" s="19"/>
      <c r="D269" s="19"/>
      <c r="E269" s="19"/>
      <c r="F269" s="19"/>
      <c r="G269" s="19"/>
      <c r="M269" s="4"/>
    </row>
    <row r="270" spans="2:13" x14ac:dyDescent="0.25">
      <c r="B270" s="19" t="s">
        <v>65</v>
      </c>
      <c r="C270" s="19"/>
      <c r="D270" s="19"/>
      <c r="E270" s="19"/>
      <c r="F270" s="19"/>
      <c r="G270" s="19"/>
      <c r="M270" s="4"/>
    </row>
    <row r="271" spans="2:13" x14ac:dyDescent="0.25">
      <c r="B271" s="19"/>
      <c r="C271" s="19"/>
      <c r="D271" s="19"/>
      <c r="E271" s="19"/>
      <c r="F271" s="19"/>
      <c r="G271" s="19"/>
      <c r="M271" s="4"/>
    </row>
    <row r="272" spans="2:13" x14ac:dyDescent="0.25">
      <c r="B272" s="20" t="s">
        <v>48</v>
      </c>
      <c r="C272" s="20"/>
      <c r="D272" s="20"/>
      <c r="E272" s="20"/>
      <c r="F272" s="20"/>
      <c r="G272" s="20"/>
      <c r="M272" s="4"/>
    </row>
    <row r="273" spans="2:13" x14ac:dyDescent="0.25">
      <c r="B273" s="19" t="s">
        <v>71</v>
      </c>
      <c r="C273" s="19"/>
      <c r="D273" s="19"/>
      <c r="E273" s="19"/>
      <c r="F273" s="19"/>
      <c r="G273" s="19"/>
      <c r="M273" s="4"/>
    </row>
    <row r="274" spans="2:13" x14ac:dyDescent="0.25">
      <c r="B274" s="19" t="s">
        <v>72</v>
      </c>
      <c r="C274" s="19"/>
      <c r="D274" s="19"/>
      <c r="E274" s="19"/>
      <c r="F274" s="19"/>
      <c r="G274" s="19"/>
      <c r="M274" s="4"/>
    </row>
    <row r="275" spans="2:13" x14ac:dyDescent="0.25">
      <c r="B275" s="19" t="s">
        <v>76</v>
      </c>
      <c r="C275" s="19"/>
      <c r="D275" s="19"/>
      <c r="E275" s="19"/>
      <c r="F275" s="19"/>
      <c r="G275" s="19"/>
      <c r="M275" s="4"/>
    </row>
    <row r="276" spans="2:13" x14ac:dyDescent="0.25">
      <c r="B276" s="19" t="s">
        <v>81</v>
      </c>
      <c r="C276" s="19"/>
      <c r="D276" s="19"/>
      <c r="E276" s="19"/>
      <c r="F276" s="19"/>
      <c r="G276" s="19"/>
      <c r="M276" s="4"/>
    </row>
    <row r="277" spans="2:13" x14ac:dyDescent="0.25">
      <c r="B277" s="19"/>
      <c r="C277" s="19"/>
      <c r="D277" s="19"/>
      <c r="E277" s="19"/>
      <c r="F277" s="19"/>
      <c r="G277" s="19"/>
      <c r="M277" s="4"/>
    </row>
    <row r="278" spans="2:13" x14ac:dyDescent="0.25">
      <c r="B278" s="20" t="s">
        <v>73</v>
      </c>
      <c r="C278" s="20"/>
      <c r="D278" s="20"/>
      <c r="E278" s="20"/>
      <c r="F278" s="20"/>
      <c r="G278" s="20"/>
      <c r="M278" s="4"/>
    </row>
    <row r="279" spans="2:13" x14ac:dyDescent="0.25">
      <c r="B279" s="19" t="s">
        <v>74</v>
      </c>
      <c r="C279" s="19"/>
      <c r="D279" s="19"/>
      <c r="E279" s="19"/>
      <c r="F279" s="19"/>
      <c r="G279" s="19"/>
      <c r="M279" s="4"/>
    </row>
    <row r="280" spans="2:13" x14ac:dyDescent="0.25">
      <c r="B280" s="19"/>
      <c r="C280" s="19"/>
      <c r="D280" s="19"/>
      <c r="E280" s="19"/>
      <c r="F280" s="19"/>
      <c r="G280" s="19"/>
      <c r="M280" s="4"/>
    </row>
    <row r="281" spans="2:13" x14ac:dyDescent="0.25">
      <c r="B281" s="20" t="s">
        <v>89</v>
      </c>
      <c r="C281" s="20"/>
      <c r="D281" s="20"/>
      <c r="E281" s="20"/>
      <c r="F281" s="20"/>
      <c r="G281" s="20"/>
      <c r="M281" s="4"/>
    </row>
    <row r="282" spans="2:13" x14ac:dyDescent="0.25">
      <c r="B282" s="19"/>
      <c r="C282" s="19"/>
      <c r="D282" s="19"/>
      <c r="E282" s="19"/>
      <c r="F282" s="19"/>
      <c r="G282" s="19"/>
      <c r="M282" s="4"/>
    </row>
    <row r="283" spans="2:13" x14ac:dyDescent="0.25">
      <c r="B283" s="19" t="s">
        <v>83</v>
      </c>
      <c r="C283" s="19"/>
      <c r="D283" s="19"/>
      <c r="E283" s="19"/>
      <c r="F283" s="19"/>
      <c r="G283" s="19"/>
      <c r="M283" s="4"/>
    </row>
    <row r="284" spans="2:13" x14ac:dyDescent="0.25">
      <c r="B284" s="19" t="s">
        <v>77</v>
      </c>
      <c r="C284" s="19"/>
      <c r="D284" s="19"/>
      <c r="E284" s="19"/>
      <c r="F284" s="19"/>
      <c r="G284" s="19"/>
      <c r="M284" s="4"/>
    </row>
    <row r="285" spans="2:13" x14ac:dyDescent="0.25">
      <c r="B285" s="19" t="s">
        <v>82</v>
      </c>
      <c r="C285" s="19"/>
      <c r="D285" s="19"/>
      <c r="E285" s="19"/>
      <c r="F285" s="19"/>
      <c r="G285" s="19"/>
      <c r="I285">
        <v>1</v>
      </c>
      <c r="M285" s="4"/>
    </row>
    <row r="286" spans="2:13" x14ac:dyDescent="0.25">
      <c r="B286" s="19" t="s">
        <v>78</v>
      </c>
      <c r="C286" s="19"/>
      <c r="D286" s="19"/>
      <c r="E286" s="19"/>
      <c r="F286" s="19"/>
      <c r="G286" s="19"/>
      <c r="I286">
        <v>1</v>
      </c>
      <c r="M286" s="4"/>
    </row>
    <row r="287" spans="2:13" x14ac:dyDescent="0.25">
      <c r="B287" s="19" t="s">
        <v>79</v>
      </c>
      <c r="C287" s="19"/>
      <c r="D287" s="19"/>
      <c r="E287" s="19"/>
      <c r="F287" s="19"/>
      <c r="G287" s="19"/>
      <c r="I287">
        <v>1</v>
      </c>
      <c r="M287" s="4"/>
    </row>
    <row r="288" spans="2:13" x14ac:dyDescent="0.25">
      <c r="B288" s="19" t="s">
        <v>80</v>
      </c>
      <c r="C288" s="19"/>
      <c r="D288" s="19"/>
      <c r="E288" s="19"/>
      <c r="F288" s="19"/>
      <c r="G288" s="19"/>
      <c r="I288">
        <v>4</v>
      </c>
      <c r="M288" s="4"/>
    </row>
    <row r="289" spans="2:13" x14ac:dyDescent="0.25">
      <c r="B289" s="19"/>
      <c r="C289" s="19"/>
      <c r="D289" s="19"/>
      <c r="E289" s="19"/>
      <c r="F289" s="19"/>
      <c r="G289" s="19"/>
      <c r="M289" s="4"/>
    </row>
    <row r="290" spans="2:13" x14ac:dyDescent="0.25">
      <c r="B290" s="19"/>
      <c r="C290" s="19"/>
      <c r="D290" s="19"/>
      <c r="E290" s="19"/>
      <c r="F290" s="19"/>
      <c r="G290" s="19"/>
      <c r="M290" s="4"/>
    </row>
    <row r="291" spans="2:13" x14ac:dyDescent="0.25">
      <c r="B291" s="19" t="s">
        <v>67</v>
      </c>
      <c r="C291" s="19"/>
      <c r="D291" s="19"/>
      <c r="E291" s="19"/>
      <c r="F291" s="19"/>
      <c r="G291" s="19"/>
      <c r="M291" s="4"/>
    </row>
    <row r="292" spans="2:13" x14ac:dyDescent="0.25">
      <c r="B292" s="19" t="s">
        <v>68</v>
      </c>
      <c r="C292" s="19"/>
      <c r="D292" s="19"/>
      <c r="E292" s="19"/>
      <c r="F292" s="19"/>
      <c r="G292" s="19"/>
      <c r="M292" s="4"/>
    </row>
    <row r="293" spans="2:13" x14ac:dyDescent="0.25">
      <c r="B293" s="19"/>
      <c r="C293" s="19"/>
      <c r="D293" s="19"/>
      <c r="E293" s="19"/>
      <c r="F293" s="19"/>
      <c r="G293" s="19"/>
      <c r="M293" s="4"/>
    </row>
    <row r="294" spans="2:13" x14ac:dyDescent="0.25">
      <c r="B294" s="22" t="s">
        <v>58</v>
      </c>
      <c r="C294" s="22"/>
      <c r="D294" s="22"/>
      <c r="E294" s="22"/>
      <c r="F294" s="22"/>
      <c r="G294" s="22"/>
      <c r="M294" s="4"/>
    </row>
    <row r="295" spans="2:13" x14ac:dyDescent="0.25">
      <c r="B295" s="19"/>
      <c r="C295" s="19"/>
      <c r="D295" s="19"/>
      <c r="E295" s="19"/>
      <c r="F295" s="19"/>
      <c r="G295" s="19"/>
      <c r="M295" s="4"/>
    </row>
    <row r="296" spans="2:13" x14ac:dyDescent="0.25">
      <c r="B296" s="19" t="s">
        <v>69</v>
      </c>
      <c r="C296" s="19"/>
      <c r="D296" s="19"/>
      <c r="E296" s="19"/>
      <c r="F296" s="19"/>
      <c r="G296" s="19"/>
      <c r="H296" t="s">
        <v>4</v>
      </c>
      <c r="M296" s="4"/>
    </row>
    <row r="297" spans="2:13" x14ac:dyDescent="0.25">
      <c r="B297" s="19"/>
      <c r="C297" s="19"/>
      <c r="D297" s="19"/>
      <c r="E297" s="19"/>
      <c r="F297" s="19"/>
      <c r="G297" s="19"/>
      <c r="M297" s="4"/>
    </row>
    <row r="298" spans="2:13" x14ac:dyDescent="0.25">
      <c r="B298" s="20" t="s">
        <v>84</v>
      </c>
      <c r="C298" s="20"/>
      <c r="D298" s="20"/>
      <c r="E298" s="20"/>
      <c r="F298" s="20"/>
      <c r="G298" s="20"/>
      <c r="M298" s="4"/>
    </row>
    <row r="299" spans="2:13" x14ac:dyDescent="0.25">
      <c r="B299" s="19"/>
      <c r="C299" s="19"/>
      <c r="D299" s="19"/>
      <c r="E299" s="19"/>
      <c r="F299" s="19"/>
      <c r="G299" s="19"/>
      <c r="M299" s="4"/>
    </row>
    <row r="300" spans="2:13" x14ac:dyDescent="0.25">
      <c r="B300" s="19" t="s">
        <v>81</v>
      </c>
      <c r="C300" s="19"/>
      <c r="D300" s="19"/>
      <c r="E300" s="19"/>
      <c r="F300" s="19"/>
      <c r="G300" s="19"/>
      <c r="M300" s="4"/>
    </row>
    <row r="301" spans="2:13" x14ac:dyDescent="0.25">
      <c r="B301" s="19" t="s">
        <v>75</v>
      </c>
      <c r="C301" s="19"/>
      <c r="D301" s="19"/>
      <c r="E301" s="19"/>
      <c r="F301" s="19"/>
      <c r="G301" s="19"/>
      <c r="M301" s="4"/>
    </row>
    <row r="302" spans="2:13" x14ac:dyDescent="0.25">
      <c r="B302" s="19"/>
      <c r="C302" s="19"/>
      <c r="D302" s="19"/>
      <c r="E302" s="19"/>
      <c r="F302" s="19"/>
      <c r="G302" s="19"/>
      <c r="M302" s="4"/>
    </row>
    <row r="303" spans="2:13" x14ac:dyDescent="0.25">
      <c r="B303" s="19"/>
      <c r="C303" s="19"/>
      <c r="D303" s="19"/>
      <c r="E303" s="19"/>
      <c r="F303" s="19"/>
      <c r="G303" s="19"/>
      <c r="M303" s="4"/>
    </row>
    <row r="304" spans="2:13" x14ac:dyDescent="0.25">
      <c r="B304" s="20" t="s">
        <v>85</v>
      </c>
      <c r="C304" s="20"/>
      <c r="D304" s="20"/>
      <c r="E304" s="20"/>
      <c r="F304" s="20"/>
      <c r="G304" s="20"/>
      <c r="M304" s="4"/>
    </row>
    <row r="305" spans="2:13" x14ac:dyDescent="0.25">
      <c r="B305" s="19"/>
      <c r="C305" s="19"/>
      <c r="D305" s="19"/>
      <c r="E305" s="19"/>
      <c r="F305" s="19"/>
      <c r="G305" s="19"/>
      <c r="M305" s="4"/>
    </row>
    <row r="306" spans="2:13" x14ac:dyDescent="0.25">
      <c r="B306" s="19" t="s">
        <v>81</v>
      </c>
      <c r="C306" s="19"/>
      <c r="D306" s="19"/>
      <c r="E306" s="19"/>
      <c r="F306" s="19"/>
      <c r="G306" s="19"/>
      <c r="M306" s="4"/>
    </row>
    <row r="307" spans="2:13" x14ac:dyDescent="0.25">
      <c r="B307" s="19" t="s">
        <v>75</v>
      </c>
      <c r="C307" s="19"/>
      <c r="D307" s="19"/>
      <c r="E307" s="19"/>
      <c r="F307" s="19"/>
      <c r="G307" s="19"/>
      <c r="M307" s="4"/>
    </row>
    <row r="308" spans="2:13" x14ac:dyDescent="0.25">
      <c r="B308" s="19"/>
      <c r="C308" s="19"/>
      <c r="D308" s="19"/>
      <c r="E308" s="19"/>
      <c r="F308" s="19"/>
      <c r="G308" s="19"/>
      <c r="M308" s="4"/>
    </row>
    <row r="309" spans="2:13" x14ac:dyDescent="0.25">
      <c r="B309" s="19"/>
      <c r="C309" s="19"/>
      <c r="D309" s="19"/>
      <c r="E309" s="19"/>
      <c r="F309" s="19"/>
      <c r="G309" s="19"/>
      <c r="M309" s="4"/>
    </row>
    <row r="310" spans="2:13" x14ac:dyDescent="0.25">
      <c r="B310" s="20" t="s">
        <v>86</v>
      </c>
      <c r="C310" s="20"/>
      <c r="D310" s="20"/>
      <c r="E310" s="20"/>
      <c r="F310" s="20"/>
      <c r="G310" s="20"/>
      <c r="M310" s="4"/>
    </row>
    <row r="311" spans="2:13" x14ac:dyDescent="0.25">
      <c r="B311" s="19"/>
      <c r="C311" s="19"/>
      <c r="D311" s="19"/>
      <c r="E311" s="19"/>
      <c r="F311" s="19"/>
      <c r="G311" s="19"/>
      <c r="M311" s="4"/>
    </row>
    <row r="312" spans="2:13" x14ac:dyDescent="0.25">
      <c r="B312" s="19" t="s">
        <v>81</v>
      </c>
      <c r="C312" s="19"/>
      <c r="D312" s="19"/>
      <c r="E312" s="19"/>
      <c r="F312" s="19"/>
      <c r="G312" s="19"/>
      <c r="M312" s="4"/>
    </row>
    <row r="313" spans="2:13" x14ac:dyDescent="0.25">
      <c r="B313" s="19" t="s">
        <v>75</v>
      </c>
      <c r="C313" s="19"/>
      <c r="D313" s="19"/>
      <c r="E313" s="19"/>
      <c r="F313" s="19"/>
      <c r="G313" s="19"/>
      <c r="M313" s="4"/>
    </row>
    <row r="314" spans="2:13" x14ac:dyDescent="0.25">
      <c r="B314" s="19"/>
      <c r="C314" s="19"/>
      <c r="D314" s="19"/>
      <c r="E314" s="19"/>
      <c r="F314" s="19"/>
      <c r="G314" s="19"/>
      <c r="M314" s="4"/>
    </row>
    <row r="315" spans="2:13" x14ac:dyDescent="0.25">
      <c r="B315" s="19"/>
      <c r="C315" s="19"/>
      <c r="D315" s="19"/>
      <c r="E315" s="19"/>
      <c r="F315" s="19"/>
      <c r="G315" s="19"/>
      <c r="M315" s="4"/>
    </row>
    <row r="316" spans="2:13" x14ac:dyDescent="0.25">
      <c r="B316" s="20" t="s">
        <v>87</v>
      </c>
      <c r="C316" s="20"/>
      <c r="D316" s="20"/>
      <c r="E316" s="20"/>
      <c r="F316" s="20"/>
      <c r="G316" s="20"/>
      <c r="M316" s="4"/>
    </row>
    <row r="317" spans="2:13" x14ac:dyDescent="0.25">
      <c r="B317" s="19"/>
      <c r="C317" s="19"/>
      <c r="D317" s="19"/>
      <c r="E317" s="19"/>
      <c r="F317" s="19"/>
      <c r="G317" s="19"/>
      <c r="M317" s="4"/>
    </row>
    <row r="318" spans="2:13" x14ac:dyDescent="0.25">
      <c r="B318" s="19" t="s">
        <v>81</v>
      </c>
      <c r="C318" s="19"/>
      <c r="D318" s="19"/>
      <c r="E318" s="19"/>
      <c r="F318" s="19"/>
      <c r="G318" s="19"/>
      <c r="M318" s="4"/>
    </row>
    <row r="319" spans="2:13" x14ac:dyDescent="0.25">
      <c r="B319" s="19" t="s">
        <v>75</v>
      </c>
      <c r="C319" s="19"/>
      <c r="D319" s="19"/>
      <c r="E319" s="19"/>
      <c r="F319" s="19"/>
      <c r="G319" s="19"/>
      <c r="M319" s="4"/>
    </row>
    <row r="320" spans="2:13" x14ac:dyDescent="0.25">
      <c r="B320" s="19"/>
      <c r="C320" s="19"/>
      <c r="D320" s="19"/>
      <c r="E320" s="19"/>
      <c r="F320" s="19"/>
      <c r="G320" s="19"/>
      <c r="M320" s="4"/>
    </row>
    <row r="321" spans="2:13" x14ac:dyDescent="0.25">
      <c r="B321" s="20" t="s">
        <v>88</v>
      </c>
      <c r="C321" s="20"/>
      <c r="D321" s="20"/>
      <c r="E321" s="20"/>
      <c r="F321" s="20"/>
      <c r="G321" s="20"/>
      <c r="M321" s="4"/>
    </row>
    <row r="322" spans="2:13" x14ac:dyDescent="0.25">
      <c r="B322" s="19"/>
      <c r="C322" s="19"/>
      <c r="D322" s="19"/>
      <c r="E322" s="19"/>
      <c r="F322" s="19"/>
      <c r="G322" s="19"/>
      <c r="M322" s="4"/>
    </row>
    <row r="323" spans="2:13" x14ac:dyDescent="0.25">
      <c r="B323" s="19" t="s">
        <v>81</v>
      </c>
      <c r="C323" s="19"/>
      <c r="D323" s="19"/>
      <c r="E323" s="19"/>
      <c r="F323" s="19"/>
      <c r="G323" s="19"/>
      <c r="M323" s="4"/>
    </row>
    <row r="324" spans="2:13" x14ac:dyDescent="0.25">
      <c r="B324" s="19" t="s">
        <v>75</v>
      </c>
      <c r="C324" s="19"/>
      <c r="D324" s="19"/>
      <c r="E324" s="19"/>
      <c r="F324" s="19"/>
      <c r="G324" s="19"/>
      <c r="M324" s="4"/>
    </row>
    <row r="325" spans="2:13" x14ac:dyDescent="0.25">
      <c r="B325" s="19"/>
      <c r="C325" s="19"/>
      <c r="D325" s="19"/>
      <c r="E325" s="19"/>
      <c r="F325" s="19"/>
      <c r="G325" s="19"/>
      <c r="M325" s="4"/>
    </row>
    <row r="326" spans="2:13" x14ac:dyDescent="0.25">
      <c r="B326" s="19"/>
      <c r="C326" s="19"/>
      <c r="D326" s="19"/>
      <c r="E326" s="19"/>
      <c r="F326" s="19"/>
      <c r="G326" s="19"/>
      <c r="M326" s="4"/>
    </row>
    <row r="327" spans="2:13" x14ac:dyDescent="0.25">
      <c r="B327" s="19"/>
      <c r="C327" s="19"/>
      <c r="D327" s="19"/>
      <c r="E327" s="19"/>
      <c r="F327" s="19"/>
      <c r="G327" s="19"/>
      <c r="M327" s="4"/>
    </row>
    <row r="328" spans="2:13" x14ac:dyDescent="0.25">
      <c r="B328" s="22" t="s">
        <v>90</v>
      </c>
      <c r="C328" s="22"/>
      <c r="D328" s="22"/>
      <c r="E328" s="22"/>
      <c r="F328" s="22"/>
      <c r="G328" s="22"/>
      <c r="M328" s="4"/>
    </row>
    <row r="329" spans="2:13" x14ac:dyDescent="0.25">
      <c r="B329" s="19"/>
      <c r="C329" s="19"/>
      <c r="D329" s="19"/>
      <c r="E329" s="19"/>
      <c r="F329" s="19"/>
      <c r="G329" s="19"/>
      <c r="M329" s="4"/>
    </row>
    <row r="330" spans="2:13" x14ac:dyDescent="0.25">
      <c r="B330" s="20" t="s">
        <v>84</v>
      </c>
      <c r="C330" s="20"/>
      <c r="D330" s="20"/>
      <c r="E330" s="20"/>
      <c r="F330" s="20"/>
      <c r="G330" s="20"/>
      <c r="M330" s="4"/>
    </row>
    <row r="331" spans="2:13" x14ac:dyDescent="0.25">
      <c r="B331" s="19"/>
      <c r="C331" s="19"/>
      <c r="D331" s="19"/>
      <c r="E331" s="19"/>
      <c r="F331" s="19"/>
      <c r="G331" s="19"/>
      <c r="M331" s="4"/>
    </row>
    <row r="332" spans="2:13" x14ac:dyDescent="0.25">
      <c r="B332" s="19"/>
      <c r="C332" s="19"/>
      <c r="D332" s="19"/>
      <c r="E332" s="19"/>
      <c r="F332" s="19"/>
      <c r="G332" s="19"/>
      <c r="M332" s="4"/>
    </row>
    <row r="333" spans="2:13" x14ac:dyDescent="0.25">
      <c r="B333" s="20" t="s">
        <v>85</v>
      </c>
      <c r="C333" s="20"/>
      <c r="D333" s="20"/>
      <c r="E333" s="20"/>
      <c r="F333" s="20"/>
      <c r="G333" s="20"/>
      <c r="M333" s="4"/>
    </row>
    <row r="334" spans="2:13" x14ac:dyDescent="0.25">
      <c r="B334" s="19"/>
      <c r="C334" s="19"/>
      <c r="D334" s="19"/>
      <c r="E334" s="19"/>
      <c r="F334" s="19"/>
      <c r="G334" s="19"/>
      <c r="M334" s="4"/>
    </row>
    <row r="335" spans="2:13" x14ac:dyDescent="0.25">
      <c r="B335" s="19"/>
      <c r="C335" s="19"/>
      <c r="D335" s="19"/>
      <c r="E335" s="19"/>
      <c r="F335" s="19"/>
      <c r="G335" s="19"/>
      <c r="M335" s="4"/>
    </row>
    <row r="336" spans="2:13" x14ac:dyDescent="0.25">
      <c r="B336" s="20" t="s">
        <v>91</v>
      </c>
      <c r="C336" s="20"/>
      <c r="D336" s="20"/>
      <c r="E336" s="20"/>
      <c r="F336" s="20"/>
      <c r="G336" s="20"/>
      <c r="M336" s="4"/>
    </row>
    <row r="337" spans="2:13" x14ac:dyDescent="0.25">
      <c r="B337" s="19"/>
      <c r="C337" s="19"/>
      <c r="D337" s="19"/>
      <c r="E337" s="19"/>
      <c r="F337" s="19"/>
      <c r="G337" s="19"/>
      <c r="M337" s="4"/>
    </row>
    <row r="338" spans="2:13" x14ac:dyDescent="0.25">
      <c r="B338" s="19"/>
      <c r="C338" s="19"/>
      <c r="D338" s="19"/>
      <c r="E338" s="19"/>
      <c r="F338" s="19"/>
      <c r="G338" s="19"/>
      <c r="M338" s="4"/>
    </row>
    <row r="339" spans="2:13" x14ac:dyDescent="0.25">
      <c r="B339" s="20" t="s">
        <v>92</v>
      </c>
      <c r="C339" s="20"/>
      <c r="D339" s="20"/>
      <c r="E339" s="20"/>
      <c r="F339" s="20"/>
      <c r="G339" s="20"/>
      <c r="M339" s="4"/>
    </row>
    <row r="340" spans="2:13" x14ac:dyDescent="0.25">
      <c r="B340" s="19"/>
      <c r="C340" s="19"/>
      <c r="D340" s="19"/>
      <c r="E340" s="19"/>
      <c r="F340" s="19"/>
      <c r="G340" s="19"/>
      <c r="M340" s="4"/>
    </row>
    <row r="341" spans="2:13" x14ac:dyDescent="0.25">
      <c r="B341" s="19"/>
      <c r="C341" s="19"/>
      <c r="D341" s="19"/>
      <c r="E341" s="19"/>
      <c r="F341" s="19"/>
      <c r="G341" s="19"/>
      <c r="M341" s="4"/>
    </row>
    <row r="342" spans="2:13" ht="18.75" x14ac:dyDescent="0.3">
      <c r="B342" s="21" t="s">
        <v>24</v>
      </c>
      <c r="C342" s="21"/>
      <c r="D342" s="21"/>
      <c r="E342" s="21"/>
      <c r="F342" s="21"/>
      <c r="G342" s="21"/>
      <c r="M342" s="4"/>
    </row>
    <row r="343" spans="2:13" x14ac:dyDescent="0.25">
      <c r="B343" s="19"/>
      <c r="C343" s="19"/>
      <c r="D343" s="19"/>
      <c r="E343" s="19"/>
      <c r="F343" s="19"/>
      <c r="G343" s="19"/>
      <c r="M343" s="4"/>
    </row>
    <row r="344" spans="2:13" x14ac:dyDescent="0.25">
      <c r="B344" s="19"/>
      <c r="C344" s="19"/>
      <c r="D344" s="19"/>
      <c r="E344" s="19"/>
      <c r="F344" s="19"/>
      <c r="G344" s="19"/>
      <c r="M344" s="4"/>
    </row>
    <row r="345" spans="2:13" x14ac:dyDescent="0.25">
      <c r="B345" s="20" t="s">
        <v>93</v>
      </c>
      <c r="C345" s="20"/>
      <c r="D345" s="20"/>
      <c r="E345" s="20"/>
      <c r="F345" s="20"/>
      <c r="G345" s="20"/>
      <c r="M345" s="4"/>
    </row>
    <row r="346" spans="2:13" x14ac:dyDescent="0.25">
      <c r="B346" s="19"/>
      <c r="C346" s="19"/>
      <c r="D346" s="19"/>
      <c r="E346" s="19"/>
      <c r="F346" s="19"/>
      <c r="G346" s="19"/>
      <c r="M346" s="4"/>
    </row>
    <row r="347" spans="2:13" x14ac:dyDescent="0.25">
      <c r="B347" s="19" t="s">
        <v>94</v>
      </c>
      <c r="C347" s="19"/>
      <c r="D347" s="19"/>
      <c r="E347" s="19"/>
      <c r="F347" s="19"/>
      <c r="G347" s="19"/>
      <c r="M347" s="4"/>
    </row>
    <row r="348" spans="2:13" x14ac:dyDescent="0.25">
      <c r="B348" s="19"/>
      <c r="C348" s="19"/>
      <c r="D348" s="19"/>
      <c r="E348" s="19"/>
      <c r="F348" s="19"/>
      <c r="G348" s="19"/>
      <c r="M348" s="4"/>
    </row>
    <row r="349" spans="2:13" x14ac:dyDescent="0.25">
      <c r="B349" s="20" t="s">
        <v>50</v>
      </c>
      <c r="C349" s="20"/>
      <c r="D349" s="20"/>
      <c r="E349" s="20"/>
      <c r="F349" s="20"/>
      <c r="G349" s="20"/>
      <c r="M349" s="4"/>
    </row>
    <row r="350" spans="2:13" x14ac:dyDescent="0.25">
      <c r="B350" s="19" t="s">
        <v>95</v>
      </c>
      <c r="C350" s="19"/>
      <c r="D350" s="19"/>
      <c r="E350" s="19"/>
      <c r="F350" s="19"/>
      <c r="G350" s="19"/>
      <c r="M350" s="4"/>
    </row>
    <row r="351" spans="2:13" x14ac:dyDescent="0.25">
      <c r="B351" s="19"/>
      <c r="C351" s="19"/>
      <c r="D351" s="19"/>
      <c r="E351" s="19"/>
      <c r="F351" s="19"/>
      <c r="G351" s="19"/>
      <c r="M351" s="4"/>
    </row>
    <row r="352" spans="2:13" x14ac:dyDescent="0.25">
      <c r="B352" s="19"/>
      <c r="C352" s="19"/>
      <c r="D352" s="19"/>
      <c r="E352" s="19"/>
      <c r="F352" s="19"/>
      <c r="G352" s="19"/>
      <c r="M352" s="4"/>
    </row>
    <row r="353" spans="2:13" x14ac:dyDescent="0.25">
      <c r="B353" s="20" t="s">
        <v>73</v>
      </c>
      <c r="C353" s="20"/>
      <c r="D353" s="20"/>
      <c r="E353" s="20"/>
      <c r="F353" s="20"/>
      <c r="G353" s="20"/>
      <c r="M353" s="4"/>
    </row>
    <row r="354" spans="2:13" x14ac:dyDescent="0.25">
      <c r="B354" s="19" t="s">
        <v>96</v>
      </c>
      <c r="C354" s="19"/>
      <c r="D354" s="19"/>
      <c r="E354" s="19"/>
      <c r="F354" s="19"/>
      <c r="G354" s="19"/>
      <c r="M354" s="4"/>
    </row>
    <row r="355" spans="2:13" x14ac:dyDescent="0.25">
      <c r="B355" s="19"/>
      <c r="C355" s="19"/>
      <c r="D355" s="19"/>
      <c r="E355" s="19"/>
      <c r="F355" s="19"/>
      <c r="G355" s="19"/>
      <c r="M355" s="4"/>
    </row>
    <row r="356" spans="2:13" x14ac:dyDescent="0.25">
      <c r="B356" s="19"/>
      <c r="C356" s="19"/>
      <c r="D356" s="19"/>
      <c r="E356" s="19"/>
      <c r="F356" s="19"/>
      <c r="G356" s="19"/>
      <c r="M356" s="4"/>
    </row>
    <row r="357" spans="2:13" x14ac:dyDescent="0.25">
      <c r="B357" s="20" t="s">
        <v>48</v>
      </c>
      <c r="C357" s="20"/>
      <c r="D357" s="20"/>
      <c r="E357" s="20"/>
      <c r="F357" s="20"/>
      <c r="G357" s="20"/>
      <c r="M357" s="4"/>
    </row>
    <row r="358" spans="2:13" x14ac:dyDescent="0.25">
      <c r="B358" s="19"/>
      <c r="C358" s="19"/>
      <c r="D358" s="19"/>
      <c r="E358" s="19"/>
      <c r="F358" s="19"/>
      <c r="G358" s="19"/>
      <c r="M358" s="4"/>
    </row>
    <row r="359" spans="2:13" x14ac:dyDescent="0.25">
      <c r="B359" s="19" t="s">
        <v>98</v>
      </c>
      <c r="C359" s="19"/>
      <c r="D359" s="19"/>
      <c r="E359" s="19"/>
      <c r="F359" s="19"/>
      <c r="G359" s="19"/>
      <c r="M359" s="4"/>
    </row>
    <row r="360" spans="2:13" x14ac:dyDescent="0.25">
      <c r="B360" s="19" t="s">
        <v>97</v>
      </c>
      <c r="C360" s="19"/>
      <c r="D360" s="19"/>
      <c r="E360" s="19"/>
      <c r="F360" s="19"/>
      <c r="G360" s="19"/>
      <c r="M360" s="4"/>
    </row>
    <row r="361" spans="2:13" x14ac:dyDescent="0.25">
      <c r="B361" s="19"/>
      <c r="C361" s="19"/>
      <c r="D361" s="19"/>
      <c r="E361" s="19"/>
      <c r="F361" s="19"/>
      <c r="G361" s="19"/>
      <c r="M361" s="4"/>
    </row>
    <row r="362" spans="2:13" x14ac:dyDescent="0.25">
      <c r="B362" s="19"/>
      <c r="C362" s="19"/>
      <c r="D362" s="19"/>
      <c r="E362" s="19"/>
      <c r="F362" s="19"/>
      <c r="G362" s="19"/>
      <c r="M362" s="4"/>
    </row>
    <row r="363" spans="2:13" x14ac:dyDescent="0.25">
      <c r="B363" s="22" t="s">
        <v>58</v>
      </c>
      <c r="C363" s="22"/>
      <c r="D363" s="22"/>
      <c r="E363" s="22"/>
      <c r="F363" s="22"/>
      <c r="G363" s="22"/>
      <c r="M363" s="4"/>
    </row>
    <row r="364" spans="2:13" x14ac:dyDescent="0.25">
      <c r="B364" s="19"/>
      <c r="C364" s="19"/>
      <c r="D364" s="19"/>
      <c r="E364" s="19"/>
      <c r="F364" s="19"/>
      <c r="G364" s="19"/>
      <c r="M364" s="4"/>
    </row>
    <row r="365" spans="2:13" x14ac:dyDescent="0.25">
      <c r="B365" s="20" t="s">
        <v>87</v>
      </c>
      <c r="C365" s="20"/>
      <c r="D365" s="20"/>
      <c r="E365" s="20"/>
      <c r="F365" s="20"/>
      <c r="G365" s="20"/>
      <c r="M365" s="4"/>
    </row>
    <row r="366" spans="2:13" x14ac:dyDescent="0.25">
      <c r="B366" s="19" t="s">
        <v>99</v>
      </c>
      <c r="C366" s="19"/>
      <c r="D366" s="19"/>
      <c r="E366" s="19"/>
      <c r="F366" s="19"/>
      <c r="G366" s="19"/>
      <c r="M366" s="4"/>
    </row>
    <row r="367" spans="2:13" x14ac:dyDescent="0.25">
      <c r="B367" s="19"/>
      <c r="C367" s="19"/>
      <c r="D367" s="19"/>
      <c r="E367" s="19"/>
      <c r="F367" s="19"/>
      <c r="G367" s="19"/>
      <c r="M367" s="4"/>
    </row>
    <row r="368" spans="2:13" x14ac:dyDescent="0.25">
      <c r="B368" s="19" t="s">
        <v>103</v>
      </c>
      <c r="C368" s="19"/>
      <c r="D368" s="19"/>
      <c r="E368" s="19"/>
      <c r="F368" s="19"/>
      <c r="G368" s="19"/>
      <c r="M368" s="4"/>
    </row>
    <row r="369" spans="2:13" x14ac:dyDescent="0.25">
      <c r="B369" s="19"/>
      <c r="C369" s="19"/>
      <c r="D369" s="19"/>
      <c r="E369" s="19"/>
      <c r="F369" s="19"/>
      <c r="G369" s="19"/>
      <c r="M369" s="4"/>
    </row>
    <row r="370" spans="2:13" x14ac:dyDescent="0.25">
      <c r="B370" s="19" t="s">
        <v>100</v>
      </c>
      <c r="C370" s="19"/>
      <c r="D370" s="19"/>
      <c r="E370" s="19"/>
      <c r="F370" s="19"/>
      <c r="G370" s="19"/>
      <c r="M370" s="4"/>
    </row>
    <row r="371" spans="2:13" x14ac:dyDescent="0.25">
      <c r="B371" s="19" t="s">
        <v>101</v>
      </c>
      <c r="C371" s="19"/>
      <c r="D371" s="19"/>
      <c r="E371" s="19"/>
      <c r="F371" s="19"/>
      <c r="G371" s="19"/>
      <c r="M371" s="4"/>
    </row>
    <row r="372" spans="2:13" x14ac:dyDescent="0.25">
      <c r="B372" s="19"/>
      <c r="C372" s="19"/>
      <c r="D372" s="19"/>
      <c r="E372" s="19"/>
      <c r="F372" s="19"/>
      <c r="G372" s="19"/>
      <c r="M372" s="4"/>
    </row>
    <row r="373" spans="2:13" x14ac:dyDescent="0.25">
      <c r="B373" s="19" t="s">
        <v>104</v>
      </c>
      <c r="C373" s="19"/>
      <c r="D373" s="19"/>
      <c r="E373" s="19"/>
      <c r="F373" s="19"/>
      <c r="G373" s="19"/>
      <c r="M373" s="4"/>
    </row>
    <row r="374" spans="2:13" x14ac:dyDescent="0.25">
      <c r="B374" s="19" t="s">
        <v>102</v>
      </c>
      <c r="C374" s="19"/>
      <c r="D374" s="19"/>
      <c r="E374" s="19"/>
      <c r="F374" s="19"/>
      <c r="G374" s="19"/>
      <c r="M374" s="4"/>
    </row>
    <row r="375" spans="2:13" x14ac:dyDescent="0.25">
      <c r="B375" s="19"/>
      <c r="C375" s="19"/>
      <c r="D375" s="19"/>
      <c r="E375" s="19"/>
      <c r="F375" s="19"/>
      <c r="G375" s="19"/>
      <c r="M375" s="4"/>
    </row>
    <row r="376" spans="2:13" x14ac:dyDescent="0.25">
      <c r="B376" s="19"/>
      <c r="C376" s="19"/>
      <c r="D376" s="19"/>
      <c r="E376" s="19"/>
      <c r="F376" s="19"/>
      <c r="G376" s="19"/>
      <c r="M376" s="4"/>
    </row>
    <row r="377" spans="2:13" x14ac:dyDescent="0.25">
      <c r="B377" s="20" t="s">
        <v>88</v>
      </c>
      <c r="C377" s="20"/>
      <c r="D377" s="20"/>
      <c r="E377" s="20"/>
      <c r="F377" s="20"/>
      <c r="G377" s="20"/>
      <c r="M377" s="4"/>
    </row>
    <row r="378" spans="2:13" x14ac:dyDescent="0.25">
      <c r="B378" s="1"/>
      <c r="C378" s="1"/>
      <c r="D378" s="1"/>
      <c r="E378" s="1"/>
      <c r="F378" s="1"/>
      <c r="G378" s="1"/>
      <c r="M378" s="4"/>
    </row>
    <row r="379" spans="2:13" x14ac:dyDescent="0.25">
      <c r="B379" s="19" t="s">
        <v>103</v>
      </c>
      <c r="C379" s="19"/>
      <c r="D379" s="19"/>
      <c r="E379" s="19"/>
      <c r="F379" s="19"/>
      <c r="G379" s="19"/>
      <c r="M379" s="4"/>
    </row>
    <row r="380" spans="2:13" x14ac:dyDescent="0.25">
      <c r="B380" s="19"/>
      <c r="C380" s="19"/>
      <c r="D380" s="19"/>
      <c r="E380" s="19"/>
      <c r="F380" s="19"/>
      <c r="G380" s="19"/>
      <c r="M380" s="4"/>
    </row>
    <row r="381" spans="2:13" x14ac:dyDescent="0.25">
      <c r="B381" s="19" t="s">
        <v>100</v>
      </c>
      <c r="C381" s="19"/>
      <c r="D381" s="19"/>
      <c r="E381" s="19"/>
      <c r="F381" s="19"/>
      <c r="G381" s="19"/>
      <c r="M381" s="4"/>
    </row>
    <row r="382" spans="2:13" x14ac:dyDescent="0.25">
      <c r="B382" s="19" t="s">
        <v>101</v>
      </c>
      <c r="C382" s="19"/>
      <c r="D382" s="19"/>
      <c r="E382" s="19"/>
      <c r="F382" s="19"/>
      <c r="G382" s="19"/>
      <c r="M382" s="4"/>
    </row>
    <row r="383" spans="2:13" x14ac:dyDescent="0.25">
      <c r="B383" s="19"/>
      <c r="C383" s="19"/>
      <c r="D383" s="19"/>
      <c r="E383" s="19"/>
      <c r="F383" s="19"/>
      <c r="G383" s="19"/>
      <c r="M383" s="4"/>
    </row>
    <row r="384" spans="2:13" x14ac:dyDescent="0.25">
      <c r="B384" s="19" t="s">
        <v>104</v>
      </c>
      <c r="C384" s="19"/>
      <c r="D384" s="19"/>
      <c r="E384" s="19"/>
      <c r="F384" s="19"/>
      <c r="G384" s="19"/>
      <c r="M384" s="4"/>
    </row>
    <row r="385" spans="2:13" x14ac:dyDescent="0.25">
      <c r="B385" s="19" t="s">
        <v>102</v>
      </c>
      <c r="C385" s="19"/>
      <c r="D385" s="19"/>
      <c r="E385" s="19"/>
      <c r="F385" s="19"/>
      <c r="G385" s="19"/>
      <c r="M385" s="4"/>
    </row>
    <row r="386" spans="2:13" x14ac:dyDescent="0.25">
      <c r="B386" s="19"/>
      <c r="C386" s="19"/>
      <c r="D386" s="19"/>
      <c r="E386" s="19"/>
      <c r="F386" s="19"/>
      <c r="G386" s="19"/>
      <c r="M386" s="4"/>
    </row>
    <row r="387" spans="2:13" x14ac:dyDescent="0.25">
      <c r="B387" s="19"/>
      <c r="C387" s="19"/>
      <c r="D387" s="19"/>
      <c r="E387" s="19"/>
      <c r="F387" s="19"/>
      <c r="G387" s="19"/>
      <c r="M387" s="4"/>
    </row>
    <row r="388" spans="2:13" x14ac:dyDescent="0.25">
      <c r="B388" s="22" t="s">
        <v>90</v>
      </c>
      <c r="C388" s="22"/>
      <c r="D388" s="22"/>
      <c r="E388" s="22"/>
      <c r="F388" s="22"/>
      <c r="G388" s="22"/>
      <c r="M388" s="4"/>
    </row>
    <row r="389" spans="2:13" x14ac:dyDescent="0.25">
      <c r="B389" s="19"/>
      <c r="C389" s="19"/>
      <c r="D389" s="19"/>
      <c r="E389" s="19"/>
      <c r="F389" s="19"/>
      <c r="G389" s="19"/>
      <c r="M389" s="4"/>
    </row>
    <row r="390" spans="2:13" x14ac:dyDescent="0.25">
      <c r="B390" s="20" t="s">
        <v>87</v>
      </c>
      <c r="C390" s="20"/>
      <c r="D390" s="20"/>
      <c r="E390" s="20"/>
      <c r="F390" s="20"/>
      <c r="G390" s="20"/>
      <c r="M390" s="4"/>
    </row>
    <row r="391" spans="2:13" x14ac:dyDescent="0.25">
      <c r="B391" s="19"/>
      <c r="C391" s="19"/>
      <c r="D391" s="19"/>
      <c r="E391" s="19"/>
      <c r="F391" s="19"/>
      <c r="G391" s="19"/>
      <c r="M391" s="4"/>
    </row>
    <row r="392" spans="2:13" x14ac:dyDescent="0.25">
      <c r="B392" s="19" t="s">
        <v>103</v>
      </c>
      <c r="C392" s="19"/>
      <c r="D392" s="19"/>
      <c r="E392" s="19"/>
      <c r="F392" s="19"/>
      <c r="G392" s="19"/>
      <c r="M392" s="4"/>
    </row>
    <row r="393" spans="2:13" x14ac:dyDescent="0.25">
      <c r="B393" s="19"/>
      <c r="C393" s="19"/>
      <c r="D393" s="19"/>
      <c r="E393" s="19"/>
      <c r="F393" s="19"/>
      <c r="G393" s="19"/>
      <c r="M393" s="4"/>
    </row>
    <row r="394" spans="2:13" x14ac:dyDescent="0.25">
      <c r="B394" s="19" t="s">
        <v>100</v>
      </c>
      <c r="C394" s="19"/>
      <c r="D394" s="19"/>
      <c r="E394" s="19"/>
      <c r="F394" s="19"/>
      <c r="G394" s="19"/>
      <c r="M394" s="4"/>
    </row>
    <row r="395" spans="2:13" x14ac:dyDescent="0.25">
      <c r="B395" s="19" t="s">
        <v>101</v>
      </c>
      <c r="C395" s="19"/>
      <c r="D395" s="19"/>
      <c r="E395" s="19"/>
      <c r="F395" s="19"/>
      <c r="G395" s="19"/>
      <c r="M395" s="4"/>
    </row>
    <row r="396" spans="2:13" x14ac:dyDescent="0.25">
      <c r="B396" s="19"/>
      <c r="C396" s="19"/>
      <c r="D396" s="19"/>
      <c r="E396" s="19"/>
      <c r="F396" s="19"/>
      <c r="G396" s="19"/>
      <c r="M396" s="4"/>
    </row>
    <row r="397" spans="2:13" x14ac:dyDescent="0.25">
      <c r="B397" s="19" t="s">
        <v>104</v>
      </c>
      <c r="C397" s="19"/>
      <c r="D397" s="19"/>
      <c r="E397" s="19"/>
      <c r="F397" s="19"/>
      <c r="G397" s="19"/>
      <c r="M397" s="4"/>
    </row>
    <row r="398" spans="2:13" x14ac:dyDescent="0.25">
      <c r="B398" s="19" t="s">
        <v>102</v>
      </c>
      <c r="C398" s="19"/>
      <c r="D398" s="19"/>
      <c r="E398" s="19"/>
      <c r="F398" s="19"/>
      <c r="G398" s="19"/>
      <c r="M398" s="4"/>
    </row>
    <row r="399" spans="2:13" x14ac:dyDescent="0.25">
      <c r="B399" s="19"/>
      <c r="C399" s="19"/>
      <c r="D399" s="19"/>
      <c r="E399" s="19"/>
      <c r="F399" s="19"/>
      <c r="G399" s="19"/>
      <c r="M399" s="4"/>
    </row>
    <row r="400" spans="2:13" x14ac:dyDescent="0.25">
      <c r="B400" s="19"/>
      <c r="C400" s="19"/>
      <c r="D400" s="19"/>
      <c r="E400" s="19"/>
      <c r="F400" s="19"/>
      <c r="G400" s="19"/>
      <c r="M400" s="4"/>
    </row>
    <row r="401" spans="2:13" ht="18.75" x14ac:dyDescent="0.3">
      <c r="B401" s="21" t="s">
        <v>25</v>
      </c>
      <c r="C401" s="21"/>
      <c r="D401" s="21"/>
      <c r="E401" s="21"/>
      <c r="F401" s="21"/>
      <c r="G401" s="21"/>
      <c r="M401" s="4"/>
    </row>
    <row r="402" spans="2:13" x14ac:dyDescent="0.25">
      <c r="B402" s="19"/>
      <c r="C402" s="19"/>
      <c r="D402" s="19"/>
      <c r="E402" s="19"/>
      <c r="F402" s="19"/>
      <c r="G402" s="19"/>
      <c r="M402" s="4"/>
    </row>
    <row r="403" spans="2:13" x14ac:dyDescent="0.25">
      <c r="B403" s="22" t="s">
        <v>31</v>
      </c>
      <c r="C403" s="22"/>
      <c r="D403" s="22"/>
      <c r="E403" s="22"/>
      <c r="F403" s="22"/>
      <c r="G403" s="22"/>
      <c r="M403" s="4"/>
    </row>
    <row r="404" spans="2:13" x14ac:dyDescent="0.25">
      <c r="B404" s="19"/>
      <c r="C404" s="19"/>
      <c r="D404" s="19"/>
      <c r="E404" s="19"/>
      <c r="F404" s="19"/>
      <c r="G404" s="19"/>
      <c r="M404" s="4"/>
    </row>
    <row r="405" spans="2:13" x14ac:dyDescent="0.25">
      <c r="B405" s="20" t="s">
        <v>105</v>
      </c>
      <c r="C405" s="20"/>
      <c r="D405" s="20"/>
      <c r="E405" s="20"/>
      <c r="F405" s="20"/>
      <c r="G405" s="20"/>
      <c r="M405" s="11">
        <f>(J409-(J411+J414)+J416)</f>
        <v>67.381799999999998</v>
      </c>
    </row>
    <row r="406" spans="2:13" x14ac:dyDescent="0.25">
      <c r="B406" s="19"/>
      <c r="C406" s="19"/>
      <c r="D406" s="19"/>
      <c r="E406" s="19"/>
      <c r="F406" s="19"/>
      <c r="G406" s="19"/>
      <c r="M406" s="4"/>
    </row>
    <row r="407" spans="2:13" x14ac:dyDescent="0.25">
      <c r="B407" s="19" t="str">
        <f ca="1">_xlfn.FORMULATEXT(I407)</f>
        <v>=(4,76+4,49)*2</v>
      </c>
      <c r="C407" s="19"/>
      <c r="D407" s="19"/>
      <c r="E407" s="19"/>
      <c r="F407" s="19"/>
      <c r="G407" s="19"/>
      <c r="H407" t="s">
        <v>13</v>
      </c>
      <c r="I407">
        <f>(4.76+4.49)*2</f>
        <v>18.5</v>
      </c>
      <c r="M407" s="4"/>
    </row>
    <row r="408" spans="2:13" x14ac:dyDescent="0.25">
      <c r="B408" s="19" t="s">
        <v>60</v>
      </c>
      <c r="C408" s="19"/>
      <c r="D408" s="19"/>
      <c r="E408" s="19"/>
      <c r="F408" s="19"/>
      <c r="G408" s="19"/>
      <c r="H408" t="s">
        <v>15</v>
      </c>
      <c r="I408">
        <v>2.93</v>
      </c>
      <c r="M408" s="4"/>
    </row>
    <row r="409" spans="2:13" x14ac:dyDescent="0.25">
      <c r="B409" s="19"/>
      <c r="C409" s="19"/>
      <c r="D409" s="19"/>
      <c r="E409" s="19"/>
      <c r="F409" s="19"/>
      <c r="G409" s="19"/>
      <c r="H409" t="s">
        <v>10</v>
      </c>
      <c r="J409" s="3">
        <f>(I407*I408)</f>
        <v>54.205000000000005</v>
      </c>
      <c r="M409" s="4"/>
    </row>
    <row r="410" spans="2:13" x14ac:dyDescent="0.25">
      <c r="B410" s="19" t="s">
        <v>106</v>
      </c>
      <c r="C410" s="19"/>
      <c r="D410" s="19"/>
      <c r="E410" s="19"/>
      <c r="F410" s="19"/>
      <c r="G410" s="19"/>
      <c r="M410" s="4"/>
    </row>
    <row r="411" spans="2:13" x14ac:dyDescent="0.25">
      <c r="B411" s="19" t="str">
        <f ca="1">_xlfn.FORMULATEXT(J411)</f>
        <v>=1,8*3,35</v>
      </c>
      <c r="C411" s="19"/>
      <c r="D411" s="19"/>
      <c r="E411" s="19"/>
      <c r="F411" s="19"/>
      <c r="G411" s="19"/>
      <c r="H411" t="s">
        <v>10</v>
      </c>
      <c r="J411" s="3">
        <f>1.8*3.35</f>
        <v>6.03</v>
      </c>
      <c r="M411" s="4"/>
    </row>
    <row r="412" spans="2:13" x14ac:dyDescent="0.25">
      <c r="B412" s="19"/>
      <c r="C412" s="19"/>
      <c r="D412" s="19"/>
      <c r="E412" s="19"/>
      <c r="F412" s="19"/>
      <c r="G412" s="19"/>
      <c r="M412" s="4"/>
    </row>
    <row r="413" spans="2:13" x14ac:dyDescent="0.25">
      <c r="B413" s="19" t="s">
        <v>107</v>
      </c>
      <c r="C413" s="19"/>
      <c r="D413" s="19"/>
      <c r="E413" s="19"/>
      <c r="F413" s="19"/>
      <c r="G413" s="19"/>
      <c r="M413" s="4"/>
    </row>
    <row r="414" spans="2:13" x14ac:dyDescent="0.25">
      <c r="B414" s="19" t="str">
        <f ca="1">_xlfn.FORMULATEXT(J414)</f>
        <v>=0,83*2,04</v>
      </c>
      <c r="C414" s="19"/>
      <c r="D414" s="19"/>
      <c r="E414" s="19"/>
      <c r="F414" s="19"/>
      <c r="G414" s="19"/>
      <c r="H414" t="s">
        <v>10</v>
      </c>
      <c r="J414" s="3">
        <f>0.83*2.04</f>
        <v>1.6932</v>
      </c>
      <c r="M414" s="4"/>
    </row>
    <row r="415" spans="2:13" x14ac:dyDescent="0.25">
      <c r="B415" s="19"/>
      <c r="C415" s="19"/>
      <c r="D415" s="19"/>
      <c r="E415" s="19"/>
      <c r="F415" s="19"/>
      <c r="G415" s="19"/>
      <c r="M415" s="4"/>
    </row>
    <row r="416" spans="2:13" x14ac:dyDescent="0.25">
      <c r="B416" s="19" t="s">
        <v>116</v>
      </c>
      <c r="C416" s="19"/>
      <c r="D416" s="19"/>
      <c r="E416" s="19"/>
      <c r="F416" s="19"/>
      <c r="G416" s="19"/>
      <c r="H416" t="s">
        <v>10</v>
      </c>
      <c r="J416" s="3">
        <v>20.9</v>
      </c>
      <c r="M416" s="4"/>
    </row>
    <row r="417" spans="2:13" x14ac:dyDescent="0.25">
      <c r="B417" s="19"/>
      <c r="C417" s="19"/>
      <c r="D417" s="19"/>
      <c r="E417" s="19"/>
      <c r="F417" s="19"/>
      <c r="G417" s="19"/>
      <c r="M417" s="4"/>
    </row>
    <row r="418" spans="2:13" x14ac:dyDescent="0.25">
      <c r="B418" s="20" t="s">
        <v>108</v>
      </c>
      <c r="C418" s="20"/>
      <c r="D418" s="20"/>
      <c r="E418" s="20"/>
      <c r="F418" s="20"/>
      <c r="G418" s="20"/>
      <c r="M418" s="11">
        <f>(J422+J436)-(J424+J427+J430+J433)</f>
        <v>37.487500000000004</v>
      </c>
    </row>
    <row r="419" spans="2:13" x14ac:dyDescent="0.25">
      <c r="B419" s="19"/>
      <c r="C419" s="19"/>
      <c r="D419" s="19"/>
      <c r="E419" s="19"/>
      <c r="F419" s="19"/>
      <c r="G419" s="19"/>
    </row>
    <row r="420" spans="2:13" x14ac:dyDescent="0.25">
      <c r="B420" s="19" t="str">
        <f ca="1">_xlfn.FORMULATEXT(I420)</f>
        <v>=(4,78+1,62)*2</v>
      </c>
      <c r="C420" s="19"/>
      <c r="D420" s="19"/>
      <c r="E420" s="19"/>
      <c r="F420" s="19"/>
      <c r="G420" s="19"/>
      <c r="H420" t="s">
        <v>13</v>
      </c>
      <c r="I420">
        <f>(4.78+1.62)*2</f>
        <v>12.8</v>
      </c>
    </row>
    <row r="421" spans="2:13" x14ac:dyDescent="0.25">
      <c r="B421" s="19" t="s">
        <v>60</v>
      </c>
      <c r="C421" s="19"/>
      <c r="D421" s="19"/>
      <c r="E421" s="19"/>
      <c r="F421" s="19"/>
      <c r="G421" s="19"/>
      <c r="H421" t="s">
        <v>15</v>
      </c>
      <c r="I421">
        <v>2.93</v>
      </c>
    </row>
    <row r="422" spans="2:13" x14ac:dyDescent="0.25">
      <c r="B422" s="19"/>
      <c r="C422" s="19"/>
      <c r="D422" s="19"/>
      <c r="E422" s="19"/>
      <c r="F422" s="19"/>
      <c r="G422" s="19"/>
      <c r="H422" t="s">
        <v>10</v>
      </c>
      <c r="J422" s="2">
        <f>(I420*I421)</f>
        <v>37.504000000000005</v>
      </c>
    </row>
    <row r="423" spans="2:13" x14ac:dyDescent="0.25">
      <c r="B423" s="19"/>
      <c r="C423" s="19"/>
      <c r="D423" s="19"/>
      <c r="E423" s="19"/>
      <c r="F423" s="19"/>
      <c r="G423" s="19"/>
      <c r="J423" s="2"/>
    </row>
    <row r="424" spans="2:13" x14ac:dyDescent="0.25">
      <c r="B424" s="19" t="s">
        <v>109</v>
      </c>
      <c r="C424" s="19"/>
      <c r="D424" s="19"/>
      <c r="E424" s="19"/>
      <c r="F424" s="19"/>
      <c r="G424" s="19"/>
      <c r="H424" t="s">
        <v>10</v>
      </c>
      <c r="J424" s="3">
        <f>(0.83*2.04)*2</f>
        <v>3.3864000000000001</v>
      </c>
    </row>
    <row r="425" spans="2:13" x14ac:dyDescent="0.25">
      <c r="B425" s="19" t="str">
        <f ca="1">_xlfn.FORMULATEXT(J424)</f>
        <v>=(0,83*2,04)*2</v>
      </c>
      <c r="C425" s="19"/>
      <c r="D425" s="19"/>
      <c r="E425" s="19"/>
      <c r="F425" s="19"/>
      <c r="G425" s="19"/>
    </row>
    <row r="426" spans="2:13" x14ac:dyDescent="0.25">
      <c r="B426" s="19"/>
      <c r="C426" s="19"/>
      <c r="D426" s="19"/>
      <c r="E426" s="19"/>
      <c r="F426" s="19"/>
      <c r="G426" s="19"/>
    </row>
    <row r="427" spans="2:13" x14ac:dyDescent="0.25">
      <c r="B427" s="19" t="s">
        <v>110</v>
      </c>
      <c r="C427" s="19"/>
      <c r="D427" s="19"/>
      <c r="E427" s="19"/>
      <c r="F427" s="19"/>
      <c r="G427" s="19"/>
      <c r="H427" t="s">
        <v>10</v>
      </c>
      <c r="J427" s="3">
        <f>1.03*2.79</f>
        <v>2.8736999999999999</v>
      </c>
    </row>
    <row r="428" spans="2:13" x14ac:dyDescent="0.25">
      <c r="B428" s="19" t="str">
        <f ca="1">_xlfn.FORMULATEXT(J427)</f>
        <v>=1,03*2,79</v>
      </c>
      <c r="C428" s="19"/>
      <c r="D428" s="19"/>
      <c r="E428" s="19"/>
      <c r="F428" s="19"/>
      <c r="G428" s="19"/>
    </row>
    <row r="429" spans="2:13" x14ac:dyDescent="0.25">
      <c r="B429" s="19"/>
      <c r="C429" s="19"/>
      <c r="D429" s="19"/>
      <c r="E429" s="19"/>
      <c r="F429" s="19"/>
      <c r="G429" s="19"/>
    </row>
    <row r="430" spans="2:13" x14ac:dyDescent="0.25">
      <c r="B430" s="19" t="s">
        <v>113</v>
      </c>
      <c r="C430" s="19"/>
      <c r="D430" s="19"/>
      <c r="E430" s="19"/>
      <c r="F430" s="19"/>
      <c r="G430" s="19"/>
      <c r="H430" t="s">
        <v>10</v>
      </c>
      <c r="J430" s="3">
        <f>0.9*1</f>
        <v>0.9</v>
      </c>
    </row>
    <row r="431" spans="2:13" x14ac:dyDescent="0.25">
      <c r="B431" s="19" t="str">
        <f ca="1">_xlfn.FORMULATEXT(J430)</f>
        <v>=0,9*1</v>
      </c>
      <c r="C431" s="19"/>
      <c r="D431" s="19"/>
      <c r="E431" s="19"/>
      <c r="F431" s="19"/>
      <c r="G431" s="19"/>
    </row>
    <row r="432" spans="2:13" x14ac:dyDescent="0.25">
      <c r="B432" s="19"/>
      <c r="C432" s="19"/>
      <c r="D432" s="19"/>
      <c r="E432" s="19"/>
      <c r="F432" s="19"/>
      <c r="G432" s="19"/>
    </row>
    <row r="433" spans="2:13" x14ac:dyDescent="0.25">
      <c r="B433" s="19" t="s">
        <v>114</v>
      </c>
      <c r="C433" s="19"/>
      <c r="D433" s="19"/>
      <c r="E433" s="19"/>
      <c r="F433" s="19"/>
      <c r="G433" s="19"/>
      <c r="H433" t="s">
        <v>10</v>
      </c>
      <c r="J433" s="3">
        <f>0.6*1</f>
        <v>0.6</v>
      </c>
    </row>
    <row r="434" spans="2:13" x14ac:dyDescent="0.25">
      <c r="B434" s="19" t="str">
        <f ca="1">_xlfn.FORMULATEXT(J433)</f>
        <v>=0,6*1</v>
      </c>
      <c r="C434" s="19"/>
      <c r="D434" s="19"/>
      <c r="E434" s="19"/>
      <c r="F434" s="19"/>
      <c r="G434" s="19"/>
    </row>
    <row r="435" spans="2:13" x14ac:dyDescent="0.25">
      <c r="B435" s="19"/>
      <c r="C435" s="19"/>
      <c r="D435" s="19"/>
      <c r="E435" s="19"/>
      <c r="F435" s="19"/>
      <c r="G435" s="19"/>
    </row>
    <row r="436" spans="2:13" x14ac:dyDescent="0.25">
      <c r="B436" s="19" t="s">
        <v>115</v>
      </c>
      <c r="C436" s="19"/>
      <c r="D436" s="19"/>
      <c r="E436" s="19"/>
      <c r="F436" s="19"/>
      <c r="G436" s="19"/>
      <c r="H436" t="s">
        <v>10</v>
      </c>
      <c r="J436" s="3">
        <f>4.78*1.62</f>
        <v>7.7436000000000007</v>
      </c>
    </row>
    <row r="437" spans="2:13" x14ac:dyDescent="0.25">
      <c r="B437" s="19" t="str">
        <f ca="1">_xlfn.FORMULATEXT(J436)</f>
        <v>=4,78*1,62</v>
      </c>
      <c r="C437" s="19"/>
      <c r="D437" s="19"/>
      <c r="E437" s="19"/>
      <c r="F437" s="19"/>
      <c r="G437" s="19"/>
    </row>
    <row r="438" spans="2:13" x14ac:dyDescent="0.25">
      <c r="B438" s="19"/>
      <c r="C438" s="19"/>
      <c r="D438" s="19"/>
      <c r="E438" s="19"/>
      <c r="F438" s="19"/>
      <c r="G438" s="19"/>
    </row>
    <row r="439" spans="2:13" x14ac:dyDescent="0.25">
      <c r="B439" s="19"/>
      <c r="C439" s="19"/>
      <c r="D439" s="19"/>
      <c r="E439" s="19"/>
      <c r="F439" s="19"/>
      <c r="G439" s="19"/>
    </row>
    <row r="440" spans="2:13" x14ac:dyDescent="0.25">
      <c r="B440" s="20" t="s">
        <v>48</v>
      </c>
      <c r="C440" s="20"/>
      <c r="D440" s="20"/>
      <c r="E440" s="20"/>
      <c r="F440" s="20"/>
      <c r="G440" s="20"/>
      <c r="M440" s="11">
        <f>(J444+J452)-(J449+J446)</f>
        <v>73.390400000000014</v>
      </c>
    </row>
    <row r="441" spans="2:13" x14ac:dyDescent="0.25">
      <c r="B441" s="19"/>
      <c r="C441" s="19"/>
      <c r="D441" s="19"/>
      <c r="E441" s="19"/>
      <c r="F441" s="19"/>
      <c r="G441" s="19"/>
    </row>
    <row r="442" spans="2:13" x14ac:dyDescent="0.25">
      <c r="B442" s="19" t="str">
        <f ca="1">_xlfn.FORMULATEXT(I442)</f>
        <v>=4,97+4,61+3,29+1,07+1,67+3,49</v>
      </c>
      <c r="C442" s="19"/>
      <c r="D442" s="19"/>
      <c r="E442" s="19"/>
      <c r="F442" s="19"/>
      <c r="G442" s="19"/>
      <c r="H442" t="s">
        <v>13</v>
      </c>
      <c r="I442">
        <f>4.97+4.61+3.29+1.07+1.67+3.49</f>
        <v>19.100000000000001</v>
      </c>
    </row>
    <row r="443" spans="2:13" x14ac:dyDescent="0.25">
      <c r="B443" s="19" t="s">
        <v>60</v>
      </c>
      <c r="C443" s="19"/>
      <c r="D443" s="19"/>
      <c r="E443" s="19"/>
      <c r="F443" s="19"/>
      <c r="G443" s="19"/>
      <c r="H443" t="s">
        <v>15</v>
      </c>
      <c r="I443">
        <v>2.93</v>
      </c>
      <c r="M443" s="4"/>
    </row>
    <row r="444" spans="2:13" x14ac:dyDescent="0.25">
      <c r="B444" s="19"/>
      <c r="C444" s="19"/>
      <c r="D444" s="19"/>
      <c r="E444" s="19"/>
      <c r="F444" s="19"/>
      <c r="G444" s="19"/>
      <c r="H444" t="s">
        <v>10</v>
      </c>
      <c r="J444" s="3">
        <f>(I442*I443)</f>
        <v>55.963000000000008</v>
      </c>
    </row>
    <row r="445" spans="2:13" x14ac:dyDescent="0.25">
      <c r="B445" s="19"/>
      <c r="C445" s="19"/>
      <c r="D445" s="19"/>
      <c r="E445" s="19"/>
      <c r="F445" s="19"/>
      <c r="G445" s="19"/>
    </row>
    <row r="446" spans="2:13" x14ac:dyDescent="0.25">
      <c r="B446" s="19" t="s">
        <v>111</v>
      </c>
      <c r="C446" s="19"/>
      <c r="D446" s="19"/>
      <c r="E446" s="19"/>
      <c r="F446" s="19"/>
      <c r="G446" s="19"/>
      <c r="H446" t="s">
        <v>10</v>
      </c>
      <c r="J446" s="3">
        <f>(0.83*2.04)*2</f>
        <v>3.3864000000000001</v>
      </c>
    </row>
    <row r="447" spans="2:13" x14ac:dyDescent="0.25">
      <c r="B447" s="19" t="str">
        <f ca="1">_xlfn.FORMULATEXT(J446)</f>
        <v>=(0,83*2,04)*2</v>
      </c>
      <c r="C447" s="19"/>
      <c r="D447" s="19"/>
      <c r="E447" s="19"/>
      <c r="F447" s="19"/>
      <c r="G447" s="19"/>
    </row>
    <row r="448" spans="2:13" x14ac:dyDescent="0.25">
      <c r="B448" s="19"/>
      <c r="C448" s="19"/>
      <c r="D448" s="19"/>
      <c r="E448" s="19"/>
      <c r="F448" s="19"/>
      <c r="G448" s="19"/>
    </row>
    <row r="449" spans="2:13" x14ac:dyDescent="0.25">
      <c r="B449" s="19" t="s">
        <v>112</v>
      </c>
      <c r="C449" s="19"/>
      <c r="D449" s="19"/>
      <c r="E449" s="19"/>
      <c r="F449" s="19"/>
      <c r="G449" s="19"/>
      <c r="H449" t="s">
        <v>10</v>
      </c>
      <c r="J449" s="3">
        <f>0.9*1</f>
        <v>0.9</v>
      </c>
    </row>
    <row r="450" spans="2:13" x14ac:dyDescent="0.25">
      <c r="B450" s="19" t="str">
        <f ca="1">_xlfn.FORMULATEXT(J449)</f>
        <v>=0,9*1</v>
      </c>
      <c r="C450" s="19"/>
      <c r="D450" s="19"/>
      <c r="E450" s="19"/>
      <c r="F450" s="19"/>
      <c r="G450" s="19"/>
    </row>
    <row r="451" spans="2:13" x14ac:dyDescent="0.25">
      <c r="B451" s="19"/>
      <c r="C451" s="19"/>
      <c r="D451" s="19"/>
      <c r="E451" s="19"/>
      <c r="F451" s="19"/>
      <c r="G451" s="19"/>
    </row>
    <row r="452" spans="2:13" x14ac:dyDescent="0.25">
      <c r="B452" s="19" t="s">
        <v>115</v>
      </c>
      <c r="C452" s="19"/>
      <c r="D452" s="19"/>
      <c r="E452" s="19"/>
      <c r="F452" s="19"/>
      <c r="G452" s="19"/>
      <c r="H452" t="s">
        <v>10</v>
      </c>
      <c r="J452" s="3">
        <f>(3.94*1.67)+(3.29*4.6)</f>
        <v>21.713799999999999</v>
      </c>
    </row>
    <row r="453" spans="2:13" x14ac:dyDescent="0.25">
      <c r="B453" s="19"/>
      <c r="C453" s="19"/>
      <c r="D453" s="19"/>
      <c r="E453" s="19"/>
      <c r="F453" s="19"/>
      <c r="G453" s="19"/>
    </row>
    <row r="454" spans="2:13" x14ac:dyDescent="0.25">
      <c r="B454" s="19"/>
      <c r="C454" s="19"/>
      <c r="D454" s="19"/>
      <c r="E454" s="19"/>
      <c r="F454" s="19"/>
      <c r="G454" s="19"/>
    </row>
    <row r="455" spans="2:13" x14ac:dyDescent="0.25">
      <c r="B455" s="20" t="s">
        <v>73</v>
      </c>
      <c r="C455" s="20"/>
      <c r="D455" s="20"/>
      <c r="E455" s="20"/>
      <c r="F455" s="20"/>
      <c r="G455" s="20"/>
      <c r="M455" s="11">
        <f>(J459+J464)-(J460+J462)</f>
        <v>12.306799999999999</v>
      </c>
    </row>
    <row r="456" spans="2:13" x14ac:dyDescent="0.25">
      <c r="B456" s="19"/>
      <c r="C456" s="19"/>
      <c r="D456" s="19"/>
      <c r="E456" s="19"/>
      <c r="F456" s="19"/>
      <c r="G456" s="19"/>
    </row>
    <row r="457" spans="2:13" x14ac:dyDescent="0.25">
      <c r="B457" s="19" t="str">
        <f ca="1">_xlfn.FORMULATEXT(I457)</f>
        <v>=(1,6+1)*2</v>
      </c>
      <c r="C457" s="19"/>
      <c r="D457" s="19"/>
      <c r="E457" s="19"/>
      <c r="F457" s="19"/>
      <c r="G457" s="19"/>
      <c r="H457" t="s">
        <v>13</v>
      </c>
      <c r="I457">
        <f>(1.6+1)*2</f>
        <v>5.2</v>
      </c>
    </row>
    <row r="458" spans="2:13" x14ac:dyDescent="0.25">
      <c r="B458" s="19" t="s">
        <v>60</v>
      </c>
      <c r="C458" s="19"/>
      <c r="D458" s="19"/>
      <c r="E458" s="19"/>
      <c r="F458" s="19"/>
      <c r="G458" s="19"/>
      <c r="H458" t="s">
        <v>15</v>
      </c>
      <c r="I458">
        <v>2.5</v>
      </c>
    </row>
    <row r="459" spans="2:13" x14ac:dyDescent="0.25">
      <c r="B459" s="19"/>
      <c r="C459" s="19"/>
      <c r="D459" s="19"/>
      <c r="E459" s="19"/>
      <c r="F459" s="19"/>
      <c r="G459" s="19"/>
      <c r="H459" t="s">
        <v>10</v>
      </c>
      <c r="J459" s="3">
        <f>(I457*I458)</f>
        <v>13</v>
      </c>
    </row>
    <row r="460" spans="2:13" x14ac:dyDescent="0.25">
      <c r="B460" s="19" t="s">
        <v>107</v>
      </c>
      <c r="C460" s="19"/>
      <c r="D460" s="19"/>
      <c r="E460" s="19"/>
      <c r="F460" s="19"/>
      <c r="G460" s="19"/>
      <c r="H460" t="s">
        <v>10</v>
      </c>
      <c r="J460" s="3">
        <f>(0.83*2.04)</f>
        <v>1.6932</v>
      </c>
    </row>
    <row r="461" spans="2:13" x14ac:dyDescent="0.25">
      <c r="B461" s="19"/>
      <c r="C461" s="19"/>
      <c r="D461" s="19"/>
      <c r="E461" s="19"/>
      <c r="F461" s="19"/>
      <c r="G461" s="19"/>
    </row>
    <row r="462" spans="2:13" x14ac:dyDescent="0.25">
      <c r="B462" s="19" t="s">
        <v>117</v>
      </c>
      <c r="C462" s="19"/>
      <c r="D462" s="19"/>
      <c r="E462" s="19"/>
      <c r="F462" s="19"/>
      <c r="G462" s="19"/>
      <c r="H462" t="s">
        <v>10</v>
      </c>
      <c r="J462" s="3">
        <f>0.6*1</f>
        <v>0.6</v>
      </c>
    </row>
    <row r="463" spans="2:13" x14ac:dyDescent="0.25">
      <c r="B463" s="19"/>
      <c r="C463" s="19"/>
      <c r="D463" s="19"/>
      <c r="E463" s="19"/>
      <c r="F463" s="19"/>
      <c r="G463" s="19"/>
    </row>
    <row r="464" spans="2:13" x14ac:dyDescent="0.25">
      <c r="B464" s="19" t="s">
        <v>115</v>
      </c>
      <c r="C464" s="19"/>
      <c r="D464" s="19"/>
      <c r="E464" s="19"/>
      <c r="F464" s="19"/>
      <c r="G464" s="19"/>
      <c r="H464" t="s">
        <v>10</v>
      </c>
      <c r="J464" s="3">
        <f>1.6*1</f>
        <v>1.6</v>
      </c>
    </row>
    <row r="465" spans="1:13" x14ac:dyDescent="0.25">
      <c r="B465" s="19"/>
      <c r="C465" s="19"/>
      <c r="D465" s="19"/>
      <c r="E465" s="19"/>
      <c r="F465" s="19"/>
      <c r="G465" s="19"/>
    </row>
    <row r="466" spans="1:13" x14ac:dyDescent="0.25">
      <c r="B466" s="19"/>
      <c r="C466" s="19"/>
      <c r="D466" s="19"/>
      <c r="E466" s="19"/>
      <c r="F466" s="19"/>
      <c r="G466" s="19"/>
    </row>
    <row r="467" spans="1:13" x14ac:dyDescent="0.25">
      <c r="A467" s="2"/>
      <c r="B467" s="22" t="s">
        <v>58</v>
      </c>
      <c r="C467" s="22"/>
      <c r="D467" s="22"/>
      <c r="E467" s="22"/>
      <c r="F467" s="22"/>
      <c r="G467" s="22"/>
      <c r="H467" s="2"/>
      <c r="I467" s="2"/>
      <c r="J467" s="3"/>
      <c r="K467" s="2"/>
      <c r="L467" s="2"/>
      <c r="M467" s="2"/>
    </row>
    <row r="468" spans="1:13" x14ac:dyDescent="0.25">
      <c r="B468" s="19"/>
      <c r="C468" s="19"/>
      <c r="D468" s="19"/>
      <c r="E468" s="19"/>
      <c r="F468" s="19"/>
      <c r="G468" s="19"/>
    </row>
    <row r="469" spans="1:13" x14ac:dyDescent="0.25">
      <c r="B469" s="20" t="s">
        <v>84</v>
      </c>
      <c r="C469" s="20"/>
      <c r="D469" s="20"/>
      <c r="E469" s="20"/>
      <c r="F469" s="20"/>
      <c r="G469" s="20"/>
      <c r="M469" s="11">
        <f>(J473+J479)-(J475+J477)</f>
        <v>50.515200000000007</v>
      </c>
    </row>
    <row r="470" spans="1:13" x14ac:dyDescent="0.25">
      <c r="B470" s="19"/>
      <c r="C470" s="19"/>
      <c r="D470" s="19"/>
      <c r="E470" s="19"/>
      <c r="F470" s="19"/>
      <c r="G470" s="19"/>
    </row>
    <row r="471" spans="1:13" x14ac:dyDescent="0.25">
      <c r="B471" s="19" t="str">
        <f ca="1">_xlfn.FORMULATEXT(I471)</f>
        <v>=1,73+4,49+2,41+3,4+1,2+1,73</v>
      </c>
      <c r="C471" s="19"/>
      <c r="D471" s="19"/>
      <c r="E471" s="19"/>
      <c r="F471" s="19"/>
      <c r="G471" s="19"/>
      <c r="H471" t="s">
        <v>13</v>
      </c>
      <c r="I471">
        <f>1.73+4.49+2.41+3.4+1.2+1.73</f>
        <v>14.96</v>
      </c>
    </row>
    <row r="472" spans="1:13" x14ac:dyDescent="0.25">
      <c r="B472" s="19" t="s">
        <v>60</v>
      </c>
      <c r="C472" s="19"/>
      <c r="D472" s="19"/>
      <c r="E472" s="19"/>
      <c r="F472" s="19"/>
      <c r="G472" s="19"/>
      <c r="H472" t="s">
        <v>15</v>
      </c>
      <c r="I472">
        <v>2.95</v>
      </c>
    </row>
    <row r="473" spans="1:13" x14ac:dyDescent="0.25">
      <c r="B473" s="19"/>
      <c r="C473" s="19"/>
      <c r="D473" s="19"/>
      <c r="E473" s="19"/>
      <c r="F473" s="19"/>
      <c r="G473" s="19"/>
      <c r="H473" t="s">
        <v>10</v>
      </c>
      <c r="J473" s="3">
        <f>(I471*I472)</f>
        <v>44.132000000000005</v>
      </c>
    </row>
    <row r="474" spans="1:13" x14ac:dyDescent="0.25">
      <c r="B474" s="19"/>
      <c r="C474" s="19"/>
      <c r="D474" s="19"/>
      <c r="E474" s="19"/>
      <c r="F474" s="19"/>
      <c r="G474" s="19"/>
    </row>
    <row r="475" spans="1:13" x14ac:dyDescent="0.25">
      <c r="B475" s="19" t="s">
        <v>118</v>
      </c>
      <c r="C475" s="19"/>
      <c r="D475" s="19"/>
      <c r="E475" s="19"/>
      <c r="F475" s="19"/>
      <c r="G475" s="19"/>
      <c r="H475" t="s">
        <v>10</v>
      </c>
      <c r="J475" s="3">
        <f>1.12*2.03</f>
        <v>2.2736000000000001</v>
      </c>
    </row>
    <row r="476" spans="1:13" x14ac:dyDescent="0.25">
      <c r="B476" s="19"/>
      <c r="C476" s="19"/>
      <c r="D476" s="19"/>
      <c r="E476" s="19"/>
      <c r="F476" s="19"/>
      <c r="G476" s="19"/>
    </row>
    <row r="477" spans="1:13" x14ac:dyDescent="0.25">
      <c r="B477" s="19" t="s">
        <v>119</v>
      </c>
      <c r="C477" s="19"/>
      <c r="D477" s="19"/>
      <c r="E477" s="19"/>
      <c r="F477" s="19"/>
      <c r="G477" s="19"/>
      <c r="H477" t="s">
        <v>10</v>
      </c>
      <c r="J477" s="3">
        <f>0.83*2.04</f>
        <v>1.6932</v>
      </c>
    </row>
    <row r="478" spans="1:13" x14ac:dyDescent="0.25">
      <c r="B478" s="19"/>
      <c r="C478" s="19"/>
      <c r="D478" s="19"/>
      <c r="E478" s="19"/>
      <c r="F478" s="19"/>
      <c r="G478" s="19"/>
    </row>
    <row r="479" spans="1:13" x14ac:dyDescent="0.25">
      <c r="B479" s="19" t="s">
        <v>120</v>
      </c>
      <c r="C479" s="19"/>
      <c r="D479" s="19"/>
      <c r="E479" s="19"/>
      <c r="F479" s="19"/>
      <c r="G479" s="19"/>
      <c r="H479" t="s">
        <v>10</v>
      </c>
      <c r="J479" s="3">
        <v>10.35</v>
      </c>
    </row>
    <row r="480" spans="1:13" x14ac:dyDescent="0.25">
      <c r="B480" s="19"/>
      <c r="C480" s="19"/>
      <c r="D480" s="19"/>
      <c r="E480" s="19"/>
      <c r="F480" s="19"/>
      <c r="G480" s="19"/>
    </row>
    <row r="481" spans="2:13" x14ac:dyDescent="0.25">
      <c r="B481" s="19"/>
      <c r="C481" s="19"/>
      <c r="D481" s="19"/>
      <c r="E481" s="19"/>
      <c r="F481" s="19"/>
      <c r="G481" s="19"/>
    </row>
    <row r="482" spans="2:13" x14ac:dyDescent="0.25">
      <c r="B482" s="20" t="s">
        <v>85</v>
      </c>
      <c r="C482" s="20"/>
      <c r="D482" s="20"/>
      <c r="E482" s="20"/>
      <c r="F482" s="20"/>
      <c r="G482" s="20"/>
      <c r="M482" s="11">
        <f>(J486+J490)-J488</f>
        <v>47.606299999999997</v>
      </c>
    </row>
    <row r="483" spans="2:13" x14ac:dyDescent="0.25">
      <c r="B483" s="19"/>
      <c r="C483" s="19"/>
      <c r="D483" s="19"/>
      <c r="E483" s="19"/>
      <c r="F483" s="19"/>
      <c r="G483" s="19"/>
    </row>
    <row r="484" spans="2:13" x14ac:dyDescent="0.25">
      <c r="B484" s="19" t="str">
        <f ca="1">_xlfn.FORMULATEXT(I484)</f>
        <v>=1,51+1,21+3,41+2,41+4,35+0,18+0,14</v>
      </c>
      <c r="C484" s="19"/>
      <c r="D484" s="19"/>
      <c r="E484" s="19"/>
      <c r="F484" s="19"/>
      <c r="G484" s="19"/>
      <c r="H484" t="s">
        <v>13</v>
      </c>
      <c r="I484">
        <f>1.51+1.21+3.41+2.41+4.35+0.18+0.14</f>
        <v>13.209999999999999</v>
      </c>
    </row>
    <row r="485" spans="2:13" x14ac:dyDescent="0.25">
      <c r="B485" s="19" t="s">
        <v>60</v>
      </c>
      <c r="C485" s="19"/>
      <c r="D485" s="19"/>
      <c r="E485" s="19"/>
      <c r="F485" s="19"/>
      <c r="G485" s="19"/>
      <c r="H485" t="s">
        <v>15</v>
      </c>
      <c r="I485">
        <v>2.95</v>
      </c>
    </row>
    <row r="486" spans="2:13" x14ac:dyDescent="0.25">
      <c r="B486" s="19"/>
      <c r="C486" s="19"/>
      <c r="D486" s="19"/>
      <c r="E486" s="19"/>
      <c r="F486" s="19"/>
      <c r="G486" s="19"/>
      <c r="H486" t="s">
        <v>10</v>
      </c>
      <c r="J486" s="3">
        <f>(I484*I485)</f>
        <v>38.969499999999996</v>
      </c>
    </row>
    <row r="487" spans="2:13" x14ac:dyDescent="0.25">
      <c r="B487" s="19"/>
      <c r="C487" s="19"/>
      <c r="D487" s="19"/>
      <c r="E487" s="19"/>
      <c r="F487" s="19"/>
      <c r="G487" s="19"/>
    </row>
    <row r="488" spans="2:13" x14ac:dyDescent="0.25">
      <c r="B488" s="19" t="s">
        <v>119</v>
      </c>
      <c r="C488" s="19"/>
      <c r="D488" s="19"/>
      <c r="E488" s="19"/>
      <c r="F488" s="19"/>
      <c r="G488" s="19"/>
      <c r="J488" s="3">
        <f>0.83*2.04</f>
        <v>1.6932</v>
      </c>
    </row>
    <row r="489" spans="2:13" x14ac:dyDescent="0.25">
      <c r="B489" s="19"/>
      <c r="C489" s="19"/>
      <c r="D489" s="19"/>
      <c r="E489" s="19"/>
      <c r="F489" s="19"/>
      <c r="G489" s="19"/>
    </row>
    <row r="490" spans="2:13" x14ac:dyDescent="0.25">
      <c r="B490" s="19" t="s">
        <v>120</v>
      </c>
      <c r="C490" s="19"/>
      <c r="D490" s="19"/>
      <c r="E490" s="19"/>
      <c r="F490" s="19"/>
      <c r="G490" s="19"/>
      <c r="J490" s="3">
        <v>10.33</v>
      </c>
    </row>
    <row r="491" spans="2:13" x14ac:dyDescent="0.25">
      <c r="B491" s="19"/>
      <c r="C491" s="19"/>
      <c r="D491" s="19"/>
      <c r="E491" s="19"/>
      <c r="F491" s="19"/>
      <c r="G491" s="19"/>
    </row>
    <row r="492" spans="2:13" x14ac:dyDescent="0.25">
      <c r="B492" s="19"/>
      <c r="C492" s="19"/>
      <c r="D492" s="19"/>
      <c r="E492" s="19"/>
      <c r="F492" s="19"/>
      <c r="G492" s="19"/>
    </row>
    <row r="493" spans="2:13" x14ac:dyDescent="0.25">
      <c r="B493" s="20" t="s">
        <v>121</v>
      </c>
      <c r="C493" s="20"/>
      <c r="D493" s="20"/>
      <c r="E493" s="20"/>
      <c r="F493" s="20"/>
      <c r="G493" s="20"/>
      <c r="M493" s="11">
        <f>(J497+J502)-J499</f>
        <v>18.705599999999997</v>
      </c>
    </row>
    <row r="494" spans="2:13" x14ac:dyDescent="0.25">
      <c r="B494" s="19"/>
      <c r="C494" s="19"/>
      <c r="D494" s="19"/>
      <c r="E494" s="19"/>
      <c r="F494" s="19"/>
      <c r="G494" s="19"/>
    </row>
    <row r="495" spans="2:13" x14ac:dyDescent="0.25">
      <c r="B495" s="19" t="str">
        <f ca="1">_xlfn.FORMULATEXT(I495)</f>
        <v>=0,9+2,73+1,13+0,27+1,13+0,35+2,73</v>
      </c>
      <c r="C495" s="19"/>
      <c r="D495" s="19"/>
      <c r="E495" s="19"/>
      <c r="F495" s="19"/>
      <c r="G495" s="19"/>
      <c r="H495" t="s">
        <v>13</v>
      </c>
      <c r="I495">
        <f>0.9+2.73+1.13+0.27+1.13+0.35+2.73</f>
        <v>9.2399999999999984</v>
      </c>
    </row>
    <row r="496" spans="2:13" x14ac:dyDescent="0.25">
      <c r="B496" s="19" t="s">
        <v>60</v>
      </c>
      <c r="C496" s="19"/>
      <c r="D496" s="19"/>
      <c r="E496" s="19"/>
      <c r="F496" s="19"/>
      <c r="G496" s="19"/>
      <c r="H496" t="s">
        <v>15</v>
      </c>
      <c r="I496">
        <v>2.95</v>
      </c>
    </row>
    <row r="497" spans="2:13" x14ac:dyDescent="0.25">
      <c r="B497" s="19"/>
      <c r="C497" s="19"/>
      <c r="D497" s="19"/>
      <c r="E497" s="19"/>
      <c r="F497" s="19"/>
      <c r="G497" s="19"/>
      <c r="H497" t="s">
        <v>10</v>
      </c>
      <c r="J497" s="3">
        <f>(I495*I496)</f>
        <v>27.257999999999996</v>
      </c>
    </row>
    <row r="498" spans="2:13" x14ac:dyDescent="0.25">
      <c r="B498" s="19"/>
      <c r="C498" s="19"/>
      <c r="D498" s="19"/>
      <c r="E498" s="19"/>
      <c r="F498" s="19"/>
      <c r="G498" s="19"/>
    </row>
    <row r="499" spans="2:13" x14ac:dyDescent="0.25">
      <c r="B499" s="19" t="s">
        <v>122</v>
      </c>
      <c r="C499" s="19"/>
      <c r="D499" s="19"/>
      <c r="E499" s="19"/>
      <c r="F499" s="19"/>
      <c r="G499" s="19"/>
      <c r="J499" s="3">
        <f>(0.83*2.04)*7</f>
        <v>11.852399999999999</v>
      </c>
    </row>
    <row r="500" spans="2:13" x14ac:dyDescent="0.25">
      <c r="B500" s="19" t="str">
        <f ca="1">_xlfn.FORMULATEXT(J499)</f>
        <v>=(0,83*2,04)*7</v>
      </c>
      <c r="C500" s="19"/>
      <c r="D500" s="19"/>
      <c r="E500" s="19"/>
      <c r="F500" s="19"/>
      <c r="G500" s="19"/>
    </row>
    <row r="501" spans="2:13" x14ac:dyDescent="0.25">
      <c r="B501" s="19"/>
      <c r="C501" s="19"/>
      <c r="D501" s="19"/>
      <c r="E501" s="19"/>
      <c r="F501" s="19"/>
      <c r="G501" s="19"/>
    </row>
    <row r="502" spans="2:13" x14ac:dyDescent="0.25">
      <c r="B502" s="19" t="s">
        <v>120</v>
      </c>
      <c r="C502" s="19"/>
      <c r="D502" s="19"/>
      <c r="E502" s="19"/>
      <c r="F502" s="19"/>
      <c r="G502" s="19"/>
      <c r="J502" s="3">
        <v>3.3</v>
      </c>
    </row>
    <row r="503" spans="2:13" x14ac:dyDescent="0.25">
      <c r="B503" s="19"/>
      <c r="C503" s="19"/>
      <c r="D503" s="19"/>
      <c r="E503" s="19"/>
      <c r="F503" s="19"/>
      <c r="G503" s="19"/>
    </row>
    <row r="504" spans="2:13" x14ac:dyDescent="0.25">
      <c r="B504" s="19"/>
      <c r="C504" s="19"/>
      <c r="D504" s="19"/>
      <c r="E504" s="19"/>
      <c r="F504" s="19"/>
      <c r="G504" s="19"/>
    </row>
    <row r="505" spans="2:13" x14ac:dyDescent="0.25">
      <c r="B505" s="20" t="s">
        <v>123</v>
      </c>
      <c r="C505" s="20"/>
      <c r="D505" s="20"/>
      <c r="E505" s="20"/>
      <c r="F505" s="20"/>
      <c r="G505" s="20"/>
      <c r="M505" s="11">
        <f>(J509+J516)-(J511+J513)</f>
        <v>57.271000000000001</v>
      </c>
    </row>
    <row r="506" spans="2:13" x14ac:dyDescent="0.25">
      <c r="B506" s="19"/>
      <c r="C506" s="19"/>
      <c r="D506" s="19"/>
      <c r="E506" s="19"/>
      <c r="F506" s="19"/>
      <c r="G506" s="19"/>
    </row>
    <row r="507" spans="2:13" x14ac:dyDescent="0.25">
      <c r="B507" s="19" t="str">
        <f ca="1">_xlfn.FORMULATEXT(I507)</f>
        <v>=4,88+3,57+3,22+2,1+1,66+1,46</v>
      </c>
      <c r="C507" s="19"/>
      <c r="D507" s="19"/>
      <c r="E507" s="19"/>
      <c r="F507" s="19"/>
      <c r="G507" s="19"/>
      <c r="H507" t="s">
        <v>13</v>
      </c>
      <c r="I507">
        <f>4.88+3.57+3.22+2.1+1.66+1.46</f>
        <v>16.89</v>
      </c>
    </row>
    <row r="508" spans="2:13" x14ac:dyDescent="0.25">
      <c r="B508" s="19" t="s">
        <v>60</v>
      </c>
      <c r="C508" s="19"/>
      <c r="D508" s="19"/>
      <c r="E508" s="19"/>
      <c r="F508" s="19"/>
      <c r="G508" s="19"/>
      <c r="H508" t="s">
        <v>15</v>
      </c>
      <c r="I508">
        <v>2.9</v>
      </c>
    </row>
    <row r="509" spans="2:13" x14ac:dyDescent="0.25">
      <c r="B509" s="19"/>
      <c r="C509" s="19"/>
      <c r="D509" s="19"/>
      <c r="E509" s="19"/>
      <c r="F509" s="19"/>
      <c r="G509" s="19"/>
      <c r="J509" s="3">
        <f>(I507*I508)</f>
        <v>48.981000000000002</v>
      </c>
    </row>
    <row r="510" spans="2:13" x14ac:dyDescent="0.25">
      <c r="B510" s="19"/>
      <c r="C510" s="19"/>
      <c r="D510" s="19"/>
      <c r="E510" s="19"/>
      <c r="F510" s="19"/>
      <c r="G510" s="19"/>
    </row>
    <row r="511" spans="2:13" x14ac:dyDescent="0.25">
      <c r="B511" s="19" t="s">
        <v>122</v>
      </c>
      <c r="C511" s="19"/>
      <c r="D511" s="19"/>
      <c r="E511" s="19"/>
      <c r="F511" s="19"/>
      <c r="G511" s="19"/>
      <c r="H511" t="s">
        <v>10</v>
      </c>
      <c r="J511" s="3">
        <f>(0.83*2.04)*2</f>
        <v>3.3864000000000001</v>
      </c>
    </row>
    <row r="512" spans="2:13" x14ac:dyDescent="0.25">
      <c r="B512" s="19"/>
      <c r="C512" s="19"/>
      <c r="D512" s="19"/>
      <c r="E512" s="19"/>
      <c r="F512" s="19"/>
      <c r="G512" s="19"/>
    </row>
    <row r="513" spans="2:13" x14ac:dyDescent="0.25">
      <c r="B513" s="19" t="s">
        <v>124</v>
      </c>
      <c r="C513" s="19"/>
      <c r="D513" s="19"/>
      <c r="E513" s="19"/>
      <c r="F513" s="19"/>
      <c r="G513" s="19"/>
      <c r="H513" t="s">
        <v>10</v>
      </c>
      <c r="J513" s="3">
        <f>1.12*2.03</f>
        <v>2.2736000000000001</v>
      </c>
    </row>
    <row r="514" spans="2:13" x14ac:dyDescent="0.25">
      <c r="B514" s="19"/>
      <c r="C514" s="19"/>
      <c r="D514" s="19"/>
      <c r="E514" s="19"/>
      <c r="F514" s="19"/>
      <c r="G514" s="19"/>
    </row>
    <row r="515" spans="2:13" x14ac:dyDescent="0.25">
      <c r="B515" s="19"/>
      <c r="C515" s="19"/>
      <c r="D515" s="19"/>
      <c r="E515" s="19"/>
      <c r="F515" s="19"/>
      <c r="G515" s="19"/>
    </row>
    <row r="516" spans="2:13" x14ac:dyDescent="0.25">
      <c r="B516" s="19" t="s">
        <v>120</v>
      </c>
      <c r="C516" s="19"/>
      <c r="D516" s="19"/>
      <c r="E516" s="19"/>
      <c r="F516" s="19"/>
      <c r="G516" s="19"/>
      <c r="H516" t="s">
        <v>10</v>
      </c>
      <c r="J516" s="3">
        <v>13.95</v>
      </c>
    </row>
    <row r="517" spans="2:13" x14ac:dyDescent="0.25">
      <c r="B517" s="19"/>
      <c r="C517" s="19"/>
      <c r="D517" s="19"/>
      <c r="E517" s="19"/>
      <c r="F517" s="19"/>
      <c r="G517" s="19"/>
    </row>
    <row r="518" spans="2:13" x14ac:dyDescent="0.25">
      <c r="B518" s="19"/>
      <c r="C518" s="19"/>
      <c r="D518" s="19"/>
      <c r="E518" s="19"/>
      <c r="F518" s="19"/>
      <c r="G518" s="19"/>
    </row>
    <row r="519" spans="2:13" x14ac:dyDescent="0.25">
      <c r="B519" s="20" t="s">
        <v>125</v>
      </c>
      <c r="C519" s="20"/>
      <c r="D519" s="20"/>
      <c r="E519" s="20"/>
      <c r="F519" s="20"/>
      <c r="G519" s="20"/>
      <c r="M519" s="11">
        <f>(J523+J529)-(J525+J527)</f>
        <v>28.038600000000002</v>
      </c>
    </row>
    <row r="520" spans="2:13" x14ac:dyDescent="0.25">
      <c r="B520" s="19"/>
      <c r="C520" s="19"/>
      <c r="D520" s="19"/>
      <c r="E520" s="19"/>
      <c r="F520" s="19"/>
      <c r="G520" s="19"/>
    </row>
    <row r="521" spans="2:13" x14ac:dyDescent="0.25">
      <c r="B521" s="19" t="str">
        <f ca="1">_xlfn.FORMULATEXT(I521)</f>
        <v>=(1,75+2,68)*2</v>
      </c>
      <c r="C521" s="19"/>
      <c r="D521" s="19"/>
      <c r="E521" s="19"/>
      <c r="F521" s="19"/>
      <c r="G521" s="19"/>
      <c r="H521" t="s">
        <v>13</v>
      </c>
      <c r="I521">
        <f>(1.75+2.68)*2</f>
        <v>8.86</v>
      </c>
    </row>
    <row r="522" spans="2:13" x14ac:dyDescent="0.25">
      <c r="B522" s="19" t="s">
        <v>60</v>
      </c>
      <c r="C522" s="19"/>
      <c r="D522" s="19"/>
      <c r="E522" s="19"/>
      <c r="F522" s="19"/>
      <c r="G522" s="19"/>
      <c r="H522" t="s">
        <v>15</v>
      </c>
      <c r="I522">
        <v>2.89</v>
      </c>
    </row>
    <row r="523" spans="2:13" x14ac:dyDescent="0.25">
      <c r="B523" s="19"/>
      <c r="C523" s="19"/>
      <c r="D523" s="19"/>
      <c r="E523" s="19"/>
      <c r="F523" s="19"/>
      <c r="G523" s="19"/>
      <c r="H523" t="s">
        <v>10</v>
      </c>
      <c r="J523" s="3">
        <f>(I521*I522)</f>
        <v>25.605399999999999</v>
      </c>
    </row>
    <row r="524" spans="2:13" x14ac:dyDescent="0.25">
      <c r="B524" s="19"/>
      <c r="C524" s="19"/>
      <c r="D524" s="19"/>
      <c r="E524" s="19"/>
      <c r="F524" s="19"/>
      <c r="G524" s="19"/>
    </row>
    <row r="525" spans="2:13" x14ac:dyDescent="0.25">
      <c r="B525" s="19" t="s">
        <v>126</v>
      </c>
      <c r="C525" s="19"/>
      <c r="D525" s="19"/>
      <c r="E525" s="19"/>
      <c r="F525" s="19"/>
      <c r="G525" s="19"/>
      <c r="H525" t="s">
        <v>10</v>
      </c>
      <c r="J525" s="3">
        <f>0.83*2.04</f>
        <v>1.6932</v>
      </c>
    </row>
    <row r="526" spans="2:13" x14ac:dyDescent="0.25">
      <c r="B526" s="19"/>
      <c r="C526" s="19"/>
      <c r="D526" s="19"/>
      <c r="E526" s="19"/>
      <c r="F526" s="19"/>
      <c r="G526" s="19"/>
    </row>
    <row r="527" spans="2:13" x14ac:dyDescent="0.25">
      <c r="B527" s="19" t="s">
        <v>124</v>
      </c>
      <c r="C527" s="19"/>
      <c r="D527" s="19"/>
      <c r="E527" s="19"/>
      <c r="F527" s="19"/>
      <c r="G527" s="19"/>
      <c r="H527" t="s">
        <v>10</v>
      </c>
      <c r="J527" s="3">
        <f>1.12*2.03</f>
        <v>2.2736000000000001</v>
      </c>
    </row>
    <row r="528" spans="2:13" x14ac:dyDescent="0.25">
      <c r="B528" s="19"/>
      <c r="C528" s="19"/>
      <c r="D528" s="19"/>
      <c r="E528" s="19"/>
      <c r="F528" s="19"/>
      <c r="G528" s="19"/>
    </row>
    <row r="529" spans="2:13" x14ac:dyDescent="0.25">
      <c r="B529" s="19" t="s">
        <v>120</v>
      </c>
      <c r="C529" s="19"/>
      <c r="D529" s="19"/>
      <c r="E529" s="19"/>
      <c r="F529" s="19"/>
      <c r="G529" s="19"/>
      <c r="H529" t="s">
        <v>10</v>
      </c>
      <c r="J529" s="3">
        <v>6.4</v>
      </c>
    </row>
    <row r="530" spans="2:13" x14ac:dyDescent="0.25">
      <c r="B530" s="19"/>
      <c r="C530" s="19"/>
      <c r="D530" s="19"/>
      <c r="E530" s="19"/>
      <c r="F530" s="19"/>
      <c r="G530" s="19"/>
    </row>
    <row r="531" spans="2:13" x14ac:dyDescent="0.25">
      <c r="B531" s="19"/>
      <c r="C531" s="19"/>
      <c r="D531" s="19"/>
      <c r="E531" s="19"/>
      <c r="F531" s="19"/>
      <c r="G531" s="19"/>
    </row>
    <row r="532" spans="2:13" x14ac:dyDescent="0.25">
      <c r="B532" s="20" t="s">
        <v>88</v>
      </c>
      <c r="C532" s="20"/>
      <c r="D532" s="20"/>
      <c r="E532" s="20"/>
      <c r="F532" s="20"/>
      <c r="G532" s="20"/>
      <c r="M532" s="11">
        <f>(J536+J541)-J538</f>
        <v>22.357599999999998</v>
      </c>
    </row>
    <row r="533" spans="2:13" x14ac:dyDescent="0.25">
      <c r="B533" s="19"/>
      <c r="C533" s="19"/>
      <c r="D533" s="19"/>
      <c r="E533" s="19"/>
      <c r="F533" s="19"/>
      <c r="G533" s="19"/>
    </row>
    <row r="534" spans="2:13" x14ac:dyDescent="0.25">
      <c r="B534" s="19" t="str">
        <f ca="1">_xlfn.FORMULATEXT(I534)</f>
        <v>=(1,6+2,04)*2</v>
      </c>
      <c r="C534" s="19"/>
      <c r="D534" s="19"/>
      <c r="E534" s="19"/>
      <c r="F534" s="19"/>
      <c r="G534" s="19"/>
      <c r="H534" t="s">
        <v>13</v>
      </c>
      <c r="I534">
        <f>(1.6+2.04)*2</f>
        <v>7.28</v>
      </c>
    </row>
    <row r="535" spans="2:13" x14ac:dyDescent="0.25">
      <c r="B535" s="19" t="s">
        <v>60</v>
      </c>
      <c r="C535" s="19"/>
      <c r="D535" s="19"/>
      <c r="E535" s="19"/>
      <c r="F535" s="19"/>
      <c r="G535" s="19"/>
      <c r="H535" t="s">
        <v>15</v>
      </c>
      <c r="I535">
        <v>2.86</v>
      </c>
    </row>
    <row r="536" spans="2:13" x14ac:dyDescent="0.25">
      <c r="B536" s="19"/>
      <c r="C536" s="19"/>
      <c r="D536" s="19"/>
      <c r="E536" s="19"/>
      <c r="F536" s="19"/>
      <c r="G536" s="19"/>
      <c r="H536" t="s">
        <v>10</v>
      </c>
      <c r="J536" s="3">
        <f>I534*I535</f>
        <v>20.820799999999998</v>
      </c>
    </row>
    <row r="537" spans="2:13" x14ac:dyDescent="0.25">
      <c r="B537" s="19"/>
      <c r="C537" s="19"/>
      <c r="D537" s="19"/>
      <c r="E537" s="19"/>
      <c r="F537" s="19"/>
      <c r="G537" s="19"/>
    </row>
    <row r="538" spans="2:13" x14ac:dyDescent="0.25">
      <c r="B538" s="19" t="s">
        <v>119</v>
      </c>
      <c r="C538" s="19"/>
      <c r="D538" s="19"/>
      <c r="E538" s="19"/>
      <c r="F538" s="19"/>
      <c r="G538" s="19"/>
      <c r="H538" t="s">
        <v>10</v>
      </c>
      <c r="J538" s="3">
        <f>0.83*2.04</f>
        <v>1.6932</v>
      </c>
    </row>
    <row r="539" spans="2:13" x14ac:dyDescent="0.25">
      <c r="B539" s="19"/>
      <c r="C539" s="19"/>
      <c r="D539" s="19"/>
      <c r="E539" s="19"/>
      <c r="F539" s="19"/>
      <c r="G539" s="19"/>
    </row>
    <row r="540" spans="2:13" x14ac:dyDescent="0.25">
      <c r="B540" s="19"/>
      <c r="C540" s="19"/>
      <c r="D540" s="19"/>
      <c r="E540" s="19"/>
      <c r="F540" s="19"/>
      <c r="G540" s="19"/>
    </row>
    <row r="541" spans="2:13" x14ac:dyDescent="0.25">
      <c r="B541" s="19" t="s">
        <v>120</v>
      </c>
      <c r="C541" s="19"/>
      <c r="D541" s="19"/>
      <c r="E541" s="19"/>
      <c r="F541" s="19"/>
      <c r="G541" s="19"/>
      <c r="H541" t="s">
        <v>10</v>
      </c>
      <c r="J541" s="3">
        <v>3.23</v>
      </c>
    </row>
    <row r="542" spans="2:13" x14ac:dyDescent="0.25">
      <c r="B542" s="19"/>
      <c r="C542" s="19"/>
      <c r="D542" s="19"/>
      <c r="E542" s="19"/>
      <c r="F542" s="19"/>
      <c r="G542" s="19"/>
    </row>
    <row r="543" spans="2:13" x14ac:dyDescent="0.25">
      <c r="B543" s="19"/>
      <c r="C543" s="19"/>
      <c r="D543" s="19"/>
      <c r="E543" s="19"/>
      <c r="F543" s="19"/>
      <c r="G543" s="19"/>
    </row>
    <row r="544" spans="2:13" x14ac:dyDescent="0.25">
      <c r="B544" s="20" t="s">
        <v>73</v>
      </c>
      <c r="C544" s="20"/>
      <c r="D544" s="20"/>
      <c r="E544" s="20"/>
      <c r="F544" s="20"/>
      <c r="G544" s="20"/>
      <c r="M544" s="11">
        <f>(J548+J552)-J550</f>
        <v>15.6172</v>
      </c>
    </row>
    <row r="545" spans="2:13" x14ac:dyDescent="0.25">
      <c r="B545" s="19"/>
      <c r="C545" s="19"/>
      <c r="D545" s="19"/>
      <c r="E545" s="19"/>
      <c r="F545" s="19"/>
      <c r="G545" s="19"/>
    </row>
    <row r="546" spans="2:13" x14ac:dyDescent="0.25">
      <c r="B546" s="19" t="str">
        <f ca="1">_xlfn.FORMULATEXT(I546)</f>
        <v>=(2,11+0,85)*2</v>
      </c>
      <c r="C546" s="19"/>
      <c r="D546" s="19"/>
      <c r="E546" s="19"/>
      <c r="F546" s="19"/>
      <c r="G546" s="19"/>
      <c r="H546" t="s">
        <v>13</v>
      </c>
      <c r="I546">
        <f>(2.11+0.85)*2</f>
        <v>5.92</v>
      </c>
    </row>
    <row r="547" spans="2:13" x14ac:dyDescent="0.25">
      <c r="B547" s="19" t="s">
        <v>60</v>
      </c>
      <c r="C547" s="19"/>
      <c r="D547" s="19"/>
      <c r="E547" s="19"/>
      <c r="F547" s="19"/>
      <c r="G547" s="19"/>
      <c r="H547" t="s">
        <v>15</v>
      </c>
      <c r="I547">
        <v>2.62</v>
      </c>
    </row>
    <row r="548" spans="2:13" x14ac:dyDescent="0.25">
      <c r="B548" s="19"/>
      <c r="C548" s="19"/>
      <c r="D548" s="19"/>
      <c r="E548" s="19"/>
      <c r="F548" s="19"/>
      <c r="G548" s="19"/>
      <c r="H548" t="s">
        <v>10</v>
      </c>
      <c r="J548" s="3">
        <f>(I546*I547)</f>
        <v>15.510400000000001</v>
      </c>
    </row>
    <row r="549" spans="2:13" x14ac:dyDescent="0.25">
      <c r="B549" s="19"/>
      <c r="C549" s="19"/>
      <c r="D549" s="19"/>
      <c r="E549" s="19"/>
      <c r="F549" s="19"/>
      <c r="G549" s="19"/>
    </row>
    <row r="550" spans="2:13" x14ac:dyDescent="0.25">
      <c r="B550" s="19" t="s">
        <v>119</v>
      </c>
      <c r="C550" s="19"/>
      <c r="D550" s="19"/>
      <c r="E550" s="19"/>
      <c r="F550" s="19"/>
      <c r="G550" s="19"/>
      <c r="H550" t="s">
        <v>10</v>
      </c>
      <c r="J550" s="3">
        <f>0.83*2.04</f>
        <v>1.6932</v>
      </c>
    </row>
    <row r="551" spans="2:13" x14ac:dyDescent="0.25">
      <c r="B551" s="19"/>
      <c r="C551" s="19"/>
      <c r="D551" s="19"/>
      <c r="E551" s="19"/>
      <c r="F551" s="19"/>
      <c r="G551" s="19"/>
    </row>
    <row r="552" spans="2:13" x14ac:dyDescent="0.25">
      <c r="B552" s="19" t="s">
        <v>127</v>
      </c>
      <c r="C552" s="19"/>
      <c r="D552" s="19"/>
      <c r="E552" s="19"/>
      <c r="F552" s="19"/>
      <c r="G552" s="19"/>
      <c r="H552" t="s">
        <v>10</v>
      </c>
      <c r="J552" s="3">
        <v>1.8</v>
      </c>
    </row>
    <row r="553" spans="2:13" x14ac:dyDescent="0.25">
      <c r="B553" s="19"/>
      <c r="C553" s="19"/>
      <c r="D553" s="19"/>
      <c r="E553" s="19"/>
      <c r="F553" s="19"/>
      <c r="G553" s="19"/>
    </row>
    <row r="554" spans="2:13" x14ac:dyDescent="0.25">
      <c r="B554" s="19"/>
      <c r="C554" s="19"/>
      <c r="D554" s="19"/>
      <c r="E554" s="19"/>
      <c r="F554" s="19"/>
      <c r="G554" s="19"/>
    </row>
    <row r="555" spans="2:13" x14ac:dyDescent="0.25">
      <c r="B555" s="19"/>
      <c r="C555" s="19"/>
      <c r="D555" s="19"/>
      <c r="E555" s="19"/>
      <c r="F555" s="19"/>
      <c r="G555" s="19"/>
    </row>
    <row r="556" spans="2:13" x14ac:dyDescent="0.25">
      <c r="B556" s="22" t="s">
        <v>34</v>
      </c>
      <c r="C556" s="22"/>
      <c r="D556" s="22"/>
      <c r="E556" s="22"/>
      <c r="F556" s="22"/>
      <c r="G556" s="22"/>
    </row>
    <row r="557" spans="2:13" x14ac:dyDescent="0.25">
      <c r="B557" s="19"/>
      <c r="C557" s="19"/>
      <c r="D557" s="19"/>
      <c r="E557" s="19"/>
      <c r="F557" s="19"/>
      <c r="G557" s="19"/>
    </row>
    <row r="558" spans="2:13" x14ac:dyDescent="0.25">
      <c r="B558" s="20" t="s">
        <v>128</v>
      </c>
      <c r="C558" s="20"/>
      <c r="D558" s="20"/>
      <c r="E558" s="20"/>
      <c r="F558" s="20"/>
      <c r="G558" s="20"/>
      <c r="J558"/>
      <c r="M558" s="11">
        <f>SUM(J560,J563,J566,J569,J572,J575,J579)</f>
        <v>42.036079999999998</v>
      </c>
    </row>
    <row r="559" spans="2:13" x14ac:dyDescent="0.25">
      <c r="B559" s="19"/>
      <c r="C559" s="19"/>
      <c r="D559" s="19"/>
      <c r="E559" s="19"/>
      <c r="F559" s="19"/>
      <c r="G559" s="19"/>
      <c r="J559"/>
    </row>
    <row r="560" spans="2:13" x14ac:dyDescent="0.25">
      <c r="B560" s="19" t="s">
        <v>179</v>
      </c>
      <c r="C560" s="19"/>
      <c r="D560" s="19"/>
      <c r="E560" s="19"/>
      <c r="F560" s="19"/>
      <c r="G560" s="19"/>
      <c r="H560" t="s">
        <v>10</v>
      </c>
      <c r="J560" s="2">
        <f>4.5*1.76</f>
        <v>7.92</v>
      </c>
    </row>
    <row r="561" spans="2:10" x14ac:dyDescent="0.25">
      <c r="B561" s="19" t="str">
        <f ca="1">_xlfn.FORMULATEXT(J560)</f>
        <v>=4,5*1,76</v>
      </c>
      <c r="C561" s="19"/>
      <c r="D561" s="19"/>
      <c r="E561" s="19"/>
      <c r="F561" s="19"/>
      <c r="G561" s="19"/>
      <c r="J561"/>
    </row>
    <row r="562" spans="2:10" x14ac:dyDescent="0.25">
      <c r="B562" s="19"/>
      <c r="C562" s="19"/>
      <c r="D562" s="19"/>
      <c r="E562" s="19"/>
      <c r="F562" s="19"/>
      <c r="G562" s="19"/>
      <c r="J562"/>
    </row>
    <row r="563" spans="2:10" x14ac:dyDescent="0.25">
      <c r="B563" s="19" t="s">
        <v>180</v>
      </c>
      <c r="C563" s="19"/>
      <c r="D563" s="19"/>
      <c r="E563" s="19"/>
      <c r="F563" s="19"/>
      <c r="G563" s="19"/>
      <c r="H563" t="s">
        <v>10</v>
      </c>
      <c r="J563" s="3">
        <f>(2.18+0.318)*1.06</f>
        <v>2.6478800000000002</v>
      </c>
    </row>
    <row r="564" spans="2:10" x14ac:dyDescent="0.25">
      <c r="B564" s="19" t="str">
        <f ca="1">_xlfn.FORMULATEXT(J563)</f>
        <v>=(2,18+0,318)*1,06</v>
      </c>
      <c r="C564" s="19"/>
      <c r="D564" s="19"/>
      <c r="E564" s="19"/>
      <c r="F564" s="19"/>
      <c r="G564" s="19"/>
    </row>
    <row r="565" spans="2:10" x14ac:dyDescent="0.25">
      <c r="B565" s="19"/>
      <c r="C565" s="19"/>
      <c r="D565" s="19"/>
      <c r="E565" s="19"/>
      <c r="F565" s="19"/>
      <c r="G565" s="19"/>
    </row>
    <row r="566" spans="2:10" x14ac:dyDescent="0.25">
      <c r="B566" s="19" t="s">
        <v>181</v>
      </c>
      <c r="C566" s="19"/>
      <c r="D566" s="19"/>
      <c r="E566" s="19"/>
      <c r="F566" s="19"/>
      <c r="G566" s="19"/>
      <c r="H566" t="s">
        <v>10</v>
      </c>
      <c r="J566" s="3">
        <f>2.51*1.76</f>
        <v>4.4175999999999993</v>
      </c>
    </row>
    <row r="567" spans="2:10" x14ac:dyDescent="0.25">
      <c r="B567" s="19" t="str">
        <f ca="1">_xlfn.FORMULATEXT(J566)</f>
        <v>=2,51*1,76</v>
      </c>
      <c r="C567" s="19"/>
      <c r="D567" s="19"/>
      <c r="E567" s="19"/>
      <c r="F567" s="19"/>
      <c r="G567" s="19"/>
    </row>
    <row r="568" spans="2:10" x14ac:dyDescent="0.25">
      <c r="B568" s="19"/>
      <c r="C568" s="19"/>
      <c r="D568" s="19"/>
      <c r="E568" s="19"/>
      <c r="F568" s="19"/>
      <c r="G568" s="19"/>
    </row>
    <row r="569" spans="2:10" x14ac:dyDescent="0.25">
      <c r="B569" s="19" t="s">
        <v>182</v>
      </c>
      <c r="C569" s="19"/>
      <c r="D569" s="19"/>
      <c r="E569" s="19"/>
      <c r="F569" s="19"/>
      <c r="G569" s="19"/>
      <c r="H569" t="s">
        <v>10</v>
      </c>
      <c r="J569" s="3">
        <f>0.81*1.76</f>
        <v>1.4256000000000002</v>
      </c>
    </row>
    <row r="570" spans="2:10" x14ac:dyDescent="0.25">
      <c r="B570" s="19" t="str">
        <f ca="1">_xlfn.FORMULATEXT(J569)</f>
        <v>=0,81*1,76</v>
      </c>
      <c r="C570" s="19"/>
      <c r="D570" s="19"/>
      <c r="E570" s="19"/>
      <c r="F570" s="19"/>
      <c r="G570" s="19"/>
    </row>
    <row r="571" spans="2:10" x14ac:dyDescent="0.25">
      <c r="B571" s="19"/>
      <c r="C571" s="19"/>
      <c r="D571" s="19"/>
      <c r="E571" s="19"/>
      <c r="F571" s="19"/>
      <c r="G571" s="19"/>
    </row>
    <row r="572" spans="2:10" x14ac:dyDescent="0.25">
      <c r="B572" s="19" t="s">
        <v>183</v>
      </c>
      <c r="C572" s="19"/>
      <c r="D572" s="19"/>
      <c r="E572" s="19"/>
      <c r="F572" s="19"/>
      <c r="G572" s="19"/>
      <c r="H572" t="s">
        <v>10</v>
      </c>
      <c r="J572" s="3">
        <f>1.97*2.5</f>
        <v>4.9249999999999998</v>
      </c>
    </row>
    <row r="573" spans="2:10" x14ac:dyDescent="0.25">
      <c r="B573" s="19" t="str">
        <f ca="1">_xlfn.FORMULATEXT(J572)</f>
        <v>=1,97*2,5</v>
      </c>
      <c r="C573" s="19"/>
      <c r="D573" s="19"/>
      <c r="E573" s="19"/>
      <c r="F573" s="19"/>
      <c r="G573" s="19"/>
    </row>
    <row r="574" spans="2:10" x14ac:dyDescent="0.25">
      <c r="B574" s="19"/>
      <c r="C574" s="19"/>
      <c r="D574" s="19"/>
      <c r="E574" s="19"/>
      <c r="F574" s="19"/>
      <c r="G574" s="19"/>
    </row>
    <row r="575" spans="2:10" x14ac:dyDescent="0.25">
      <c r="B575" s="19" t="s">
        <v>184</v>
      </c>
      <c r="C575" s="19"/>
      <c r="D575" s="19"/>
      <c r="E575" s="19"/>
      <c r="F575" s="19"/>
      <c r="G575" s="19"/>
      <c r="H575" t="s">
        <v>10</v>
      </c>
      <c r="J575" s="3">
        <f>2.58*2.5</f>
        <v>6.45</v>
      </c>
    </row>
    <row r="576" spans="2:10" x14ac:dyDescent="0.25">
      <c r="B576" s="19" t="str">
        <f ca="1">_xlfn.FORMULATEXT(J575)</f>
        <v>=2,58*2,5</v>
      </c>
      <c r="C576" s="19"/>
      <c r="D576" s="19"/>
      <c r="E576" s="19"/>
      <c r="F576" s="19"/>
      <c r="G576" s="19"/>
    </row>
    <row r="577" spans="2:13" x14ac:dyDescent="0.25">
      <c r="B577" s="19"/>
      <c r="C577" s="19"/>
      <c r="D577" s="19"/>
      <c r="E577" s="19"/>
      <c r="F577" s="19"/>
      <c r="G577" s="19"/>
    </row>
    <row r="578" spans="2:13" x14ac:dyDescent="0.25">
      <c r="B578" s="19"/>
      <c r="C578" s="19"/>
      <c r="D578" s="19"/>
      <c r="E578" s="19"/>
      <c r="F578" s="19"/>
      <c r="G578" s="19"/>
    </row>
    <row r="579" spans="2:13" x14ac:dyDescent="0.25">
      <c r="B579" s="19" t="s">
        <v>185</v>
      </c>
      <c r="C579" s="19"/>
      <c r="D579" s="19"/>
      <c r="E579" s="19"/>
      <c r="F579" s="19"/>
      <c r="G579" s="19"/>
      <c r="H579" t="s">
        <v>10</v>
      </c>
      <c r="J579" s="3">
        <v>14.25</v>
      </c>
    </row>
    <row r="580" spans="2:13" x14ac:dyDescent="0.25">
      <c r="B580" s="19"/>
      <c r="C580" s="19"/>
      <c r="D580" s="19"/>
      <c r="E580" s="19"/>
      <c r="F580" s="19"/>
      <c r="G580" s="19"/>
    </row>
    <row r="581" spans="2:13" x14ac:dyDescent="0.25">
      <c r="B581" s="19"/>
      <c r="C581" s="19"/>
      <c r="D581" s="19"/>
      <c r="E581" s="19"/>
      <c r="F581" s="19"/>
      <c r="G581" s="19"/>
    </row>
    <row r="582" spans="2:13" x14ac:dyDescent="0.25">
      <c r="B582" s="19"/>
      <c r="C582" s="19"/>
      <c r="D582" s="19"/>
      <c r="E582" s="19"/>
      <c r="F582" s="19"/>
      <c r="G582" s="19"/>
    </row>
    <row r="583" spans="2:13" x14ac:dyDescent="0.25">
      <c r="B583" s="20" t="s">
        <v>85</v>
      </c>
      <c r="C583" s="20"/>
      <c r="D583" s="20"/>
      <c r="E583" s="20"/>
      <c r="F583" s="20"/>
      <c r="G583" s="20"/>
      <c r="M583" s="11">
        <f>SUM(J585,J588,J591,J594,J597,J600,J603)</f>
        <v>53.324699999999993</v>
      </c>
    </row>
    <row r="584" spans="2:13" x14ac:dyDescent="0.25">
      <c r="B584" s="19"/>
      <c r="C584" s="19"/>
      <c r="D584" s="19"/>
      <c r="E584" s="19"/>
      <c r="F584" s="19"/>
      <c r="G584" s="19"/>
    </row>
    <row r="585" spans="2:13" x14ac:dyDescent="0.25">
      <c r="B585" s="19" t="s">
        <v>186</v>
      </c>
      <c r="C585" s="19"/>
      <c r="D585" s="19"/>
      <c r="E585" s="19"/>
      <c r="F585" s="19"/>
      <c r="G585" s="19"/>
      <c r="H585" t="s">
        <v>10</v>
      </c>
      <c r="J585" s="3">
        <f>1.97*2.5</f>
        <v>4.9249999999999998</v>
      </c>
    </row>
    <row r="586" spans="2:13" x14ac:dyDescent="0.25">
      <c r="B586" s="19" t="str">
        <f ca="1">_xlfn.FORMULATEXT(J585)</f>
        <v>=1,97*2,5</v>
      </c>
      <c r="C586" s="19"/>
      <c r="D586" s="19"/>
      <c r="E586" s="19"/>
      <c r="F586" s="19"/>
      <c r="G586" s="19"/>
    </row>
    <row r="587" spans="2:13" x14ac:dyDescent="0.25">
      <c r="B587" s="19"/>
      <c r="C587" s="19"/>
      <c r="D587" s="19"/>
      <c r="E587" s="19"/>
      <c r="F587" s="19"/>
      <c r="G587" s="19"/>
    </row>
    <row r="588" spans="2:13" x14ac:dyDescent="0.25">
      <c r="B588" s="19" t="s">
        <v>187</v>
      </c>
      <c r="C588" s="19"/>
      <c r="D588" s="19"/>
      <c r="E588" s="19"/>
      <c r="F588" s="19"/>
      <c r="G588" s="19"/>
      <c r="H588" t="s">
        <v>10</v>
      </c>
      <c r="J588" s="3">
        <f>0.957*2.5</f>
        <v>2.3925000000000001</v>
      </c>
    </row>
    <row r="589" spans="2:13" x14ac:dyDescent="0.25">
      <c r="B589" s="19" t="str">
        <f ca="1">_xlfn.FORMULATEXT(J588)</f>
        <v>=0,957*2,5</v>
      </c>
      <c r="C589" s="19"/>
      <c r="D589" s="19"/>
      <c r="E589" s="19"/>
      <c r="F589" s="19"/>
      <c r="G589" s="19"/>
    </row>
    <row r="590" spans="2:13" x14ac:dyDescent="0.25">
      <c r="B590" s="19"/>
      <c r="C590" s="19"/>
      <c r="D590" s="19"/>
      <c r="E590" s="19"/>
      <c r="F590" s="19"/>
      <c r="G590" s="19"/>
    </row>
    <row r="591" spans="2:13" x14ac:dyDescent="0.25">
      <c r="B591" s="19" t="s">
        <v>181</v>
      </c>
      <c r="C591" s="19"/>
      <c r="D591" s="19"/>
      <c r="E591" s="19"/>
      <c r="F591" s="19"/>
      <c r="G591" s="19"/>
      <c r="H591" t="s">
        <v>10</v>
      </c>
      <c r="J591" s="3">
        <f>2.35*1.76</f>
        <v>4.1360000000000001</v>
      </c>
    </row>
    <row r="592" spans="2:13" x14ac:dyDescent="0.25">
      <c r="B592" s="19" t="str">
        <f ca="1">_xlfn.FORMULATEXT(J591)</f>
        <v>=2,35*1,76</v>
      </c>
      <c r="C592" s="19"/>
      <c r="D592" s="19"/>
      <c r="E592" s="19"/>
      <c r="F592" s="19"/>
      <c r="G592" s="19"/>
    </row>
    <row r="593" spans="2:13" x14ac:dyDescent="0.25">
      <c r="B593" s="19"/>
      <c r="C593" s="19"/>
      <c r="D593" s="19"/>
      <c r="E593" s="19"/>
      <c r="F593" s="19"/>
      <c r="G593" s="19"/>
    </row>
    <row r="594" spans="2:13" x14ac:dyDescent="0.25">
      <c r="B594" s="19" t="s">
        <v>188</v>
      </c>
      <c r="C594" s="19"/>
      <c r="D594" s="19"/>
      <c r="E594" s="19"/>
      <c r="F594" s="19"/>
      <c r="G594" s="19"/>
      <c r="H594" t="s">
        <v>10</v>
      </c>
      <c r="J594" s="3">
        <f>3.61*1.06</f>
        <v>3.8266</v>
      </c>
    </row>
    <row r="595" spans="2:13" x14ac:dyDescent="0.25">
      <c r="B595" s="19" t="str">
        <f ca="1">_xlfn.FORMULATEXT(J594)</f>
        <v>=3,61*1,06</v>
      </c>
      <c r="C595" s="19"/>
      <c r="D595" s="19"/>
      <c r="E595" s="19"/>
      <c r="F595" s="19"/>
      <c r="G595" s="19"/>
    </row>
    <row r="596" spans="2:13" x14ac:dyDescent="0.25">
      <c r="B596" s="19"/>
      <c r="C596" s="19"/>
      <c r="D596" s="19"/>
      <c r="E596" s="19"/>
      <c r="F596" s="19"/>
      <c r="G596" s="19"/>
    </row>
    <row r="597" spans="2:13" x14ac:dyDescent="0.25">
      <c r="B597" s="19" t="s">
        <v>189</v>
      </c>
      <c r="C597" s="19"/>
      <c r="D597" s="19"/>
      <c r="E597" s="19"/>
      <c r="F597" s="19"/>
      <c r="G597" s="19"/>
      <c r="H597" t="s">
        <v>10</v>
      </c>
      <c r="J597" s="3">
        <f>4.46*1.76</f>
        <v>7.8495999999999997</v>
      </c>
    </row>
    <row r="598" spans="2:13" x14ac:dyDescent="0.25">
      <c r="B598" s="19" t="str">
        <f ca="1">_xlfn.FORMULATEXT(J597)</f>
        <v>=4,46*1,76</v>
      </c>
      <c r="C598" s="19"/>
      <c r="D598" s="19"/>
      <c r="E598" s="19"/>
      <c r="F598" s="19"/>
      <c r="G598" s="19"/>
    </row>
    <row r="599" spans="2:13" x14ac:dyDescent="0.25">
      <c r="B599" s="19"/>
      <c r="C599" s="19"/>
      <c r="D599" s="19"/>
      <c r="E599" s="19"/>
      <c r="F599" s="19"/>
      <c r="G599" s="19"/>
    </row>
    <row r="600" spans="2:13" x14ac:dyDescent="0.25">
      <c r="B600" s="19" t="s">
        <v>190</v>
      </c>
      <c r="C600" s="19"/>
      <c r="D600" s="19"/>
      <c r="E600" s="19"/>
      <c r="F600" s="19"/>
      <c r="G600" s="19"/>
      <c r="H600" t="s">
        <v>10</v>
      </c>
      <c r="J600" s="3">
        <f>4.57*2.5</f>
        <v>11.425000000000001</v>
      </c>
    </row>
    <row r="601" spans="2:13" x14ac:dyDescent="0.25">
      <c r="B601" s="19" t="str">
        <f ca="1">_xlfn.FORMULATEXT(J600)</f>
        <v>=4,57*2,5</v>
      </c>
      <c r="C601" s="19"/>
      <c r="D601" s="19"/>
      <c r="E601" s="19"/>
      <c r="F601" s="19"/>
      <c r="G601" s="19"/>
    </row>
    <row r="602" spans="2:13" x14ac:dyDescent="0.25">
      <c r="B602" s="19"/>
      <c r="C602" s="19"/>
      <c r="D602" s="19"/>
      <c r="E602" s="19"/>
      <c r="F602" s="19"/>
      <c r="G602" s="19"/>
    </row>
    <row r="603" spans="2:13" x14ac:dyDescent="0.25">
      <c r="B603" s="19" t="s">
        <v>120</v>
      </c>
      <c r="C603" s="19"/>
      <c r="D603" s="19"/>
      <c r="E603" s="19"/>
      <c r="F603" s="19"/>
      <c r="G603" s="19"/>
      <c r="H603" t="s">
        <v>10</v>
      </c>
      <c r="J603" s="3">
        <f>18.77</f>
        <v>18.77</v>
      </c>
    </row>
    <row r="604" spans="2:13" x14ac:dyDescent="0.25">
      <c r="B604" s="19"/>
      <c r="C604" s="19"/>
      <c r="D604" s="19"/>
      <c r="E604" s="19"/>
      <c r="F604" s="19"/>
      <c r="G604" s="19"/>
    </row>
    <row r="605" spans="2:13" x14ac:dyDescent="0.25">
      <c r="B605" s="19"/>
      <c r="C605" s="19"/>
      <c r="D605" s="19"/>
      <c r="E605" s="19"/>
      <c r="F605" s="19"/>
      <c r="G605" s="19"/>
    </row>
    <row r="606" spans="2:13" x14ac:dyDescent="0.25">
      <c r="B606" s="20" t="s">
        <v>73</v>
      </c>
      <c r="C606" s="20"/>
      <c r="D606" s="20"/>
      <c r="E606" s="20"/>
      <c r="F606" s="20"/>
      <c r="G606" s="20"/>
      <c r="M606" s="11">
        <f>SUM(J610,J612)</f>
        <v>22.415000000000003</v>
      </c>
    </row>
    <row r="607" spans="2:13" x14ac:dyDescent="0.25">
      <c r="B607" s="19"/>
      <c r="C607" s="19"/>
      <c r="D607" s="19"/>
      <c r="E607" s="19"/>
      <c r="F607" s="19"/>
      <c r="G607" s="19"/>
    </row>
    <row r="608" spans="2:13" x14ac:dyDescent="0.25">
      <c r="B608" s="19" t="str">
        <f ca="1">_xlfn.FORMULATEXT(I608)</f>
        <v>=(1,97+1,957)*2</v>
      </c>
      <c r="C608" s="19"/>
      <c r="D608" s="19"/>
      <c r="E608" s="19"/>
      <c r="F608" s="19"/>
      <c r="G608" s="19"/>
      <c r="H608" t="s">
        <v>13</v>
      </c>
      <c r="I608">
        <f>(1.97+1.957)*2</f>
        <v>7.8540000000000001</v>
      </c>
    </row>
    <row r="609" spans="2:13" x14ac:dyDescent="0.25">
      <c r="B609" s="19" t="s">
        <v>191</v>
      </c>
      <c r="C609" s="19"/>
      <c r="D609" s="19"/>
      <c r="E609" s="19"/>
      <c r="F609" s="19"/>
      <c r="G609" s="19"/>
      <c r="H609" t="s">
        <v>10</v>
      </c>
      <c r="I609">
        <v>2.5</v>
      </c>
    </row>
    <row r="610" spans="2:13" x14ac:dyDescent="0.25">
      <c r="B610" s="19"/>
      <c r="C610" s="19"/>
      <c r="D610" s="19"/>
      <c r="E610" s="19"/>
      <c r="F610" s="19"/>
      <c r="G610" s="19"/>
      <c r="J610" s="3">
        <f>I608*I609</f>
        <v>19.635000000000002</v>
      </c>
    </row>
    <row r="611" spans="2:13" x14ac:dyDescent="0.25">
      <c r="B611" s="19"/>
      <c r="C611" s="19"/>
      <c r="D611" s="19"/>
      <c r="E611" s="19"/>
      <c r="F611" s="19"/>
      <c r="G611" s="19"/>
    </row>
    <row r="612" spans="2:13" x14ac:dyDescent="0.25">
      <c r="B612" s="19" t="s">
        <v>192</v>
      </c>
      <c r="C612" s="19"/>
      <c r="D612" s="19"/>
      <c r="E612" s="19"/>
      <c r="F612" s="19"/>
      <c r="G612" s="19"/>
      <c r="H612" t="s">
        <v>10</v>
      </c>
      <c r="J612" s="3">
        <v>2.78</v>
      </c>
    </row>
    <row r="613" spans="2:13" x14ac:dyDescent="0.25">
      <c r="B613" s="19"/>
      <c r="C613" s="19"/>
      <c r="D613" s="19"/>
      <c r="E613" s="19"/>
      <c r="F613" s="19"/>
      <c r="G613" s="19"/>
    </row>
    <row r="614" spans="2:13" x14ac:dyDescent="0.25">
      <c r="B614" s="19"/>
      <c r="C614" s="19"/>
      <c r="D614" s="19"/>
      <c r="E614" s="19"/>
      <c r="F614" s="19"/>
      <c r="G614" s="19"/>
    </row>
    <row r="615" spans="2:13" x14ac:dyDescent="0.25">
      <c r="B615" s="19"/>
      <c r="C615" s="19"/>
      <c r="D615" s="19"/>
      <c r="E615" s="19"/>
      <c r="F615" s="19"/>
      <c r="G615" s="19"/>
    </row>
    <row r="616" spans="2:13" x14ac:dyDescent="0.25">
      <c r="B616" s="20" t="s">
        <v>91</v>
      </c>
      <c r="C616" s="20"/>
      <c r="D616" s="20"/>
      <c r="E616" s="20"/>
      <c r="F616" s="20"/>
      <c r="G616" s="20"/>
      <c r="M616" s="11">
        <f>SUM(J620,J622)</f>
        <v>32.089600000000004</v>
      </c>
    </row>
    <row r="617" spans="2:13" x14ac:dyDescent="0.25">
      <c r="B617" s="19"/>
      <c r="C617" s="19"/>
      <c r="D617" s="19"/>
      <c r="E617" s="19"/>
      <c r="F617" s="19"/>
      <c r="G617" s="19"/>
    </row>
    <row r="618" spans="2:13" x14ac:dyDescent="0.25">
      <c r="B618" s="19" t="str">
        <f ca="1">_xlfn.FORMULATEXT(I618)</f>
        <v>=(3,755+2,35)*2</v>
      </c>
      <c r="C618" s="19"/>
      <c r="D618" s="19"/>
      <c r="E618" s="19"/>
      <c r="F618" s="19"/>
      <c r="G618" s="19"/>
      <c r="H618" t="s">
        <v>13</v>
      </c>
      <c r="I618">
        <f>(3.755+2.35)*2</f>
        <v>12.21</v>
      </c>
    </row>
    <row r="619" spans="2:13" x14ac:dyDescent="0.25">
      <c r="B619" s="19" t="s">
        <v>194</v>
      </c>
      <c r="C619" s="19"/>
      <c r="D619" s="19"/>
      <c r="E619" s="19"/>
      <c r="F619" s="19"/>
      <c r="G619" s="19"/>
      <c r="H619" t="s">
        <v>13</v>
      </c>
      <c r="I619">
        <v>1.76</v>
      </c>
    </row>
    <row r="620" spans="2:13" x14ac:dyDescent="0.25">
      <c r="B620" s="19"/>
      <c r="C620" s="19"/>
      <c r="D620" s="19"/>
      <c r="E620" s="19"/>
      <c r="F620" s="19"/>
      <c r="G620" s="19"/>
      <c r="H620" t="s">
        <v>10</v>
      </c>
      <c r="J620" s="3">
        <f>I618*I619</f>
        <v>21.489600000000003</v>
      </c>
    </row>
    <row r="621" spans="2:13" x14ac:dyDescent="0.25">
      <c r="B621" s="19"/>
      <c r="C621" s="19"/>
      <c r="D621" s="19"/>
      <c r="E621" s="19"/>
      <c r="F621" s="19"/>
      <c r="G621" s="19"/>
    </row>
    <row r="622" spans="2:13" x14ac:dyDescent="0.25">
      <c r="B622" s="19" t="s">
        <v>193</v>
      </c>
      <c r="C622" s="19"/>
      <c r="D622" s="19"/>
      <c r="E622" s="19"/>
      <c r="F622" s="19"/>
      <c r="G622" s="19"/>
      <c r="J622" s="3">
        <v>10.6</v>
      </c>
    </row>
    <row r="623" spans="2:13" x14ac:dyDescent="0.25">
      <c r="B623" s="19"/>
      <c r="C623" s="19"/>
      <c r="D623" s="19"/>
      <c r="E623" s="19"/>
      <c r="F623" s="19"/>
      <c r="G623" s="19"/>
    </row>
    <row r="624" spans="2:13" x14ac:dyDescent="0.25">
      <c r="B624" s="19"/>
      <c r="C624" s="19"/>
      <c r="D624" s="19"/>
      <c r="E624" s="19"/>
      <c r="F624" s="19"/>
      <c r="G624" s="19"/>
    </row>
    <row r="625" spans="2:7" x14ac:dyDescent="0.25">
      <c r="B625" s="19"/>
      <c r="C625" s="19"/>
      <c r="D625" s="19"/>
      <c r="E625" s="19"/>
      <c r="F625" s="19"/>
      <c r="G625" s="19"/>
    </row>
    <row r="626" spans="2:7" x14ac:dyDescent="0.25">
      <c r="B626" s="19"/>
      <c r="C626" s="19"/>
      <c r="D626" s="19"/>
      <c r="E626" s="19"/>
      <c r="F626" s="19"/>
      <c r="G626" s="19"/>
    </row>
    <row r="627" spans="2:7" x14ac:dyDescent="0.25">
      <c r="B627" s="19"/>
      <c r="C627" s="19"/>
      <c r="D627" s="19"/>
      <c r="E627" s="19"/>
      <c r="F627" s="19"/>
      <c r="G627" s="19"/>
    </row>
    <row r="628" spans="2:7" x14ac:dyDescent="0.25">
      <c r="B628" s="19"/>
      <c r="C628" s="19"/>
      <c r="D628" s="19"/>
      <c r="E628" s="19"/>
      <c r="F628" s="19"/>
      <c r="G628" s="19"/>
    </row>
    <row r="629" spans="2:7" x14ac:dyDescent="0.25">
      <c r="B629" s="19"/>
      <c r="C629" s="19"/>
      <c r="D629" s="19"/>
      <c r="E629" s="19"/>
      <c r="F629" s="19"/>
      <c r="G629" s="19"/>
    </row>
    <row r="630" spans="2:7" x14ac:dyDescent="0.25">
      <c r="B630" s="19"/>
      <c r="C630" s="19"/>
      <c r="D630" s="19"/>
      <c r="E630" s="19"/>
      <c r="F630" s="19"/>
      <c r="G630" s="19"/>
    </row>
    <row r="631" spans="2:7" x14ac:dyDescent="0.25">
      <c r="B631" s="19"/>
      <c r="C631" s="19"/>
      <c r="D631" s="19"/>
      <c r="E631" s="19"/>
      <c r="F631" s="19"/>
      <c r="G631" s="19"/>
    </row>
    <row r="632" spans="2:7" x14ac:dyDescent="0.25">
      <c r="B632" s="19"/>
      <c r="C632" s="19"/>
      <c r="D632" s="19"/>
      <c r="E632" s="19"/>
      <c r="F632" s="19"/>
      <c r="G632" s="19"/>
    </row>
    <row r="633" spans="2:7" x14ac:dyDescent="0.25">
      <c r="B633" s="19"/>
      <c r="C633" s="19"/>
      <c r="D633" s="19"/>
      <c r="E633" s="19"/>
      <c r="F633" s="19"/>
      <c r="G633" s="19"/>
    </row>
    <row r="634" spans="2:7" x14ac:dyDescent="0.25">
      <c r="B634" s="19"/>
      <c r="C634" s="19"/>
      <c r="D634" s="19"/>
      <c r="E634" s="19"/>
      <c r="F634" s="19"/>
      <c r="G634" s="19"/>
    </row>
    <row r="635" spans="2:7" x14ac:dyDescent="0.25">
      <c r="B635" s="19"/>
      <c r="C635" s="19"/>
      <c r="D635" s="19"/>
      <c r="E635" s="19"/>
      <c r="F635" s="19"/>
      <c r="G635" s="19"/>
    </row>
    <row r="636" spans="2:7" x14ac:dyDescent="0.25">
      <c r="B636" s="19"/>
      <c r="C636" s="19"/>
      <c r="D636" s="19"/>
      <c r="E636" s="19"/>
      <c r="F636" s="19"/>
      <c r="G636" s="19"/>
    </row>
    <row r="637" spans="2:7" x14ac:dyDescent="0.25">
      <c r="B637" s="19"/>
      <c r="C637" s="19"/>
      <c r="D637" s="19"/>
      <c r="E637" s="19"/>
      <c r="F637" s="19"/>
      <c r="G637" s="19"/>
    </row>
    <row r="638" spans="2:7" x14ac:dyDescent="0.25">
      <c r="B638" s="19"/>
      <c r="C638" s="19"/>
      <c r="D638" s="19"/>
      <c r="E638" s="19"/>
      <c r="F638" s="19"/>
      <c r="G638" s="19"/>
    </row>
    <row r="639" spans="2:7" x14ac:dyDescent="0.25">
      <c r="B639" s="19"/>
      <c r="C639" s="19"/>
      <c r="D639" s="19"/>
      <c r="E639" s="19"/>
      <c r="F639" s="19"/>
      <c r="G639" s="19"/>
    </row>
    <row r="640" spans="2:7" x14ac:dyDescent="0.25">
      <c r="B640" s="19"/>
      <c r="C640" s="19"/>
      <c r="D640" s="19"/>
      <c r="E640" s="19"/>
      <c r="F640" s="19"/>
      <c r="G640" s="19"/>
    </row>
    <row r="641" spans="2:7" x14ac:dyDescent="0.25">
      <c r="B641" s="19"/>
      <c r="C641" s="19"/>
      <c r="D641" s="19"/>
      <c r="E641" s="19"/>
      <c r="F641" s="19"/>
      <c r="G641" s="19"/>
    </row>
    <row r="642" spans="2:7" x14ac:dyDescent="0.25">
      <c r="B642" s="19"/>
      <c r="C642" s="19"/>
      <c r="D642" s="19"/>
      <c r="E642" s="19"/>
      <c r="F642" s="19"/>
      <c r="G642" s="19"/>
    </row>
    <row r="643" spans="2:7" x14ac:dyDescent="0.25">
      <c r="B643" s="19"/>
      <c r="C643" s="19"/>
      <c r="D643" s="19"/>
      <c r="E643" s="19"/>
      <c r="F643" s="19"/>
      <c r="G643" s="19"/>
    </row>
    <row r="644" spans="2:7" x14ac:dyDescent="0.25">
      <c r="B644" s="19"/>
      <c r="C644" s="19"/>
      <c r="D644" s="19"/>
      <c r="E644" s="19"/>
      <c r="F644" s="19"/>
      <c r="G644" s="19"/>
    </row>
    <row r="645" spans="2:7" x14ac:dyDescent="0.25">
      <c r="B645" s="19"/>
      <c r="C645" s="19"/>
      <c r="D645" s="19"/>
      <c r="E645" s="19"/>
      <c r="F645" s="19"/>
      <c r="G645" s="19"/>
    </row>
    <row r="646" spans="2:7" x14ac:dyDescent="0.25">
      <c r="B646" s="19"/>
      <c r="C646" s="19"/>
      <c r="D646" s="19"/>
      <c r="E646" s="19"/>
      <c r="F646" s="19"/>
      <c r="G646" s="19"/>
    </row>
    <row r="647" spans="2:7" x14ac:dyDescent="0.25">
      <c r="B647" s="19"/>
      <c r="C647" s="19"/>
      <c r="D647" s="19"/>
      <c r="E647" s="19"/>
      <c r="F647" s="19"/>
      <c r="G647" s="19"/>
    </row>
    <row r="648" spans="2:7" x14ac:dyDescent="0.25">
      <c r="B648" s="19"/>
      <c r="C648" s="19"/>
      <c r="D648" s="19"/>
      <c r="E648" s="19"/>
      <c r="F648" s="19"/>
      <c r="G648" s="19"/>
    </row>
    <row r="649" spans="2:7" x14ac:dyDescent="0.25">
      <c r="B649" s="19"/>
      <c r="C649" s="19"/>
      <c r="D649" s="19"/>
      <c r="E649" s="19"/>
      <c r="F649" s="19"/>
      <c r="G649" s="19"/>
    </row>
    <row r="650" spans="2:7" x14ac:dyDescent="0.25">
      <c r="B650" s="19"/>
      <c r="C650" s="19"/>
      <c r="D650" s="19"/>
      <c r="E650" s="19"/>
      <c r="F650" s="19"/>
      <c r="G650" s="19"/>
    </row>
    <row r="651" spans="2:7" x14ac:dyDescent="0.25">
      <c r="B651" s="19"/>
      <c r="C651" s="19"/>
      <c r="D651" s="19"/>
      <c r="E651" s="19"/>
      <c r="F651" s="19"/>
      <c r="G651" s="19"/>
    </row>
    <row r="652" spans="2:7" x14ac:dyDescent="0.25">
      <c r="B652" s="19"/>
      <c r="C652" s="19"/>
      <c r="D652" s="19"/>
      <c r="E652" s="19"/>
      <c r="F652" s="19"/>
      <c r="G652" s="19"/>
    </row>
    <row r="653" spans="2:7" x14ac:dyDescent="0.25">
      <c r="B653" s="19"/>
      <c r="C653" s="19"/>
      <c r="D653" s="19"/>
      <c r="E653" s="19"/>
      <c r="F653" s="19"/>
      <c r="G653" s="19"/>
    </row>
    <row r="654" spans="2:7" x14ac:dyDescent="0.25">
      <c r="B654" s="19"/>
      <c r="C654" s="19"/>
      <c r="D654" s="19"/>
      <c r="E654" s="19"/>
      <c r="F654" s="19"/>
      <c r="G654" s="19"/>
    </row>
    <row r="655" spans="2:7" x14ac:dyDescent="0.25">
      <c r="B655" s="19"/>
      <c r="C655" s="19"/>
      <c r="D655" s="19"/>
      <c r="E655" s="19"/>
      <c r="F655" s="19"/>
      <c r="G655" s="19"/>
    </row>
    <row r="656" spans="2:7" x14ac:dyDescent="0.25">
      <c r="B656" s="19"/>
      <c r="C656" s="19"/>
      <c r="D656" s="19"/>
      <c r="E656" s="19"/>
      <c r="F656" s="19"/>
      <c r="G656" s="19"/>
    </row>
    <row r="657" spans="2:7" x14ac:dyDescent="0.25">
      <c r="B657" s="19"/>
      <c r="C657" s="19"/>
      <c r="D657" s="19"/>
      <c r="E657" s="19"/>
      <c r="F657" s="19"/>
      <c r="G657" s="19"/>
    </row>
    <row r="658" spans="2:7" x14ac:dyDescent="0.25">
      <c r="B658" s="19"/>
      <c r="C658" s="19"/>
      <c r="D658" s="19"/>
      <c r="E658" s="19"/>
      <c r="F658" s="19"/>
      <c r="G658" s="19"/>
    </row>
    <row r="659" spans="2:7" x14ac:dyDescent="0.25">
      <c r="B659" s="19"/>
      <c r="C659" s="19"/>
      <c r="D659" s="19"/>
      <c r="E659" s="19"/>
      <c r="F659" s="19"/>
      <c r="G659" s="19"/>
    </row>
    <row r="660" spans="2:7" x14ac:dyDescent="0.25">
      <c r="B660" s="19"/>
      <c r="C660" s="19"/>
      <c r="D660" s="19"/>
      <c r="E660" s="19"/>
      <c r="F660" s="19"/>
      <c r="G660" s="19"/>
    </row>
    <row r="661" spans="2:7" x14ac:dyDescent="0.25">
      <c r="B661" s="19"/>
      <c r="C661" s="19"/>
      <c r="D661" s="19"/>
      <c r="E661" s="19"/>
      <c r="F661" s="19"/>
      <c r="G661" s="19"/>
    </row>
    <row r="662" spans="2:7" x14ac:dyDescent="0.25">
      <c r="B662" s="19"/>
      <c r="C662" s="19"/>
      <c r="D662" s="19"/>
      <c r="E662" s="19"/>
      <c r="F662" s="19"/>
      <c r="G662" s="19"/>
    </row>
    <row r="663" spans="2:7" x14ac:dyDescent="0.25">
      <c r="B663" s="19"/>
      <c r="C663" s="19"/>
      <c r="D663" s="19"/>
      <c r="E663" s="19"/>
      <c r="F663" s="19"/>
      <c r="G663" s="19"/>
    </row>
    <row r="664" spans="2:7" x14ac:dyDescent="0.25">
      <c r="B664" s="19"/>
      <c r="C664" s="19"/>
      <c r="D664" s="19"/>
      <c r="E664" s="19"/>
      <c r="F664" s="19"/>
      <c r="G664" s="19"/>
    </row>
    <row r="665" spans="2:7" x14ac:dyDescent="0.25">
      <c r="B665" s="19"/>
      <c r="C665" s="19"/>
      <c r="D665" s="19"/>
      <c r="E665" s="19"/>
      <c r="F665" s="19"/>
      <c r="G665" s="19"/>
    </row>
    <row r="666" spans="2:7" x14ac:dyDescent="0.25">
      <c r="B666" s="19"/>
      <c r="C666" s="19"/>
      <c r="D666" s="19"/>
      <c r="E666" s="19"/>
      <c r="F666" s="19"/>
      <c r="G666" s="19"/>
    </row>
    <row r="667" spans="2:7" x14ac:dyDescent="0.25">
      <c r="B667" s="19"/>
      <c r="C667" s="19"/>
      <c r="D667" s="19"/>
      <c r="E667" s="19"/>
      <c r="F667" s="19"/>
      <c r="G667" s="19"/>
    </row>
    <row r="668" spans="2:7" x14ac:dyDescent="0.25">
      <c r="B668" s="19"/>
      <c r="C668" s="19"/>
      <c r="D668" s="19"/>
      <c r="E668" s="19"/>
      <c r="F668" s="19"/>
      <c r="G668" s="19"/>
    </row>
    <row r="669" spans="2:7" x14ac:dyDescent="0.25">
      <c r="B669" s="19"/>
      <c r="C669" s="19"/>
      <c r="D669" s="19"/>
      <c r="E669" s="19"/>
      <c r="F669" s="19"/>
      <c r="G669" s="19"/>
    </row>
    <row r="670" spans="2:7" x14ac:dyDescent="0.25">
      <c r="B670" s="19"/>
      <c r="C670" s="19"/>
      <c r="D670" s="19"/>
      <c r="E670" s="19"/>
      <c r="F670" s="19"/>
      <c r="G670" s="19"/>
    </row>
    <row r="671" spans="2:7" x14ac:dyDescent="0.25">
      <c r="B671" s="19"/>
      <c r="C671" s="19"/>
      <c r="D671" s="19"/>
      <c r="E671" s="19"/>
      <c r="F671" s="19"/>
      <c r="G671" s="19"/>
    </row>
    <row r="672" spans="2:7" x14ac:dyDescent="0.25">
      <c r="B672" s="19"/>
      <c r="C672" s="19"/>
      <c r="D672" s="19"/>
      <c r="E672" s="19"/>
      <c r="F672" s="19"/>
      <c r="G672" s="19"/>
    </row>
    <row r="673" spans="2:7" x14ac:dyDescent="0.25">
      <c r="B673" s="19"/>
      <c r="C673" s="19"/>
      <c r="D673" s="19"/>
      <c r="E673" s="19"/>
      <c r="F673" s="19"/>
      <c r="G673" s="19"/>
    </row>
    <row r="674" spans="2:7" x14ac:dyDescent="0.25">
      <c r="B674" s="19"/>
      <c r="C674" s="19"/>
      <c r="D674" s="19"/>
      <c r="E674" s="19"/>
      <c r="F674" s="19"/>
      <c r="G674" s="19"/>
    </row>
    <row r="675" spans="2:7" x14ac:dyDescent="0.25">
      <c r="B675" s="19"/>
      <c r="C675" s="19"/>
      <c r="D675" s="19"/>
      <c r="E675" s="19"/>
      <c r="F675" s="19"/>
      <c r="G675" s="19"/>
    </row>
    <row r="676" spans="2:7" x14ac:dyDescent="0.25">
      <c r="B676" s="19"/>
      <c r="C676" s="19"/>
      <c r="D676" s="19"/>
      <c r="E676" s="19"/>
      <c r="F676" s="19"/>
      <c r="G676" s="19"/>
    </row>
    <row r="677" spans="2:7" x14ac:dyDescent="0.25">
      <c r="B677" s="19"/>
      <c r="C677" s="19"/>
      <c r="D677" s="19"/>
      <c r="E677" s="19"/>
      <c r="F677" s="19"/>
      <c r="G677" s="19"/>
    </row>
    <row r="678" spans="2:7" x14ac:dyDescent="0.25">
      <c r="B678" s="19"/>
      <c r="C678" s="19"/>
      <c r="D678" s="19"/>
      <c r="E678" s="19"/>
      <c r="F678" s="19"/>
      <c r="G678" s="19"/>
    </row>
    <row r="679" spans="2:7" x14ac:dyDescent="0.25">
      <c r="B679" s="19"/>
      <c r="C679" s="19"/>
      <c r="D679" s="19"/>
      <c r="E679" s="19"/>
      <c r="F679" s="19"/>
      <c r="G679" s="19"/>
    </row>
    <row r="680" spans="2:7" x14ac:dyDescent="0.25">
      <c r="B680" s="19"/>
      <c r="C680" s="19"/>
      <c r="D680" s="19"/>
      <c r="E680" s="19"/>
      <c r="F680" s="19"/>
      <c r="G680" s="19"/>
    </row>
    <row r="681" spans="2:7" x14ac:dyDescent="0.25">
      <c r="B681" s="19"/>
      <c r="C681" s="19"/>
      <c r="D681" s="19"/>
      <c r="E681" s="19"/>
      <c r="F681" s="19"/>
      <c r="G681" s="19"/>
    </row>
    <row r="682" spans="2:7" x14ac:dyDescent="0.25">
      <c r="B682" s="19"/>
      <c r="C682" s="19"/>
      <c r="D682" s="19"/>
      <c r="E682" s="19"/>
      <c r="F682" s="19"/>
      <c r="G682" s="19"/>
    </row>
    <row r="683" spans="2:7" x14ac:dyDescent="0.25">
      <c r="B683" s="19"/>
      <c r="C683" s="19"/>
      <c r="D683" s="19"/>
      <c r="E683" s="19"/>
      <c r="F683" s="19"/>
      <c r="G683" s="19"/>
    </row>
    <row r="684" spans="2:7" x14ac:dyDescent="0.25">
      <c r="B684" s="19"/>
      <c r="C684" s="19"/>
      <c r="D684" s="19"/>
      <c r="E684" s="19"/>
      <c r="F684" s="19"/>
      <c r="G684" s="19"/>
    </row>
    <row r="685" spans="2:7" x14ac:dyDescent="0.25">
      <c r="B685" s="19"/>
      <c r="C685" s="19"/>
      <c r="D685" s="19"/>
      <c r="E685" s="19"/>
      <c r="F685" s="19"/>
      <c r="G685" s="19"/>
    </row>
    <row r="686" spans="2:7" x14ac:dyDescent="0.25">
      <c r="B686" s="19"/>
      <c r="C686" s="19"/>
      <c r="D686" s="19"/>
      <c r="E686" s="19"/>
      <c r="F686" s="19"/>
      <c r="G686" s="19"/>
    </row>
    <row r="687" spans="2:7" x14ac:dyDescent="0.25">
      <c r="B687" s="19"/>
      <c r="C687" s="19"/>
      <c r="D687" s="19"/>
      <c r="E687" s="19"/>
      <c r="F687" s="19"/>
      <c r="G687" s="19"/>
    </row>
    <row r="688" spans="2:7" x14ac:dyDescent="0.25">
      <c r="B688" s="19"/>
      <c r="C688" s="19"/>
      <c r="D688" s="19"/>
      <c r="E688" s="19"/>
      <c r="F688" s="19"/>
      <c r="G688" s="19"/>
    </row>
    <row r="689" spans="2:7" x14ac:dyDescent="0.25">
      <c r="B689" s="19"/>
      <c r="C689" s="19"/>
      <c r="D689" s="19"/>
      <c r="E689" s="19"/>
      <c r="F689" s="19"/>
      <c r="G689" s="19"/>
    </row>
    <row r="690" spans="2:7" x14ac:dyDescent="0.25">
      <c r="B690" s="19"/>
      <c r="C690" s="19"/>
      <c r="D690" s="19"/>
      <c r="E690" s="19"/>
      <c r="F690" s="19"/>
      <c r="G690" s="19"/>
    </row>
    <row r="691" spans="2:7" x14ac:dyDescent="0.25">
      <c r="B691" s="19"/>
      <c r="C691" s="19"/>
      <c r="D691" s="19"/>
      <c r="E691" s="19"/>
      <c r="F691" s="19"/>
      <c r="G691" s="19"/>
    </row>
    <row r="692" spans="2:7" x14ac:dyDescent="0.25">
      <c r="B692" s="19"/>
      <c r="C692" s="19"/>
      <c r="D692" s="19"/>
      <c r="E692" s="19"/>
      <c r="F692" s="19"/>
      <c r="G692" s="19"/>
    </row>
    <row r="693" spans="2:7" x14ac:dyDescent="0.25">
      <c r="B693" s="19"/>
      <c r="C693" s="19"/>
      <c r="D693" s="19"/>
      <c r="E693" s="19"/>
      <c r="F693" s="19"/>
      <c r="G693" s="19"/>
    </row>
    <row r="694" spans="2:7" x14ac:dyDescent="0.25">
      <c r="B694" s="19"/>
      <c r="C694" s="19"/>
      <c r="D694" s="19"/>
      <c r="E694" s="19"/>
      <c r="F694" s="19"/>
      <c r="G694" s="19"/>
    </row>
    <row r="695" spans="2:7" x14ac:dyDescent="0.25">
      <c r="B695" s="19"/>
      <c r="C695" s="19"/>
      <c r="D695" s="19"/>
      <c r="E695" s="19"/>
      <c r="F695" s="19"/>
      <c r="G695" s="19"/>
    </row>
    <row r="696" spans="2:7" x14ac:dyDescent="0.25">
      <c r="B696" s="19"/>
      <c r="C696" s="19"/>
      <c r="D696" s="19"/>
      <c r="E696" s="19"/>
      <c r="F696" s="19"/>
      <c r="G696" s="19"/>
    </row>
    <row r="697" spans="2:7" x14ac:dyDescent="0.25">
      <c r="B697" s="19"/>
      <c r="C697" s="19"/>
      <c r="D697" s="19"/>
      <c r="E697" s="19"/>
      <c r="F697" s="19"/>
      <c r="G697" s="19"/>
    </row>
    <row r="698" spans="2:7" x14ac:dyDescent="0.25">
      <c r="B698" s="19"/>
      <c r="C698" s="19"/>
      <c r="D698" s="19"/>
      <c r="E698" s="19"/>
      <c r="F698" s="19"/>
      <c r="G698" s="19"/>
    </row>
    <row r="699" spans="2:7" x14ac:dyDescent="0.25">
      <c r="B699" s="19"/>
      <c r="C699" s="19"/>
      <c r="D699" s="19"/>
      <c r="E699" s="19"/>
      <c r="F699" s="19"/>
      <c r="G699" s="19"/>
    </row>
    <row r="700" spans="2:7" x14ac:dyDescent="0.25">
      <c r="B700" s="19"/>
      <c r="C700" s="19"/>
      <c r="D700" s="19"/>
      <c r="E700" s="19"/>
      <c r="F700" s="19"/>
      <c r="G700" s="19"/>
    </row>
    <row r="701" spans="2:7" x14ac:dyDescent="0.25">
      <c r="B701" s="19"/>
      <c r="C701" s="19"/>
      <c r="D701" s="19"/>
      <c r="E701" s="19"/>
      <c r="F701" s="19"/>
      <c r="G701" s="19"/>
    </row>
    <row r="702" spans="2:7" x14ac:dyDescent="0.25">
      <c r="B702" s="19"/>
      <c r="C702" s="19"/>
      <c r="D702" s="19"/>
      <c r="E702" s="19"/>
      <c r="F702" s="19"/>
      <c r="G702" s="19"/>
    </row>
    <row r="703" spans="2:7" x14ac:dyDescent="0.25">
      <c r="B703" s="19"/>
      <c r="C703" s="19"/>
      <c r="D703" s="19"/>
      <c r="E703" s="19"/>
      <c r="F703" s="19"/>
      <c r="G703" s="19"/>
    </row>
    <row r="704" spans="2:7" x14ac:dyDescent="0.25">
      <c r="B704" s="19"/>
      <c r="C704" s="19"/>
      <c r="D704" s="19"/>
      <c r="E704" s="19"/>
      <c r="F704" s="19"/>
      <c r="G704" s="19"/>
    </row>
    <row r="705" spans="2:7" x14ac:dyDescent="0.25">
      <c r="B705" s="19"/>
      <c r="C705" s="19"/>
      <c r="D705" s="19"/>
      <c r="E705" s="19"/>
      <c r="F705" s="19"/>
      <c r="G705" s="19"/>
    </row>
    <row r="706" spans="2:7" x14ac:dyDescent="0.25">
      <c r="B706" s="19"/>
      <c r="C706" s="19"/>
      <c r="D706" s="19"/>
      <c r="E706" s="19"/>
      <c r="F706" s="19"/>
      <c r="G706" s="19"/>
    </row>
    <row r="707" spans="2:7" x14ac:dyDescent="0.25">
      <c r="B707" s="19"/>
      <c r="C707" s="19"/>
      <c r="D707" s="19"/>
      <c r="E707" s="19"/>
      <c r="F707" s="19"/>
      <c r="G707" s="19"/>
    </row>
    <row r="708" spans="2:7" x14ac:dyDescent="0.25">
      <c r="B708" s="19"/>
      <c r="C708" s="19"/>
      <c r="D708" s="19"/>
      <c r="E708" s="19"/>
      <c r="F708" s="19"/>
      <c r="G708" s="19"/>
    </row>
    <row r="709" spans="2:7" x14ac:dyDescent="0.25">
      <c r="B709" s="19"/>
      <c r="C709" s="19"/>
      <c r="D709" s="19"/>
      <c r="E709" s="19"/>
      <c r="F709" s="19"/>
      <c r="G709" s="19"/>
    </row>
    <row r="710" spans="2:7" x14ac:dyDescent="0.25">
      <c r="B710" s="19"/>
      <c r="C710" s="19"/>
      <c r="D710" s="19"/>
      <c r="E710" s="19"/>
      <c r="F710" s="19"/>
      <c r="G710" s="19"/>
    </row>
    <row r="711" spans="2:7" x14ac:dyDescent="0.25">
      <c r="B711" s="19"/>
      <c r="C711" s="19"/>
      <c r="D711" s="19"/>
      <c r="E711" s="19"/>
      <c r="F711" s="19"/>
      <c r="G711" s="19"/>
    </row>
    <row r="712" spans="2:7" x14ac:dyDescent="0.25">
      <c r="B712" s="19"/>
      <c r="C712" s="19"/>
      <c r="D712" s="19"/>
      <c r="E712" s="19"/>
      <c r="F712" s="19"/>
      <c r="G712" s="19"/>
    </row>
    <row r="713" spans="2:7" x14ac:dyDescent="0.25">
      <c r="B713" s="19"/>
      <c r="C713" s="19"/>
      <c r="D713" s="19"/>
      <c r="E713" s="19"/>
      <c r="F713" s="19"/>
      <c r="G713" s="19"/>
    </row>
    <row r="714" spans="2:7" x14ac:dyDescent="0.25">
      <c r="B714" s="19"/>
      <c r="C714" s="19"/>
      <c r="D714" s="19"/>
      <c r="E714" s="19"/>
      <c r="F714" s="19"/>
      <c r="G714" s="19"/>
    </row>
    <row r="715" spans="2:7" x14ac:dyDescent="0.25">
      <c r="B715" s="19"/>
      <c r="C715" s="19"/>
      <c r="D715" s="19"/>
      <c r="E715" s="19"/>
      <c r="F715" s="19"/>
      <c r="G715" s="19"/>
    </row>
    <row r="716" spans="2:7" x14ac:dyDescent="0.25">
      <c r="B716" s="19"/>
      <c r="C716" s="19"/>
      <c r="D716" s="19"/>
      <c r="E716" s="19"/>
      <c r="F716" s="19"/>
      <c r="G716" s="19"/>
    </row>
    <row r="717" spans="2:7" x14ac:dyDescent="0.25">
      <c r="B717" s="19"/>
      <c r="C717" s="19"/>
      <c r="D717" s="19"/>
      <c r="E717" s="19"/>
      <c r="F717" s="19"/>
      <c r="G717" s="19"/>
    </row>
    <row r="718" spans="2:7" x14ac:dyDescent="0.25">
      <c r="B718" s="19"/>
      <c r="C718" s="19"/>
      <c r="D718" s="19"/>
      <c r="E718" s="19"/>
      <c r="F718" s="19"/>
      <c r="G718" s="19"/>
    </row>
    <row r="719" spans="2:7" x14ac:dyDescent="0.25">
      <c r="B719" s="19"/>
      <c r="C719" s="19"/>
      <c r="D719" s="19"/>
      <c r="E719" s="19"/>
      <c r="F719" s="19"/>
      <c r="G719" s="19"/>
    </row>
    <row r="720" spans="2:7" x14ac:dyDescent="0.25">
      <c r="B720" s="19"/>
      <c r="C720" s="19"/>
      <c r="D720" s="19"/>
      <c r="E720" s="19"/>
      <c r="F720" s="19"/>
      <c r="G720" s="19"/>
    </row>
    <row r="721" spans="2:7" x14ac:dyDescent="0.25">
      <c r="B721" s="19"/>
      <c r="C721" s="19"/>
      <c r="D721" s="19"/>
      <c r="E721" s="19"/>
      <c r="F721" s="19"/>
      <c r="G721" s="19"/>
    </row>
    <row r="722" spans="2:7" x14ac:dyDescent="0.25">
      <c r="B722" s="19"/>
      <c r="C722" s="19"/>
      <c r="D722" s="19"/>
      <c r="E722" s="19"/>
      <c r="F722" s="19"/>
      <c r="G722" s="19"/>
    </row>
    <row r="723" spans="2:7" x14ac:dyDescent="0.25">
      <c r="B723" s="19"/>
      <c r="C723" s="19"/>
      <c r="D723" s="19"/>
      <c r="E723" s="19"/>
      <c r="F723" s="19"/>
      <c r="G723" s="19"/>
    </row>
    <row r="724" spans="2:7" x14ac:dyDescent="0.25">
      <c r="B724" s="19"/>
      <c r="C724" s="19"/>
      <c r="D724" s="19"/>
      <c r="E724" s="19"/>
      <c r="F724" s="19"/>
      <c r="G724" s="19"/>
    </row>
    <row r="725" spans="2:7" x14ac:dyDescent="0.25">
      <c r="B725" s="19"/>
      <c r="C725" s="19"/>
      <c r="D725" s="19"/>
      <c r="E725" s="19"/>
      <c r="F725" s="19"/>
      <c r="G725" s="19"/>
    </row>
    <row r="726" spans="2:7" x14ac:dyDescent="0.25">
      <c r="B726" s="19"/>
      <c r="C726" s="19"/>
      <c r="D726" s="19"/>
      <c r="E726" s="19"/>
      <c r="F726" s="19"/>
      <c r="G726" s="19"/>
    </row>
    <row r="727" spans="2:7" x14ac:dyDescent="0.25">
      <c r="B727" s="19"/>
      <c r="C727" s="19"/>
      <c r="D727" s="19"/>
      <c r="E727" s="19"/>
      <c r="F727" s="19"/>
      <c r="G727" s="19"/>
    </row>
    <row r="728" spans="2:7" x14ac:dyDescent="0.25">
      <c r="B728" s="19"/>
      <c r="C728" s="19"/>
      <c r="D728" s="19"/>
      <c r="E728" s="19"/>
      <c r="F728" s="19"/>
      <c r="G728" s="19"/>
    </row>
    <row r="729" spans="2:7" x14ac:dyDescent="0.25">
      <c r="B729" s="19"/>
      <c r="C729" s="19"/>
      <c r="D729" s="19"/>
      <c r="E729" s="19"/>
      <c r="F729" s="19"/>
      <c r="G729" s="19"/>
    </row>
    <row r="730" spans="2:7" x14ac:dyDescent="0.25">
      <c r="B730" s="19"/>
      <c r="C730" s="19"/>
      <c r="D730" s="19"/>
      <c r="E730" s="19"/>
      <c r="F730" s="19"/>
      <c r="G730" s="19"/>
    </row>
    <row r="731" spans="2:7" x14ac:dyDescent="0.25">
      <c r="B731" s="19"/>
      <c r="C731" s="19"/>
      <c r="D731" s="19"/>
      <c r="E731" s="19"/>
      <c r="F731" s="19"/>
      <c r="G731" s="19"/>
    </row>
    <row r="732" spans="2:7" x14ac:dyDescent="0.25">
      <c r="B732" s="19"/>
      <c r="C732" s="19"/>
      <c r="D732" s="19"/>
      <c r="E732" s="19"/>
      <c r="F732" s="19"/>
      <c r="G732" s="19"/>
    </row>
    <row r="733" spans="2:7" x14ac:dyDescent="0.25">
      <c r="B733" s="19"/>
      <c r="C733" s="19"/>
      <c r="D733" s="19"/>
      <c r="E733" s="19"/>
      <c r="F733" s="19"/>
      <c r="G733" s="19"/>
    </row>
    <row r="734" spans="2:7" x14ac:dyDescent="0.25">
      <c r="B734" s="19"/>
      <c r="C734" s="19"/>
      <c r="D734" s="19"/>
      <c r="E734" s="19"/>
      <c r="F734" s="19"/>
      <c r="G734" s="19"/>
    </row>
    <row r="735" spans="2:7" x14ac:dyDescent="0.25">
      <c r="B735" s="19"/>
      <c r="C735" s="19"/>
      <c r="D735" s="19"/>
      <c r="E735" s="19"/>
      <c r="F735" s="19"/>
      <c r="G735" s="19"/>
    </row>
    <row r="736" spans="2:7" x14ac:dyDescent="0.25">
      <c r="B736" s="19"/>
      <c r="C736" s="19"/>
      <c r="D736" s="19"/>
      <c r="E736" s="19"/>
      <c r="F736" s="19"/>
      <c r="G736" s="19"/>
    </row>
    <row r="737" spans="2:7" x14ac:dyDescent="0.25">
      <c r="B737" s="19"/>
      <c r="C737" s="19"/>
      <c r="D737" s="19"/>
      <c r="E737" s="19"/>
      <c r="F737" s="19"/>
      <c r="G737" s="19"/>
    </row>
    <row r="738" spans="2:7" x14ac:dyDescent="0.25">
      <c r="B738" s="19"/>
      <c r="C738" s="19"/>
      <c r="D738" s="19"/>
      <c r="E738" s="19"/>
      <c r="F738" s="19"/>
      <c r="G738" s="19"/>
    </row>
    <row r="739" spans="2:7" x14ac:dyDescent="0.25">
      <c r="B739" s="19"/>
      <c r="C739" s="19"/>
      <c r="D739" s="19"/>
      <c r="E739" s="19"/>
      <c r="F739" s="19"/>
      <c r="G739" s="19"/>
    </row>
    <row r="740" spans="2:7" x14ac:dyDescent="0.25">
      <c r="B740" s="19"/>
      <c r="C740" s="19"/>
      <c r="D740" s="19"/>
      <c r="E740" s="19"/>
      <c r="F740" s="19"/>
      <c r="G740" s="19"/>
    </row>
    <row r="741" spans="2:7" x14ac:dyDescent="0.25">
      <c r="B741" s="19"/>
      <c r="C741" s="19"/>
      <c r="D741" s="19"/>
      <c r="E741" s="19"/>
      <c r="F741" s="19"/>
      <c r="G741" s="19"/>
    </row>
    <row r="742" spans="2:7" x14ac:dyDescent="0.25">
      <c r="B742" s="19"/>
      <c r="C742" s="19"/>
      <c r="D742" s="19"/>
      <c r="E742" s="19"/>
      <c r="F742" s="19"/>
      <c r="G742" s="19"/>
    </row>
    <row r="743" spans="2:7" x14ac:dyDescent="0.25">
      <c r="B743" s="19"/>
      <c r="C743" s="19"/>
      <c r="D743" s="19"/>
      <c r="E743" s="19"/>
      <c r="F743" s="19"/>
      <c r="G743" s="19"/>
    </row>
    <row r="744" spans="2:7" x14ac:dyDescent="0.25">
      <c r="B744" s="19"/>
      <c r="C744" s="19"/>
      <c r="D744" s="19"/>
      <c r="E744" s="19"/>
      <c r="F744" s="19"/>
      <c r="G744" s="19"/>
    </row>
    <row r="745" spans="2:7" x14ac:dyDescent="0.25">
      <c r="B745" s="19"/>
      <c r="C745" s="19"/>
      <c r="D745" s="19"/>
      <c r="E745" s="19"/>
      <c r="F745" s="19"/>
      <c r="G745" s="19"/>
    </row>
    <row r="746" spans="2:7" x14ac:dyDescent="0.25">
      <c r="B746" s="19"/>
      <c r="C746" s="19"/>
      <c r="D746" s="19"/>
      <c r="E746" s="19"/>
      <c r="F746" s="19"/>
      <c r="G746" s="19"/>
    </row>
    <row r="747" spans="2:7" x14ac:dyDescent="0.25">
      <c r="B747" s="19"/>
      <c r="C747" s="19"/>
      <c r="D747" s="19"/>
      <c r="E747" s="19"/>
      <c r="F747" s="19"/>
      <c r="G747" s="19"/>
    </row>
    <row r="748" spans="2:7" x14ac:dyDescent="0.25">
      <c r="B748" s="19"/>
      <c r="C748" s="19"/>
      <c r="D748" s="19"/>
      <c r="E748" s="19"/>
      <c r="F748" s="19"/>
      <c r="G748" s="19"/>
    </row>
    <row r="749" spans="2:7" x14ac:dyDescent="0.25">
      <c r="B749" s="19"/>
      <c r="C749" s="19"/>
      <c r="D749" s="19"/>
      <c r="E749" s="19"/>
      <c r="F749" s="19"/>
      <c r="G749" s="19"/>
    </row>
    <row r="750" spans="2:7" x14ac:dyDescent="0.25">
      <c r="B750" s="19"/>
      <c r="C750" s="19"/>
      <c r="D750" s="19"/>
      <c r="E750" s="19"/>
      <c r="F750" s="19"/>
      <c r="G750" s="19"/>
    </row>
    <row r="751" spans="2:7" x14ac:dyDescent="0.25">
      <c r="B751" s="19"/>
      <c r="C751" s="19"/>
      <c r="D751" s="19"/>
      <c r="E751" s="19"/>
      <c r="F751" s="19"/>
      <c r="G751" s="19"/>
    </row>
    <row r="752" spans="2:7" x14ac:dyDescent="0.25">
      <c r="B752" s="19"/>
      <c r="C752" s="19"/>
      <c r="D752" s="19"/>
      <c r="E752" s="19"/>
      <c r="F752" s="19"/>
      <c r="G752" s="19"/>
    </row>
    <row r="753" spans="2:7" x14ac:dyDescent="0.25">
      <c r="B753" s="19"/>
      <c r="C753" s="19"/>
      <c r="D753" s="19"/>
      <c r="E753" s="19"/>
      <c r="F753" s="19"/>
      <c r="G753" s="19"/>
    </row>
    <row r="754" spans="2:7" x14ac:dyDescent="0.25">
      <c r="B754" s="19"/>
      <c r="C754" s="19"/>
      <c r="D754" s="19"/>
      <c r="E754" s="19"/>
      <c r="F754" s="19"/>
      <c r="G754" s="19"/>
    </row>
    <row r="755" spans="2:7" x14ac:dyDescent="0.25">
      <c r="B755" s="19"/>
      <c r="C755" s="19"/>
      <c r="D755" s="19"/>
      <c r="E755" s="19"/>
      <c r="F755" s="19"/>
      <c r="G755" s="19"/>
    </row>
    <row r="756" spans="2:7" x14ac:dyDescent="0.25">
      <c r="B756" s="19"/>
      <c r="C756" s="19"/>
      <c r="D756" s="19"/>
      <c r="E756" s="19"/>
      <c r="F756" s="19"/>
      <c r="G756" s="19"/>
    </row>
    <row r="757" spans="2:7" x14ac:dyDescent="0.25">
      <c r="B757" s="19"/>
      <c r="C757" s="19"/>
      <c r="D757" s="19"/>
      <c r="E757" s="19"/>
      <c r="F757" s="19"/>
      <c r="G757" s="19"/>
    </row>
    <row r="758" spans="2:7" x14ac:dyDescent="0.25">
      <c r="B758" s="19"/>
      <c r="C758" s="19"/>
      <c r="D758" s="19"/>
      <c r="E758" s="19"/>
      <c r="F758" s="19"/>
      <c r="G758" s="19"/>
    </row>
    <row r="759" spans="2:7" x14ac:dyDescent="0.25">
      <c r="B759" s="19"/>
      <c r="C759" s="19"/>
      <c r="D759" s="19"/>
      <c r="E759" s="19"/>
      <c r="F759" s="19"/>
      <c r="G759" s="19"/>
    </row>
    <row r="760" spans="2:7" x14ac:dyDescent="0.25">
      <c r="B760" s="19"/>
      <c r="C760" s="19"/>
      <c r="D760" s="19"/>
      <c r="E760" s="19"/>
      <c r="F760" s="19"/>
      <c r="G760" s="19"/>
    </row>
    <row r="761" spans="2:7" x14ac:dyDescent="0.25">
      <c r="B761" s="19"/>
      <c r="C761" s="19"/>
      <c r="D761" s="19"/>
      <c r="E761" s="19"/>
      <c r="F761" s="19"/>
      <c r="G761" s="19"/>
    </row>
    <row r="762" spans="2:7" x14ac:dyDescent="0.25">
      <c r="B762" s="19"/>
      <c r="C762" s="19"/>
      <c r="D762" s="19"/>
      <c r="E762" s="19"/>
      <c r="F762" s="19"/>
      <c r="G762" s="19"/>
    </row>
    <row r="763" spans="2:7" x14ac:dyDescent="0.25">
      <c r="B763" s="19"/>
      <c r="C763" s="19"/>
      <c r="D763" s="19"/>
      <c r="E763" s="19"/>
      <c r="F763" s="19"/>
      <c r="G763" s="19"/>
    </row>
    <row r="764" spans="2:7" x14ac:dyDescent="0.25">
      <c r="B764" s="19"/>
      <c r="C764" s="19"/>
      <c r="D764" s="19"/>
      <c r="E764" s="19"/>
      <c r="F764" s="19"/>
      <c r="G764" s="19"/>
    </row>
    <row r="765" spans="2:7" x14ac:dyDescent="0.25">
      <c r="B765" s="19"/>
      <c r="C765" s="19"/>
      <c r="D765" s="19"/>
      <c r="E765" s="19"/>
      <c r="F765" s="19"/>
      <c r="G765" s="19"/>
    </row>
    <row r="766" spans="2:7" x14ac:dyDescent="0.25">
      <c r="B766" s="19"/>
      <c r="C766" s="19"/>
      <c r="D766" s="19"/>
      <c r="E766" s="19"/>
      <c r="F766" s="19"/>
      <c r="G766" s="19"/>
    </row>
    <row r="767" spans="2:7" x14ac:dyDescent="0.25">
      <c r="B767" s="19"/>
      <c r="C767" s="19"/>
      <c r="D767" s="19"/>
      <c r="E767" s="19"/>
      <c r="F767" s="19"/>
      <c r="G767" s="19"/>
    </row>
    <row r="768" spans="2:7" x14ac:dyDescent="0.25">
      <c r="B768" s="19"/>
      <c r="C768" s="19"/>
      <c r="D768" s="19"/>
      <c r="E768" s="19"/>
      <c r="F768" s="19"/>
      <c r="G768" s="19"/>
    </row>
    <row r="769" spans="2:7" x14ac:dyDescent="0.25">
      <c r="B769" s="19"/>
      <c r="C769" s="19"/>
      <c r="D769" s="19"/>
      <c r="E769" s="19"/>
      <c r="F769" s="19"/>
      <c r="G769" s="19"/>
    </row>
    <row r="770" spans="2:7" x14ac:dyDescent="0.25">
      <c r="B770" s="19"/>
      <c r="C770" s="19"/>
      <c r="D770" s="19"/>
      <c r="E770" s="19"/>
      <c r="F770" s="19"/>
      <c r="G770" s="19"/>
    </row>
    <row r="771" spans="2:7" x14ac:dyDescent="0.25">
      <c r="B771" s="19"/>
      <c r="C771" s="19"/>
      <c r="D771" s="19"/>
      <c r="E771" s="19"/>
      <c r="F771" s="19"/>
      <c r="G771" s="19"/>
    </row>
    <row r="772" spans="2:7" x14ac:dyDescent="0.25">
      <c r="B772" s="19"/>
      <c r="C772" s="19"/>
      <c r="D772" s="19"/>
      <c r="E772" s="19"/>
      <c r="F772" s="19"/>
      <c r="G772" s="19"/>
    </row>
    <row r="773" spans="2:7" x14ac:dyDescent="0.25">
      <c r="B773" s="19"/>
      <c r="C773" s="19"/>
      <c r="D773" s="19"/>
      <c r="E773" s="19"/>
      <c r="F773" s="19"/>
      <c r="G773" s="19"/>
    </row>
    <row r="774" spans="2:7" x14ac:dyDescent="0.25">
      <c r="B774" s="19"/>
      <c r="C774" s="19"/>
      <c r="D774" s="19"/>
      <c r="E774" s="19"/>
      <c r="F774" s="19"/>
      <c r="G774" s="19"/>
    </row>
    <row r="775" spans="2:7" x14ac:dyDescent="0.25">
      <c r="B775" s="19"/>
      <c r="C775" s="19"/>
      <c r="D775" s="19"/>
      <c r="E775" s="19"/>
      <c r="F775" s="19"/>
      <c r="G775" s="19"/>
    </row>
    <row r="776" spans="2:7" x14ac:dyDescent="0.25">
      <c r="B776" s="19"/>
      <c r="C776" s="19"/>
      <c r="D776" s="19"/>
      <c r="E776" s="19"/>
      <c r="F776" s="19"/>
      <c r="G776" s="19"/>
    </row>
    <row r="777" spans="2:7" x14ac:dyDescent="0.25">
      <c r="B777" s="19"/>
      <c r="C777" s="19"/>
      <c r="D777" s="19"/>
      <c r="E777" s="19"/>
      <c r="F777" s="19"/>
      <c r="G777" s="19"/>
    </row>
    <row r="778" spans="2:7" x14ac:dyDescent="0.25">
      <c r="B778" s="19"/>
      <c r="C778" s="19"/>
      <c r="D778" s="19"/>
      <c r="E778" s="19"/>
      <c r="F778" s="19"/>
      <c r="G778" s="19"/>
    </row>
    <row r="779" spans="2:7" x14ac:dyDescent="0.25">
      <c r="B779" s="19"/>
      <c r="C779" s="19"/>
      <c r="D779" s="19"/>
      <c r="E779" s="19"/>
      <c r="F779" s="19"/>
      <c r="G779" s="19"/>
    </row>
    <row r="780" spans="2:7" x14ac:dyDescent="0.25">
      <c r="B780" s="19"/>
      <c r="C780" s="19"/>
      <c r="D780" s="19"/>
      <c r="E780" s="19"/>
      <c r="F780" s="19"/>
      <c r="G780" s="19"/>
    </row>
    <row r="781" spans="2:7" x14ac:dyDescent="0.25">
      <c r="B781" s="19"/>
      <c r="C781" s="19"/>
      <c r="D781" s="19"/>
      <c r="E781" s="19"/>
      <c r="F781" s="19"/>
      <c r="G781" s="19"/>
    </row>
    <row r="782" spans="2:7" x14ac:dyDescent="0.25">
      <c r="B782" s="19"/>
      <c r="C782" s="19"/>
      <c r="D782" s="19"/>
      <c r="E782" s="19"/>
      <c r="F782" s="19"/>
      <c r="G782" s="19"/>
    </row>
    <row r="783" spans="2:7" x14ac:dyDescent="0.25">
      <c r="B783" s="19"/>
      <c r="C783" s="19"/>
      <c r="D783" s="19"/>
      <c r="E783" s="19"/>
      <c r="F783" s="19"/>
      <c r="G783" s="19"/>
    </row>
    <row r="784" spans="2:7" x14ac:dyDescent="0.25">
      <c r="B784" s="19"/>
      <c r="C784" s="19"/>
      <c r="D784" s="19"/>
      <c r="E784" s="19"/>
      <c r="F784" s="19"/>
      <c r="G784" s="19"/>
    </row>
    <row r="785" spans="2:7" x14ac:dyDescent="0.25">
      <c r="B785" s="19"/>
      <c r="C785" s="19"/>
      <c r="D785" s="19"/>
      <c r="E785" s="19"/>
      <c r="F785" s="19"/>
      <c r="G785" s="19"/>
    </row>
    <row r="786" spans="2:7" x14ac:dyDescent="0.25">
      <c r="B786" s="19"/>
      <c r="C786" s="19"/>
      <c r="D786" s="19"/>
      <c r="E786" s="19"/>
      <c r="F786" s="19"/>
      <c r="G786" s="19"/>
    </row>
    <row r="787" spans="2:7" x14ac:dyDescent="0.25">
      <c r="B787" s="19"/>
      <c r="C787" s="19"/>
      <c r="D787" s="19"/>
      <c r="E787" s="19"/>
      <c r="F787" s="19"/>
      <c r="G787" s="19"/>
    </row>
    <row r="788" spans="2:7" x14ac:dyDescent="0.25">
      <c r="B788" s="19"/>
      <c r="C788" s="19"/>
      <c r="D788" s="19"/>
      <c r="E788" s="19"/>
      <c r="F788" s="19"/>
      <c r="G788" s="19"/>
    </row>
    <row r="789" spans="2:7" x14ac:dyDescent="0.25">
      <c r="B789" s="19"/>
      <c r="C789" s="19"/>
      <c r="D789" s="19"/>
      <c r="E789" s="19"/>
      <c r="F789" s="19"/>
      <c r="G789" s="19"/>
    </row>
    <row r="790" spans="2:7" x14ac:dyDescent="0.25">
      <c r="B790" s="19"/>
      <c r="C790" s="19"/>
      <c r="D790" s="19"/>
      <c r="E790" s="19"/>
      <c r="F790" s="19"/>
      <c r="G790" s="19"/>
    </row>
    <row r="791" spans="2:7" x14ac:dyDescent="0.25">
      <c r="B791" s="19"/>
      <c r="C791" s="19"/>
      <c r="D791" s="19"/>
      <c r="E791" s="19"/>
      <c r="F791" s="19"/>
      <c r="G791" s="19"/>
    </row>
    <row r="792" spans="2:7" x14ac:dyDescent="0.25">
      <c r="B792" s="19"/>
      <c r="C792" s="19"/>
      <c r="D792" s="19"/>
      <c r="E792" s="19"/>
      <c r="F792" s="19"/>
      <c r="G792" s="19"/>
    </row>
    <row r="793" spans="2:7" x14ac:dyDescent="0.25">
      <c r="B793" s="19"/>
      <c r="C793" s="19"/>
      <c r="D793" s="19"/>
      <c r="E793" s="19"/>
      <c r="F793" s="19"/>
      <c r="G793" s="19"/>
    </row>
    <row r="794" spans="2:7" x14ac:dyDescent="0.25">
      <c r="B794" s="19"/>
      <c r="C794" s="19"/>
      <c r="D794" s="19"/>
      <c r="E794" s="19"/>
      <c r="F794" s="19"/>
      <c r="G794" s="19"/>
    </row>
    <row r="795" spans="2:7" x14ac:dyDescent="0.25">
      <c r="B795" s="19"/>
      <c r="C795" s="19"/>
      <c r="D795" s="19"/>
      <c r="E795" s="19"/>
      <c r="F795" s="19"/>
      <c r="G795" s="19"/>
    </row>
    <row r="796" spans="2:7" x14ac:dyDescent="0.25">
      <c r="B796" s="19"/>
      <c r="C796" s="19"/>
      <c r="D796" s="19"/>
      <c r="E796" s="19"/>
      <c r="F796" s="19"/>
      <c r="G796" s="19"/>
    </row>
    <row r="797" spans="2:7" x14ac:dyDescent="0.25">
      <c r="B797" s="19"/>
      <c r="C797" s="19"/>
      <c r="D797" s="19"/>
      <c r="E797" s="19"/>
      <c r="F797" s="19"/>
      <c r="G797" s="19"/>
    </row>
    <row r="798" spans="2:7" x14ac:dyDescent="0.25">
      <c r="B798" s="19"/>
      <c r="C798" s="19"/>
      <c r="D798" s="19"/>
      <c r="E798" s="19"/>
      <c r="F798" s="19"/>
      <c r="G798" s="19"/>
    </row>
    <row r="799" spans="2:7" x14ac:dyDescent="0.25">
      <c r="B799" s="19"/>
      <c r="C799" s="19"/>
      <c r="D799" s="19"/>
      <c r="E799" s="19"/>
      <c r="F799" s="19"/>
      <c r="G799" s="19"/>
    </row>
    <row r="800" spans="2:7" x14ac:dyDescent="0.25">
      <c r="B800" s="19"/>
      <c r="C800" s="19"/>
      <c r="D800" s="19"/>
      <c r="E800" s="19"/>
      <c r="F800" s="19"/>
      <c r="G800" s="19"/>
    </row>
    <row r="801" spans="2:7" x14ac:dyDescent="0.25">
      <c r="B801" s="19"/>
      <c r="C801" s="19"/>
      <c r="D801" s="19"/>
      <c r="E801" s="19"/>
      <c r="F801" s="19"/>
      <c r="G801" s="19"/>
    </row>
    <row r="802" spans="2:7" x14ac:dyDescent="0.25">
      <c r="B802" s="19"/>
      <c r="C802" s="19"/>
      <c r="D802" s="19"/>
      <c r="E802" s="19"/>
      <c r="F802" s="19"/>
      <c r="G802" s="19"/>
    </row>
    <row r="803" spans="2:7" x14ac:dyDescent="0.25">
      <c r="B803" s="19"/>
      <c r="C803" s="19"/>
      <c r="D803" s="19"/>
      <c r="E803" s="19"/>
      <c r="F803" s="19"/>
      <c r="G803" s="19"/>
    </row>
    <row r="804" spans="2:7" x14ac:dyDescent="0.25">
      <c r="B804" s="19"/>
      <c r="C804" s="19"/>
      <c r="D804" s="19"/>
      <c r="E804" s="19"/>
      <c r="F804" s="19"/>
      <c r="G804" s="19"/>
    </row>
    <row r="805" spans="2:7" x14ac:dyDescent="0.25">
      <c r="B805" s="19"/>
      <c r="C805" s="19"/>
      <c r="D805" s="19"/>
      <c r="E805" s="19"/>
      <c r="F805" s="19"/>
      <c r="G805" s="19"/>
    </row>
    <row r="806" spans="2:7" x14ac:dyDescent="0.25">
      <c r="B806" s="19"/>
      <c r="C806" s="19"/>
      <c r="D806" s="19"/>
      <c r="E806" s="19"/>
      <c r="F806" s="19"/>
      <c r="G806" s="19"/>
    </row>
    <row r="807" spans="2:7" x14ac:dyDescent="0.25">
      <c r="B807" s="19"/>
      <c r="C807" s="19"/>
      <c r="D807" s="19"/>
      <c r="E807" s="19"/>
      <c r="F807" s="19"/>
      <c r="G807" s="19"/>
    </row>
    <row r="808" spans="2:7" x14ac:dyDescent="0.25">
      <c r="B808" s="19"/>
      <c r="C808" s="19"/>
      <c r="D808" s="19"/>
      <c r="E808" s="19"/>
      <c r="F808" s="19"/>
      <c r="G808" s="19"/>
    </row>
    <row r="809" spans="2:7" x14ac:dyDescent="0.25">
      <c r="B809" s="19"/>
      <c r="C809" s="19"/>
      <c r="D809" s="19"/>
      <c r="E809" s="19"/>
      <c r="F809" s="19"/>
      <c r="G809" s="19"/>
    </row>
    <row r="810" spans="2:7" x14ac:dyDescent="0.25">
      <c r="B810" s="19"/>
      <c r="C810" s="19"/>
      <c r="D810" s="19"/>
      <c r="E810" s="19"/>
      <c r="F810" s="19"/>
      <c r="G810" s="19"/>
    </row>
    <row r="811" spans="2:7" x14ac:dyDescent="0.25">
      <c r="B811" s="19"/>
      <c r="C811" s="19"/>
      <c r="D811" s="19"/>
      <c r="E811" s="19"/>
      <c r="F811" s="19"/>
      <c r="G811" s="19"/>
    </row>
    <row r="812" spans="2:7" x14ac:dyDescent="0.25">
      <c r="B812" s="19"/>
      <c r="C812" s="19"/>
      <c r="D812" s="19"/>
      <c r="E812" s="19"/>
      <c r="F812" s="19"/>
      <c r="G812" s="19"/>
    </row>
    <row r="813" spans="2:7" x14ac:dyDescent="0.25">
      <c r="B813" s="19"/>
      <c r="C813" s="19"/>
      <c r="D813" s="19"/>
      <c r="E813" s="19"/>
      <c r="F813" s="19"/>
      <c r="G813" s="19"/>
    </row>
    <row r="814" spans="2:7" x14ac:dyDescent="0.25">
      <c r="B814" s="19"/>
      <c r="C814" s="19"/>
      <c r="D814" s="19"/>
      <c r="E814" s="19"/>
      <c r="F814" s="19"/>
      <c r="G814" s="19"/>
    </row>
    <row r="815" spans="2:7" x14ac:dyDescent="0.25">
      <c r="B815" s="19"/>
      <c r="C815" s="19"/>
      <c r="D815" s="19"/>
      <c r="E815" s="19"/>
      <c r="F815" s="19"/>
      <c r="G815" s="19"/>
    </row>
    <row r="816" spans="2:7" x14ac:dyDescent="0.25">
      <c r="B816" s="19"/>
      <c r="C816" s="19"/>
      <c r="D816" s="19"/>
      <c r="E816" s="19"/>
      <c r="F816" s="19"/>
      <c r="G816" s="19"/>
    </row>
    <row r="817" spans="2:7" x14ac:dyDescent="0.25">
      <c r="B817" s="19"/>
      <c r="C817" s="19"/>
      <c r="D817" s="19"/>
      <c r="E817" s="19"/>
      <c r="F817" s="19"/>
      <c r="G817" s="19"/>
    </row>
    <row r="818" spans="2:7" x14ac:dyDescent="0.25">
      <c r="B818" s="19"/>
      <c r="C818" s="19"/>
      <c r="D818" s="19"/>
      <c r="E818" s="19"/>
      <c r="F818" s="19"/>
      <c r="G818" s="19"/>
    </row>
    <row r="819" spans="2:7" x14ac:dyDescent="0.25">
      <c r="B819" s="19"/>
      <c r="C819" s="19"/>
      <c r="D819" s="19"/>
      <c r="E819" s="19"/>
      <c r="F819" s="19"/>
      <c r="G819" s="19"/>
    </row>
    <row r="820" spans="2:7" x14ac:dyDescent="0.25">
      <c r="B820" s="19"/>
      <c r="C820" s="19"/>
      <c r="D820" s="19"/>
      <c r="E820" s="19"/>
      <c r="F820" s="19"/>
      <c r="G820" s="19"/>
    </row>
    <row r="821" spans="2:7" x14ac:dyDescent="0.25">
      <c r="B821" s="19"/>
      <c r="C821" s="19"/>
      <c r="D821" s="19"/>
      <c r="E821" s="19"/>
      <c r="F821" s="19"/>
      <c r="G821" s="19"/>
    </row>
    <row r="822" spans="2:7" x14ac:dyDescent="0.25">
      <c r="B822" s="19"/>
      <c r="C822" s="19"/>
      <c r="D822" s="19"/>
      <c r="E822" s="19"/>
      <c r="F822" s="19"/>
      <c r="G822" s="19"/>
    </row>
    <row r="823" spans="2:7" x14ac:dyDescent="0.25">
      <c r="B823" s="19"/>
      <c r="C823" s="19"/>
      <c r="D823" s="19"/>
      <c r="E823" s="19"/>
      <c r="F823" s="19"/>
      <c r="G823" s="19"/>
    </row>
    <row r="824" spans="2:7" x14ac:dyDescent="0.25">
      <c r="B824" s="19"/>
      <c r="C824" s="19"/>
      <c r="D824" s="19"/>
      <c r="E824" s="19"/>
      <c r="F824" s="19"/>
      <c r="G824" s="19"/>
    </row>
    <row r="825" spans="2:7" x14ac:dyDescent="0.25">
      <c r="B825" s="19"/>
      <c r="C825" s="19"/>
      <c r="D825" s="19"/>
      <c r="E825" s="19"/>
      <c r="F825" s="19"/>
      <c r="G825" s="19"/>
    </row>
    <row r="826" spans="2:7" x14ac:dyDescent="0.25">
      <c r="B826" s="19"/>
      <c r="C826" s="19"/>
      <c r="D826" s="19"/>
      <c r="E826" s="19"/>
      <c r="F826" s="19"/>
      <c r="G826" s="19"/>
    </row>
    <row r="827" spans="2:7" x14ac:dyDescent="0.25">
      <c r="B827" s="19"/>
      <c r="C827" s="19"/>
      <c r="D827" s="19"/>
      <c r="E827" s="19"/>
      <c r="F827" s="19"/>
      <c r="G827" s="19"/>
    </row>
    <row r="828" spans="2:7" x14ac:dyDescent="0.25">
      <c r="B828" s="19"/>
      <c r="C828" s="19"/>
      <c r="D828" s="19"/>
      <c r="E828" s="19"/>
      <c r="F828" s="19"/>
      <c r="G828" s="19"/>
    </row>
    <row r="829" spans="2:7" x14ac:dyDescent="0.25">
      <c r="B829" s="19"/>
      <c r="C829" s="19"/>
      <c r="D829" s="19"/>
      <c r="E829" s="19"/>
      <c r="F829" s="19"/>
      <c r="G829" s="19"/>
    </row>
    <row r="830" spans="2:7" x14ac:dyDescent="0.25">
      <c r="B830" s="19"/>
      <c r="C830" s="19"/>
      <c r="D830" s="19"/>
      <c r="E830" s="19"/>
      <c r="F830" s="19"/>
      <c r="G830" s="19"/>
    </row>
    <row r="831" spans="2:7" x14ac:dyDescent="0.25">
      <c r="B831" s="19"/>
      <c r="C831" s="19"/>
      <c r="D831" s="19"/>
      <c r="E831" s="19"/>
      <c r="F831" s="19"/>
      <c r="G831" s="19"/>
    </row>
    <row r="832" spans="2:7" x14ac:dyDescent="0.25">
      <c r="B832" s="19"/>
      <c r="C832" s="19"/>
      <c r="D832" s="19"/>
      <c r="E832" s="19"/>
      <c r="F832" s="19"/>
      <c r="G832" s="19"/>
    </row>
    <row r="833" spans="2:7" x14ac:dyDescent="0.25">
      <c r="B833" s="19"/>
      <c r="C833" s="19"/>
      <c r="D833" s="19"/>
      <c r="E833" s="19"/>
      <c r="F833" s="19"/>
      <c r="G833" s="19"/>
    </row>
    <row r="834" spans="2:7" x14ac:dyDescent="0.25">
      <c r="B834" s="19"/>
      <c r="C834" s="19"/>
      <c r="D834" s="19"/>
      <c r="E834" s="19"/>
      <c r="F834" s="19"/>
      <c r="G834" s="19"/>
    </row>
    <row r="835" spans="2:7" x14ac:dyDescent="0.25">
      <c r="B835" s="19"/>
      <c r="C835" s="19"/>
      <c r="D835" s="19"/>
      <c r="E835" s="19"/>
      <c r="F835" s="19"/>
      <c r="G835" s="19"/>
    </row>
    <row r="836" spans="2:7" x14ac:dyDescent="0.25">
      <c r="B836" s="19"/>
      <c r="C836" s="19"/>
      <c r="D836" s="19"/>
      <c r="E836" s="19"/>
      <c r="F836" s="19"/>
      <c r="G836" s="19"/>
    </row>
    <row r="837" spans="2:7" x14ac:dyDescent="0.25">
      <c r="B837" s="19"/>
      <c r="C837" s="19"/>
      <c r="D837" s="19"/>
      <c r="E837" s="19"/>
      <c r="F837" s="19"/>
      <c r="G837" s="19"/>
    </row>
    <row r="838" spans="2:7" x14ac:dyDescent="0.25">
      <c r="B838" s="19"/>
      <c r="C838" s="19"/>
      <c r="D838" s="19"/>
      <c r="E838" s="19"/>
      <c r="F838" s="19"/>
      <c r="G838" s="19"/>
    </row>
    <row r="839" spans="2:7" x14ac:dyDescent="0.25">
      <c r="B839" s="19"/>
      <c r="C839" s="19"/>
      <c r="D839" s="19"/>
      <c r="E839" s="19"/>
      <c r="F839" s="19"/>
      <c r="G839" s="19"/>
    </row>
    <row r="840" spans="2:7" x14ac:dyDescent="0.25">
      <c r="B840" s="19"/>
      <c r="C840" s="19"/>
      <c r="D840" s="19"/>
      <c r="E840" s="19"/>
      <c r="F840" s="19"/>
      <c r="G840" s="19"/>
    </row>
    <row r="841" spans="2:7" x14ac:dyDescent="0.25">
      <c r="B841" s="19"/>
      <c r="C841" s="19"/>
      <c r="D841" s="19"/>
      <c r="E841" s="19"/>
      <c r="F841" s="19"/>
      <c r="G841" s="19"/>
    </row>
    <row r="842" spans="2:7" x14ac:dyDescent="0.25">
      <c r="B842" s="19"/>
      <c r="C842" s="19"/>
      <c r="D842" s="19"/>
      <c r="E842" s="19"/>
      <c r="F842" s="19"/>
      <c r="G842" s="19"/>
    </row>
    <row r="843" spans="2:7" x14ac:dyDescent="0.25">
      <c r="B843" s="19"/>
      <c r="C843" s="19"/>
      <c r="D843" s="19"/>
      <c r="E843" s="19"/>
      <c r="F843" s="19"/>
      <c r="G843" s="19"/>
    </row>
    <row r="844" spans="2:7" x14ac:dyDescent="0.25">
      <c r="B844" s="19"/>
      <c r="C844" s="19"/>
      <c r="D844" s="19"/>
      <c r="E844" s="19"/>
      <c r="F844" s="19"/>
      <c r="G844" s="19"/>
    </row>
    <row r="845" spans="2:7" x14ac:dyDescent="0.25">
      <c r="B845" s="19"/>
      <c r="C845" s="19"/>
      <c r="D845" s="19"/>
      <c r="E845" s="19"/>
      <c r="F845" s="19"/>
      <c r="G845" s="19"/>
    </row>
    <row r="846" spans="2:7" x14ac:dyDescent="0.25">
      <c r="B846" s="19"/>
      <c r="C846" s="19"/>
      <c r="D846" s="19"/>
      <c r="E846" s="19"/>
      <c r="F846" s="19"/>
      <c r="G846" s="19"/>
    </row>
    <row r="847" spans="2:7" x14ac:dyDescent="0.25">
      <c r="B847" s="19"/>
      <c r="C847" s="19"/>
      <c r="D847" s="19"/>
      <c r="E847" s="19"/>
      <c r="F847" s="19"/>
      <c r="G847" s="19"/>
    </row>
    <row r="848" spans="2:7" x14ac:dyDescent="0.25">
      <c r="B848" s="19"/>
      <c r="C848" s="19"/>
      <c r="D848" s="19"/>
      <c r="E848" s="19"/>
      <c r="F848" s="19"/>
      <c r="G848" s="19"/>
    </row>
    <row r="849" spans="2:7" x14ac:dyDescent="0.25">
      <c r="B849" s="19"/>
      <c r="C849" s="19"/>
      <c r="D849" s="19"/>
      <c r="E849" s="19"/>
      <c r="F849" s="19"/>
      <c r="G849" s="19"/>
    </row>
    <row r="850" spans="2:7" x14ac:dyDescent="0.25">
      <c r="B850" s="19"/>
      <c r="C850" s="19"/>
      <c r="D850" s="19"/>
      <c r="E850" s="19"/>
      <c r="F850" s="19"/>
      <c r="G850" s="19"/>
    </row>
    <row r="851" spans="2:7" x14ac:dyDescent="0.25">
      <c r="B851" s="19"/>
      <c r="C851" s="19"/>
      <c r="D851" s="19"/>
      <c r="E851" s="19"/>
      <c r="F851" s="19"/>
      <c r="G851" s="19"/>
    </row>
    <row r="852" spans="2:7" x14ac:dyDescent="0.25">
      <c r="B852" s="19"/>
      <c r="C852" s="19"/>
      <c r="D852" s="19"/>
      <c r="E852" s="19"/>
      <c r="F852" s="19"/>
      <c r="G852" s="19"/>
    </row>
    <row r="853" spans="2:7" x14ac:dyDescent="0.25">
      <c r="B853" s="19"/>
      <c r="C853" s="19"/>
      <c r="D853" s="19"/>
      <c r="E853" s="19"/>
      <c r="F853" s="19"/>
      <c r="G853" s="19"/>
    </row>
    <row r="854" spans="2:7" x14ac:dyDescent="0.25">
      <c r="B854" s="19"/>
      <c r="C854" s="19"/>
      <c r="D854" s="19"/>
      <c r="E854" s="19"/>
      <c r="F854" s="19"/>
      <c r="G854" s="19"/>
    </row>
    <row r="855" spans="2:7" x14ac:dyDescent="0.25">
      <c r="B855" s="19"/>
      <c r="C855" s="19"/>
      <c r="D855" s="19"/>
      <c r="E855" s="19"/>
      <c r="F855" s="19"/>
      <c r="G855" s="19"/>
    </row>
    <row r="856" spans="2:7" x14ac:dyDescent="0.25">
      <c r="B856" s="19"/>
      <c r="C856" s="19"/>
      <c r="D856" s="19"/>
      <c r="E856" s="19"/>
      <c r="F856" s="19"/>
      <c r="G856" s="19"/>
    </row>
    <row r="857" spans="2:7" x14ac:dyDescent="0.25">
      <c r="B857" s="19"/>
      <c r="C857" s="19"/>
      <c r="D857" s="19"/>
      <c r="E857" s="19"/>
      <c r="F857" s="19"/>
      <c r="G857" s="19"/>
    </row>
    <row r="858" spans="2:7" x14ac:dyDescent="0.25">
      <c r="B858" s="19"/>
      <c r="C858" s="19"/>
      <c r="D858" s="19"/>
      <c r="E858" s="19"/>
      <c r="F858" s="19"/>
      <c r="G858" s="19"/>
    </row>
    <row r="859" spans="2:7" x14ac:dyDescent="0.25">
      <c r="B859" s="19"/>
      <c r="C859" s="19"/>
      <c r="D859" s="19"/>
      <c r="E859" s="19"/>
      <c r="F859" s="19"/>
      <c r="G859" s="19"/>
    </row>
    <row r="860" spans="2:7" x14ac:dyDescent="0.25">
      <c r="B860" s="19"/>
      <c r="C860" s="19"/>
      <c r="D860" s="19"/>
      <c r="E860" s="19"/>
      <c r="F860" s="19"/>
      <c r="G860" s="19"/>
    </row>
    <row r="861" spans="2:7" x14ac:dyDescent="0.25">
      <c r="B861" s="19"/>
      <c r="C861" s="19"/>
      <c r="D861" s="19"/>
      <c r="E861" s="19"/>
      <c r="F861" s="19"/>
      <c r="G861" s="19"/>
    </row>
    <row r="862" spans="2:7" x14ac:dyDescent="0.25">
      <c r="B862" s="19"/>
      <c r="C862" s="19"/>
      <c r="D862" s="19"/>
      <c r="E862" s="19"/>
      <c r="F862" s="19"/>
      <c r="G862" s="19"/>
    </row>
    <row r="863" spans="2:7" x14ac:dyDescent="0.25">
      <c r="B863" s="19"/>
      <c r="C863" s="19"/>
      <c r="D863" s="19"/>
      <c r="E863" s="19"/>
      <c r="F863" s="19"/>
      <c r="G863" s="19"/>
    </row>
    <row r="864" spans="2:7" x14ac:dyDescent="0.25">
      <c r="B864" s="19"/>
      <c r="C864" s="19"/>
      <c r="D864" s="19"/>
      <c r="E864" s="19"/>
      <c r="F864" s="19"/>
      <c r="G864" s="19"/>
    </row>
    <row r="865" spans="2:7" x14ac:dyDescent="0.25">
      <c r="B865" s="19"/>
      <c r="C865" s="19"/>
      <c r="D865" s="19"/>
      <c r="E865" s="19"/>
      <c r="F865" s="19"/>
      <c r="G865" s="19"/>
    </row>
    <row r="866" spans="2:7" x14ac:dyDescent="0.25">
      <c r="B866" s="19"/>
      <c r="C866" s="19"/>
      <c r="D866" s="19"/>
      <c r="E866" s="19"/>
      <c r="F866" s="19"/>
      <c r="G866" s="19"/>
    </row>
    <row r="867" spans="2:7" x14ac:dyDescent="0.25">
      <c r="B867" s="19"/>
      <c r="C867" s="19"/>
      <c r="D867" s="19"/>
      <c r="E867" s="19"/>
      <c r="F867" s="19"/>
      <c r="G867" s="19"/>
    </row>
    <row r="868" spans="2:7" x14ac:dyDescent="0.25">
      <c r="B868" s="19"/>
      <c r="C868" s="19"/>
      <c r="D868" s="19"/>
      <c r="E868" s="19"/>
      <c r="F868" s="19"/>
      <c r="G868" s="19"/>
    </row>
    <row r="869" spans="2:7" x14ac:dyDescent="0.25">
      <c r="B869" s="19"/>
      <c r="C869" s="19"/>
      <c r="D869" s="19"/>
      <c r="E869" s="19"/>
      <c r="F869" s="19"/>
      <c r="G869" s="19"/>
    </row>
    <row r="870" spans="2:7" x14ac:dyDescent="0.25">
      <c r="B870" s="19"/>
      <c r="C870" s="19"/>
      <c r="D870" s="19"/>
      <c r="E870" s="19"/>
      <c r="F870" s="19"/>
      <c r="G870" s="19"/>
    </row>
    <row r="871" spans="2:7" x14ac:dyDescent="0.25">
      <c r="B871" s="19"/>
      <c r="C871" s="19"/>
      <c r="D871" s="19"/>
      <c r="E871" s="19"/>
      <c r="F871" s="19"/>
      <c r="G871" s="19"/>
    </row>
    <row r="872" spans="2:7" x14ac:dyDescent="0.25">
      <c r="B872" s="19"/>
      <c r="C872" s="19"/>
      <c r="D872" s="19"/>
      <c r="E872" s="19"/>
      <c r="F872" s="19"/>
      <c r="G872" s="19"/>
    </row>
    <row r="873" spans="2:7" x14ac:dyDescent="0.25">
      <c r="B873" s="19"/>
      <c r="C873" s="19"/>
      <c r="D873" s="19"/>
      <c r="E873" s="19"/>
      <c r="F873" s="19"/>
      <c r="G873" s="19"/>
    </row>
    <row r="874" spans="2:7" x14ac:dyDescent="0.25">
      <c r="B874" s="19"/>
      <c r="C874" s="19"/>
      <c r="D874" s="19"/>
      <c r="E874" s="19"/>
      <c r="F874" s="19"/>
      <c r="G874" s="19"/>
    </row>
    <row r="875" spans="2:7" x14ac:dyDescent="0.25">
      <c r="B875" s="19"/>
      <c r="C875" s="19"/>
      <c r="D875" s="19"/>
      <c r="E875" s="19"/>
      <c r="F875" s="19"/>
      <c r="G875" s="19"/>
    </row>
    <row r="876" spans="2:7" x14ac:dyDescent="0.25">
      <c r="B876" s="19"/>
      <c r="C876" s="19"/>
      <c r="D876" s="19"/>
      <c r="E876" s="19"/>
      <c r="F876" s="19"/>
      <c r="G876" s="19"/>
    </row>
    <row r="877" spans="2:7" x14ac:dyDescent="0.25">
      <c r="B877" s="19"/>
      <c r="C877" s="19"/>
      <c r="D877" s="19"/>
      <c r="E877" s="19"/>
      <c r="F877" s="19"/>
      <c r="G877" s="19"/>
    </row>
    <row r="878" spans="2:7" x14ac:dyDescent="0.25">
      <c r="B878" s="19"/>
      <c r="C878" s="19"/>
      <c r="D878" s="19"/>
      <c r="E878" s="19"/>
      <c r="F878" s="19"/>
      <c r="G878" s="19"/>
    </row>
    <row r="879" spans="2:7" x14ac:dyDescent="0.25">
      <c r="B879" s="19"/>
      <c r="C879" s="19"/>
      <c r="D879" s="19"/>
      <c r="E879" s="19"/>
      <c r="F879" s="19"/>
      <c r="G879" s="19"/>
    </row>
    <row r="880" spans="2:7" x14ac:dyDescent="0.25">
      <c r="B880" s="19"/>
      <c r="C880" s="19"/>
      <c r="D880" s="19"/>
      <c r="E880" s="19"/>
      <c r="F880" s="19"/>
      <c r="G880" s="19"/>
    </row>
    <row r="881" spans="2:7" x14ac:dyDescent="0.25">
      <c r="B881" s="19"/>
      <c r="C881" s="19"/>
      <c r="D881" s="19"/>
      <c r="E881" s="19"/>
      <c r="F881" s="19"/>
      <c r="G881" s="19"/>
    </row>
    <row r="882" spans="2:7" x14ac:dyDescent="0.25">
      <c r="B882" s="19"/>
      <c r="C882" s="19"/>
      <c r="D882" s="19"/>
      <c r="E882" s="19"/>
      <c r="F882" s="19"/>
      <c r="G882" s="19"/>
    </row>
    <row r="883" spans="2:7" x14ac:dyDescent="0.25">
      <c r="B883" s="19"/>
      <c r="C883" s="19"/>
      <c r="D883" s="19"/>
      <c r="E883" s="19"/>
      <c r="F883" s="19"/>
      <c r="G883" s="19"/>
    </row>
    <row r="884" spans="2:7" x14ac:dyDescent="0.25">
      <c r="B884" s="19"/>
      <c r="C884" s="19"/>
      <c r="D884" s="19"/>
      <c r="E884" s="19"/>
      <c r="F884" s="19"/>
      <c r="G884" s="19"/>
    </row>
    <row r="885" spans="2:7" x14ac:dyDescent="0.25">
      <c r="B885" s="19"/>
      <c r="C885" s="19"/>
      <c r="D885" s="19"/>
      <c r="E885" s="19"/>
      <c r="F885" s="19"/>
      <c r="G885" s="19"/>
    </row>
    <row r="886" spans="2:7" x14ac:dyDescent="0.25">
      <c r="B886" s="19"/>
      <c r="C886" s="19"/>
      <c r="D886" s="19"/>
      <c r="E886" s="19"/>
      <c r="F886" s="19"/>
      <c r="G886" s="19"/>
    </row>
    <row r="887" spans="2:7" x14ac:dyDescent="0.25">
      <c r="B887" s="19"/>
      <c r="C887" s="19"/>
      <c r="D887" s="19"/>
      <c r="E887" s="19"/>
      <c r="F887" s="19"/>
      <c r="G887" s="19"/>
    </row>
    <row r="888" spans="2:7" x14ac:dyDescent="0.25">
      <c r="B888" s="19"/>
      <c r="C888" s="19"/>
      <c r="D888" s="19"/>
      <c r="E888" s="19"/>
      <c r="F888" s="19"/>
      <c r="G888" s="19"/>
    </row>
    <row r="889" spans="2:7" x14ac:dyDescent="0.25">
      <c r="B889" s="19"/>
      <c r="C889" s="19"/>
      <c r="D889" s="19"/>
      <c r="E889" s="19"/>
      <c r="F889" s="19"/>
      <c r="G889" s="19"/>
    </row>
    <row r="890" spans="2:7" x14ac:dyDescent="0.25">
      <c r="B890" s="19"/>
      <c r="C890" s="19"/>
      <c r="D890" s="19"/>
      <c r="E890" s="19"/>
      <c r="F890" s="19"/>
      <c r="G890" s="19"/>
    </row>
    <row r="891" spans="2:7" x14ac:dyDescent="0.25">
      <c r="B891" s="19"/>
      <c r="C891" s="19"/>
      <c r="D891" s="19"/>
      <c r="E891" s="19"/>
      <c r="F891" s="19"/>
      <c r="G891" s="19"/>
    </row>
    <row r="892" spans="2:7" x14ac:dyDescent="0.25">
      <c r="B892" s="19"/>
      <c r="C892" s="19"/>
      <c r="D892" s="19"/>
      <c r="E892" s="19"/>
      <c r="F892" s="19"/>
      <c r="G892" s="19"/>
    </row>
    <row r="893" spans="2:7" x14ac:dyDescent="0.25">
      <c r="B893" s="19"/>
      <c r="C893" s="19"/>
      <c r="D893" s="19"/>
      <c r="E893" s="19"/>
      <c r="F893" s="19"/>
      <c r="G893" s="19"/>
    </row>
    <row r="894" spans="2:7" x14ac:dyDescent="0.25">
      <c r="B894" s="19"/>
      <c r="C894" s="19"/>
      <c r="D894" s="19"/>
      <c r="E894" s="19"/>
      <c r="F894" s="19"/>
      <c r="G894" s="19"/>
    </row>
    <row r="895" spans="2:7" x14ac:dyDescent="0.25">
      <c r="B895" s="19"/>
      <c r="C895" s="19"/>
      <c r="D895" s="19"/>
      <c r="E895" s="19"/>
      <c r="F895" s="19"/>
      <c r="G895" s="19"/>
    </row>
    <row r="896" spans="2:7" x14ac:dyDescent="0.25">
      <c r="B896" s="19"/>
      <c r="C896" s="19"/>
      <c r="D896" s="19"/>
      <c r="E896" s="19"/>
      <c r="F896" s="19"/>
      <c r="G896" s="19"/>
    </row>
    <row r="897" spans="2:7" x14ac:dyDescent="0.25">
      <c r="B897" s="19"/>
      <c r="C897" s="19"/>
      <c r="D897" s="19"/>
      <c r="E897" s="19"/>
      <c r="F897" s="19"/>
      <c r="G897" s="19"/>
    </row>
    <row r="898" spans="2:7" x14ac:dyDescent="0.25">
      <c r="B898" s="19"/>
      <c r="C898" s="19"/>
      <c r="D898" s="19"/>
      <c r="E898" s="19"/>
      <c r="F898" s="19"/>
      <c r="G898" s="19"/>
    </row>
    <row r="899" spans="2:7" x14ac:dyDescent="0.25">
      <c r="B899" s="19"/>
      <c r="C899" s="19"/>
      <c r="D899" s="19"/>
      <c r="E899" s="19"/>
      <c r="F899" s="19"/>
      <c r="G899" s="19"/>
    </row>
    <row r="900" spans="2:7" x14ac:dyDescent="0.25">
      <c r="B900" s="19"/>
      <c r="C900" s="19"/>
      <c r="D900" s="19"/>
      <c r="E900" s="19"/>
      <c r="F900" s="19"/>
      <c r="G900" s="19"/>
    </row>
    <row r="901" spans="2:7" x14ac:dyDescent="0.25">
      <c r="B901" s="19"/>
      <c r="C901" s="19"/>
      <c r="D901" s="19"/>
      <c r="E901" s="19"/>
      <c r="F901" s="19"/>
      <c r="G901" s="19"/>
    </row>
    <row r="902" spans="2:7" x14ac:dyDescent="0.25">
      <c r="B902" s="19"/>
      <c r="C902" s="19"/>
      <c r="D902" s="19"/>
      <c r="E902" s="19"/>
      <c r="F902" s="19"/>
      <c r="G902" s="19"/>
    </row>
    <row r="903" spans="2:7" x14ac:dyDescent="0.25">
      <c r="B903" s="19"/>
      <c r="C903" s="19"/>
      <c r="D903" s="19"/>
      <c r="E903" s="19"/>
      <c r="F903" s="19"/>
      <c r="G903" s="19"/>
    </row>
    <row r="904" spans="2:7" x14ac:dyDescent="0.25">
      <c r="B904" s="19"/>
      <c r="C904" s="19"/>
      <c r="D904" s="19"/>
      <c r="E904" s="19"/>
      <c r="F904" s="19"/>
      <c r="G904" s="19"/>
    </row>
    <row r="905" spans="2:7" x14ac:dyDescent="0.25">
      <c r="B905" s="19"/>
      <c r="C905" s="19"/>
      <c r="D905" s="19"/>
      <c r="E905" s="19"/>
      <c r="F905" s="19"/>
      <c r="G905" s="19"/>
    </row>
    <row r="906" spans="2:7" x14ac:dyDescent="0.25">
      <c r="B906" s="19"/>
      <c r="C906" s="19"/>
      <c r="D906" s="19"/>
      <c r="E906" s="19"/>
      <c r="F906" s="19"/>
      <c r="G906" s="19"/>
    </row>
    <row r="907" spans="2:7" x14ac:dyDescent="0.25">
      <c r="B907" s="19"/>
      <c r="C907" s="19"/>
      <c r="D907" s="19"/>
      <c r="E907" s="19"/>
      <c r="F907" s="19"/>
      <c r="G907" s="19"/>
    </row>
    <row r="908" spans="2:7" x14ac:dyDescent="0.25">
      <c r="B908" s="19"/>
      <c r="C908" s="19"/>
      <c r="D908" s="19"/>
      <c r="E908" s="19"/>
      <c r="F908" s="19"/>
      <c r="G908" s="19"/>
    </row>
    <row r="909" spans="2:7" x14ac:dyDescent="0.25">
      <c r="B909" s="19"/>
      <c r="C909" s="19"/>
      <c r="D909" s="19"/>
      <c r="E909" s="19"/>
      <c r="F909" s="19"/>
      <c r="G909" s="19"/>
    </row>
    <row r="910" spans="2:7" x14ac:dyDescent="0.25">
      <c r="B910" s="19"/>
      <c r="C910" s="19"/>
      <c r="D910" s="19"/>
      <c r="E910" s="19"/>
      <c r="F910" s="19"/>
      <c r="G910" s="19"/>
    </row>
    <row r="911" spans="2:7" x14ac:dyDescent="0.25">
      <c r="B911" s="19"/>
      <c r="C911" s="19"/>
      <c r="D911" s="19"/>
      <c r="E911" s="19"/>
      <c r="F911" s="19"/>
      <c r="G911" s="19"/>
    </row>
    <row r="912" spans="2:7" x14ac:dyDescent="0.25">
      <c r="B912" s="19"/>
      <c r="C912" s="19"/>
      <c r="D912" s="19"/>
      <c r="E912" s="19"/>
      <c r="F912" s="19"/>
      <c r="G912" s="19"/>
    </row>
    <row r="913" spans="2:7" x14ac:dyDescent="0.25">
      <c r="B913" s="19"/>
      <c r="C913" s="19"/>
      <c r="D913" s="19"/>
      <c r="E913" s="19"/>
      <c r="F913" s="19"/>
      <c r="G913" s="19"/>
    </row>
    <row r="914" spans="2:7" x14ac:dyDescent="0.25">
      <c r="B914" s="19"/>
      <c r="C914" s="19"/>
      <c r="D914" s="19"/>
      <c r="E914" s="19"/>
      <c r="F914" s="19"/>
      <c r="G914" s="19"/>
    </row>
    <row r="915" spans="2:7" x14ac:dyDescent="0.25">
      <c r="B915" s="19"/>
      <c r="C915" s="19"/>
      <c r="D915" s="19"/>
      <c r="E915" s="19"/>
      <c r="F915" s="19"/>
      <c r="G915" s="19"/>
    </row>
    <row r="916" spans="2:7" x14ac:dyDescent="0.25">
      <c r="B916" s="19"/>
      <c r="C916" s="19"/>
      <c r="D916" s="19"/>
      <c r="E916" s="19"/>
      <c r="F916" s="19"/>
      <c r="G916" s="19"/>
    </row>
    <row r="917" spans="2:7" x14ac:dyDescent="0.25">
      <c r="B917" s="19"/>
      <c r="C917" s="19"/>
      <c r="D917" s="19"/>
      <c r="E917" s="19"/>
      <c r="F917" s="19"/>
      <c r="G917" s="19"/>
    </row>
    <row r="918" spans="2:7" x14ac:dyDescent="0.25">
      <c r="B918" s="19"/>
      <c r="C918" s="19"/>
      <c r="D918" s="19"/>
      <c r="E918" s="19"/>
      <c r="F918" s="19"/>
      <c r="G918" s="19"/>
    </row>
    <row r="919" spans="2:7" x14ac:dyDescent="0.25">
      <c r="B919" s="19"/>
      <c r="C919" s="19"/>
      <c r="D919" s="19"/>
      <c r="E919" s="19"/>
      <c r="F919" s="19"/>
      <c r="G919" s="19"/>
    </row>
    <row r="920" spans="2:7" x14ac:dyDescent="0.25">
      <c r="B920" s="19"/>
      <c r="C920" s="19"/>
      <c r="D920" s="19"/>
      <c r="E920" s="19"/>
      <c r="F920" s="19"/>
      <c r="G920" s="19"/>
    </row>
    <row r="921" spans="2:7" x14ac:dyDescent="0.25">
      <c r="B921" s="19"/>
      <c r="C921" s="19"/>
      <c r="D921" s="19"/>
      <c r="E921" s="19"/>
      <c r="F921" s="19"/>
      <c r="G921" s="19"/>
    </row>
    <row r="922" spans="2:7" x14ac:dyDescent="0.25">
      <c r="B922" s="19"/>
      <c r="C922" s="19"/>
      <c r="D922" s="19"/>
      <c r="E922" s="19"/>
      <c r="F922" s="19"/>
      <c r="G922" s="19"/>
    </row>
    <row r="923" spans="2:7" x14ac:dyDescent="0.25">
      <c r="B923" s="19"/>
      <c r="C923" s="19"/>
      <c r="D923" s="19"/>
      <c r="E923" s="19"/>
      <c r="F923" s="19"/>
      <c r="G923" s="19"/>
    </row>
    <row r="924" spans="2:7" x14ac:dyDescent="0.25">
      <c r="B924" s="19"/>
      <c r="C924" s="19"/>
      <c r="D924" s="19"/>
      <c r="E924" s="19"/>
      <c r="F924" s="19"/>
      <c r="G924" s="19"/>
    </row>
    <row r="925" spans="2:7" x14ac:dyDescent="0.25">
      <c r="B925" s="19"/>
      <c r="C925" s="19"/>
      <c r="D925" s="19"/>
      <c r="E925" s="19"/>
      <c r="F925" s="19"/>
      <c r="G925" s="19"/>
    </row>
    <row r="926" spans="2:7" x14ac:dyDescent="0.25">
      <c r="B926" s="19"/>
      <c r="C926" s="19"/>
      <c r="D926" s="19"/>
      <c r="E926" s="19"/>
      <c r="F926" s="19"/>
      <c r="G926" s="19"/>
    </row>
    <row r="927" spans="2:7" x14ac:dyDescent="0.25">
      <c r="B927" s="19"/>
      <c r="C927" s="19"/>
      <c r="D927" s="19"/>
      <c r="E927" s="19"/>
      <c r="F927" s="19"/>
      <c r="G927" s="19"/>
    </row>
    <row r="928" spans="2:7" x14ac:dyDescent="0.25">
      <c r="B928" s="19"/>
      <c r="C928" s="19"/>
      <c r="D928" s="19"/>
      <c r="E928" s="19"/>
      <c r="F928" s="19"/>
      <c r="G928" s="19"/>
    </row>
    <row r="929" spans="2:7" x14ac:dyDescent="0.25">
      <c r="B929" s="19"/>
      <c r="C929" s="19"/>
      <c r="D929" s="19"/>
      <c r="E929" s="19"/>
      <c r="F929" s="19"/>
      <c r="G929" s="19"/>
    </row>
    <row r="930" spans="2:7" x14ac:dyDescent="0.25">
      <c r="B930" s="19"/>
      <c r="C930" s="19"/>
      <c r="D930" s="19"/>
      <c r="E930" s="19"/>
      <c r="F930" s="19"/>
      <c r="G930" s="19"/>
    </row>
    <row r="931" spans="2:7" x14ac:dyDescent="0.25">
      <c r="B931" s="19"/>
      <c r="C931" s="19"/>
      <c r="D931" s="19"/>
      <c r="E931" s="19"/>
      <c r="F931" s="19"/>
      <c r="G931" s="19"/>
    </row>
    <row r="932" spans="2:7" x14ac:dyDescent="0.25">
      <c r="B932" s="19"/>
      <c r="C932" s="19"/>
      <c r="D932" s="19"/>
      <c r="E932" s="19"/>
      <c r="F932" s="19"/>
      <c r="G932" s="19"/>
    </row>
    <row r="933" spans="2:7" x14ac:dyDescent="0.25">
      <c r="B933" s="19"/>
      <c r="C933" s="19"/>
      <c r="D933" s="19"/>
      <c r="E933" s="19"/>
      <c r="F933" s="19"/>
      <c r="G933" s="19"/>
    </row>
    <row r="934" spans="2:7" x14ac:dyDescent="0.25">
      <c r="B934" s="19"/>
      <c r="C934" s="19"/>
      <c r="D934" s="19"/>
      <c r="E934" s="19"/>
      <c r="F934" s="19"/>
      <c r="G934" s="19"/>
    </row>
    <row r="935" spans="2:7" x14ac:dyDescent="0.25">
      <c r="B935" s="19"/>
      <c r="C935" s="19"/>
      <c r="D935" s="19"/>
      <c r="E935" s="19"/>
      <c r="F935" s="19"/>
      <c r="G935" s="19"/>
    </row>
    <row r="936" spans="2:7" x14ac:dyDescent="0.25">
      <c r="B936" s="19"/>
      <c r="C936" s="19"/>
      <c r="D936" s="19"/>
      <c r="E936" s="19"/>
      <c r="F936" s="19"/>
      <c r="G936" s="19"/>
    </row>
    <row r="937" spans="2:7" x14ac:dyDescent="0.25">
      <c r="B937" s="19"/>
      <c r="C937" s="19"/>
      <c r="D937" s="19"/>
      <c r="E937" s="19"/>
      <c r="F937" s="19"/>
      <c r="G937" s="19"/>
    </row>
    <row r="938" spans="2:7" x14ac:dyDescent="0.25">
      <c r="B938" s="19"/>
      <c r="C938" s="19"/>
      <c r="D938" s="19"/>
      <c r="E938" s="19"/>
      <c r="F938" s="19"/>
      <c r="G938" s="19"/>
    </row>
    <row r="939" spans="2:7" x14ac:dyDescent="0.25">
      <c r="B939" s="19"/>
      <c r="C939" s="19"/>
      <c r="D939" s="19"/>
      <c r="E939" s="19"/>
      <c r="F939" s="19"/>
      <c r="G939" s="19"/>
    </row>
    <row r="940" spans="2:7" x14ac:dyDescent="0.25">
      <c r="B940" s="19"/>
      <c r="C940" s="19"/>
      <c r="D940" s="19"/>
      <c r="E940" s="19"/>
      <c r="F940" s="19"/>
      <c r="G940" s="19"/>
    </row>
    <row r="941" spans="2:7" x14ac:dyDescent="0.25">
      <c r="B941" s="19"/>
      <c r="C941" s="19"/>
      <c r="D941" s="19"/>
      <c r="E941" s="19"/>
      <c r="F941" s="19"/>
      <c r="G941" s="19"/>
    </row>
    <row r="942" spans="2:7" x14ac:dyDescent="0.25">
      <c r="B942" s="19"/>
      <c r="C942" s="19"/>
      <c r="D942" s="19"/>
      <c r="E942" s="19"/>
      <c r="F942" s="19"/>
      <c r="G942" s="19"/>
    </row>
    <row r="943" spans="2:7" x14ac:dyDescent="0.25">
      <c r="B943" s="19"/>
      <c r="C943" s="19"/>
      <c r="D943" s="19"/>
      <c r="E943" s="19"/>
      <c r="F943" s="19"/>
      <c r="G943" s="19"/>
    </row>
    <row r="944" spans="2:7" x14ac:dyDescent="0.25">
      <c r="B944" s="19"/>
      <c r="C944" s="19"/>
      <c r="D944" s="19"/>
      <c r="E944" s="19"/>
      <c r="F944" s="19"/>
      <c r="G944" s="19"/>
    </row>
    <row r="945" spans="2:7" x14ac:dyDescent="0.25">
      <c r="B945" s="19"/>
      <c r="C945" s="19"/>
      <c r="D945" s="19"/>
      <c r="E945" s="19"/>
      <c r="F945" s="19"/>
      <c r="G945" s="19"/>
    </row>
    <row r="946" spans="2:7" x14ac:dyDescent="0.25">
      <c r="B946" s="19"/>
      <c r="C946" s="19"/>
      <c r="D946" s="19"/>
      <c r="E946" s="19"/>
      <c r="F946" s="19"/>
      <c r="G946" s="19"/>
    </row>
    <row r="947" spans="2:7" x14ac:dyDescent="0.25">
      <c r="B947" s="19"/>
      <c r="C947" s="19"/>
      <c r="D947" s="19"/>
      <c r="E947" s="19"/>
      <c r="F947" s="19"/>
      <c r="G947" s="19"/>
    </row>
    <row r="948" spans="2:7" x14ac:dyDescent="0.25">
      <c r="B948" s="19"/>
      <c r="C948" s="19"/>
      <c r="D948" s="19"/>
      <c r="E948" s="19"/>
      <c r="F948" s="19"/>
      <c r="G948" s="19"/>
    </row>
    <row r="949" spans="2:7" x14ac:dyDescent="0.25">
      <c r="B949" s="19"/>
      <c r="C949" s="19"/>
      <c r="D949" s="19"/>
      <c r="E949" s="19"/>
      <c r="F949" s="19"/>
      <c r="G949" s="19"/>
    </row>
    <row r="950" spans="2:7" x14ac:dyDescent="0.25">
      <c r="B950" s="19"/>
      <c r="C950" s="19"/>
      <c r="D950" s="19"/>
      <c r="E950" s="19"/>
      <c r="F950" s="19"/>
      <c r="G950" s="19"/>
    </row>
    <row r="951" spans="2:7" x14ac:dyDescent="0.25">
      <c r="B951" s="19"/>
      <c r="C951" s="19"/>
      <c r="D951" s="19"/>
      <c r="E951" s="19"/>
      <c r="F951" s="19"/>
      <c r="G951" s="19"/>
    </row>
    <row r="952" spans="2:7" x14ac:dyDescent="0.25">
      <c r="B952" s="19"/>
      <c r="C952" s="19"/>
      <c r="D952" s="19"/>
      <c r="E952" s="19"/>
      <c r="F952" s="19"/>
      <c r="G952" s="19"/>
    </row>
    <row r="953" spans="2:7" x14ac:dyDescent="0.25">
      <c r="B953" s="19"/>
      <c r="C953" s="19"/>
      <c r="D953" s="19"/>
      <c r="E953" s="19"/>
      <c r="F953" s="19"/>
      <c r="G953" s="19"/>
    </row>
    <row r="954" spans="2:7" x14ac:dyDescent="0.25">
      <c r="B954" s="19"/>
      <c r="C954" s="19"/>
      <c r="D954" s="19"/>
      <c r="E954" s="19"/>
      <c r="F954" s="19"/>
      <c r="G954" s="19"/>
    </row>
    <row r="955" spans="2:7" x14ac:dyDescent="0.25">
      <c r="B955" s="19"/>
      <c r="C955" s="19"/>
      <c r="D955" s="19"/>
      <c r="E955" s="19"/>
      <c r="F955" s="19"/>
      <c r="G955" s="19"/>
    </row>
    <row r="956" spans="2:7" x14ac:dyDescent="0.25">
      <c r="B956" s="19"/>
      <c r="C956" s="19"/>
      <c r="D956" s="19"/>
      <c r="E956" s="19"/>
      <c r="F956" s="19"/>
      <c r="G956" s="19"/>
    </row>
    <row r="957" spans="2:7" x14ac:dyDescent="0.25">
      <c r="B957" s="19"/>
      <c r="C957" s="19"/>
      <c r="D957" s="19"/>
      <c r="E957" s="19"/>
      <c r="F957" s="19"/>
      <c r="G957" s="19"/>
    </row>
    <row r="958" spans="2:7" x14ac:dyDescent="0.25">
      <c r="B958" s="19"/>
      <c r="C958" s="19"/>
      <c r="D958" s="19"/>
      <c r="E958" s="19"/>
      <c r="F958" s="19"/>
      <c r="G958" s="19"/>
    </row>
    <row r="959" spans="2:7" x14ac:dyDescent="0.25">
      <c r="B959" s="19"/>
      <c r="C959" s="19"/>
      <c r="D959" s="19"/>
      <c r="E959" s="19"/>
      <c r="F959" s="19"/>
      <c r="G959" s="19"/>
    </row>
    <row r="960" spans="2:7" x14ac:dyDescent="0.25">
      <c r="B960" s="19"/>
      <c r="C960" s="19"/>
      <c r="D960" s="19"/>
      <c r="E960" s="19"/>
      <c r="F960" s="19"/>
      <c r="G960" s="19"/>
    </row>
    <row r="961" spans="2:7" x14ac:dyDescent="0.25">
      <c r="B961" s="19"/>
      <c r="C961" s="19"/>
      <c r="D961" s="19"/>
      <c r="E961" s="19"/>
      <c r="F961" s="19"/>
      <c r="G961" s="19"/>
    </row>
    <row r="962" spans="2:7" x14ac:dyDescent="0.25">
      <c r="B962" s="19"/>
      <c r="C962" s="19"/>
      <c r="D962" s="19"/>
      <c r="E962" s="19"/>
      <c r="F962" s="19"/>
      <c r="G962" s="19"/>
    </row>
    <row r="963" spans="2:7" x14ac:dyDescent="0.25">
      <c r="B963" s="19"/>
      <c r="C963" s="19"/>
      <c r="D963" s="19"/>
      <c r="E963" s="19"/>
      <c r="F963" s="19"/>
      <c r="G963" s="19"/>
    </row>
    <row r="964" spans="2:7" x14ac:dyDescent="0.25">
      <c r="B964" s="19"/>
      <c r="C964" s="19"/>
      <c r="D964" s="19"/>
      <c r="E964" s="19"/>
      <c r="F964" s="19"/>
      <c r="G964" s="19"/>
    </row>
    <row r="965" spans="2:7" x14ac:dyDescent="0.25">
      <c r="B965" s="19"/>
      <c r="C965" s="19"/>
      <c r="D965" s="19"/>
      <c r="E965" s="19"/>
      <c r="F965" s="19"/>
      <c r="G965" s="19"/>
    </row>
    <row r="966" spans="2:7" x14ac:dyDescent="0.25">
      <c r="B966" s="19"/>
      <c r="C966" s="19"/>
      <c r="D966" s="19"/>
      <c r="E966" s="19"/>
      <c r="F966" s="19"/>
      <c r="G966" s="19"/>
    </row>
    <row r="967" spans="2:7" x14ac:dyDescent="0.25">
      <c r="B967" s="19"/>
      <c r="C967" s="19"/>
      <c r="D967" s="19"/>
      <c r="E967" s="19"/>
      <c r="F967" s="19"/>
      <c r="G967" s="19"/>
    </row>
    <row r="968" spans="2:7" x14ac:dyDescent="0.25">
      <c r="B968" s="19"/>
      <c r="C968" s="19"/>
      <c r="D968" s="19"/>
      <c r="E968" s="19"/>
      <c r="F968" s="19"/>
      <c r="G968" s="19"/>
    </row>
    <row r="969" spans="2:7" x14ac:dyDescent="0.25">
      <c r="B969" s="19"/>
      <c r="C969" s="19"/>
      <c r="D969" s="19"/>
      <c r="E969" s="19"/>
      <c r="F969" s="19"/>
      <c r="G969" s="19"/>
    </row>
    <row r="970" spans="2:7" x14ac:dyDescent="0.25">
      <c r="B970" s="19"/>
      <c r="C970" s="19"/>
      <c r="D970" s="19"/>
      <c r="E970" s="19"/>
      <c r="F970" s="19"/>
      <c r="G970" s="19"/>
    </row>
    <row r="971" spans="2:7" x14ac:dyDescent="0.25">
      <c r="B971" s="19"/>
      <c r="C971" s="19"/>
      <c r="D971" s="19"/>
      <c r="E971" s="19"/>
      <c r="F971" s="19"/>
      <c r="G971" s="19"/>
    </row>
    <row r="972" spans="2:7" x14ac:dyDescent="0.25">
      <c r="B972" s="19"/>
      <c r="C972" s="19"/>
      <c r="D972" s="19"/>
      <c r="E972" s="19"/>
      <c r="F972" s="19"/>
      <c r="G972" s="19"/>
    </row>
    <row r="973" spans="2:7" x14ac:dyDescent="0.25">
      <c r="B973" s="19"/>
      <c r="C973" s="19"/>
      <c r="D973" s="19"/>
      <c r="E973" s="19"/>
      <c r="F973" s="19"/>
      <c r="G973" s="19"/>
    </row>
    <row r="974" spans="2:7" x14ac:dyDescent="0.25">
      <c r="B974" s="19"/>
      <c r="C974" s="19"/>
      <c r="D974" s="19"/>
      <c r="E974" s="19"/>
      <c r="F974" s="19"/>
      <c r="G974" s="19"/>
    </row>
    <row r="975" spans="2:7" x14ac:dyDescent="0.25">
      <c r="B975" s="19"/>
      <c r="C975" s="19"/>
      <c r="D975" s="19"/>
      <c r="E975" s="19"/>
      <c r="F975" s="19"/>
      <c r="G975" s="19"/>
    </row>
    <row r="976" spans="2:7" x14ac:dyDescent="0.25">
      <c r="B976" s="19"/>
      <c r="C976" s="19"/>
      <c r="D976" s="19"/>
      <c r="E976" s="19"/>
      <c r="F976" s="19"/>
      <c r="G976" s="19"/>
    </row>
    <row r="977" spans="2:7" x14ac:dyDescent="0.25">
      <c r="B977" s="19"/>
      <c r="C977" s="19"/>
      <c r="D977" s="19"/>
      <c r="E977" s="19"/>
      <c r="F977" s="19"/>
      <c r="G977" s="19"/>
    </row>
    <row r="978" spans="2:7" x14ac:dyDescent="0.25">
      <c r="B978" s="19"/>
      <c r="C978" s="19"/>
      <c r="D978" s="19"/>
      <c r="E978" s="19"/>
      <c r="F978" s="19"/>
      <c r="G978" s="19"/>
    </row>
    <row r="979" spans="2:7" x14ac:dyDescent="0.25">
      <c r="B979" s="19"/>
      <c r="C979" s="19"/>
      <c r="D979" s="19"/>
      <c r="E979" s="19"/>
      <c r="F979" s="19"/>
      <c r="G979" s="19"/>
    </row>
    <row r="980" spans="2:7" x14ac:dyDescent="0.25">
      <c r="B980" s="19"/>
      <c r="C980" s="19"/>
      <c r="D980" s="19"/>
      <c r="E980" s="19"/>
      <c r="F980" s="19"/>
      <c r="G980" s="19"/>
    </row>
    <row r="981" spans="2:7" x14ac:dyDescent="0.25">
      <c r="B981" s="19"/>
      <c r="C981" s="19"/>
      <c r="D981" s="19"/>
      <c r="E981" s="19"/>
      <c r="F981" s="19"/>
      <c r="G981" s="19"/>
    </row>
    <row r="982" spans="2:7" x14ac:dyDescent="0.25">
      <c r="B982" s="19"/>
      <c r="C982" s="19"/>
      <c r="D982" s="19"/>
      <c r="E982" s="19"/>
      <c r="F982" s="19"/>
      <c r="G982" s="19"/>
    </row>
    <row r="983" spans="2:7" x14ac:dyDescent="0.25">
      <c r="B983" s="19"/>
      <c r="C983" s="19"/>
      <c r="D983" s="19"/>
      <c r="E983" s="19"/>
      <c r="F983" s="19"/>
      <c r="G983" s="19"/>
    </row>
    <row r="984" spans="2:7" x14ac:dyDescent="0.25">
      <c r="B984" s="19"/>
      <c r="C984" s="19"/>
      <c r="D984" s="19"/>
      <c r="E984" s="19"/>
      <c r="F984" s="19"/>
      <c r="G984" s="19"/>
    </row>
    <row r="985" spans="2:7" x14ac:dyDescent="0.25">
      <c r="B985" s="19"/>
      <c r="C985" s="19"/>
      <c r="D985" s="19"/>
      <c r="E985" s="19"/>
      <c r="F985" s="19"/>
      <c r="G985" s="19"/>
    </row>
    <row r="986" spans="2:7" x14ac:dyDescent="0.25">
      <c r="B986" s="19"/>
      <c r="C986" s="19"/>
      <c r="D986" s="19"/>
      <c r="E986" s="19"/>
      <c r="F986" s="19"/>
      <c r="G986" s="19"/>
    </row>
    <row r="987" spans="2:7" x14ac:dyDescent="0.25">
      <c r="B987" s="19"/>
      <c r="C987" s="19"/>
      <c r="D987" s="19"/>
      <c r="E987" s="19"/>
      <c r="F987" s="19"/>
      <c r="G987" s="19"/>
    </row>
    <row r="988" spans="2:7" x14ac:dyDescent="0.25">
      <c r="B988" s="19"/>
      <c r="C988" s="19"/>
      <c r="D988" s="19"/>
      <c r="E988" s="19"/>
      <c r="F988" s="19"/>
      <c r="G988" s="19"/>
    </row>
    <row r="989" spans="2:7" x14ac:dyDescent="0.25">
      <c r="B989" s="19"/>
      <c r="C989" s="19"/>
      <c r="D989" s="19"/>
      <c r="E989" s="19"/>
      <c r="F989" s="19"/>
      <c r="G989" s="19"/>
    </row>
    <row r="990" spans="2:7" x14ac:dyDescent="0.25">
      <c r="B990" s="19"/>
      <c r="C990" s="19"/>
      <c r="D990" s="19"/>
      <c r="E990" s="19"/>
      <c r="F990" s="19"/>
      <c r="G990" s="19"/>
    </row>
    <row r="991" spans="2:7" x14ac:dyDescent="0.25">
      <c r="B991" s="19"/>
      <c r="C991" s="19"/>
      <c r="D991" s="19"/>
      <c r="E991" s="19"/>
      <c r="F991" s="19"/>
      <c r="G991" s="19"/>
    </row>
    <row r="992" spans="2:7" x14ac:dyDescent="0.25">
      <c r="B992" s="19"/>
      <c r="C992" s="19"/>
      <c r="D992" s="19"/>
      <c r="E992" s="19"/>
      <c r="F992" s="19"/>
      <c r="G992" s="19"/>
    </row>
    <row r="993" spans="2:7" x14ac:dyDescent="0.25">
      <c r="B993" s="19"/>
      <c r="C993" s="19"/>
      <c r="D993" s="19"/>
      <c r="E993" s="19"/>
      <c r="F993" s="19"/>
      <c r="G993" s="19"/>
    </row>
    <row r="994" spans="2:7" x14ac:dyDescent="0.25">
      <c r="B994" s="19"/>
      <c r="C994" s="19"/>
      <c r="D994" s="19"/>
      <c r="E994" s="19"/>
      <c r="F994" s="19"/>
      <c r="G994" s="19"/>
    </row>
    <row r="995" spans="2:7" x14ac:dyDescent="0.25">
      <c r="B995" s="19"/>
      <c r="C995" s="19"/>
      <c r="D995" s="19"/>
      <c r="E995" s="19"/>
      <c r="F995" s="19"/>
      <c r="G995" s="19"/>
    </row>
    <row r="996" spans="2:7" x14ac:dyDescent="0.25">
      <c r="B996" s="19"/>
      <c r="C996" s="19"/>
      <c r="D996" s="19"/>
      <c r="E996" s="19"/>
      <c r="F996" s="19"/>
      <c r="G996" s="19"/>
    </row>
    <row r="997" spans="2:7" x14ac:dyDescent="0.25">
      <c r="B997" s="19"/>
      <c r="C997" s="19"/>
      <c r="D997" s="19"/>
      <c r="E997" s="19"/>
      <c r="F997" s="19"/>
      <c r="G997" s="19"/>
    </row>
    <row r="998" spans="2:7" x14ac:dyDescent="0.25">
      <c r="B998" s="19"/>
      <c r="C998" s="19"/>
      <c r="D998" s="19"/>
      <c r="E998" s="19"/>
      <c r="F998" s="19"/>
      <c r="G998" s="19"/>
    </row>
    <row r="999" spans="2:7" x14ac:dyDescent="0.25">
      <c r="B999" s="19"/>
      <c r="C999" s="19"/>
      <c r="D999" s="19"/>
      <c r="E999" s="19"/>
      <c r="F999" s="19"/>
      <c r="G999" s="19"/>
    </row>
    <row r="1000" spans="2:7" x14ac:dyDescent="0.25">
      <c r="B1000" s="19"/>
      <c r="C1000" s="19"/>
      <c r="D1000" s="19"/>
      <c r="E1000" s="19"/>
      <c r="F1000" s="19"/>
      <c r="G1000" s="19"/>
    </row>
    <row r="1001" spans="2:7" x14ac:dyDescent="0.25">
      <c r="B1001" s="19"/>
      <c r="C1001" s="19"/>
      <c r="D1001" s="19"/>
      <c r="E1001" s="19"/>
      <c r="F1001" s="19"/>
      <c r="G1001" s="19"/>
    </row>
    <row r="1002" spans="2:7" x14ac:dyDescent="0.25">
      <c r="B1002" s="19"/>
      <c r="C1002" s="19"/>
      <c r="D1002" s="19"/>
      <c r="E1002" s="19"/>
      <c r="F1002" s="19"/>
      <c r="G1002" s="19"/>
    </row>
    <row r="1003" spans="2:7" x14ac:dyDescent="0.25">
      <c r="B1003" s="19"/>
      <c r="C1003" s="19"/>
      <c r="D1003" s="19"/>
      <c r="E1003" s="19"/>
      <c r="F1003" s="19"/>
      <c r="G1003" s="19"/>
    </row>
    <row r="1004" spans="2:7" x14ac:dyDescent="0.25">
      <c r="B1004" s="19"/>
      <c r="C1004" s="19"/>
      <c r="D1004" s="19"/>
      <c r="E1004" s="19"/>
      <c r="F1004" s="19"/>
      <c r="G1004" s="19"/>
    </row>
    <row r="1005" spans="2:7" x14ac:dyDescent="0.25">
      <c r="B1005" s="19"/>
      <c r="C1005" s="19"/>
      <c r="D1005" s="19"/>
      <c r="E1005" s="19"/>
      <c r="F1005" s="19"/>
      <c r="G1005" s="19"/>
    </row>
    <row r="1006" spans="2:7" x14ac:dyDescent="0.25">
      <c r="B1006" s="19"/>
      <c r="C1006" s="19"/>
      <c r="D1006" s="19"/>
      <c r="E1006" s="19"/>
      <c r="F1006" s="19"/>
      <c r="G1006" s="19"/>
    </row>
    <row r="1007" spans="2:7" x14ac:dyDescent="0.25">
      <c r="B1007" s="19"/>
      <c r="C1007" s="19"/>
      <c r="D1007" s="19"/>
      <c r="E1007" s="19"/>
      <c r="F1007" s="19"/>
      <c r="G1007" s="19"/>
    </row>
    <row r="1008" spans="2:7" x14ac:dyDescent="0.25">
      <c r="B1008" s="19"/>
      <c r="C1008" s="19"/>
      <c r="D1008" s="19"/>
      <c r="E1008" s="19"/>
      <c r="F1008" s="19"/>
      <c r="G1008" s="19"/>
    </row>
    <row r="1009" spans="2:7" x14ac:dyDescent="0.25">
      <c r="B1009" s="19"/>
      <c r="C1009" s="19"/>
      <c r="D1009" s="19"/>
      <c r="E1009" s="19"/>
      <c r="F1009" s="19"/>
      <c r="G1009" s="19"/>
    </row>
    <row r="1010" spans="2:7" x14ac:dyDescent="0.25">
      <c r="B1010" s="19"/>
      <c r="C1010" s="19"/>
      <c r="D1010" s="19"/>
      <c r="E1010" s="19"/>
      <c r="F1010" s="19"/>
      <c r="G1010" s="19"/>
    </row>
    <row r="1011" spans="2:7" x14ac:dyDescent="0.25">
      <c r="B1011" s="19"/>
      <c r="C1011" s="19"/>
      <c r="D1011" s="19"/>
      <c r="E1011" s="19"/>
      <c r="F1011" s="19"/>
      <c r="G1011" s="19"/>
    </row>
    <row r="1012" spans="2:7" x14ac:dyDescent="0.25">
      <c r="B1012" s="19"/>
      <c r="C1012" s="19"/>
      <c r="D1012" s="19"/>
      <c r="E1012" s="19"/>
      <c r="F1012" s="19"/>
      <c r="G1012" s="19"/>
    </row>
    <row r="1013" spans="2:7" x14ac:dyDescent="0.25">
      <c r="B1013" s="19"/>
      <c r="C1013" s="19"/>
      <c r="D1013" s="19"/>
      <c r="E1013" s="19"/>
      <c r="F1013" s="19"/>
      <c r="G1013" s="19"/>
    </row>
    <row r="1014" spans="2:7" x14ac:dyDescent="0.25">
      <c r="B1014" s="19"/>
      <c r="C1014" s="19"/>
      <c r="D1014" s="19"/>
      <c r="E1014" s="19"/>
      <c r="F1014" s="19"/>
      <c r="G1014" s="19"/>
    </row>
    <row r="1015" spans="2:7" x14ac:dyDescent="0.25">
      <c r="B1015" s="19"/>
      <c r="C1015" s="19"/>
      <c r="D1015" s="19"/>
      <c r="E1015" s="19"/>
      <c r="F1015" s="19"/>
      <c r="G1015" s="19"/>
    </row>
    <row r="1016" spans="2:7" x14ac:dyDescent="0.25">
      <c r="B1016" s="19"/>
      <c r="C1016" s="19"/>
      <c r="D1016" s="19"/>
      <c r="E1016" s="19"/>
      <c r="F1016" s="19"/>
      <c r="G1016" s="19"/>
    </row>
    <row r="1017" spans="2:7" x14ac:dyDescent="0.25">
      <c r="B1017" s="19"/>
      <c r="C1017" s="19"/>
      <c r="D1017" s="19"/>
      <c r="E1017" s="19"/>
      <c r="F1017" s="19"/>
      <c r="G1017" s="19"/>
    </row>
    <row r="1018" spans="2:7" x14ac:dyDescent="0.25">
      <c r="B1018" s="19"/>
      <c r="C1018" s="19"/>
      <c r="D1018" s="19"/>
      <c r="E1018" s="19"/>
      <c r="F1018" s="19"/>
      <c r="G1018" s="19"/>
    </row>
    <row r="1019" spans="2:7" x14ac:dyDescent="0.25">
      <c r="B1019" s="19"/>
      <c r="C1019" s="19"/>
      <c r="D1019" s="19"/>
      <c r="E1019" s="19"/>
      <c r="F1019" s="19"/>
      <c r="G1019" s="19"/>
    </row>
    <row r="1020" spans="2:7" x14ac:dyDescent="0.25">
      <c r="B1020" s="19"/>
      <c r="C1020" s="19"/>
      <c r="D1020" s="19"/>
      <c r="E1020" s="19"/>
      <c r="F1020" s="19"/>
      <c r="G1020" s="19"/>
    </row>
    <row r="1021" spans="2:7" x14ac:dyDescent="0.25">
      <c r="B1021" s="19"/>
      <c r="C1021" s="19"/>
      <c r="D1021" s="19"/>
      <c r="E1021" s="19"/>
      <c r="F1021" s="19"/>
      <c r="G1021" s="19"/>
    </row>
    <row r="1022" spans="2:7" x14ac:dyDescent="0.25">
      <c r="B1022" s="19"/>
      <c r="C1022" s="19"/>
      <c r="D1022" s="19"/>
      <c r="E1022" s="19"/>
      <c r="F1022" s="19"/>
      <c r="G1022" s="19"/>
    </row>
    <row r="1023" spans="2:7" x14ac:dyDescent="0.25">
      <c r="B1023" s="19"/>
      <c r="C1023" s="19"/>
      <c r="D1023" s="19"/>
      <c r="E1023" s="19"/>
      <c r="F1023" s="19"/>
      <c r="G1023" s="19"/>
    </row>
    <row r="1024" spans="2:7" x14ac:dyDescent="0.25">
      <c r="B1024" s="19"/>
      <c r="C1024" s="19"/>
      <c r="D1024" s="19"/>
      <c r="E1024" s="19"/>
      <c r="F1024" s="19"/>
      <c r="G1024" s="19"/>
    </row>
    <row r="1025" spans="2:7" x14ac:dyDescent="0.25">
      <c r="B1025" s="19"/>
      <c r="C1025" s="19"/>
      <c r="D1025" s="19"/>
      <c r="E1025" s="19"/>
      <c r="F1025" s="19"/>
      <c r="G1025" s="19"/>
    </row>
    <row r="1026" spans="2:7" x14ac:dyDescent="0.25">
      <c r="B1026" s="19"/>
      <c r="C1026" s="19"/>
      <c r="D1026" s="19"/>
      <c r="E1026" s="19"/>
      <c r="F1026" s="19"/>
      <c r="G1026" s="19"/>
    </row>
    <row r="1027" spans="2:7" x14ac:dyDescent="0.25">
      <c r="B1027" s="19"/>
      <c r="C1027" s="19"/>
      <c r="D1027" s="19"/>
      <c r="E1027" s="19"/>
      <c r="F1027" s="19"/>
      <c r="G1027" s="19"/>
    </row>
    <row r="1028" spans="2:7" x14ac:dyDescent="0.25">
      <c r="B1028" s="19"/>
      <c r="C1028" s="19"/>
      <c r="D1028" s="19"/>
      <c r="E1028" s="19"/>
      <c r="F1028" s="19"/>
      <c r="G1028" s="19"/>
    </row>
    <row r="1029" spans="2:7" x14ac:dyDescent="0.25">
      <c r="B1029" s="19"/>
      <c r="C1029" s="19"/>
      <c r="D1029" s="19"/>
      <c r="E1029" s="19"/>
      <c r="F1029" s="19"/>
      <c r="G1029" s="19"/>
    </row>
    <row r="1030" spans="2:7" x14ac:dyDescent="0.25">
      <c r="B1030" s="19"/>
      <c r="C1030" s="19"/>
      <c r="D1030" s="19"/>
      <c r="E1030" s="19"/>
      <c r="F1030" s="19"/>
      <c r="G1030" s="19"/>
    </row>
    <row r="1031" spans="2:7" x14ac:dyDescent="0.25">
      <c r="B1031" s="19"/>
      <c r="C1031" s="19"/>
      <c r="D1031" s="19"/>
      <c r="E1031" s="19"/>
      <c r="F1031" s="19"/>
      <c r="G1031" s="19"/>
    </row>
    <row r="1032" spans="2:7" x14ac:dyDescent="0.25">
      <c r="B1032" s="19"/>
      <c r="C1032" s="19"/>
      <c r="D1032" s="19"/>
      <c r="E1032" s="19"/>
      <c r="F1032" s="19"/>
      <c r="G1032" s="19"/>
    </row>
    <row r="1033" spans="2:7" x14ac:dyDescent="0.25">
      <c r="B1033" s="19"/>
      <c r="C1033" s="19"/>
      <c r="D1033" s="19"/>
      <c r="E1033" s="19"/>
      <c r="F1033" s="19"/>
      <c r="G1033" s="19"/>
    </row>
    <row r="1034" spans="2:7" x14ac:dyDescent="0.25">
      <c r="B1034" s="19"/>
      <c r="C1034" s="19"/>
      <c r="D1034" s="19"/>
      <c r="E1034" s="19"/>
      <c r="F1034" s="19"/>
      <c r="G1034" s="19"/>
    </row>
    <row r="1035" spans="2:7" x14ac:dyDescent="0.25">
      <c r="B1035" s="19"/>
      <c r="C1035" s="19"/>
      <c r="D1035" s="19"/>
      <c r="E1035" s="19"/>
      <c r="F1035" s="19"/>
      <c r="G1035" s="19"/>
    </row>
    <row r="1036" spans="2:7" x14ac:dyDescent="0.25">
      <c r="B1036" s="19"/>
      <c r="C1036" s="19"/>
      <c r="D1036" s="19"/>
      <c r="E1036" s="19"/>
      <c r="F1036" s="19"/>
      <c r="G1036" s="19"/>
    </row>
    <row r="1037" spans="2:7" x14ac:dyDescent="0.25">
      <c r="B1037" s="19"/>
      <c r="C1037" s="19"/>
      <c r="D1037" s="19"/>
      <c r="E1037" s="19"/>
      <c r="F1037" s="19"/>
      <c r="G1037" s="19"/>
    </row>
    <row r="1038" spans="2:7" x14ac:dyDescent="0.25">
      <c r="B1038" s="19"/>
      <c r="C1038" s="19"/>
      <c r="D1038" s="19"/>
      <c r="E1038" s="19"/>
      <c r="F1038" s="19"/>
      <c r="G1038" s="19"/>
    </row>
    <row r="1039" spans="2:7" x14ac:dyDescent="0.25">
      <c r="B1039" s="19"/>
      <c r="C1039" s="19"/>
      <c r="D1039" s="19"/>
      <c r="E1039" s="19"/>
      <c r="F1039" s="19"/>
      <c r="G1039" s="19"/>
    </row>
    <row r="1040" spans="2:7" x14ac:dyDescent="0.25">
      <c r="B1040" s="19"/>
      <c r="C1040" s="19"/>
      <c r="D1040" s="19"/>
      <c r="E1040" s="19"/>
      <c r="F1040" s="19"/>
      <c r="G1040" s="19"/>
    </row>
    <row r="1041" spans="2:7" x14ac:dyDescent="0.25">
      <c r="B1041" s="19"/>
      <c r="C1041" s="19"/>
      <c r="D1041" s="19"/>
      <c r="E1041" s="19"/>
      <c r="F1041" s="19"/>
      <c r="G1041" s="19"/>
    </row>
    <row r="1042" spans="2:7" x14ac:dyDescent="0.25">
      <c r="B1042" s="19"/>
      <c r="C1042" s="19"/>
      <c r="D1042" s="19"/>
      <c r="E1042" s="19"/>
      <c r="F1042" s="19"/>
      <c r="G1042" s="19"/>
    </row>
    <row r="1043" spans="2:7" x14ac:dyDescent="0.25">
      <c r="B1043" s="19"/>
      <c r="C1043" s="19"/>
      <c r="D1043" s="19"/>
      <c r="E1043" s="19"/>
      <c r="F1043" s="19"/>
      <c r="G1043" s="19"/>
    </row>
    <row r="1044" spans="2:7" x14ac:dyDescent="0.25">
      <c r="B1044" s="19"/>
      <c r="C1044" s="19"/>
      <c r="D1044" s="19"/>
      <c r="E1044" s="19"/>
      <c r="F1044" s="19"/>
      <c r="G1044" s="19"/>
    </row>
    <row r="1045" spans="2:7" x14ac:dyDescent="0.25">
      <c r="B1045" s="19"/>
      <c r="C1045" s="19"/>
      <c r="D1045" s="19"/>
      <c r="E1045" s="19"/>
      <c r="F1045" s="19"/>
      <c r="G1045" s="19"/>
    </row>
    <row r="1046" spans="2:7" x14ac:dyDescent="0.25">
      <c r="B1046" s="19"/>
      <c r="C1046" s="19"/>
      <c r="D1046" s="19"/>
      <c r="E1046" s="19"/>
      <c r="F1046" s="19"/>
      <c r="G1046" s="19"/>
    </row>
    <row r="1047" spans="2:7" x14ac:dyDescent="0.25">
      <c r="B1047" s="19"/>
      <c r="C1047" s="19"/>
      <c r="D1047" s="19"/>
      <c r="E1047" s="19"/>
      <c r="F1047" s="19"/>
      <c r="G1047" s="19"/>
    </row>
    <row r="1048" spans="2:7" x14ac:dyDescent="0.25">
      <c r="B1048" s="19"/>
      <c r="C1048" s="19"/>
      <c r="D1048" s="19"/>
      <c r="E1048" s="19"/>
      <c r="F1048" s="19"/>
      <c r="G1048" s="19"/>
    </row>
    <row r="1049" spans="2:7" x14ac:dyDescent="0.25">
      <c r="B1049" s="19"/>
      <c r="C1049" s="19"/>
      <c r="D1049" s="19"/>
      <c r="E1049" s="19"/>
      <c r="F1049" s="19"/>
      <c r="G1049" s="19"/>
    </row>
    <row r="1050" spans="2:7" x14ac:dyDescent="0.25">
      <c r="B1050" s="19"/>
      <c r="C1050" s="19"/>
      <c r="D1050" s="19"/>
      <c r="E1050" s="19"/>
      <c r="F1050" s="19"/>
      <c r="G1050" s="19"/>
    </row>
    <row r="1051" spans="2:7" x14ac:dyDescent="0.25">
      <c r="B1051" s="19"/>
      <c r="C1051" s="19"/>
      <c r="D1051" s="19"/>
      <c r="E1051" s="19"/>
      <c r="F1051" s="19"/>
      <c r="G1051" s="19"/>
    </row>
    <row r="1052" spans="2:7" x14ac:dyDescent="0.25">
      <c r="B1052" s="19"/>
      <c r="C1052" s="19"/>
      <c r="D1052" s="19"/>
      <c r="E1052" s="19"/>
      <c r="F1052" s="19"/>
      <c r="G1052" s="19"/>
    </row>
    <row r="1053" spans="2:7" x14ac:dyDescent="0.25">
      <c r="B1053" s="19"/>
      <c r="C1053" s="19"/>
      <c r="D1053" s="19"/>
      <c r="E1053" s="19"/>
      <c r="F1053" s="19"/>
      <c r="G1053" s="19"/>
    </row>
    <row r="1054" spans="2:7" x14ac:dyDescent="0.25">
      <c r="B1054" s="19"/>
      <c r="C1054" s="19"/>
      <c r="D1054" s="19"/>
      <c r="E1054" s="19"/>
      <c r="F1054" s="19"/>
      <c r="G1054" s="19"/>
    </row>
    <row r="1055" spans="2:7" x14ac:dyDescent="0.25">
      <c r="B1055" s="19"/>
      <c r="C1055" s="19"/>
      <c r="D1055" s="19"/>
      <c r="E1055" s="19"/>
      <c r="F1055" s="19"/>
      <c r="G1055" s="19"/>
    </row>
    <row r="1056" spans="2:7" x14ac:dyDescent="0.25">
      <c r="B1056" s="19"/>
      <c r="C1056" s="19"/>
      <c r="D1056" s="19"/>
      <c r="E1056" s="19"/>
      <c r="F1056" s="19"/>
      <c r="G1056" s="19"/>
    </row>
    <row r="1057" spans="2:7" x14ac:dyDescent="0.25">
      <c r="B1057" s="19"/>
      <c r="C1057" s="19"/>
      <c r="D1057" s="19"/>
      <c r="E1057" s="19"/>
      <c r="F1057" s="19"/>
      <c r="G1057" s="19"/>
    </row>
    <row r="1058" spans="2:7" x14ac:dyDescent="0.25">
      <c r="B1058" s="19"/>
      <c r="C1058" s="19"/>
      <c r="D1058" s="19"/>
      <c r="E1058" s="19"/>
      <c r="F1058" s="19"/>
      <c r="G1058" s="19"/>
    </row>
    <row r="1059" spans="2:7" x14ac:dyDescent="0.25">
      <c r="B1059" s="19"/>
      <c r="C1059" s="19"/>
      <c r="D1059" s="19"/>
      <c r="E1059" s="19"/>
      <c r="F1059" s="19"/>
      <c r="G1059" s="19"/>
    </row>
    <row r="1060" spans="2:7" x14ac:dyDescent="0.25">
      <c r="B1060" s="19"/>
      <c r="C1060" s="19"/>
      <c r="D1060" s="19"/>
      <c r="E1060" s="19"/>
      <c r="F1060" s="19"/>
      <c r="G1060" s="19"/>
    </row>
    <row r="1061" spans="2:7" x14ac:dyDescent="0.25">
      <c r="B1061" s="19"/>
      <c r="C1061" s="19"/>
      <c r="D1061" s="19"/>
      <c r="E1061" s="19"/>
      <c r="F1061" s="19"/>
      <c r="G1061" s="19"/>
    </row>
    <row r="1062" spans="2:7" x14ac:dyDescent="0.25">
      <c r="B1062" s="19"/>
      <c r="C1062" s="19"/>
      <c r="D1062" s="19"/>
      <c r="E1062" s="19"/>
      <c r="F1062" s="19"/>
      <c r="G1062" s="19"/>
    </row>
    <row r="1063" spans="2:7" x14ac:dyDescent="0.25">
      <c r="B1063" s="19"/>
      <c r="C1063" s="19"/>
      <c r="D1063" s="19"/>
      <c r="E1063" s="19"/>
      <c r="F1063" s="19"/>
      <c r="G1063" s="19"/>
    </row>
    <row r="1064" spans="2:7" x14ac:dyDescent="0.25">
      <c r="B1064" s="19"/>
      <c r="C1064" s="19"/>
      <c r="D1064" s="19"/>
      <c r="E1064" s="19"/>
      <c r="F1064" s="19"/>
      <c r="G1064" s="19"/>
    </row>
    <row r="1065" spans="2:7" x14ac:dyDescent="0.25">
      <c r="B1065" s="19"/>
      <c r="C1065" s="19"/>
      <c r="D1065" s="19"/>
      <c r="E1065" s="19"/>
      <c r="F1065" s="19"/>
      <c r="G1065" s="19"/>
    </row>
    <row r="1066" spans="2:7" x14ac:dyDescent="0.25">
      <c r="B1066" s="19"/>
      <c r="C1066" s="19"/>
      <c r="D1066" s="19"/>
      <c r="E1066" s="19"/>
      <c r="F1066" s="19"/>
      <c r="G1066" s="19"/>
    </row>
    <row r="1067" spans="2:7" x14ac:dyDescent="0.25">
      <c r="B1067" s="19"/>
      <c r="C1067" s="19"/>
      <c r="D1067" s="19"/>
      <c r="E1067" s="19"/>
      <c r="F1067" s="19"/>
      <c r="G1067" s="19"/>
    </row>
    <row r="1068" spans="2:7" x14ac:dyDescent="0.25">
      <c r="B1068" s="19"/>
      <c r="C1068" s="19"/>
      <c r="D1068" s="19"/>
      <c r="E1068" s="19"/>
      <c r="F1068" s="19"/>
      <c r="G1068" s="19"/>
    </row>
    <row r="1069" spans="2:7" x14ac:dyDescent="0.25">
      <c r="B1069" s="19"/>
      <c r="C1069" s="19"/>
      <c r="D1069" s="19"/>
      <c r="E1069" s="19"/>
      <c r="F1069" s="19"/>
      <c r="G1069" s="19"/>
    </row>
    <row r="1070" spans="2:7" x14ac:dyDescent="0.25">
      <c r="B1070" s="19"/>
      <c r="C1070" s="19"/>
      <c r="D1070" s="19"/>
      <c r="E1070" s="19"/>
      <c r="F1070" s="19"/>
      <c r="G1070" s="19"/>
    </row>
    <row r="1071" spans="2:7" x14ac:dyDescent="0.25">
      <c r="B1071" s="19"/>
      <c r="C1071" s="19"/>
      <c r="D1071" s="19"/>
      <c r="E1071" s="19"/>
      <c r="F1071" s="19"/>
      <c r="G1071" s="19"/>
    </row>
    <row r="1072" spans="2:7" x14ac:dyDescent="0.25">
      <c r="B1072" s="19"/>
      <c r="C1072" s="19"/>
      <c r="D1072" s="19"/>
      <c r="E1072" s="19"/>
      <c r="F1072" s="19"/>
      <c r="G1072" s="19"/>
    </row>
    <row r="1073" spans="2:7" x14ac:dyDescent="0.25">
      <c r="B1073" s="19"/>
      <c r="C1073" s="19"/>
      <c r="D1073" s="19"/>
      <c r="E1073" s="19"/>
      <c r="F1073" s="19"/>
      <c r="G1073" s="19"/>
    </row>
    <row r="1074" spans="2:7" x14ac:dyDescent="0.25">
      <c r="B1074" s="19"/>
      <c r="C1074" s="19"/>
      <c r="D1074" s="19"/>
      <c r="E1074" s="19"/>
      <c r="F1074" s="19"/>
      <c r="G1074" s="19"/>
    </row>
    <row r="1075" spans="2:7" x14ac:dyDescent="0.25">
      <c r="B1075" s="19"/>
      <c r="C1075" s="19"/>
      <c r="D1075" s="19"/>
      <c r="E1075" s="19"/>
      <c r="F1075" s="19"/>
      <c r="G1075" s="19"/>
    </row>
    <row r="1076" spans="2:7" x14ac:dyDescent="0.25">
      <c r="B1076" s="19"/>
      <c r="C1076" s="19"/>
      <c r="D1076" s="19"/>
      <c r="E1076" s="19"/>
      <c r="F1076" s="19"/>
      <c r="G1076" s="19"/>
    </row>
    <row r="1077" spans="2:7" x14ac:dyDescent="0.25">
      <c r="B1077" s="19"/>
      <c r="C1077" s="19"/>
      <c r="D1077" s="19"/>
      <c r="E1077" s="19"/>
      <c r="F1077" s="19"/>
      <c r="G1077" s="19"/>
    </row>
    <row r="1078" spans="2:7" x14ac:dyDescent="0.25">
      <c r="B1078" s="19"/>
      <c r="C1078" s="19"/>
      <c r="D1078" s="19"/>
      <c r="E1078" s="19"/>
      <c r="F1078" s="19"/>
      <c r="G1078" s="19"/>
    </row>
    <row r="1079" spans="2:7" x14ac:dyDescent="0.25">
      <c r="B1079" s="19"/>
      <c r="C1079" s="19"/>
      <c r="D1079" s="19"/>
      <c r="E1079" s="19"/>
      <c r="F1079" s="19"/>
      <c r="G1079" s="19"/>
    </row>
    <row r="1080" spans="2:7" x14ac:dyDescent="0.25">
      <c r="B1080" s="19"/>
      <c r="C1080" s="19"/>
      <c r="D1080" s="19"/>
      <c r="E1080" s="19"/>
      <c r="F1080" s="19"/>
      <c r="G1080" s="19"/>
    </row>
    <row r="1081" spans="2:7" x14ac:dyDescent="0.25">
      <c r="B1081" s="19"/>
      <c r="C1081" s="19"/>
      <c r="D1081" s="19"/>
      <c r="E1081" s="19"/>
      <c r="F1081" s="19"/>
      <c r="G1081" s="19"/>
    </row>
    <row r="1082" spans="2:7" x14ac:dyDescent="0.25">
      <c r="B1082" s="19"/>
      <c r="C1082" s="19"/>
      <c r="D1082" s="19"/>
      <c r="E1082" s="19"/>
      <c r="F1082" s="19"/>
      <c r="G1082" s="19"/>
    </row>
    <row r="1083" spans="2:7" x14ac:dyDescent="0.25">
      <c r="B1083" s="19"/>
      <c r="C1083" s="19"/>
      <c r="D1083" s="19"/>
      <c r="E1083" s="19"/>
      <c r="F1083" s="19"/>
      <c r="G1083" s="19"/>
    </row>
    <row r="1084" spans="2:7" x14ac:dyDescent="0.25">
      <c r="B1084" s="19"/>
      <c r="C1084" s="19"/>
      <c r="D1084" s="19"/>
      <c r="E1084" s="19"/>
      <c r="F1084" s="19"/>
      <c r="G1084" s="19"/>
    </row>
    <row r="1085" spans="2:7" x14ac:dyDescent="0.25">
      <c r="B1085" s="19"/>
      <c r="C1085" s="19"/>
      <c r="D1085" s="19"/>
      <c r="E1085" s="19"/>
      <c r="F1085" s="19"/>
      <c r="G1085" s="19"/>
    </row>
    <row r="1086" spans="2:7" x14ac:dyDescent="0.25">
      <c r="B1086" s="19"/>
      <c r="C1086" s="19"/>
      <c r="D1086" s="19"/>
      <c r="E1086" s="19"/>
      <c r="F1086" s="19"/>
      <c r="G1086" s="19"/>
    </row>
    <row r="1087" spans="2:7" x14ac:dyDescent="0.25">
      <c r="B1087" s="19"/>
      <c r="C1087" s="19"/>
      <c r="D1087" s="19"/>
      <c r="E1087" s="19"/>
      <c r="F1087" s="19"/>
      <c r="G1087" s="19"/>
    </row>
    <row r="1088" spans="2:7" x14ac:dyDescent="0.25">
      <c r="B1088" s="19"/>
      <c r="C1088" s="19"/>
      <c r="D1088" s="19"/>
      <c r="E1088" s="19"/>
      <c r="F1088" s="19"/>
      <c r="G1088" s="19"/>
    </row>
    <row r="1089" spans="2:7" x14ac:dyDescent="0.25">
      <c r="B1089" s="19"/>
      <c r="C1089" s="19"/>
      <c r="D1089" s="19"/>
      <c r="E1089" s="19"/>
      <c r="F1089" s="19"/>
      <c r="G1089" s="19"/>
    </row>
    <row r="1090" spans="2:7" x14ac:dyDescent="0.25">
      <c r="B1090" s="19"/>
      <c r="C1090" s="19"/>
      <c r="D1090" s="19"/>
      <c r="E1090" s="19"/>
      <c r="F1090" s="19"/>
      <c r="G1090" s="19"/>
    </row>
    <row r="1091" spans="2:7" x14ac:dyDescent="0.25">
      <c r="B1091" s="19"/>
      <c r="C1091" s="19"/>
      <c r="D1091" s="19"/>
      <c r="E1091" s="19"/>
      <c r="F1091" s="19"/>
      <c r="G1091" s="19"/>
    </row>
    <row r="1092" spans="2:7" x14ac:dyDescent="0.25">
      <c r="B1092" s="19"/>
      <c r="C1092" s="19"/>
      <c r="D1092" s="19"/>
      <c r="E1092" s="19"/>
      <c r="F1092" s="19"/>
      <c r="G1092" s="19"/>
    </row>
    <row r="1093" spans="2:7" x14ac:dyDescent="0.25">
      <c r="B1093" s="19"/>
      <c r="C1093" s="19"/>
      <c r="D1093" s="19"/>
      <c r="E1093" s="19"/>
      <c r="F1093" s="19"/>
      <c r="G1093" s="19"/>
    </row>
    <row r="1094" spans="2:7" x14ac:dyDescent="0.25">
      <c r="B1094" s="19"/>
      <c r="C1094" s="19"/>
      <c r="D1094" s="19"/>
      <c r="E1094" s="19"/>
      <c r="F1094" s="19"/>
      <c r="G1094" s="19"/>
    </row>
    <row r="1095" spans="2:7" x14ac:dyDescent="0.25">
      <c r="B1095" s="19"/>
      <c r="C1095" s="19"/>
      <c r="D1095" s="19"/>
      <c r="E1095" s="19"/>
      <c r="F1095" s="19"/>
      <c r="G1095" s="19"/>
    </row>
    <row r="1096" spans="2:7" x14ac:dyDescent="0.25">
      <c r="B1096" s="19"/>
      <c r="C1096" s="19"/>
      <c r="D1096" s="19"/>
      <c r="E1096" s="19"/>
      <c r="F1096" s="19"/>
      <c r="G1096" s="19"/>
    </row>
    <row r="1097" spans="2:7" x14ac:dyDescent="0.25">
      <c r="B1097" s="19"/>
      <c r="C1097" s="19"/>
      <c r="D1097" s="19"/>
      <c r="E1097" s="19"/>
      <c r="F1097" s="19"/>
      <c r="G1097" s="19"/>
    </row>
    <row r="1098" spans="2:7" x14ac:dyDescent="0.25">
      <c r="B1098" s="19"/>
      <c r="C1098" s="19"/>
      <c r="D1098" s="19"/>
      <c r="E1098" s="19"/>
      <c r="F1098" s="19"/>
      <c r="G1098" s="19"/>
    </row>
    <row r="1099" spans="2:7" x14ac:dyDescent="0.25">
      <c r="B1099" s="19"/>
      <c r="C1099" s="19"/>
      <c r="D1099" s="19"/>
      <c r="E1099" s="19"/>
      <c r="F1099" s="19"/>
      <c r="G1099" s="19"/>
    </row>
    <row r="1100" spans="2:7" x14ac:dyDescent="0.25">
      <c r="B1100" s="19"/>
      <c r="C1100" s="19"/>
      <c r="D1100" s="19"/>
      <c r="E1100" s="19"/>
      <c r="F1100" s="19"/>
      <c r="G1100" s="19"/>
    </row>
    <row r="1101" spans="2:7" x14ac:dyDescent="0.25">
      <c r="B1101" s="19"/>
      <c r="C1101" s="19"/>
      <c r="D1101" s="19"/>
      <c r="E1101" s="19"/>
      <c r="F1101" s="19"/>
      <c r="G1101" s="19"/>
    </row>
    <row r="1102" spans="2:7" x14ac:dyDescent="0.25">
      <c r="B1102" s="19"/>
      <c r="C1102" s="19"/>
      <c r="D1102" s="19"/>
      <c r="E1102" s="19"/>
      <c r="F1102" s="19"/>
      <c r="G1102" s="19"/>
    </row>
    <row r="1103" spans="2:7" x14ac:dyDescent="0.25">
      <c r="B1103" s="19"/>
      <c r="C1103" s="19"/>
      <c r="D1103" s="19"/>
      <c r="E1103" s="19"/>
      <c r="F1103" s="19"/>
      <c r="G1103" s="19"/>
    </row>
    <row r="1104" spans="2:7" x14ac:dyDescent="0.25">
      <c r="B1104" s="19"/>
      <c r="C1104" s="19"/>
      <c r="D1104" s="19"/>
      <c r="E1104" s="19"/>
      <c r="F1104" s="19"/>
      <c r="G1104" s="19"/>
    </row>
    <row r="1105" spans="2:7" x14ac:dyDescent="0.25">
      <c r="B1105" s="19"/>
      <c r="C1105" s="19"/>
      <c r="D1105" s="19"/>
      <c r="E1105" s="19"/>
      <c r="F1105" s="19"/>
      <c r="G1105" s="19"/>
    </row>
    <row r="1106" spans="2:7" x14ac:dyDescent="0.25">
      <c r="B1106" s="19"/>
      <c r="C1106" s="19"/>
      <c r="D1106" s="19"/>
      <c r="E1106" s="19"/>
      <c r="F1106" s="19"/>
      <c r="G1106" s="19"/>
    </row>
    <row r="1107" spans="2:7" x14ac:dyDescent="0.25">
      <c r="B1107" s="19"/>
      <c r="C1107" s="19"/>
      <c r="D1107" s="19"/>
      <c r="E1107" s="19"/>
      <c r="F1107" s="19"/>
      <c r="G1107" s="19"/>
    </row>
    <row r="1108" spans="2:7" x14ac:dyDescent="0.25">
      <c r="B1108" s="19"/>
      <c r="C1108" s="19"/>
      <c r="D1108" s="19"/>
      <c r="E1108" s="19"/>
      <c r="F1108" s="19"/>
      <c r="G1108" s="19"/>
    </row>
    <row r="1109" spans="2:7" x14ac:dyDescent="0.25">
      <c r="B1109" s="19"/>
      <c r="C1109" s="19"/>
      <c r="D1109" s="19"/>
      <c r="E1109" s="19"/>
      <c r="F1109" s="19"/>
      <c r="G1109" s="19"/>
    </row>
    <row r="1110" spans="2:7" x14ac:dyDescent="0.25">
      <c r="B1110" s="19"/>
      <c r="C1110" s="19"/>
      <c r="D1110" s="19"/>
      <c r="E1110" s="19"/>
      <c r="F1110" s="19"/>
      <c r="G1110" s="19"/>
    </row>
    <row r="1111" spans="2:7" x14ac:dyDescent="0.25">
      <c r="B1111" s="19"/>
      <c r="C1111" s="19"/>
      <c r="D1111" s="19"/>
      <c r="E1111" s="19"/>
      <c r="F1111" s="19"/>
      <c r="G1111" s="19"/>
    </row>
    <row r="1112" spans="2:7" x14ac:dyDescent="0.25">
      <c r="B1112" s="19"/>
      <c r="C1112" s="19"/>
      <c r="D1112" s="19"/>
      <c r="E1112" s="19"/>
      <c r="F1112" s="19"/>
      <c r="G1112" s="19"/>
    </row>
    <row r="1113" spans="2:7" x14ac:dyDescent="0.25">
      <c r="B1113" s="19"/>
      <c r="C1113" s="19"/>
      <c r="D1113" s="19"/>
      <c r="E1113" s="19"/>
      <c r="F1113" s="19"/>
      <c r="G1113" s="19"/>
    </row>
    <row r="1114" spans="2:7" x14ac:dyDescent="0.25">
      <c r="B1114" s="19"/>
      <c r="C1114" s="19"/>
      <c r="D1114" s="19"/>
      <c r="E1114" s="19"/>
      <c r="F1114" s="19"/>
      <c r="G1114" s="19"/>
    </row>
    <row r="1115" spans="2:7" x14ac:dyDescent="0.25">
      <c r="B1115" s="19"/>
      <c r="C1115" s="19"/>
      <c r="D1115" s="19"/>
      <c r="E1115" s="19"/>
      <c r="F1115" s="19"/>
      <c r="G1115" s="19"/>
    </row>
    <row r="1116" spans="2:7" x14ac:dyDescent="0.25">
      <c r="B1116" s="19"/>
      <c r="C1116" s="19"/>
      <c r="D1116" s="19"/>
      <c r="E1116" s="19"/>
      <c r="F1116" s="19"/>
      <c r="G1116" s="19"/>
    </row>
    <row r="1117" spans="2:7" x14ac:dyDescent="0.25">
      <c r="B1117" s="19"/>
      <c r="C1117" s="19"/>
      <c r="D1117" s="19"/>
      <c r="E1117" s="19"/>
      <c r="F1117" s="19"/>
      <c r="G1117" s="19"/>
    </row>
    <row r="1118" spans="2:7" x14ac:dyDescent="0.25">
      <c r="B1118" s="19"/>
      <c r="C1118" s="19"/>
      <c r="D1118" s="19"/>
      <c r="E1118" s="19"/>
      <c r="F1118" s="19"/>
      <c r="G1118" s="19"/>
    </row>
    <row r="1119" spans="2:7" x14ac:dyDescent="0.25">
      <c r="B1119" s="19"/>
      <c r="C1119" s="19"/>
      <c r="D1119" s="19"/>
      <c r="E1119" s="19"/>
      <c r="F1119" s="19"/>
      <c r="G1119" s="19"/>
    </row>
    <row r="1120" spans="2:7" x14ac:dyDescent="0.25">
      <c r="B1120" s="19"/>
      <c r="C1120" s="19"/>
      <c r="D1120" s="19"/>
      <c r="E1120" s="19"/>
      <c r="F1120" s="19"/>
      <c r="G1120" s="19"/>
    </row>
    <row r="1121" spans="2:7" x14ac:dyDescent="0.25">
      <c r="B1121" s="19"/>
      <c r="C1121" s="19"/>
      <c r="D1121" s="19"/>
      <c r="E1121" s="19"/>
      <c r="F1121" s="19"/>
      <c r="G1121" s="19"/>
    </row>
    <row r="1122" spans="2:7" x14ac:dyDescent="0.25">
      <c r="B1122" s="19"/>
      <c r="C1122" s="19"/>
      <c r="D1122" s="19"/>
      <c r="E1122" s="19"/>
      <c r="F1122" s="19"/>
      <c r="G1122" s="19"/>
    </row>
    <row r="1123" spans="2:7" x14ac:dyDescent="0.25">
      <c r="B1123" s="19"/>
      <c r="C1123" s="19"/>
      <c r="D1123" s="19"/>
      <c r="E1123" s="19"/>
      <c r="F1123" s="19"/>
      <c r="G1123" s="19"/>
    </row>
    <row r="1124" spans="2:7" x14ac:dyDescent="0.25">
      <c r="B1124" s="19"/>
      <c r="C1124" s="19"/>
      <c r="D1124" s="19"/>
      <c r="E1124" s="19"/>
      <c r="F1124" s="19"/>
      <c r="G1124" s="19"/>
    </row>
    <row r="1125" spans="2:7" x14ac:dyDescent="0.25">
      <c r="B1125" s="19"/>
      <c r="C1125" s="19"/>
      <c r="D1125" s="19"/>
      <c r="E1125" s="19"/>
      <c r="F1125" s="19"/>
      <c r="G1125" s="19"/>
    </row>
    <row r="1126" spans="2:7" x14ac:dyDescent="0.25">
      <c r="B1126" s="19"/>
      <c r="C1126" s="19"/>
      <c r="D1126" s="19"/>
      <c r="E1126" s="19"/>
      <c r="F1126" s="19"/>
      <c r="G1126" s="19"/>
    </row>
    <row r="1127" spans="2:7" x14ac:dyDescent="0.25">
      <c r="B1127" s="19"/>
      <c r="C1127" s="19"/>
      <c r="D1127" s="19"/>
      <c r="E1127" s="19"/>
      <c r="F1127" s="19"/>
      <c r="G1127" s="19"/>
    </row>
    <row r="1128" spans="2:7" x14ac:dyDescent="0.25">
      <c r="B1128" s="19"/>
      <c r="C1128" s="19"/>
      <c r="D1128" s="19"/>
      <c r="E1128" s="19"/>
      <c r="F1128" s="19"/>
      <c r="G1128" s="19"/>
    </row>
    <row r="1129" spans="2:7" x14ac:dyDescent="0.25">
      <c r="B1129" s="19"/>
      <c r="C1129" s="19"/>
      <c r="D1129" s="19"/>
      <c r="E1129" s="19"/>
      <c r="F1129" s="19"/>
      <c r="G1129" s="19"/>
    </row>
    <row r="1130" spans="2:7" x14ac:dyDescent="0.25">
      <c r="B1130" s="19"/>
      <c r="C1130" s="19"/>
      <c r="D1130" s="19"/>
      <c r="E1130" s="19"/>
      <c r="F1130" s="19"/>
      <c r="G1130" s="19"/>
    </row>
    <row r="1131" spans="2:7" x14ac:dyDescent="0.25">
      <c r="B1131" s="19"/>
      <c r="C1131" s="19"/>
      <c r="D1131" s="19"/>
      <c r="E1131" s="19"/>
      <c r="F1131" s="19"/>
      <c r="G1131" s="19"/>
    </row>
    <row r="1132" spans="2:7" x14ac:dyDescent="0.25">
      <c r="B1132" s="19"/>
      <c r="C1132" s="19"/>
      <c r="D1132" s="19"/>
      <c r="E1132" s="19"/>
      <c r="F1132" s="19"/>
      <c r="G1132" s="19"/>
    </row>
    <row r="1133" spans="2:7" x14ac:dyDescent="0.25">
      <c r="B1133" s="19"/>
      <c r="C1133" s="19"/>
      <c r="D1133" s="19"/>
      <c r="E1133" s="19"/>
      <c r="F1133" s="19"/>
      <c r="G1133" s="19"/>
    </row>
    <row r="1134" spans="2:7" x14ac:dyDescent="0.25">
      <c r="B1134" s="19"/>
      <c r="C1134" s="19"/>
      <c r="D1134" s="19"/>
      <c r="E1134" s="19"/>
      <c r="F1134" s="19"/>
      <c r="G1134" s="19"/>
    </row>
    <row r="1135" spans="2:7" x14ac:dyDescent="0.25">
      <c r="B1135" s="19"/>
      <c r="C1135" s="19"/>
      <c r="D1135" s="19"/>
      <c r="E1135" s="19"/>
      <c r="F1135" s="19"/>
      <c r="G1135" s="19"/>
    </row>
    <row r="1136" spans="2:7" x14ac:dyDescent="0.25">
      <c r="B1136" s="19"/>
      <c r="C1136" s="19"/>
      <c r="D1136" s="19"/>
      <c r="E1136" s="19"/>
      <c r="F1136" s="19"/>
      <c r="G1136" s="19"/>
    </row>
    <row r="1137" spans="2:7" x14ac:dyDescent="0.25">
      <c r="B1137" s="19"/>
      <c r="C1137" s="19"/>
      <c r="D1137" s="19"/>
      <c r="E1137" s="19"/>
      <c r="F1137" s="19"/>
      <c r="G1137" s="19"/>
    </row>
    <row r="1138" spans="2:7" x14ac:dyDescent="0.25">
      <c r="B1138" s="19"/>
      <c r="C1138" s="19"/>
      <c r="D1138" s="19"/>
      <c r="E1138" s="19"/>
      <c r="F1138" s="19"/>
      <c r="G1138" s="19"/>
    </row>
    <row r="1139" spans="2:7" x14ac:dyDescent="0.25">
      <c r="B1139" s="19"/>
      <c r="C1139" s="19"/>
      <c r="D1139" s="19"/>
      <c r="E1139" s="19"/>
      <c r="F1139" s="19"/>
      <c r="G1139" s="19"/>
    </row>
    <row r="1140" spans="2:7" x14ac:dyDescent="0.25">
      <c r="B1140" s="19"/>
      <c r="C1140" s="19"/>
      <c r="D1140" s="19"/>
      <c r="E1140" s="19"/>
      <c r="F1140" s="19"/>
      <c r="G1140" s="19"/>
    </row>
    <row r="1141" spans="2:7" x14ac:dyDescent="0.25">
      <c r="B1141" s="19"/>
      <c r="C1141" s="19"/>
      <c r="D1141" s="19"/>
      <c r="E1141" s="19"/>
      <c r="F1141" s="19"/>
      <c r="G1141" s="19"/>
    </row>
    <row r="1142" spans="2:7" x14ac:dyDescent="0.25">
      <c r="B1142" s="19"/>
      <c r="C1142" s="19"/>
      <c r="D1142" s="19"/>
      <c r="E1142" s="19"/>
      <c r="F1142" s="19"/>
      <c r="G1142" s="19"/>
    </row>
    <row r="1143" spans="2:7" x14ac:dyDescent="0.25">
      <c r="B1143" s="19"/>
      <c r="C1143" s="19"/>
      <c r="D1143" s="19"/>
      <c r="E1143" s="19"/>
      <c r="F1143" s="19"/>
      <c r="G1143" s="19"/>
    </row>
    <row r="1144" spans="2:7" x14ac:dyDescent="0.25">
      <c r="B1144" s="19"/>
      <c r="C1144" s="19"/>
      <c r="D1144" s="19"/>
      <c r="E1144" s="19"/>
      <c r="F1144" s="19"/>
      <c r="G1144" s="19"/>
    </row>
    <row r="1145" spans="2:7" x14ac:dyDescent="0.25">
      <c r="B1145" s="19"/>
      <c r="C1145" s="19"/>
      <c r="D1145" s="19"/>
      <c r="E1145" s="19"/>
      <c r="F1145" s="19"/>
      <c r="G1145" s="19"/>
    </row>
    <row r="1146" spans="2:7" x14ac:dyDescent="0.25">
      <c r="B1146" s="19"/>
      <c r="C1146" s="19"/>
      <c r="D1146" s="19"/>
      <c r="E1146" s="19"/>
      <c r="F1146" s="19"/>
      <c r="G1146" s="19"/>
    </row>
    <row r="1147" spans="2:7" x14ac:dyDescent="0.25">
      <c r="B1147" s="19"/>
      <c r="C1147" s="19"/>
      <c r="D1147" s="19"/>
      <c r="E1147" s="19"/>
      <c r="F1147" s="19"/>
      <c r="G1147" s="19"/>
    </row>
    <row r="1148" spans="2:7" x14ac:dyDescent="0.25">
      <c r="B1148" s="19"/>
      <c r="C1148" s="19"/>
      <c r="D1148" s="19"/>
      <c r="E1148" s="19"/>
      <c r="F1148" s="19"/>
      <c r="G1148" s="19"/>
    </row>
    <row r="1149" spans="2:7" x14ac:dyDescent="0.25">
      <c r="B1149" s="19"/>
      <c r="C1149" s="19"/>
      <c r="D1149" s="19"/>
      <c r="E1149" s="19"/>
      <c r="F1149" s="19"/>
      <c r="G1149" s="19"/>
    </row>
    <row r="1150" spans="2:7" x14ac:dyDescent="0.25">
      <c r="B1150" s="19"/>
      <c r="C1150" s="19"/>
      <c r="D1150" s="19"/>
      <c r="E1150" s="19"/>
      <c r="F1150" s="19"/>
      <c r="G1150" s="19"/>
    </row>
    <row r="1151" spans="2:7" x14ac:dyDescent="0.25">
      <c r="B1151" s="19"/>
      <c r="C1151" s="19"/>
      <c r="D1151" s="19"/>
      <c r="E1151" s="19"/>
      <c r="F1151" s="19"/>
      <c r="G1151" s="19"/>
    </row>
    <row r="1152" spans="2:7" x14ac:dyDescent="0.25">
      <c r="B1152" s="19"/>
      <c r="C1152" s="19"/>
      <c r="D1152" s="19"/>
      <c r="E1152" s="19"/>
      <c r="F1152" s="19"/>
      <c r="G1152" s="19"/>
    </row>
    <row r="1153" spans="2:7" x14ac:dyDescent="0.25">
      <c r="B1153" s="19"/>
      <c r="C1153" s="19"/>
      <c r="D1153" s="19"/>
      <c r="E1153" s="19"/>
      <c r="F1153" s="19"/>
      <c r="G1153" s="19"/>
    </row>
    <row r="1154" spans="2:7" x14ac:dyDescent="0.25">
      <c r="B1154" s="19"/>
      <c r="C1154" s="19"/>
      <c r="D1154" s="19"/>
      <c r="E1154" s="19"/>
      <c r="F1154" s="19"/>
      <c r="G1154" s="19"/>
    </row>
    <row r="1155" spans="2:7" x14ac:dyDescent="0.25">
      <c r="B1155" s="19"/>
      <c r="C1155" s="19"/>
      <c r="D1155" s="19"/>
      <c r="E1155" s="19"/>
      <c r="F1155" s="19"/>
      <c r="G1155" s="19"/>
    </row>
    <row r="1156" spans="2:7" x14ac:dyDescent="0.25">
      <c r="B1156" s="19"/>
      <c r="C1156" s="19"/>
      <c r="D1156" s="19"/>
      <c r="E1156" s="19"/>
      <c r="F1156" s="19"/>
      <c r="G1156" s="19"/>
    </row>
    <row r="1157" spans="2:7" x14ac:dyDescent="0.25">
      <c r="B1157" s="19"/>
      <c r="C1157" s="19"/>
      <c r="D1157" s="19"/>
      <c r="E1157" s="19"/>
      <c r="F1157" s="19"/>
      <c r="G1157" s="19"/>
    </row>
    <row r="1158" spans="2:7" x14ac:dyDescent="0.25">
      <c r="B1158" s="19"/>
      <c r="C1158" s="19"/>
      <c r="D1158" s="19"/>
      <c r="E1158" s="19"/>
      <c r="F1158" s="19"/>
      <c r="G1158" s="19"/>
    </row>
    <row r="1159" spans="2:7" x14ac:dyDescent="0.25">
      <c r="B1159" s="19"/>
      <c r="C1159" s="19"/>
      <c r="D1159" s="19"/>
      <c r="E1159" s="19"/>
      <c r="F1159" s="19"/>
      <c r="G1159" s="19"/>
    </row>
    <row r="1160" spans="2:7" x14ac:dyDescent="0.25">
      <c r="B1160" s="19"/>
      <c r="C1160" s="19"/>
      <c r="D1160" s="19"/>
      <c r="E1160" s="19"/>
      <c r="F1160" s="19"/>
      <c r="G1160" s="19"/>
    </row>
    <row r="1161" spans="2:7" x14ac:dyDescent="0.25">
      <c r="B1161" s="19"/>
      <c r="C1161" s="19"/>
      <c r="D1161" s="19"/>
      <c r="E1161" s="19"/>
      <c r="F1161" s="19"/>
      <c r="G1161" s="19"/>
    </row>
    <row r="1162" spans="2:7" x14ac:dyDescent="0.25">
      <c r="B1162" s="19"/>
      <c r="C1162" s="19"/>
      <c r="D1162" s="19"/>
      <c r="E1162" s="19"/>
      <c r="F1162" s="19"/>
      <c r="G1162" s="19"/>
    </row>
    <row r="1163" spans="2:7" x14ac:dyDescent="0.25">
      <c r="B1163" s="19"/>
      <c r="C1163" s="19"/>
      <c r="D1163" s="19"/>
      <c r="E1163" s="19"/>
      <c r="F1163" s="19"/>
      <c r="G1163" s="19"/>
    </row>
    <row r="1164" spans="2:7" x14ac:dyDescent="0.25">
      <c r="B1164" s="19"/>
      <c r="C1164" s="19"/>
      <c r="D1164" s="19"/>
      <c r="E1164" s="19"/>
      <c r="F1164" s="19"/>
      <c r="G1164" s="19"/>
    </row>
    <row r="1165" spans="2:7" x14ac:dyDescent="0.25">
      <c r="B1165" s="19"/>
      <c r="C1165" s="19"/>
      <c r="D1165" s="19"/>
      <c r="E1165" s="19"/>
      <c r="F1165" s="19"/>
      <c r="G1165" s="19"/>
    </row>
    <row r="1166" spans="2:7" x14ac:dyDescent="0.25">
      <c r="B1166" s="19"/>
      <c r="C1166" s="19"/>
      <c r="D1166" s="19"/>
      <c r="E1166" s="19"/>
      <c r="F1166" s="19"/>
      <c r="G1166" s="19"/>
    </row>
    <row r="1167" spans="2:7" x14ac:dyDescent="0.25">
      <c r="B1167" s="19"/>
      <c r="C1167" s="19"/>
      <c r="D1167" s="19"/>
      <c r="E1167" s="19"/>
      <c r="F1167" s="19"/>
      <c r="G1167" s="19"/>
    </row>
    <row r="1168" spans="2:7" x14ac:dyDescent="0.25">
      <c r="B1168" s="19"/>
      <c r="C1168" s="19"/>
      <c r="D1168" s="19"/>
      <c r="E1168" s="19"/>
      <c r="F1168" s="19"/>
      <c r="G1168" s="19"/>
    </row>
    <row r="1169" spans="2:7" x14ac:dyDescent="0.25">
      <c r="B1169" s="19"/>
      <c r="C1169" s="19"/>
      <c r="D1169" s="19"/>
      <c r="E1169" s="19"/>
      <c r="F1169" s="19"/>
      <c r="G1169" s="19"/>
    </row>
    <row r="1170" spans="2:7" x14ac:dyDescent="0.25">
      <c r="B1170" s="19"/>
      <c r="C1170" s="19"/>
      <c r="D1170" s="19"/>
      <c r="E1170" s="19"/>
      <c r="F1170" s="19"/>
      <c r="G1170" s="19"/>
    </row>
    <row r="1171" spans="2:7" x14ac:dyDescent="0.25">
      <c r="B1171" s="19"/>
      <c r="C1171" s="19"/>
      <c r="D1171" s="19"/>
      <c r="E1171" s="19"/>
      <c r="F1171" s="19"/>
      <c r="G1171" s="19"/>
    </row>
    <row r="1172" spans="2:7" x14ac:dyDescent="0.25">
      <c r="B1172" s="19"/>
      <c r="C1172" s="19"/>
      <c r="D1172" s="19"/>
      <c r="E1172" s="19"/>
      <c r="F1172" s="19"/>
      <c r="G1172" s="19"/>
    </row>
    <row r="1173" spans="2:7" x14ac:dyDescent="0.25">
      <c r="B1173" s="19"/>
      <c r="C1173" s="19"/>
      <c r="D1173" s="19"/>
      <c r="E1173" s="19"/>
      <c r="F1173" s="19"/>
      <c r="G1173" s="19"/>
    </row>
    <row r="1174" spans="2:7" x14ac:dyDescent="0.25">
      <c r="B1174" s="19"/>
      <c r="C1174" s="19"/>
      <c r="D1174" s="19"/>
      <c r="E1174" s="19"/>
      <c r="F1174" s="19"/>
      <c r="G1174" s="19"/>
    </row>
    <row r="1175" spans="2:7" x14ac:dyDescent="0.25">
      <c r="B1175" s="19"/>
      <c r="C1175" s="19"/>
      <c r="D1175" s="19"/>
      <c r="E1175" s="19"/>
      <c r="F1175" s="19"/>
      <c r="G1175" s="19"/>
    </row>
    <row r="1176" spans="2:7" x14ac:dyDescent="0.25">
      <c r="B1176" s="19"/>
      <c r="C1176" s="19"/>
      <c r="D1176" s="19"/>
      <c r="E1176" s="19"/>
      <c r="F1176" s="19"/>
      <c r="G1176" s="19"/>
    </row>
    <row r="1177" spans="2:7" x14ac:dyDescent="0.25">
      <c r="B1177" s="19"/>
      <c r="C1177" s="19"/>
      <c r="D1177" s="19"/>
      <c r="E1177" s="19"/>
      <c r="F1177" s="19"/>
      <c r="G1177" s="19"/>
    </row>
    <row r="1178" spans="2:7" x14ac:dyDescent="0.25">
      <c r="B1178" s="19"/>
      <c r="C1178" s="19"/>
      <c r="D1178" s="19"/>
      <c r="E1178" s="19"/>
      <c r="F1178" s="19"/>
      <c r="G1178" s="19"/>
    </row>
    <row r="1179" spans="2:7" x14ac:dyDescent="0.25">
      <c r="B1179" s="19"/>
      <c r="C1179" s="19"/>
      <c r="D1179" s="19"/>
      <c r="E1179" s="19"/>
      <c r="F1179" s="19"/>
      <c r="G1179" s="19"/>
    </row>
    <row r="1180" spans="2:7" x14ac:dyDescent="0.25">
      <c r="B1180" s="19"/>
      <c r="C1180" s="19"/>
      <c r="D1180" s="19"/>
      <c r="E1180" s="19"/>
      <c r="F1180" s="19"/>
      <c r="G1180" s="19"/>
    </row>
    <row r="1181" spans="2:7" x14ac:dyDescent="0.25">
      <c r="B1181" s="19"/>
      <c r="C1181" s="19"/>
      <c r="D1181" s="19"/>
      <c r="E1181" s="19"/>
      <c r="F1181" s="19"/>
      <c r="G1181" s="19"/>
    </row>
    <row r="1182" spans="2:7" x14ac:dyDescent="0.25">
      <c r="B1182" s="19"/>
      <c r="C1182" s="19"/>
      <c r="D1182" s="19"/>
      <c r="E1182" s="19"/>
      <c r="F1182" s="19"/>
      <c r="G1182" s="19"/>
    </row>
    <row r="1183" spans="2:7" x14ac:dyDescent="0.25">
      <c r="B1183" s="19"/>
      <c r="C1183" s="19"/>
      <c r="D1183" s="19"/>
      <c r="E1183" s="19"/>
      <c r="F1183" s="19"/>
      <c r="G1183" s="19"/>
    </row>
    <row r="1184" spans="2:7" x14ac:dyDescent="0.25">
      <c r="B1184" s="19"/>
      <c r="C1184" s="19"/>
      <c r="D1184" s="19"/>
      <c r="E1184" s="19"/>
      <c r="F1184" s="19"/>
      <c r="G1184" s="19"/>
    </row>
    <row r="1185" spans="2:7" x14ac:dyDescent="0.25">
      <c r="B1185" s="19"/>
      <c r="C1185" s="19"/>
      <c r="D1185" s="19"/>
      <c r="E1185" s="19"/>
      <c r="F1185" s="19"/>
      <c r="G1185" s="19"/>
    </row>
    <row r="1186" spans="2:7" x14ac:dyDescent="0.25">
      <c r="B1186" s="19"/>
      <c r="C1186" s="19"/>
      <c r="D1186" s="19"/>
      <c r="E1186" s="19"/>
      <c r="F1186" s="19"/>
      <c r="G1186" s="19"/>
    </row>
    <row r="1187" spans="2:7" x14ac:dyDescent="0.25">
      <c r="B1187" s="19"/>
      <c r="C1187" s="19"/>
      <c r="D1187" s="19"/>
      <c r="E1187" s="19"/>
      <c r="F1187" s="19"/>
      <c r="G1187" s="19"/>
    </row>
    <row r="1188" spans="2:7" x14ac:dyDescent="0.25">
      <c r="B1188" s="19"/>
      <c r="C1188" s="19"/>
      <c r="D1188" s="19"/>
      <c r="E1188" s="19"/>
      <c r="F1188" s="19"/>
      <c r="G1188" s="19"/>
    </row>
    <row r="1189" spans="2:7" x14ac:dyDescent="0.25">
      <c r="B1189" s="19"/>
      <c r="C1189" s="19"/>
      <c r="D1189" s="19"/>
      <c r="E1189" s="19"/>
      <c r="F1189" s="19"/>
      <c r="G1189" s="19"/>
    </row>
    <row r="1190" spans="2:7" x14ac:dyDescent="0.25">
      <c r="B1190" s="19"/>
      <c r="C1190" s="19"/>
      <c r="D1190" s="19"/>
      <c r="E1190" s="19"/>
      <c r="F1190" s="19"/>
      <c r="G1190" s="19"/>
    </row>
    <row r="1191" spans="2:7" x14ac:dyDescent="0.25">
      <c r="B1191" s="19"/>
      <c r="C1191" s="19"/>
      <c r="D1191" s="19"/>
      <c r="E1191" s="19"/>
      <c r="F1191" s="19"/>
      <c r="G1191" s="19"/>
    </row>
    <row r="1192" spans="2:7" x14ac:dyDescent="0.25">
      <c r="B1192" s="19"/>
      <c r="C1192" s="19"/>
      <c r="D1192" s="19"/>
      <c r="E1192" s="19"/>
      <c r="F1192" s="19"/>
      <c r="G1192" s="19"/>
    </row>
    <row r="1193" spans="2:7" x14ac:dyDescent="0.25">
      <c r="B1193" s="19"/>
      <c r="C1193" s="19"/>
      <c r="D1193" s="19"/>
      <c r="E1193" s="19"/>
      <c r="F1193" s="19"/>
      <c r="G1193" s="19"/>
    </row>
    <row r="1194" spans="2:7" x14ac:dyDescent="0.25">
      <c r="B1194" s="19"/>
      <c r="C1194" s="19"/>
      <c r="D1194" s="19"/>
      <c r="E1194" s="19"/>
      <c r="F1194" s="19"/>
      <c r="G1194" s="19"/>
    </row>
    <row r="1195" spans="2:7" x14ac:dyDescent="0.25">
      <c r="B1195" s="19"/>
      <c r="C1195" s="19"/>
      <c r="D1195" s="19"/>
      <c r="E1195" s="19"/>
      <c r="F1195" s="19"/>
      <c r="G1195" s="19"/>
    </row>
    <row r="1196" spans="2:7" x14ac:dyDescent="0.25">
      <c r="B1196" s="19"/>
      <c r="C1196" s="19"/>
      <c r="D1196" s="19"/>
      <c r="E1196" s="19"/>
      <c r="F1196" s="19"/>
      <c r="G1196" s="19"/>
    </row>
    <row r="1197" spans="2:7" x14ac:dyDescent="0.25">
      <c r="B1197" s="19"/>
      <c r="C1197" s="19"/>
      <c r="D1197" s="19"/>
      <c r="E1197" s="19"/>
      <c r="F1197" s="19"/>
      <c r="G1197" s="19"/>
    </row>
    <row r="1198" spans="2:7" x14ac:dyDescent="0.25">
      <c r="B1198" s="19"/>
      <c r="C1198" s="19"/>
      <c r="D1198" s="19"/>
      <c r="E1198" s="19"/>
      <c r="F1198" s="19"/>
      <c r="G1198" s="19"/>
    </row>
    <row r="1199" spans="2:7" x14ac:dyDescent="0.25">
      <c r="B1199" s="19"/>
      <c r="C1199" s="19"/>
      <c r="D1199" s="19"/>
      <c r="E1199" s="19"/>
      <c r="F1199" s="19"/>
      <c r="G1199" s="19"/>
    </row>
    <row r="1200" spans="2:7" x14ac:dyDescent="0.25">
      <c r="B1200" s="19"/>
      <c r="C1200" s="19"/>
      <c r="D1200" s="19"/>
      <c r="E1200" s="19"/>
      <c r="F1200" s="19"/>
      <c r="G1200" s="19"/>
    </row>
    <row r="1201" spans="2:7" x14ac:dyDescent="0.25">
      <c r="B1201" s="19"/>
      <c r="C1201" s="19"/>
      <c r="D1201" s="19"/>
      <c r="E1201" s="19"/>
      <c r="F1201" s="19"/>
      <c r="G1201" s="19"/>
    </row>
    <row r="1202" spans="2:7" x14ac:dyDescent="0.25">
      <c r="B1202" s="19"/>
      <c r="C1202" s="19"/>
      <c r="D1202" s="19"/>
      <c r="E1202" s="19"/>
      <c r="F1202" s="19"/>
      <c r="G1202" s="19"/>
    </row>
    <row r="1203" spans="2:7" x14ac:dyDescent="0.25">
      <c r="B1203" s="19"/>
      <c r="C1203" s="19"/>
      <c r="D1203" s="19"/>
      <c r="E1203" s="19"/>
      <c r="F1203" s="19"/>
      <c r="G1203" s="19"/>
    </row>
    <row r="1204" spans="2:7" x14ac:dyDescent="0.25">
      <c r="B1204" s="19"/>
      <c r="C1204" s="19"/>
      <c r="D1204" s="19"/>
      <c r="E1204" s="19"/>
      <c r="F1204" s="19"/>
      <c r="G1204" s="19"/>
    </row>
    <row r="1205" spans="2:7" x14ac:dyDescent="0.25">
      <c r="B1205" s="19"/>
      <c r="C1205" s="19"/>
      <c r="D1205" s="19"/>
      <c r="E1205" s="19"/>
      <c r="F1205" s="19"/>
      <c r="G1205" s="19"/>
    </row>
    <row r="1206" spans="2:7" x14ac:dyDescent="0.25">
      <c r="B1206" s="19"/>
      <c r="C1206" s="19"/>
      <c r="D1206" s="19"/>
      <c r="E1206" s="19"/>
      <c r="F1206" s="19"/>
      <c r="G1206" s="19"/>
    </row>
    <row r="1207" spans="2:7" x14ac:dyDescent="0.25">
      <c r="B1207" s="19"/>
      <c r="C1207" s="19"/>
      <c r="D1207" s="19"/>
      <c r="E1207" s="19"/>
      <c r="F1207" s="19"/>
      <c r="G1207" s="19"/>
    </row>
    <row r="1208" spans="2:7" x14ac:dyDescent="0.25">
      <c r="B1208" s="19"/>
      <c r="C1208" s="19"/>
      <c r="D1208" s="19"/>
      <c r="E1208" s="19"/>
      <c r="F1208" s="19"/>
      <c r="G1208" s="19"/>
    </row>
    <row r="1209" spans="2:7" x14ac:dyDescent="0.25">
      <c r="B1209" s="19"/>
      <c r="C1209" s="19"/>
      <c r="D1209" s="19"/>
      <c r="E1209" s="19"/>
      <c r="F1209" s="19"/>
      <c r="G1209" s="19"/>
    </row>
    <row r="1210" spans="2:7" x14ac:dyDescent="0.25">
      <c r="B1210" s="19"/>
      <c r="C1210" s="19"/>
      <c r="D1210" s="19"/>
      <c r="E1210" s="19"/>
      <c r="F1210" s="19"/>
      <c r="G1210" s="19"/>
    </row>
    <row r="1211" spans="2:7" x14ac:dyDescent="0.25">
      <c r="B1211" s="19"/>
      <c r="C1211" s="19"/>
      <c r="D1211" s="19"/>
      <c r="E1211" s="19"/>
      <c r="F1211" s="19"/>
      <c r="G1211" s="19"/>
    </row>
    <row r="1212" spans="2:7" x14ac:dyDescent="0.25">
      <c r="B1212" s="19"/>
      <c r="C1212" s="19"/>
      <c r="D1212" s="19"/>
      <c r="E1212" s="19"/>
      <c r="F1212" s="19"/>
      <c r="G1212" s="19"/>
    </row>
    <row r="1213" spans="2:7" x14ac:dyDescent="0.25">
      <c r="B1213" s="19"/>
      <c r="C1213" s="19"/>
      <c r="D1213" s="19"/>
      <c r="E1213" s="19"/>
      <c r="F1213" s="19"/>
      <c r="G1213" s="19"/>
    </row>
    <row r="1214" spans="2:7" x14ac:dyDescent="0.25">
      <c r="B1214" s="19"/>
      <c r="C1214" s="19"/>
      <c r="D1214" s="19"/>
      <c r="E1214" s="19"/>
      <c r="F1214" s="19"/>
      <c r="G1214" s="19"/>
    </row>
    <row r="1215" spans="2:7" x14ac:dyDescent="0.25">
      <c r="B1215" s="19"/>
      <c r="C1215" s="19"/>
      <c r="D1215" s="19"/>
      <c r="E1215" s="19"/>
      <c r="F1215" s="19"/>
      <c r="G1215" s="19"/>
    </row>
    <row r="1216" spans="2:7" x14ac:dyDescent="0.25">
      <c r="B1216" s="19"/>
      <c r="C1216" s="19"/>
      <c r="D1216" s="19"/>
      <c r="E1216" s="19"/>
      <c r="F1216" s="19"/>
      <c r="G1216" s="19"/>
    </row>
    <row r="1217" spans="2:7" x14ac:dyDescent="0.25">
      <c r="B1217" s="19"/>
      <c r="C1217" s="19"/>
      <c r="D1217" s="19"/>
      <c r="E1217" s="19"/>
      <c r="F1217" s="19"/>
      <c r="G1217" s="19"/>
    </row>
    <row r="1218" spans="2:7" x14ac:dyDescent="0.25">
      <c r="B1218" s="19"/>
      <c r="C1218" s="19"/>
      <c r="D1218" s="19"/>
      <c r="E1218" s="19"/>
      <c r="F1218" s="19"/>
      <c r="G1218" s="19"/>
    </row>
    <row r="1219" spans="2:7" x14ac:dyDescent="0.25">
      <c r="B1219" s="19"/>
      <c r="C1219" s="19"/>
      <c r="D1219" s="19"/>
      <c r="E1219" s="19"/>
      <c r="F1219" s="19"/>
      <c r="G1219" s="19"/>
    </row>
    <row r="1220" spans="2:7" x14ac:dyDescent="0.25">
      <c r="B1220" s="19"/>
      <c r="C1220" s="19"/>
      <c r="D1220" s="19"/>
      <c r="E1220" s="19"/>
      <c r="F1220" s="19"/>
      <c r="G1220" s="19"/>
    </row>
    <row r="1221" spans="2:7" x14ac:dyDescent="0.25">
      <c r="B1221" s="19"/>
      <c r="C1221" s="19"/>
      <c r="D1221" s="19"/>
      <c r="E1221" s="19"/>
      <c r="F1221" s="19"/>
      <c r="G1221" s="19"/>
    </row>
    <row r="1222" spans="2:7" x14ac:dyDescent="0.25">
      <c r="B1222" s="19"/>
      <c r="C1222" s="19"/>
      <c r="D1222" s="19"/>
      <c r="E1222" s="19"/>
      <c r="F1222" s="19"/>
      <c r="G1222" s="19"/>
    </row>
    <row r="1223" spans="2:7" x14ac:dyDescent="0.25">
      <c r="B1223" s="19"/>
      <c r="C1223" s="19"/>
      <c r="D1223" s="19"/>
      <c r="E1223" s="19"/>
      <c r="F1223" s="19"/>
      <c r="G1223" s="19"/>
    </row>
    <row r="1224" spans="2:7" x14ac:dyDescent="0.25">
      <c r="B1224" s="19"/>
      <c r="C1224" s="19"/>
      <c r="D1224" s="19"/>
      <c r="E1224" s="19"/>
      <c r="F1224" s="19"/>
      <c r="G1224" s="19"/>
    </row>
    <row r="1225" spans="2:7" x14ac:dyDescent="0.25">
      <c r="B1225" s="19"/>
      <c r="C1225" s="19"/>
      <c r="D1225" s="19"/>
      <c r="E1225" s="19"/>
      <c r="F1225" s="19"/>
      <c r="G1225" s="19"/>
    </row>
    <row r="1226" spans="2:7" x14ac:dyDescent="0.25">
      <c r="B1226" s="19"/>
      <c r="C1226" s="19"/>
      <c r="D1226" s="19"/>
      <c r="E1226" s="19"/>
      <c r="F1226" s="19"/>
      <c r="G1226" s="19"/>
    </row>
    <row r="1227" spans="2:7" x14ac:dyDescent="0.25">
      <c r="B1227" s="19"/>
      <c r="C1227" s="19"/>
      <c r="D1227" s="19"/>
      <c r="E1227" s="19"/>
      <c r="F1227" s="19"/>
      <c r="G1227" s="19"/>
    </row>
    <row r="1228" spans="2:7" x14ac:dyDescent="0.25">
      <c r="B1228" s="19"/>
      <c r="C1228" s="19"/>
      <c r="D1228" s="19"/>
      <c r="E1228" s="19"/>
      <c r="F1228" s="19"/>
      <c r="G1228" s="19"/>
    </row>
    <row r="1229" spans="2:7" x14ac:dyDescent="0.25">
      <c r="B1229" s="19"/>
      <c r="C1229" s="19"/>
      <c r="D1229" s="19"/>
      <c r="E1229" s="19"/>
      <c r="F1229" s="19"/>
      <c r="G1229" s="19"/>
    </row>
    <row r="1230" spans="2:7" x14ac:dyDescent="0.25">
      <c r="B1230" s="19"/>
      <c r="C1230" s="19"/>
      <c r="D1230" s="19"/>
      <c r="E1230" s="19"/>
      <c r="F1230" s="19"/>
      <c r="G1230" s="19"/>
    </row>
    <row r="1231" spans="2:7" x14ac:dyDescent="0.25">
      <c r="B1231" s="19"/>
      <c r="C1231" s="19"/>
      <c r="D1231" s="19"/>
      <c r="E1231" s="19"/>
      <c r="F1231" s="19"/>
      <c r="G1231" s="19"/>
    </row>
    <row r="1232" spans="2:7" x14ac:dyDescent="0.25">
      <c r="B1232" s="19"/>
      <c r="C1232" s="19"/>
      <c r="D1232" s="19"/>
      <c r="E1232" s="19"/>
      <c r="F1232" s="19"/>
      <c r="G1232" s="19"/>
    </row>
    <row r="1233" spans="2:7" x14ac:dyDescent="0.25">
      <c r="B1233" s="19"/>
      <c r="C1233" s="19"/>
      <c r="D1233" s="19"/>
      <c r="E1233" s="19"/>
      <c r="F1233" s="19"/>
      <c r="G1233" s="19"/>
    </row>
    <row r="1234" spans="2:7" x14ac:dyDescent="0.25">
      <c r="B1234" s="19"/>
      <c r="C1234" s="19"/>
      <c r="D1234" s="19"/>
      <c r="E1234" s="19"/>
      <c r="F1234" s="19"/>
      <c r="G1234" s="19"/>
    </row>
    <row r="1235" spans="2:7" x14ac:dyDescent="0.25">
      <c r="B1235" s="19"/>
      <c r="C1235" s="19"/>
      <c r="D1235" s="19"/>
      <c r="E1235" s="19"/>
      <c r="F1235" s="19"/>
      <c r="G1235" s="19"/>
    </row>
    <row r="1236" spans="2:7" x14ac:dyDescent="0.25">
      <c r="B1236" s="19"/>
      <c r="C1236" s="19"/>
      <c r="D1236" s="19"/>
      <c r="E1236" s="19"/>
      <c r="F1236" s="19"/>
      <c r="G1236" s="19"/>
    </row>
    <row r="1237" spans="2:7" x14ac:dyDescent="0.25">
      <c r="B1237" s="19"/>
      <c r="C1237" s="19"/>
      <c r="D1237" s="19"/>
      <c r="E1237" s="19"/>
      <c r="F1237" s="19"/>
      <c r="G1237" s="19"/>
    </row>
    <row r="1238" spans="2:7" x14ac:dyDescent="0.25">
      <c r="B1238" s="19"/>
      <c r="C1238" s="19"/>
      <c r="D1238" s="19"/>
      <c r="E1238" s="19"/>
      <c r="F1238" s="19"/>
      <c r="G1238" s="19"/>
    </row>
    <row r="1239" spans="2:7" x14ac:dyDescent="0.25">
      <c r="B1239" s="19"/>
      <c r="C1239" s="19"/>
      <c r="D1239" s="19"/>
      <c r="E1239" s="19"/>
      <c r="F1239" s="19"/>
      <c r="G1239" s="19"/>
    </row>
    <row r="1240" spans="2:7" x14ac:dyDescent="0.25">
      <c r="B1240" s="19"/>
      <c r="C1240" s="19"/>
      <c r="D1240" s="19"/>
      <c r="E1240" s="19"/>
      <c r="F1240" s="19"/>
      <c r="G1240" s="19"/>
    </row>
    <row r="1241" spans="2:7" x14ac:dyDescent="0.25">
      <c r="B1241" s="19"/>
      <c r="C1241" s="19"/>
      <c r="D1241" s="19"/>
      <c r="E1241" s="19"/>
      <c r="F1241" s="19"/>
      <c r="G1241" s="19"/>
    </row>
    <row r="1242" spans="2:7" x14ac:dyDescent="0.25">
      <c r="B1242" s="19"/>
      <c r="C1242" s="19"/>
      <c r="D1242" s="19"/>
      <c r="E1242" s="19"/>
      <c r="F1242" s="19"/>
      <c r="G1242" s="19"/>
    </row>
    <row r="1243" spans="2:7" x14ac:dyDescent="0.25">
      <c r="B1243" s="19"/>
      <c r="C1243" s="19"/>
      <c r="D1243" s="19"/>
      <c r="E1243" s="19"/>
      <c r="F1243" s="19"/>
      <c r="G1243" s="19"/>
    </row>
    <row r="1244" spans="2:7" x14ac:dyDescent="0.25">
      <c r="B1244" s="19"/>
      <c r="C1244" s="19"/>
      <c r="D1244" s="19"/>
      <c r="E1244" s="19"/>
      <c r="F1244" s="19"/>
      <c r="G1244" s="19"/>
    </row>
    <row r="1245" spans="2:7" x14ac:dyDescent="0.25">
      <c r="B1245" s="19"/>
      <c r="C1245" s="19"/>
      <c r="D1245" s="19"/>
      <c r="E1245" s="19"/>
      <c r="F1245" s="19"/>
      <c r="G1245" s="19"/>
    </row>
    <row r="1246" spans="2:7" x14ac:dyDescent="0.25">
      <c r="B1246" s="19"/>
      <c r="C1246" s="19"/>
      <c r="D1246" s="19"/>
      <c r="E1246" s="19"/>
      <c r="F1246" s="19"/>
      <c r="G1246" s="19"/>
    </row>
    <row r="1247" spans="2:7" x14ac:dyDescent="0.25">
      <c r="B1247" s="19"/>
      <c r="C1247" s="19"/>
      <c r="D1247" s="19"/>
      <c r="E1247" s="19"/>
      <c r="F1247" s="19"/>
      <c r="G1247" s="19"/>
    </row>
    <row r="1248" spans="2:7" x14ac:dyDescent="0.25">
      <c r="B1248" s="19"/>
      <c r="C1248" s="19"/>
      <c r="D1248" s="19"/>
      <c r="E1248" s="19"/>
      <c r="F1248" s="19"/>
      <c r="G1248" s="19"/>
    </row>
    <row r="1249" spans="2:7" x14ac:dyDescent="0.25">
      <c r="B1249" s="19"/>
      <c r="C1249" s="19"/>
      <c r="D1249" s="19"/>
      <c r="E1249" s="19"/>
      <c r="F1249" s="19"/>
      <c r="G1249" s="19"/>
    </row>
    <row r="1250" spans="2:7" x14ac:dyDescent="0.25">
      <c r="B1250" s="19"/>
      <c r="C1250" s="19"/>
      <c r="D1250" s="19"/>
      <c r="E1250" s="19"/>
      <c r="F1250" s="19"/>
      <c r="G1250" s="19"/>
    </row>
    <row r="1251" spans="2:7" x14ac:dyDescent="0.25">
      <c r="B1251" s="19"/>
      <c r="C1251" s="19"/>
      <c r="D1251" s="19"/>
      <c r="E1251" s="19"/>
      <c r="F1251" s="19"/>
      <c r="G1251" s="19"/>
    </row>
    <row r="1252" spans="2:7" x14ac:dyDescent="0.25">
      <c r="B1252" s="19"/>
      <c r="C1252" s="19"/>
      <c r="D1252" s="19"/>
      <c r="E1252" s="19"/>
      <c r="F1252" s="19"/>
      <c r="G1252" s="19"/>
    </row>
    <row r="1253" spans="2:7" x14ac:dyDescent="0.25">
      <c r="B1253" s="19"/>
      <c r="C1253" s="19"/>
      <c r="D1253" s="19"/>
      <c r="E1253" s="19"/>
      <c r="F1253" s="19"/>
      <c r="G1253" s="19"/>
    </row>
    <row r="1254" spans="2:7" x14ac:dyDescent="0.25">
      <c r="B1254" s="19"/>
      <c r="C1254" s="19"/>
      <c r="D1254" s="19"/>
      <c r="E1254" s="19"/>
      <c r="F1254" s="19"/>
      <c r="G1254" s="19"/>
    </row>
    <row r="1255" spans="2:7" x14ac:dyDescent="0.25">
      <c r="B1255" s="19"/>
      <c r="C1255" s="19"/>
      <c r="D1255" s="19"/>
      <c r="E1255" s="19"/>
      <c r="F1255" s="19"/>
      <c r="G1255" s="19"/>
    </row>
    <row r="1256" spans="2:7" x14ac:dyDescent="0.25">
      <c r="B1256" s="19"/>
      <c r="C1256" s="19"/>
      <c r="D1256" s="19"/>
      <c r="E1256" s="19"/>
      <c r="F1256" s="19"/>
      <c r="G1256" s="19"/>
    </row>
    <row r="1257" spans="2:7" x14ac:dyDescent="0.25">
      <c r="B1257" s="19"/>
      <c r="C1257" s="19"/>
      <c r="D1257" s="19"/>
      <c r="E1257" s="19"/>
      <c r="F1257" s="19"/>
      <c r="G1257" s="19"/>
    </row>
    <row r="1258" spans="2:7" x14ac:dyDescent="0.25">
      <c r="B1258" s="19"/>
      <c r="C1258" s="19"/>
      <c r="D1258" s="19"/>
      <c r="E1258" s="19"/>
      <c r="F1258" s="19"/>
      <c r="G1258" s="19"/>
    </row>
    <row r="1259" spans="2:7" x14ac:dyDescent="0.25">
      <c r="B1259" s="19"/>
      <c r="C1259" s="19"/>
      <c r="D1259" s="19"/>
      <c r="E1259" s="19"/>
      <c r="F1259" s="19"/>
      <c r="G1259" s="19"/>
    </row>
  </sheetData>
  <mergeCells count="1252">
    <mergeCell ref="B42:G42"/>
    <mergeCell ref="B43:G43"/>
    <mergeCell ref="B44:G44"/>
    <mergeCell ref="B45:G45"/>
    <mergeCell ref="B46:G46"/>
    <mergeCell ref="B47:G47"/>
    <mergeCell ref="B244:G244"/>
    <mergeCell ref="B236:G236"/>
    <mergeCell ref="B237:G237"/>
    <mergeCell ref="B193:G193"/>
    <mergeCell ref="B195:G195"/>
    <mergeCell ref="B196:G196"/>
    <mergeCell ref="B197:G197"/>
    <mergeCell ref="B198:G198"/>
    <mergeCell ref="B199:G199"/>
    <mergeCell ref="B200:G200"/>
    <mergeCell ref="B201:G201"/>
    <mergeCell ref="B202:G202"/>
    <mergeCell ref="B203:G203"/>
    <mergeCell ref="B204:G204"/>
    <mergeCell ref="B119:G119"/>
    <mergeCell ref="B120:G120"/>
    <mergeCell ref="B121:G121"/>
    <mergeCell ref="B122:G122"/>
    <mergeCell ref="B123:G123"/>
    <mergeCell ref="B124:G124"/>
    <mergeCell ref="B125:G125"/>
    <mergeCell ref="B126:G126"/>
    <mergeCell ref="B182:G182"/>
    <mergeCell ref="B184:G184"/>
    <mergeCell ref="B140:G140"/>
    <mergeCell ref="B18:G18"/>
    <mergeCell ref="B187:G187"/>
    <mergeCell ref="B188:G188"/>
    <mergeCell ref="B191:G191"/>
    <mergeCell ref="B192:G192"/>
    <mergeCell ref="B205:G205"/>
    <mergeCell ref="B206:G206"/>
    <mergeCell ref="B102:G102"/>
    <mergeCell ref="B103:G103"/>
    <mergeCell ref="B104:G104"/>
    <mergeCell ref="B105:G105"/>
    <mergeCell ref="B106:G106"/>
    <mergeCell ref="B107:G107"/>
    <mergeCell ref="B108:G108"/>
    <mergeCell ref="B109:G109"/>
    <mergeCell ref="B110:G110"/>
    <mergeCell ref="B111:G111"/>
    <mergeCell ref="B112:G112"/>
    <mergeCell ref="B113:G113"/>
    <mergeCell ref="B114:G114"/>
    <mergeCell ref="B115:G115"/>
    <mergeCell ref="B116:G116"/>
    <mergeCell ref="B117:G117"/>
    <mergeCell ref="B118:G118"/>
    <mergeCell ref="B85:G85"/>
    <mergeCell ref="B86:G86"/>
    <mergeCell ref="B87:G87"/>
    <mergeCell ref="B88:G88"/>
    <mergeCell ref="B89:G89"/>
    <mergeCell ref="B137:G137"/>
    <mergeCell ref="B138:G138"/>
    <mergeCell ref="B183:G183"/>
    <mergeCell ref="B561:G561"/>
    <mergeCell ref="B562:G562"/>
    <mergeCell ref="B551:G551"/>
    <mergeCell ref="B481:G481"/>
    <mergeCell ref="B487:G487"/>
    <mergeCell ref="B498:G498"/>
    <mergeCell ref="B547:G547"/>
    <mergeCell ref="B549:G549"/>
    <mergeCell ref="B552:G552"/>
    <mergeCell ref="B553:G553"/>
    <mergeCell ref="B554:G554"/>
    <mergeCell ref="B555:G555"/>
    <mergeCell ref="B556:G556"/>
    <mergeCell ref="B543:G543"/>
    <mergeCell ref="B544:G544"/>
    <mergeCell ref="B545:G545"/>
    <mergeCell ref="B546:G546"/>
    <mergeCell ref="B548:G548"/>
    <mergeCell ref="B550:G550"/>
    <mergeCell ref="B541:G541"/>
    <mergeCell ref="B542:G542"/>
    <mergeCell ref="B531:G531"/>
    <mergeCell ref="B532:G532"/>
    <mergeCell ref="B533:G533"/>
    <mergeCell ref="B534:G534"/>
    <mergeCell ref="B535:G535"/>
    <mergeCell ref="B536:G536"/>
    <mergeCell ref="B513:G513"/>
    <mergeCell ref="B514:G514"/>
    <mergeCell ref="B515:G515"/>
    <mergeCell ref="B516:G516"/>
    <mergeCell ref="B575:G575"/>
    <mergeCell ref="B576:G576"/>
    <mergeCell ref="F5:G5"/>
    <mergeCell ref="B10:G10"/>
    <mergeCell ref="B422:G422"/>
    <mergeCell ref="B569:G569"/>
    <mergeCell ref="B570:G570"/>
    <mergeCell ref="B571:G571"/>
    <mergeCell ref="B572:G572"/>
    <mergeCell ref="B573:G573"/>
    <mergeCell ref="B574:G574"/>
    <mergeCell ref="B563:G563"/>
    <mergeCell ref="B564:G564"/>
    <mergeCell ref="B565:G565"/>
    <mergeCell ref="B566:G566"/>
    <mergeCell ref="B567:G567"/>
    <mergeCell ref="B568:G568"/>
    <mergeCell ref="B557:G557"/>
    <mergeCell ref="B558:G558"/>
    <mergeCell ref="B559:G559"/>
    <mergeCell ref="B560:G560"/>
    <mergeCell ref="B530:G530"/>
    <mergeCell ref="B519:G519"/>
    <mergeCell ref="B520:G520"/>
    <mergeCell ref="B521:G521"/>
    <mergeCell ref="B522:G522"/>
    <mergeCell ref="B523:G523"/>
    <mergeCell ref="B524:G524"/>
    <mergeCell ref="B537:G537"/>
    <mergeCell ref="B538:G538"/>
    <mergeCell ref="B539:G539"/>
    <mergeCell ref="B139:G139"/>
    <mergeCell ref="B540:G540"/>
    <mergeCell ref="B527:G527"/>
    <mergeCell ref="B528:G528"/>
    <mergeCell ref="B529:G529"/>
    <mergeCell ref="B483:G483"/>
    <mergeCell ref="B484:G484"/>
    <mergeCell ref="B485:G485"/>
    <mergeCell ref="B486:G486"/>
    <mergeCell ref="B488:G488"/>
    <mergeCell ref="B502:G502"/>
    <mergeCell ref="B503:G503"/>
    <mergeCell ref="B504:G504"/>
    <mergeCell ref="B505:G505"/>
    <mergeCell ref="B506:G506"/>
    <mergeCell ref="B495:G495"/>
    <mergeCell ref="B496:G496"/>
    <mergeCell ref="B497:G497"/>
    <mergeCell ref="B499:G499"/>
    <mergeCell ref="B500:G500"/>
    <mergeCell ref="B501:G501"/>
    <mergeCell ref="B518:G518"/>
    <mergeCell ref="B507:G507"/>
    <mergeCell ref="B508:G508"/>
    <mergeCell ref="B509:G509"/>
    <mergeCell ref="B510:G510"/>
    <mergeCell ref="B511:G511"/>
    <mergeCell ref="B512:G512"/>
    <mergeCell ref="B525:G525"/>
    <mergeCell ref="B526:G526"/>
    <mergeCell ref="B517:G517"/>
    <mergeCell ref="B462:G462"/>
    <mergeCell ref="B463:G463"/>
    <mergeCell ref="B464:G464"/>
    <mergeCell ref="B465:G465"/>
    <mergeCell ref="B466:G466"/>
    <mergeCell ref="B455:G455"/>
    <mergeCell ref="B456:G456"/>
    <mergeCell ref="B457:G457"/>
    <mergeCell ref="B458:G458"/>
    <mergeCell ref="B459:G459"/>
    <mergeCell ref="B460:G460"/>
    <mergeCell ref="B475:G475"/>
    <mergeCell ref="B477:G477"/>
    <mergeCell ref="B467:G467"/>
    <mergeCell ref="B468:G468"/>
    <mergeCell ref="B469:G469"/>
    <mergeCell ref="B471:G471"/>
    <mergeCell ref="B472:G472"/>
    <mergeCell ref="B473:G473"/>
    <mergeCell ref="B8:G8"/>
    <mergeCell ref="B11:G11"/>
    <mergeCell ref="B12:G12"/>
    <mergeCell ref="B13:G13"/>
    <mergeCell ref="B14:G14"/>
    <mergeCell ref="B15:G15"/>
    <mergeCell ref="B21:G21"/>
    <mergeCell ref="B22:G22"/>
    <mergeCell ref="B23:G23"/>
    <mergeCell ref="B24:G24"/>
    <mergeCell ref="B25:G25"/>
    <mergeCell ref="B26:G26"/>
    <mergeCell ref="B28:G28"/>
    <mergeCell ref="B30:G30"/>
    <mergeCell ref="B449:G449"/>
    <mergeCell ref="B450:G450"/>
    <mergeCell ref="B127:G127"/>
    <mergeCell ref="B16:G16"/>
    <mergeCell ref="B17:G17"/>
    <mergeCell ref="B19:G19"/>
    <mergeCell ref="B420:G420"/>
    <mergeCell ref="B421:G421"/>
    <mergeCell ref="B448:G448"/>
    <mergeCell ref="B443:G443"/>
    <mergeCell ref="B444:G444"/>
    <mergeCell ref="B445:G445"/>
    <mergeCell ref="B446:G446"/>
    <mergeCell ref="B447:G447"/>
    <mergeCell ref="B29:G29"/>
    <mergeCell ref="B134:G134"/>
    <mergeCell ref="B135:G135"/>
    <mergeCell ref="B136:G136"/>
    <mergeCell ref="B142:G142"/>
    <mergeCell ref="B143:G143"/>
    <mergeCell ref="B145:G145"/>
    <mergeCell ref="B146:G146"/>
    <mergeCell ref="B147:G147"/>
    <mergeCell ref="B148:G148"/>
    <mergeCell ref="B149:G149"/>
    <mergeCell ref="B150:G150"/>
    <mergeCell ref="B49:G49"/>
    <mergeCell ref="B50:G50"/>
    <mergeCell ref="B51:G51"/>
    <mergeCell ref="B52:G52"/>
    <mergeCell ref="B53:G53"/>
    <mergeCell ref="B128:G128"/>
    <mergeCell ref="B129:G129"/>
    <mergeCell ref="B130:G130"/>
    <mergeCell ref="B131:G131"/>
    <mergeCell ref="B90:G90"/>
    <mergeCell ref="B91:G91"/>
    <mergeCell ref="B69:G69"/>
    <mergeCell ref="B70:G70"/>
    <mergeCell ref="B71:G71"/>
    <mergeCell ref="B72:G72"/>
    <mergeCell ref="B73:G73"/>
    <mergeCell ref="B74:G74"/>
    <mergeCell ref="B75:G75"/>
    <mergeCell ref="B76:G76"/>
    <mergeCell ref="B141:G141"/>
    <mergeCell ref="B36:G36"/>
    <mergeCell ref="B92:G92"/>
    <mergeCell ref="B93:G93"/>
    <mergeCell ref="B94:G94"/>
    <mergeCell ref="B95:G95"/>
    <mergeCell ref="B55:G55"/>
    <mergeCell ref="B56:G56"/>
    <mergeCell ref="B57:G57"/>
    <mergeCell ref="B58:G58"/>
    <mergeCell ref="B59:G59"/>
    <mergeCell ref="B60:G60"/>
    <mergeCell ref="B61:G61"/>
    <mergeCell ref="B62:G62"/>
    <mergeCell ref="B63:G63"/>
    <mergeCell ref="B64:G64"/>
    <mergeCell ref="B65:G65"/>
    <mergeCell ref="B66:G66"/>
    <mergeCell ref="B67:G67"/>
    <mergeCell ref="B37:G37"/>
    <mergeCell ref="B77:G77"/>
    <mergeCell ref="B78:G78"/>
    <mergeCell ref="B79:G79"/>
    <mergeCell ref="B80:G80"/>
    <mergeCell ref="B81:G81"/>
    <mergeCell ref="B82:G82"/>
    <mergeCell ref="B83:G83"/>
    <mergeCell ref="B84:G84"/>
    <mergeCell ref="B54:G54"/>
    <mergeCell ref="B38:G38"/>
    <mergeCell ref="B39:G39"/>
    <mergeCell ref="B40:G40"/>
    <mergeCell ref="B41:G41"/>
    <mergeCell ref="B429:G429"/>
    <mergeCell ref="B439:G439"/>
    <mergeCell ref="B33:G33"/>
    <mergeCell ref="B34:G34"/>
    <mergeCell ref="B419:G419"/>
    <mergeCell ref="B151:G151"/>
    <mergeCell ref="B152:G152"/>
    <mergeCell ref="B153:G153"/>
    <mergeCell ref="B154:G154"/>
    <mergeCell ref="B418:G418"/>
    <mergeCell ref="B164:G164"/>
    <mergeCell ref="B165:G165"/>
    <mergeCell ref="B96:G96"/>
    <mergeCell ref="B97:G97"/>
    <mergeCell ref="B98:G98"/>
    <mergeCell ref="B99:G99"/>
    <mergeCell ref="B100:G100"/>
    <mergeCell ref="B101:G101"/>
    <mergeCell ref="B68:G68"/>
    <mergeCell ref="B166:G166"/>
    <mergeCell ref="B167:G167"/>
    <mergeCell ref="B168:G168"/>
    <mergeCell ref="B169:G169"/>
    <mergeCell ref="B170:G170"/>
    <mergeCell ref="B172:G172"/>
    <mergeCell ref="B173:G173"/>
    <mergeCell ref="B174:G174"/>
    <mergeCell ref="B175:G175"/>
    <mergeCell ref="B176:G176"/>
    <mergeCell ref="B177:G177"/>
    <mergeCell ref="B178:G178"/>
    <mergeCell ref="B179:G179"/>
    <mergeCell ref="B181:G181"/>
    <mergeCell ref="B144:G144"/>
    <mergeCell ref="B132:G132"/>
    <mergeCell ref="B243:G243"/>
    <mergeCell ref="B245:G245"/>
    <mergeCell ref="B246:G246"/>
    <mergeCell ref="B247:G247"/>
    <mergeCell ref="B248:G248"/>
    <mergeCell ref="B249:G249"/>
    <mergeCell ref="B250:G250"/>
    <mergeCell ref="B261:G261"/>
    <mergeCell ref="B171:G171"/>
    <mergeCell ref="B1:G1"/>
    <mergeCell ref="B32:G32"/>
    <mergeCell ref="B31:G31"/>
    <mergeCell ref="B238:G238"/>
    <mergeCell ref="B239:G239"/>
    <mergeCell ref="B240:G240"/>
    <mergeCell ref="B241:G241"/>
    <mergeCell ref="B242:G242"/>
    <mergeCell ref="B163:G163"/>
    <mergeCell ref="B185:G185"/>
    <mergeCell ref="B186:G186"/>
    <mergeCell ref="B9:G9"/>
    <mergeCell ref="B155:G155"/>
    <mergeCell ref="B156:G156"/>
    <mergeCell ref="B157:G157"/>
    <mergeCell ref="B158:G158"/>
    <mergeCell ref="B159:G159"/>
    <mergeCell ref="B160:G160"/>
    <mergeCell ref="B161:G161"/>
    <mergeCell ref="B35:G35"/>
    <mergeCell ref="B262:G262"/>
    <mergeCell ref="B263:G263"/>
    <mergeCell ref="B264:G264"/>
    <mergeCell ref="B269:G269"/>
    <mergeCell ref="B270:G270"/>
    <mergeCell ref="B274:G274"/>
    <mergeCell ref="B291:G291"/>
    <mergeCell ref="B292:G292"/>
    <mergeCell ref="B293:G293"/>
    <mergeCell ref="B294:G294"/>
    <mergeCell ref="B297:G297"/>
    <mergeCell ref="B298:G298"/>
    <mergeCell ref="B304:G304"/>
    <mergeCell ref="B309:G309"/>
    <mergeCell ref="B227:G227"/>
    <mergeCell ref="B228:G228"/>
    <mergeCell ref="B229:G229"/>
    <mergeCell ref="B230:G230"/>
    <mergeCell ref="B231:G231"/>
    <mergeCell ref="B232:G232"/>
    <mergeCell ref="B233:G233"/>
    <mergeCell ref="B234:G234"/>
    <mergeCell ref="B235:G235"/>
    <mergeCell ref="B251:G251"/>
    <mergeCell ref="B252:G252"/>
    <mergeCell ref="B253:G253"/>
    <mergeCell ref="B254:G254"/>
    <mergeCell ref="B255:G255"/>
    <mergeCell ref="B256:G256"/>
    <mergeCell ref="B302:G302"/>
    <mergeCell ref="B288:G288"/>
    <mergeCell ref="B289:G289"/>
    <mergeCell ref="B290:G290"/>
    <mergeCell ref="B275:G275"/>
    <mergeCell ref="B276:G276"/>
    <mergeCell ref="B285:G285"/>
    <mergeCell ref="B299:G299"/>
    <mergeCell ref="B300:G300"/>
    <mergeCell ref="B301:G301"/>
    <mergeCell ref="B265:G265"/>
    <mergeCell ref="B266:G266"/>
    <mergeCell ref="B267:G267"/>
    <mergeCell ref="B268:G268"/>
    <mergeCell ref="B295:G295"/>
    <mergeCell ref="B296:G296"/>
    <mergeCell ref="B283:G283"/>
    <mergeCell ref="B271:G271"/>
    <mergeCell ref="B272:G272"/>
    <mergeCell ref="B273:G273"/>
    <mergeCell ref="B277:G277"/>
    <mergeCell ref="B278:G278"/>
    <mergeCell ref="B279:G279"/>
    <mergeCell ref="B280:G280"/>
    <mergeCell ref="B281:G281"/>
    <mergeCell ref="B282:G282"/>
    <mergeCell ref="B284:G284"/>
    <mergeCell ref="B286:G286"/>
    <mergeCell ref="B287:G287"/>
    <mergeCell ref="B326:G326"/>
    <mergeCell ref="B327:G327"/>
    <mergeCell ref="B328:G328"/>
    <mergeCell ref="B329:G329"/>
    <mergeCell ref="B330:G330"/>
    <mergeCell ref="B331:G331"/>
    <mergeCell ref="B332:G332"/>
    <mergeCell ref="B311:G311"/>
    <mergeCell ref="B312:G312"/>
    <mergeCell ref="B313:G313"/>
    <mergeCell ref="B317:G317"/>
    <mergeCell ref="B318:G318"/>
    <mergeCell ref="B322:G322"/>
    <mergeCell ref="B325:G325"/>
    <mergeCell ref="B303:G303"/>
    <mergeCell ref="B305:G305"/>
    <mergeCell ref="B306:G306"/>
    <mergeCell ref="B307:G307"/>
    <mergeCell ref="B308:G308"/>
    <mergeCell ref="B321:G321"/>
    <mergeCell ref="B323:G323"/>
    <mergeCell ref="B324:G324"/>
    <mergeCell ref="B319:G319"/>
    <mergeCell ref="B320:G320"/>
    <mergeCell ref="B316:G316"/>
    <mergeCell ref="B310:G310"/>
    <mergeCell ref="B314:G314"/>
    <mergeCell ref="B315:G315"/>
    <mergeCell ref="B342:G342"/>
    <mergeCell ref="B343:G343"/>
    <mergeCell ref="B344:G344"/>
    <mergeCell ref="B345:G345"/>
    <mergeCell ref="B346:G346"/>
    <mergeCell ref="B347:G347"/>
    <mergeCell ref="B348:G348"/>
    <mergeCell ref="B349:G349"/>
    <mergeCell ref="B350:G350"/>
    <mergeCell ref="B333:G333"/>
    <mergeCell ref="B334:G334"/>
    <mergeCell ref="B335:G335"/>
    <mergeCell ref="B336:G336"/>
    <mergeCell ref="B337:G337"/>
    <mergeCell ref="B338:G338"/>
    <mergeCell ref="B339:G339"/>
    <mergeCell ref="B340:G340"/>
    <mergeCell ref="B341:G341"/>
    <mergeCell ref="B361:G361"/>
    <mergeCell ref="B362:G362"/>
    <mergeCell ref="B363:G363"/>
    <mergeCell ref="B365:G365"/>
    <mergeCell ref="B366:G366"/>
    <mergeCell ref="B369:G369"/>
    <mergeCell ref="B370:G370"/>
    <mergeCell ref="B371:G371"/>
    <mergeCell ref="B351:G351"/>
    <mergeCell ref="B352:G352"/>
    <mergeCell ref="B353:G353"/>
    <mergeCell ref="B354:G354"/>
    <mergeCell ref="B355:G355"/>
    <mergeCell ref="B356:G356"/>
    <mergeCell ref="B357:G357"/>
    <mergeCell ref="B358:G358"/>
    <mergeCell ref="B359:G359"/>
    <mergeCell ref="B399:G399"/>
    <mergeCell ref="B400:G400"/>
    <mergeCell ref="B401:G401"/>
    <mergeCell ref="B402:G402"/>
    <mergeCell ref="B403:G403"/>
    <mergeCell ref="B404:G404"/>
    <mergeCell ref="B405:G405"/>
    <mergeCell ref="B406:G406"/>
    <mergeCell ref="B387:G387"/>
    <mergeCell ref="B388:G388"/>
    <mergeCell ref="B389:G389"/>
    <mergeCell ref="B392:G392"/>
    <mergeCell ref="B393:G393"/>
    <mergeCell ref="B394:G394"/>
    <mergeCell ref="B395:G395"/>
    <mergeCell ref="B396:G396"/>
    <mergeCell ref="B397:G397"/>
    <mergeCell ref="B375:G375"/>
    <mergeCell ref="B390:G390"/>
    <mergeCell ref="B391:G391"/>
    <mergeCell ref="B416:G416"/>
    <mergeCell ref="B417:G417"/>
    <mergeCell ref="B360:G360"/>
    <mergeCell ref="B372:G372"/>
    <mergeCell ref="B373:G373"/>
    <mergeCell ref="B374:G374"/>
    <mergeCell ref="B376:G376"/>
    <mergeCell ref="B367:G367"/>
    <mergeCell ref="B368:G368"/>
    <mergeCell ref="B364:G364"/>
    <mergeCell ref="B377:G377"/>
    <mergeCell ref="B379:G379"/>
    <mergeCell ref="B380:G380"/>
    <mergeCell ref="B381:G381"/>
    <mergeCell ref="B382:G382"/>
    <mergeCell ref="B383:G383"/>
    <mergeCell ref="B384:G384"/>
    <mergeCell ref="B385:G385"/>
    <mergeCell ref="B386:G386"/>
    <mergeCell ref="B407:G407"/>
    <mergeCell ref="B408:G408"/>
    <mergeCell ref="B409:G409"/>
    <mergeCell ref="B410:G410"/>
    <mergeCell ref="B411:G411"/>
    <mergeCell ref="B412:G412"/>
    <mergeCell ref="B413:G413"/>
    <mergeCell ref="B414:G414"/>
    <mergeCell ref="B415:G415"/>
    <mergeCell ref="B398:G398"/>
    <mergeCell ref="B577:G577"/>
    <mergeCell ref="B578:G578"/>
    <mergeCell ref="B579:G579"/>
    <mergeCell ref="B580:G580"/>
    <mergeCell ref="B581:G581"/>
    <mergeCell ref="B582:G582"/>
    <mergeCell ref="B583:G583"/>
    <mergeCell ref="B584:G584"/>
    <mergeCell ref="B585:G585"/>
    <mergeCell ref="B424:G424"/>
    <mergeCell ref="B425:G425"/>
    <mergeCell ref="B426:G426"/>
    <mergeCell ref="B427:G427"/>
    <mergeCell ref="B428:G428"/>
    <mergeCell ref="B440:G440"/>
    <mergeCell ref="B441:G441"/>
    <mergeCell ref="B442:G442"/>
    <mergeCell ref="B451:G451"/>
    <mergeCell ref="B452:G452"/>
    <mergeCell ref="B453:G453"/>
    <mergeCell ref="B454:G454"/>
    <mergeCell ref="B478:G478"/>
    <mergeCell ref="B479:G479"/>
    <mergeCell ref="B480:G480"/>
    <mergeCell ref="B489:G489"/>
    <mergeCell ref="B490:G490"/>
    <mergeCell ref="B491:G491"/>
    <mergeCell ref="B492:G492"/>
    <mergeCell ref="B493:G493"/>
    <mergeCell ref="B494:G494"/>
    <mergeCell ref="B482:G482"/>
    <mergeCell ref="B461:G461"/>
    <mergeCell ref="B595:G595"/>
    <mergeCell ref="B596:G596"/>
    <mergeCell ref="B597:G597"/>
    <mergeCell ref="B598:G598"/>
    <mergeCell ref="B599:G599"/>
    <mergeCell ref="B600:G600"/>
    <mergeCell ref="B601:G601"/>
    <mergeCell ref="B602:G602"/>
    <mergeCell ref="B603:G603"/>
    <mergeCell ref="B586:G586"/>
    <mergeCell ref="B587:G587"/>
    <mergeCell ref="B588:G588"/>
    <mergeCell ref="B589:G589"/>
    <mergeCell ref="B590:G590"/>
    <mergeCell ref="B591:G591"/>
    <mergeCell ref="B592:G592"/>
    <mergeCell ref="B593:G593"/>
    <mergeCell ref="B594:G594"/>
    <mergeCell ref="B614:G614"/>
    <mergeCell ref="B615:G615"/>
    <mergeCell ref="B616:G616"/>
    <mergeCell ref="B617:G617"/>
    <mergeCell ref="B618:G618"/>
    <mergeCell ref="B619:G619"/>
    <mergeCell ref="B620:G620"/>
    <mergeCell ref="B621:G621"/>
    <mergeCell ref="B622:G622"/>
    <mergeCell ref="B604:G604"/>
    <mergeCell ref="B605:G605"/>
    <mergeCell ref="B606:G606"/>
    <mergeCell ref="B607:G607"/>
    <mergeCell ref="B608:G608"/>
    <mergeCell ref="B609:G609"/>
    <mergeCell ref="B610:G610"/>
    <mergeCell ref="B612:G612"/>
    <mergeCell ref="B613:G613"/>
    <mergeCell ref="B611:G611"/>
    <mergeCell ref="B632:G632"/>
    <mergeCell ref="B633:G633"/>
    <mergeCell ref="B634:G634"/>
    <mergeCell ref="B635:G635"/>
    <mergeCell ref="B636:G636"/>
    <mergeCell ref="B637:G637"/>
    <mergeCell ref="B638:G638"/>
    <mergeCell ref="B639:G639"/>
    <mergeCell ref="B640:G640"/>
    <mergeCell ref="B623:G623"/>
    <mergeCell ref="B624:G624"/>
    <mergeCell ref="B625:G625"/>
    <mergeCell ref="B626:G626"/>
    <mergeCell ref="B627:G627"/>
    <mergeCell ref="B628:G628"/>
    <mergeCell ref="B629:G629"/>
    <mergeCell ref="B630:G630"/>
    <mergeCell ref="B631:G631"/>
    <mergeCell ref="B650:G650"/>
    <mergeCell ref="B651:G651"/>
    <mergeCell ref="B652:G652"/>
    <mergeCell ref="B653:G653"/>
    <mergeCell ref="B654:G654"/>
    <mergeCell ref="B655:G655"/>
    <mergeCell ref="B656:G656"/>
    <mergeCell ref="B657:G657"/>
    <mergeCell ref="B658:G658"/>
    <mergeCell ref="B641:G641"/>
    <mergeCell ref="B642:G642"/>
    <mergeCell ref="B643:G643"/>
    <mergeCell ref="B644:G644"/>
    <mergeCell ref="B645:G645"/>
    <mergeCell ref="B646:G646"/>
    <mergeCell ref="B647:G647"/>
    <mergeCell ref="B648:G648"/>
    <mergeCell ref="B649:G649"/>
    <mergeCell ref="B668:G668"/>
    <mergeCell ref="B669:G669"/>
    <mergeCell ref="B670:G670"/>
    <mergeCell ref="B671:G671"/>
    <mergeCell ref="B672:G672"/>
    <mergeCell ref="B673:G673"/>
    <mergeCell ref="B674:G674"/>
    <mergeCell ref="B675:G675"/>
    <mergeCell ref="B676:G676"/>
    <mergeCell ref="B659:G659"/>
    <mergeCell ref="B660:G660"/>
    <mergeCell ref="B661:G661"/>
    <mergeCell ref="B662:G662"/>
    <mergeCell ref="B663:G663"/>
    <mergeCell ref="B664:G664"/>
    <mergeCell ref="B665:G665"/>
    <mergeCell ref="B666:G666"/>
    <mergeCell ref="B667:G667"/>
    <mergeCell ref="B686:G686"/>
    <mergeCell ref="B687:G687"/>
    <mergeCell ref="B688:G688"/>
    <mergeCell ref="B689:G689"/>
    <mergeCell ref="B690:G690"/>
    <mergeCell ref="B691:G691"/>
    <mergeCell ref="B692:G692"/>
    <mergeCell ref="B693:G693"/>
    <mergeCell ref="B694:G694"/>
    <mergeCell ref="B677:G677"/>
    <mergeCell ref="B678:G678"/>
    <mergeCell ref="B679:G679"/>
    <mergeCell ref="B680:G680"/>
    <mergeCell ref="B681:G681"/>
    <mergeCell ref="B682:G682"/>
    <mergeCell ref="B683:G683"/>
    <mergeCell ref="B684:G684"/>
    <mergeCell ref="B685:G685"/>
    <mergeCell ref="B704:G704"/>
    <mergeCell ref="B705:G705"/>
    <mergeCell ref="B706:G706"/>
    <mergeCell ref="B707:G707"/>
    <mergeCell ref="B708:G708"/>
    <mergeCell ref="B709:G709"/>
    <mergeCell ref="B710:G710"/>
    <mergeCell ref="B711:G711"/>
    <mergeCell ref="B712:G712"/>
    <mergeCell ref="B695:G695"/>
    <mergeCell ref="B696:G696"/>
    <mergeCell ref="B697:G697"/>
    <mergeCell ref="B698:G698"/>
    <mergeCell ref="B699:G699"/>
    <mergeCell ref="B700:G700"/>
    <mergeCell ref="B701:G701"/>
    <mergeCell ref="B702:G702"/>
    <mergeCell ref="B703:G703"/>
    <mergeCell ref="B722:G722"/>
    <mergeCell ref="B723:G723"/>
    <mergeCell ref="B724:G724"/>
    <mergeCell ref="B725:G725"/>
    <mergeCell ref="B726:G726"/>
    <mergeCell ref="B727:G727"/>
    <mergeCell ref="B728:G728"/>
    <mergeCell ref="B729:G729"/>
    <mergeCell ref="B730:G730"/>
    <mergeCell ref="B713:G713"/>
    <mergeCell ref="B714:G714"/>
    <mergeCell ref="B715:G715"/>
    <mergeCell ref="B716:G716"/>
    <mergeCell ref="B717:G717"/>
    <mergeCell ref="B718:G718"/>
    <mergeCell ref="B719:G719"/>
    <mergeCell ref="B720:G720"/>
    <mergeCell ref="B721:G721"/>
    <mergeCell ref="B740:G740"/>
    <mergeCell ref="B741:G741"/>
    <mergeCell ref="B742:G742"/>
    <mergeCell ref="B743:G743"/>
    <mergeCell ref="B744:G744"/>
    <mergeCell ref="B745:G745"/>
    <mergeCell ref="B746:G746"/>
    <mergeCell ref="B747:G747"/>
    <mergeCell ref="B748:G748"/>
    <mergeCell ref="B731:G731"/>
    <mergeCell ref="B732:G732"/>
    <mergeCell ref="B733:G733"/>
    <mergeCell ref="B734:G734"/>
    <mergeCell ref="B735:G735"/>
    <mergeCell ref="B736:G736"/>
    <mergeCell ref="B737:G737"/>
    <mergeCell ref="B738:G738"/>
    <mergeCell ref="B739:G739"/>
    <mergeCell ref="B758:G758"/>
    <mergeCell ref="B759:G759"/>
    <mergeCell ref="B760:G760"/>
    <mergeCell ref="B761:G761"/>
    <mergeCell ref="B762:G762"/>
    <mergeCell ref="B763:G763"/>
    <mergeCell ref="B764:G764"/>
    <mergeCell ref="B765:G765"/>
    <mergeCell ref="B766:G766"/>
    <mergeCell ref="B749:G749"/>
    <mergeCell ref="B750:G750"/>
    <mergeCell ref="B751:G751"/>
    <mergeCell ref="B752:G752"/>
    <mergeCell ref="B753:G753"/>
    <mergeCell ref="B754:G754"/>
    <mergeCell ref="B755:G755"/>
    <mergeCell ref="B756:G756"/>
    <mergeCell ref="B757:G757"/>
    <mergeCell ref="B776:G776"/>
    <mergeCell ref="B777:G777"/>
    <mergeCell ref="B778:G778"/>
    <mergeCell ref="B779:G779"/>
    <mergeCell ref="B780:G780"/>
    <mergeCell ref="B781:G781"/>
    <mergeCell ref="B782:G782"/>
    <mergeCell ref="B783:G783"/>
    <mergeCell ref="B784:G784"/>
    <mergeCell ref="B767:G767"/>
    <mergeCell ref="B768:G768"/>
    <mergeCell ref="B769:G769"/>
    <mergeCell ref="B770:G770"/>
    <mergeCell ref="B771:G771"/>
    <mergeCell ref="B772:G772"/>
    <mergeCell ref="B773:G773"/>
    <mergeCell ref="B774:G774"/>
    <mergeCell ref="B775:G775"/>
    <mergeCell ref="B794:G794"/>
    <mergeCell ref="B795:G795"/>
    <mergeCell ref="B796:G796"/>
    <mergeCell ref="B797:G797"/>
    <mergeCell ref="B798:G798"/>
    <mergeCell ref="B799:G799"/>
    <mergeCell ref="B800:G800"/>
    <mergeCell ref="B801:G801"/>
    <mergeCell ref="B802:G802"/>
    <mergeCell ref="B785:G785"/>
    <mergeCell ref="B786:G786"/>
    <mergeCell ref="B787:G787"/>
    <mergeCell ref="B788:G788"/>
    <mergeCell ref="B789:G789"/>
    <mergeCell ref="B790:G790"/>
    <mergeCell ref="B791:G791"/>
    <mergeCell ref="B792:G792"/>
    <mergeCell ref="B793:G793"/>
    <mergeCell ref="B812:G812"/>
    <mergeCell ref="B813:G813"/>
    <mergeCell ref="B814:G814"/>
    <mergeCell ref="B815:G815"/>
    <mergeCell ref="B816:G816"/>
    <mergeCell ref="B817:G817"/>
    <mergeCell ref="B818:G818"/>
    <mergeCell ref="B819:G819"/>
    <mergeCell ref="B820:G820"/>
    <mergeCell ref="B803:G803"/>
    <mergeCell ref="B804:G804"/>
    <mergeCell ref="B805:G805"/>
    <mergeCell ref="B806:G806"/>
    <mergeCell ref="B807:G807"/>
    <mergeCell ref="B808:G808"/>
    <mergeCell ref="B809:G809"/>
    <mergeCell ref="B810:G810"/>
    <mergeCell ref="B811:G811"/>
    <mergeCell ref="B830:G830"/>
    <mergeCell ref="B831:G831"/>
    <mergeCell ref="B832:G832"/>
    <mergeCell ref="B833:G833"/>
    <mergeCell ref="B834:G834"/>
    <mergeCell ref="B835:G835"/>
    <mergeCell ref="B836:G836"/>
    <mergeCell ref="B837:G837"/>
    <mergeCell ref="B838:G838"/>
    <mergeCell ref="B821:G821"/>
    <mergeCell ref="B822:G822"/>
    <mergeCell ref="B823:G823"/>
    <mergeCell ref="B824:G824"/>
    <mergeCell ref="B825:G825"/>
    <mergeCell ref="B826:G826"/>
    <mergeCell ref="B827:G827"/>
    <mergeCell ref="B828:G828"/>
    <mergeCell ref="B829:G829"/>
    <mergeCell ref="B848:G848"/>
    <mergeCell ref="B849:G849"/>
    <mergeCell ref="B850:G850"/>
    <mergeCell ref="B851:G851"/>
    <mergeCell ref="B852:G852"/>
    <mergeCell ref="B853:G853"/>
    <mergeCell ref="B854:G854"/>
    <mergeCell ref="B855:G855"/>
    <mergeCell ref="B856:G856"/>
    <mergeCell ref="B839:G839"/>
    <mergeCell ref="B840:G840"/>
    <mergeCell ref="B841:G841"/>
    <mergeCell ref="B842:G842"/>
    <mergeCell ref="B843:G843"/>
    <mergeCell ref="B844:G844"/>
    <mergeCell ref="B845:G845"/>
    <mergeCell ref="B846:G846"/>
    <mergeCell ref="B847:G847"/>
    <mergeCell ref="B866:G866"/>
    <mergeCell ref="B867:G867"/>
    <mergeCell ref="B868:G868"/>
    <mergeCell ref="B869:G869"/>
    <mergeCell ref="B870:G870"/>
    <mergeCell ref="B871:G871"/>
    <mergeCell ref="B872:G872"/>
    <mergeCell ref="B873:G873"/>
    <mergeCell ref="B874:G874"/>
    <mergeCell ref="B857:G857"/>
    <mergeCell ref="B858:G858"/>
    <mergeCell ref="B859:G859"/>
    <mergeCell ref="B860:G860"/>
    <mergeCell ref="B861:G861"/>
    <mergeCell ref="B862:G862"/>
    <mergeCell ref="B863:G863"/>
    <mergeCell ref="B864:G864"/>
    <mergeCell ref="B865:G865"/>
    <mergeCell ref="B884:G884"/>
    <mergeCell ref="B885:G885"/>
    <mergeCell ref="B886:G886"/>
    <mergeCell ref="B887:G887"/>
    <mergeCell ref="B888:G888"/>
    <mergeCell ref="B889:G889"/>
    <mergeCell ref="B890:G890"/>
    <mergeCell ref="B891:G891"/>
    <mergeCell ref="B892:G892"/>
    <mergeCell ref="B875:G875"/>
    <mergeCell ref="B876:G876"/>
    <mergeCell ref="B877:G877"/>
    <mergeCell ref="B878:G878"/>
    <mergeCell ref="B879:G879"/>
    <mergeCell ref="B880:G880"/>
    <mergeCell ref="B881:G881"/>
    <mergeCell ref="B882:G882"/>
    <mergeCell ref="B883:G883"/>
    <mergeCell ref="B902:G902"/>
    <mergeCell ref="B903:G903"/>
    <mergeCell ref="B904:G904"/>
    <mergeCell ref="B905:G905"/>
    <mergeCell ref="B906:G906"/>
    <mergeCell ref="B907:G907"/>
    <mergeCell ref="B908:G908"/>
    <mergeCell ref="B909:G909"/>
    <mergeCell ref="B910:G910"/>
    <mergeCell ref="B893:G893"/>
    <mergeCell ref="B894:G894"/>
    <mergeCell ref="B895:G895"/>
    <mergeCell ref="B896:G896"/>
    <mergeCell ref="B897:G897"/>
    <mergeCell ref="B898:G898"/>
    <mergeCell ref="B899:G899"/>
    <mergeCell ref="B900:G900"/>
    <mergeCell ref="B901:G901"/>
    <mergeCell ref="B920:G920"/>
    <mergeCell ref="B921:G921"/>
    <mergeCell ref="B922:G922"/>
    <mergeCell ref="B923:G923"/>
    <mergeCell ref="B924:G924"/>
    <mergeCell ref="B925:G925"/>
    <mergeCell ref="B926:G926"/>
    <mergeCell ref="B927:G927"/>
    <mergeCell ref="B928:G928"/>
    <mergeCell ref="B911:G911"/>
    <mergeCell ref="B912:G912"/>
    <mergeCell ref="B913:G913"/>
    <mergeCell ref="B914:G914"/>
    <mergeCell ref="B915:G915"/>
    <mergeCell ref="B916:G916"/>
    <mergeCell ref="B917:G917"/>
    <mergeCell ref="B918:G918"/>
    <mergeCell ref="B919:G919"/>
    <mergeCell ref="B938:G938"/>
    <mergeCell ref="B939:G939"/>
    <mergeCell ref="B940:G940"/>
    <mergeCell ref="B941:G941"/>
    <mergeCell ref="B942:G942"/>
    <mergeCell ref="B943:G943"/>
    <mergeCell ref="B944:G944"/>
    <mergeCell ref="B945:G945"/>
    <mergeCell ref="B946:G946"/>
    <mergeCell ref="B929:G929"/>
    <mergeCell ref="B930:G930"/>
    <mergeCell ref="B931:G931"/>
    <mergeCell ref="B932:G932"/>
    <mergeCell ref="B933:G933"/>
    <mergeCell ref="B934:G934"/>
    <mergeCell ref="B935:G935"/>
    <mergeCell ref="B936:G936"/>
    <mergeCell ref="B937:G937"/>
    <mergeCell ref="B956:G956"/>
    <mergeCell ref="B957:G957"/>
    <mergeCell ref="B958:G958"/>
    <mergeCell ref="B959:G959"/>
    <mergeCell ref="B960:G960"/>
    <mergeCell ref="B961:G961"/>
    <mergeCell ref="B962:G962"/>
    <mergeCell ref="B963:G963"/>
    <mergeCell ref="B964:G964"/>
    <mergeCell ref="B947:G947"/>
    <mergeCell ref="B948:G948"/>
    <mergeCell ref="B949:G949"/>
    <mergeCell ref="B950:G950"/>
    <mergeCell ref="B951:G951"/>
    <mergeCell ref="B952:G952"/>
    <mergeCell ref="B953:G953"/>
    <mergeCell ref="B954:G954"/>
    <mergeCell ref="B955:G955"/>
    <mergeCell ref="B974:G974"/>
    <mergeCell ref="B975:G975"/>
    <mergeCell ref="B976:G976"/>
    <mergeCell ref="B977:G977"/>
    <mergeCell ref="B978:G978"/>
    <mergeCell ref="B979:G979"/>
    <mergeCell ref="B980:G980"/>
    <mergeCell ref="B981:G981"/>
    <mergeCell ref="B982:G982"/>
    <mergeCell ref="B965:G965"/>
    <mergeCell ref="B966:G966"/>
    <mergeCell ref="B967:G967"/>
    <mergeCell ref="B968:G968"/>
    <mergeCell ref="B969:G969"/>
    <mergeCell ref="B970:G970"/>
    <mergeCell ref="B971:G971"/>
    <mergeCell ref="B972:G972"/>
    <mergeCell ref="B973:G973"/>
    <mergeCell ref="B992:G992"/>
    <mergeCell ref="B993:G993"/>
    <mergeCell ref="B994:G994"/>
    <mergeCell ref="B995:G995"/>
    <mergeCell ref="B996:G996"/>
    <mergeCell ref="B997:G997"/>
    <mergeCell ref="B998:G998"/>
    <mergeCell ref="B999:G999"/>
    <mergeCell ref="B1000:G1000"/>
    <mergeCell ref="B983:G983"/>
    <mergeCell ref="B984:G984"/>
    <mergeCell ref="B985:G985"/>
    <mergeCell ref="B986:G986"/>
    <mergeCell ref="B987:G987"/>
    <mergeCell ref="B988:G988"/>
    <mergeCell ref="B989:G989"/>
    <mergeCell ref="B990:G990"/>
    <mergeCell ref="B991:G991"/>
    <mergeCell ref="B1010:G1010"/>
    <mergeCell ref="B1011:G1011"/>
    <mergeCell ref="B1012:G1012"/>
    <mergeCell ref="B1013:G1013"/>
    <mergeCell ref="B1014:G1014"/>
    <mergeCell ref="B1015:G1015"/>
    <mergeCell ref="B1016:G1016"/>
    <mergeCell ref="B1017:G1017"/>
    <mergeCell ref="B1018:G1018"/>
    <mergeCell ref="B1001:G1001"/>
    <mergeCell ref="B1002:G1002"/>
    <mergeCell ref="B1003:G1003"/>
    <mergeCell ref="B1004:G1004"/>
    <mergeCell ref="B1005:G1005"/>
    <mergeCell ref="B1006:G1006"/>
    <mergeCell ref="B1007:G1007"/>
    <mergeCell ref="B1008:G1008"/>
    <mergeCell ref="B1009:G1009"/>
    <mergeCell ref="B1028:G1028"/>
    <mergeCell ref="B1029:G1029"/>
    <mergeCell ref="B1030:G1030"/>
    <mergeCell ref="B1031:G1031"/>
    <mergeCell ref="B1032:G1032"/>
    <mergeCell ref="B1033:G1033"/>
    <mergeCell ref="B1034:G1034"/>
    <mergeCell ref="B1035:G1035"/>
    <mergeCell ref="B1036:G1036"/>
    <mergeCell ref="B1019:G1019"/>
    <mergeCell ref="B1020:G1020"/>
    <mergeCell ref="B1021:G1021"/>
    <mergeCell ref="B1022:G1022"/>
    <mergeCell ref="B1023:G1023"/>
    <mergeCell ref="B1024:G1024"/>
    <mergeCell ref="B1025:G1025"/>
    <mergeCell ref="B1026:G1026"/>
    <mergeCell ref="B1027:G1027"/>
    <mergeCell ref="B1046:G1046"/>
    <mergeCell ref="B1047:G1047"/>
    <mergeCell ref="B1048:G1048"/>
    <mergeCell ref="B1049:G1049"/>
    <mergeCell ref="B1050:G1050"/>
    <mergeCell ref="B1051:G1051"/>
    <mergeCell ref="B1052:G1052"/>
    <mergeCell ref="B1053:G1053"/>
    <mergeCell ref="B1054:G1054"/>
    <mergeCell ref="B1037:G1037"/>
    <mergeCell ref="B1038:G1038"/>
    <mergeCell ref="B1039:G1039"/>
    <mergeCell ref="B1040:G1040"/>
    <mergeCell ref="B1041:G1041"/>
    <mergeCell ref="B1042:G1042"/>
    <mergeCell ref="B1043:G1043"/>
    <mergeCell ref="B1044:G1044"/>
    <mergeCell ref="B1045:G1045"/>
    <mergeCell ref="B1064:G1064"/>
    <mergeCell ref="B1065:G1065"/>
    <mergeCell ref="B1066:G1066"/>
    <mergeCell ref="B1067:G1067"/>
    <mergeCell ref="B1068:G1068"/>
    <mergeCell ref="B1069:G1069"/>
    <mergeCell ref="B1070:G1070"/>
    <mergeCell ref="B1071:G1071"/>
    <mergeCell ref="B1072:G1072"/>
    <mergeCell ref="B1055:G1055"/>
    <mergeCell ref="B1056:G1056"/>
    <mergeCell ref="B1057:G1057"/>
    <mergeCell ref="B1058:G1058"/>
    <mergeCell ref="B1059:G1059"/>
    <mergeCell ref="B1060:G1060"/>
    <mergeCell ref="B1061:G1061"/>
    <mergeCell ref="B1062:G1062"/>
    <mergeCell ref="B1063:G1063"/>
    <mergeCell ref="B1082:G1082"/>
    <mergeCell ref="B1083:G1083"/>
    <mergeCell ref="B1084:G1084"/>
    <mergeCell ref="B1085:G1085"/>
    <mergeCell ref="B1086:G1086"/>
    <mergeCell ref="B1087:G1087"/>
    <mergeCell ref="B1088:G1088"/>
    <mergeCell ref="B1089:G1089"/>
    <mergeCell ref="B1090:G1090"/>
    <mergeCell ref="B1073:G1073"/>
    <mergeCell ref="B1074:G1074"/>
    <mergeCell ref="B1075:G1075"/>
    <mergeCell ref="B1076:G1076"/>
    <mergeCell ref="B1077:G1077"/>
    <mergeCell ref="B1078:G1078"/>
    <mergeCell ref="B1079:G1079"/>
    <mergeCell ref="B1080:G1080"/>
    <mergeCell ref="B1081:G1081"/>
    <mergeCell ref="B1100:G1100"/>
    <mergeCell ref="B1101:G1101"/>
    <mergeCell ref="B1102:G1102"/>
    <mergeCell ref="B1103:G1103"/>
    <mergeCell ref="B1104:G1104"/>
    <mergeCell ref="B1105:G1105"/>
    <mergeCell ref="B1106:G1106"/>
    <mergeCell ref="B1107:G1107"/>
    <mergeCell ref="B1108:G1108"/>
    <mergeCell ref="B1091:G1091"/>
    <mergeCell ref="B1092:G1092"/>
    <mergeCell ref="B1093:G1093"/>
    <mergeCell ref="B1094:G1094"/>
    <mergeCell ref="B1095:G1095"/>
    <mergeCell ref="B1096:G1096"/>
    <mergeCell ref="B1097:G1097"/>
    <mergeCell ref="B1098:G1098"/>
    <mergeCell ref="B1099:G1099"/>
    <mergeCell ref="B1118:G1118"/>
    <mergeCell ref="B1119:G1119"/>
    <mergeCell ref="B1120:G1120"/>
    <mergeCell ref="B1121:G1121"/>
    <mergeCell ref="B1122:G1122"/>
    <mergeCell ref="B1123:G1123"/>
    <mergeCell ref="B1124:G1124"/>
    <mergeCell ref="B1125:G1125"/>
    <mergeCell ref="B1126:G1126"/>
    <mergeCell ref="B1109:G1109"/>
    <mergeCell ref="B1110:G1110"/>
    <mergeCell ref="B1111:G1111"/>
    <mergeCell ref="B1112:G1112"/>
    <mergeCell ref="B1113:G1113"/>
    <mergeCell ref="B1114:G1114"/>
    <mergeCell ref="B1115:G1115"/>
    <mergeCell ref="B1116:G1116"/>
    <mergeCell ref="B1117:G1117"/>
    <mergeCell ref="B1136:G1136"/>
    <mergeCell ref="B1137:G1137"/>
    <mergeCell ref="B1138:G1138"/>
    <mergeCell ref="B1139:G1139"/>
    <mergeCell ref="B1140:G1140"/>
    <mergeCell ref="B1141:G1141"/>
    <mergeCell ref="B1142:G1142"/>
    <mergeCell ref="B1143:G1143"/>
    <mergeCell ref="B1144:G1144"/>
    <mergeCell ref="B1127:G1127"/>
    <mergeCell ref="B1128:G1128"/>
    <mergeCell ref="B1129:G1129"/>
    <mergeCell ref="B1130:G1130"/>
    <mergeCell ref="B1131:G1131"/>
    <mergeCell ref="B1132:G1132"/>
    <mergeCell ref="B1133:G1133"/>
    <mergeCell ref="B1134:G1134"/>
    <mergeCell ref="B1135:G1135"/>
    <mergeCell ref="B1154:G1154"/>
    <mergeCell ref="B1155:G1155"/>
    <mergeCell ref="B1156:G1156"/>
    <mergeCell ref="B1157:G1157"/>
    <mergeCell ref="B1158:G1158"/>
    <mergeCell ref="B1159:G1159"/>
    <mergeCell ref="B1160:G1160"/>
    <mergeCell ref="B1161:G1161"/>
    <mergeCell ref="B1162:G1162"/>
    <mergeCell ref="B1145:G1145"/>
    <mergeCell ref="B1146:G1146"/>
    <mergeCell ref="B1147:G1147"/>
    <mergeCell ref="B1148:G1148"/>
    <mergeCell ref="B1149:G1149"/>
    <mergeCell ref="B1150:G1150"/>
    <mergeCell ref="B1151:G1151"/>
    <mergeCell ref="B1152:G1152"/>
    <mergeCell ref="B1153:G1153"/>
    <mergeCell ref="B1172:G1172"/>
    <mergeCell ref="B1173:G1173"/>
    <mergeCell ref="B1174:G1174"/>
    <mergeCell ref="B1175:G1175"/>
    <mergeCell ref="B1176:G1176"/>
    <mergeCell ref="B1177:G1177"/>
    <mergeCell ref="B1178:G1178"/>
    <mergeCell ref="B1179:G1179"/>
    <mergeCell ref="B1180:G1180"/>
    <mergeCell ref="B1163:G1163"/>
    <mergeCell ref="B1164:G1164"/>
    <mergeCell ref="B1165:G1165"/>
    <mergeCell ref="B1166:G1166"/>
    <mergeCell ref="B1167:G1167"/>
    <mergeCell ref="B1168:G1168"/>
    <mergeCell ref="B1169:G1169"/>
    <mergeCell ref="B1170:G1170"/>
    <mergeCell ref="B1171:G1171"/>
    <mergeCell ref="B1190:G1190"/>
    <mergeCell ref="B1191:G1191"/>
    <mergeCell ref="B1192:G1192"/>
    <mergeCell ref="B1193:G1193"/>
    <mergeCell ref="B1194:G1194"/>
    <mergeCell ref="B1195:G1195"/>
    <mergeCell ref="B1196:G1196"/>
    <mergeCell ref="B1197:G1197"/>
    <mergeCell ref="B1198:G1198"/>
    <mergeCell ref="B1181:G1181"/>
    <mergeCell ref="B1182:G1182"/>
    <mergeCell ref="B1183:G1183"/>
    <mergeCell ref="B1184:G1184"/>
    <mergeCell ref="B1185:G1185"/>
    <mergeCell ref="B1186:G1186"/>
    <mergeCell ref="B1187:G1187"/>
    <mergeCell ref="B1188:G1188"/>
    <mergeCell ref="B1189:G1189"/>
    <mergeCell ref="B1208:G1208"/>
    <mergeCell ref="B1209:G1209"/>
    <mergeCell ref="B1210:G1210"/>
    <mergeCell ref="B1211:G1211"/>
    <mergeCell ref="B1212:G1212"/>
    <mergeCell ref="B1213:G1213"/>
    <mergeCell ref="B1214:G1214"/>
    <mergeCell ref="B1215:G1215"/>
    <mergeCell ref="B1216:G1216"/>
    <mergeCell ref="B1199:G1199"/>
    <mergeCell ref="B1200:G1200"/>
    <mergeCell ref="B1201:G1201"/>
    <mergeCell ref="B1202:G1202"/>
    <mergeCell ref="B1203:G1203"/>
    <mergeCell ref="B1204:G1204"/>
    <mergeCell ref="B1205:G1205"/>
    <mergeCell ref="B1206:G1206"/>
    <mergeCell ref="B1207:G1207"/>
    <mergeCell ref="B1238:G1238"/>
    <mergeCell ref="B1239:G1239"/>
    <mergeCell ref="B1240:G1240"/>
    <mergeCell ref="B1241:G1241"/>
    <mergeCell ref="B1242:G1242"/>
    <mergeCell ref="B1243:G1243"/>
    <mergeCell ref="B1226:G1226"/>
    <mergeCell ref="B1227:G1227"/>
    <mergeCell ref="B1228:G1228"/>
    <mergeCell ref="B1229:G1229"/>
    <mergeCell ref="B1230:G1230"/>
    <mergeCell ref="B1231:G1231"/>
    <mergeCell ref="B1232:G1232"/>
    <mergeCell ref="B1233:G1233"/>
    <mergeCell ref="B1234:G1234"/>
    <mergeCell ref="B1217:G1217"/>
    <mergeCell ref="B1218:G1218"/>
    <mergeCell ref="B1219:G1219"/>
    <mergeCell ref="B1220:G1220"/>
    <mergeCell ref="B1221:G1221"/>
    <mergeCell ref="B1222:G1222"/>
    <mergeCell ref="B1223:G1223"/>
    <mergeCell ref="B1224:G1224"/>
    <mergeCell ref="B1225:G1225"/>
    <mergeCell ref="B423:G423"/>
    <mergeCell ref="B470:G470"/>
    <mergeCell ref="B474:G474"/>
    <mergeCell ref="B476:G476"/>
    <mergeCell ref="B1253:G1253"/>
    <mergeCell ref="B1254:G1254"/>
    <mergeCell ref="B1255:G1255"/>
    <mergeCell ref="B1256:G1256"/>
    <mergeCell ref="B1257:G1257"/>
    <mergeCell ref="B1258:G1258"/>
    <mergeCell ref="B1259:G1259"/>
    <mergeCell ref="B430:G430"/>
    <mergeCell ref="B431:G431"/>
    <mergeCell ref="B432:G432"/>
    <mergeCell ref="B433:G433"/>
    <mergeCell ref="B434:G434"/>
    <mergeCell ref="B435:G435"/>
    <mergeCell ref="B436:G436"/>
    <mergeCell ref="B437:G437"/>
    <mergeCell ref="B438:G438"/>
    <mergeCell ref="B1244:G1244"/>
    <mergeCell ref="B1245:G1245"/>
    <mergeCell ref="B1246:G1246"/>
    <mergeCell ref="B1247:G1247"/>
    <mergeCell ref="B1248:G1248"/>
    <mergeCell ref="B1249:G1249"/>
    <mergeCell ref="B1250:G1250"/>
    <mergeCell ref="B1251:G1251"/>
    <mergeCell ref="B1252:G1252"/>
    <mergeCell ref="B1235:G1235"/>
    <mergeCell ref="B1236:G1236"/>
    <mergeCell ref="B1237:G1237"/>
    <mergeCell ref="B257:G257"/>
    <mergeCell ref="B258:G258"/>
    <mergeCell ref="B259:G259"/>
    <mergeCell ref="B260:G260"/>
    <mergeCell ref="B20:G20"/>
    <mergeCell ref="B189:G189"/>
    <mergeCell ref="B190:G190"/>
    <mergeCell ref="B194:G194"/>
    <mergeCell ref="B207:G207"/>
    <mergeCell ref="B208:G208"/>
    <mergeCell ref="B209:G209"/>
    <mergeCell ref="B210:G210"/>
    <mergeCell ref="B226:G226"/>
    <mergeCell ref="B211:G211"/>
    <mergeCell ref="B212:G212"/>
    <mergeCell ref="B213:G213"/>
    <mergeCell ref="B214:G214"/>
    <mergeCell ref="B215:G215"/>
    <mergeCell ref="B216:G216"/>
    <mergeCell ref="B217:G217"/>
    <mergeCell ref="B218:G218"/>
    <mergeCell ref="B219:G219"/>
    <mergeCell ref="B220:G220"/>
    <mergeCell ref="B221:G221"/>
    <mergeCell ref="B222:G222"/>
    <mergeCell ref="B223:G223"/>
    <mergeCell ref="B224:G224"/>
    <mergeCell ref="B225:G225"/>
    <mergeCell ref="B162:G162"/>
    <mergeCell ref="B48:G48"/>
    <mergeCell ref="B133:G133"/>
    <mergeCell ref="B180:G180"/>
  </mergeCells>
  <phoneticPr fontId="1" type="noConversion"/>
  <pageMargins left="0.7" right="0.7" top="0.75" bottom="0.75" header="0.3" footer="0.3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60E18-462B-4C7F-9124-8901CDA2FB4B}">
  <dimension ref="A1:I7"/>
  <sheetViews>
    <sheetView workbookViewId="0">
      <selection activeCell="E7" sqref="E7:I7"/>
    </sheetView>
  </sheetViews>
  <sheetFormatPr baseColWidth="10" defaultRowHeight="15" x14ac:dyDescent="0.25"/>
  <cols>
    <col min="1" max="1" width="50.5703125" customWidth="1"/>
    <col min="2" max="2" width="30.85546875" bestFit="1" customWidth="1"/>
    <col min="3" max="3" width="30.140625" bestFit="1" customWidth="1"/>
    <col min="4" max="4" width="19.28515625" bestFit="1" customWidth="1"/>
  </cols>
  <sheetData>
    <row r="1" spans="1:9" ht="36" x14ac:dyDescent="0.55000000000000004">
      <c r="A1" s="17" t="s">
        <v>195</v>
      </c>
      <c r="B1" s="17" t="s">
        <v>3</v>
      </c>
      <c r="C1" s="17" t="s">
        <v>196</v>
      </c>
      <c r="D1" s="17" t="s">
        <v>197</v>
      </c>
      <c r="E1" s="27" t="s">
        <v>204</v>
      </c>
      <c r="F1" s="27"/>
      <c r="G1" s="27"/>
      <c r="H1" s="27"/>
      <c r="I1" s="27"/>
    </row>
    <row r="3" spans="1:9" x14ac:dyDescent="0.25">
      <c r="A3" t="s">
        <v>198</v>
      </c>
    </row>
    <row r="4" spans="1:9" x14ac:dyDescent="0.25">
      <c r="A4" t="s">
        <v>199</v>
      </c>
      <c r="B4" t="s">
        <v>203</v>
      </c>
      <c r="C4">
        <v>2280</v>
      </c>
      <c r="E4" s="19" t="s">
        <v>205</v>
      </c>
      <c r="F4" s="19"/>
      <c r="G4" s="19"/>
      <c r="H4" s="19"/>
      <c r="I4" s="19"/>
    </row>
    <row r="5" spans="1:9" x14ac:dyDescent="0.25">
      <c r="B5" t="s">
        <v>200</v>
      </c>
      <c r="E5" s="19" t="s">
        <v>206</v>
      </c>
      <c r="F5" s="19"/>
      <c r="G5" s="19"/>
      <c r="H5" s="19"/>
      <c r="I5" s="19"/>
    </row>
    <row r="6" spans="1:9" x14ac:dyDescent="0.25">
      <c r="B6" t="s">
        <v>201</v>
      </c>
      <c r="E6" s="19" t="s">
        <v>207</v>
      </c>
      <c r="F6" s="19"/>
      <c r="G6" s="19"/>
      <c r="H6" s="19"/>
      <c r="I6" s="19"/>
    </row>
    <row r="7" spans="1:9" x14ac:dyDescent="0.25">
      <c r="B7" t="s">
        <v>202</v>
      </c>
      <c r="E7" s="19" t="s">
        <v>208</v>
      </c>
      <c r="F7" s="19"/>
      <c r="G7" s="19"/>
      <c r="H7" s="19"/>
      <c r="I7" s="19"/>
    </row>
  </sheetData>
  <mergeCells count="5">
    <mergeCell ref="E1:I1"/>
    <mergeCell ref="E4:I4"/>
    <mergeCell ref="E5:I5"/>
    <mergeCell ref="E6:I6"/>
    <mergeCell ref="E7:I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37670-2059-4637-878E-7F7103A7F8FC}">
  <dimension ref="K2:N8"/>
  <sheetViews>
    <sheetView topLeftCell="A4" workbookViewId="0">
      <selection activeCell="L7" sqref="L7"/>
    </sheetView>
  </sheetViews>
  <sheetFormatPr baseColWidth="10" defaultRowHeight="15" x14ac:dyDescent="0.25"/>
  <cols>
    <col min="11" max="11" width="26.7109375" bestFit="1" customWidth="1"/>
    <col min="13" max="13" width="16.28515625" customWidth="1"/>
  </cols>
  <sheetData>
    <row r="2" spans="11:14" x14ac:dyDescent="0.25">
      <c r="K2" t="s">
        <v>155</v>
      </c>
      <c r="L2" s="19" t="s">
        <v>156</v>
      </c>
      <c r="M2" s="19"/>
      <c r="N2" s="19"/>
    </row>
    <row r="4" spans="11:14" x14ac:dyDescent="0.25">
      <c r="K4" t="s">
        <v>152</v>
      </c>
      <c r="L4">
        <v>1600</v>
      </c>
      <c r="M4" t="s">
        <v>160</v>
      </c>
    </row>
    <row r="5" spans="11:14" x14ac:dyDescent="0.25">
      <c r="K5" t="s">
        <v>153</v>
      </c>
      <c r="L5">
        <v>650</v>
      </c>
      <c r="M5" t="s">
        <v>160</v>
      </c>
    </row>
    <row r="6" spans="11:14" x14ac:dyDescent="0.25">
      <c r="K6" t="s">
        <v>154</v>
      </c>
      <c r="L6">
        <v>12</v>
      </c>
      <c r="M6" t="s">
        <v>161</v>
      </c>
    </row>
    <row r="7" spans="11:14" x14ac:dyDescent="0.25">
      <c r="K7" t="s">
        <v>157</v>
      </c>
      <c r="L7">
        <v>1700</v>
      </c>
      <c r="M7" t="s">
        <v>160</v>
      </c>
    </row>
    <row r="8" spans="11:14" x14ac:dyDescent="0.25">
      <c r="K8" t="s">
        <v>158</v>
      </c>
    </row>
  </sheetData>
  <mergeCells count="1">
    <mergeCell ref="L2:N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40ABA-B9B0-41ED-93B9-D6E86F7B58F4}">
  <dimension ref="A1:B45"/>
  <sheetViews>
    <sheetView workbookViewId="0">
      <selection activeCell="B8" sqref="B8"/>
    </sheetView>
  </sheetViews>
  <sheetFormatPr baseColWidth="10" defaultRowHeight="15" x14ac:dyDescent="0.25"/>
  <cols>
    <col min="1" max="1" width="21.7109375" bestFit="1" customWidth="1"/>
  </cols>
  <sheetData>
    <row r="1" spans="1:2" x14ac:dyDescent="0.25">
      <c r="A1" t="s">
        <v>210</v>
      </c>
    </row>
    <row r="3" spans="1:2" x14ac:dyDescent="0.25">
      <c r="A3" t="s">
        <v>211</v>
      </c>
      <c r="B3" t="s">
        <v>212</v>
      </c>
    </row>
    <row r="4" spans="1:2" x14ac:dyDescent="0.25">
      <c r="B4" t="s">
        <v>222</v>
      </c>
    </row>
    <row r="5" spans="1:2" x14ac:dyDescent="0.25">
      <c r="B5" t="s">
        <v>223</v>
      </c>
    </row>
    <row r="6" spans="1:2" x14ac:dyDescent="0.25">
      <c r="B6" t="s">
        <v>224</v>
      </c>
    </row>
    <row r="21" spans="1:2" x14ac:dyDescent="0.25">
      <c r="A21" t="s">
        <v>213</v>
      </c>
      <c r="B21" t="s">
        <v>214</v>
      </c>
    </row>
    <row r="39" spans="1:2" x14ac:dyDescent="0.25">
      <c r="A39" t="s">
        <v>215</v>
      </c>
      <c r="B39" t="s">
        <v>73</v>
      </c>
    </row>
    <row r="40" spans="1:2" x14ac:dyDescent="0.25">
      <c r="B40" t="s">
        <v>216</v>
      </c>
    </row>
    <row r="41" spans="1:2" x14ac:dyDescent="0.25">
      <c r="B41" t="s">
        <v>217</v>
      </c>
    </row>
    <row r="42" spans="1:2" x14ac:dyDescent="0.25">
      <c r="B42" t="s">
        <v>218</v>
      </c>
    </row>
    <row r="43" spans="1:2" x14ac:dyDescent="0.25">
      <c r="B43" t="s">
        <v>219</v>
      </c>
    </row>
    <row r="44" spans="1:2" x14ac:dyDescent="0.25">
      <c r="B44" t="s">
        <v>220</v>
      </c>
    </row>
    <row r="45" spans="1:2" x14ac:dyDescent="0.25">
      <c r="B45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Feulle Minute</vt:lpstr>
      <vt:lpstr>tableau estimatif des couts</vt:lpstr>
      <vt:lpstr>Données 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Macon</dc:creator>
  <cp:lastModifiedBy>Pascal Macon</cp:lastModifiedBy>
  <cp:lastPrinted>2023-08-03T15:02:16Z</cp:lastPrinted>
  <dcterms:created xsi:type="dcterms:W3CDTF">2023-08-01T13:33:05Z</dcterms:created>
  <dcterms:modified xsi:type="dcterms:W3CDTF">2023-10-19T14:26:14Z</dcterms:modified>
</cp:coreProperties>
</file>