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2600" yWindow="1340" windowWidth="19420" windowHeight="11020"/>
  </bookViews>
  <sheets>
    <sheet name="clients" sheetId="1" r:id="rId1"/>
    <sheet name="Personnels" sheetId="2" r:id="rId2"/>
    <sheet name="Niveaux" sheetId="3" r:id="rId3"/>
    <sheet name="Missions" sheetId="4" r:id="rId4"/>
    <sheet name="Dossiers" sheetId="5" r:id="rId5"/>
  </sheets>
  <calcPr calcId="12451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9" i="1"/>
  <c r="C8"/>
  <c r="C9"/>
  <c r="C10"/>
  <c r="C11"/>
  <c r="C12"/>
  <c r="C13"/>
  <c r="C14"/>
  <c r="C15"/>
  <c r="C16"/>
  <c r="C17"/>
  <c r="C7"/>
  <c r="F8"/>
  <c r="F9"/>
  <c r="F10"/>
  <c r="F11"/>
  <c r="F12"/>
  <c r="F13"/>
  <c r="F14"/>
  <c r="F15"/>
  <c r="F16"/>
  <c r="F17"/>
  <c r="F7"/>
  <c r="E8"/>
  <c r="H8" s="1"/>
  <c r="I8" s="1"/>
  <c r="E9"/>
  <c r="H9" s="1"/>
  <c r="I9" s="1"/>
  <c r="E10"/>
  <c r="H10" s="1"/>
  <c r="I10" s="1"/>
  <c r="E11"/>
  <c r="H11" s="1"/>
  <c r="I11" s="1"/>
  <c r="E12"/>
  <c r="H12" s="1"/>
  <c r="I12" s="1"/>
  <c r="E13"/>
  <c r="H13" s="1"/>
  <c r="I13" s="1"/>
  <c r="E14"/>
  <c r="H14" s="1"/>
  <c r="I14" s="1"/>
  <c r="E15"/>
  <c r="H15" s="1"/>
  <c r="I15" s="1"/>
  <c r="E16"/>
  <c r="H16" s="1"/>
  <c r="I16" s="1"/>
  <c r="E17"/>
  <c r="H17" s="1"/>
  <c r="I17" s="1"/>
  <c r="E7"/>
  <c r="G7" s="1"/>
  <c r="G16" l="1"/>
  <c r="G14"/>
  <c r="G12"/>
  <c r="G10"/>
  <c r="G8"/>
  <c r="H7"/>
  <c r="I7" s="1"/>
  <c r="G17"/>
  <c r="G15"/>
  <c r="K15" s="1"/>
  <c r="G13"/>
  <c r="G11"/>
  <c r="K11" s="1"/>
  <c r="B24" s="1"/>
  <c r="G9"/>
  <c r="K8"/>
  <c r="K9"/>
  <c r="K10"/>
  <c r="K12"/>
  <c r="K13"/>
  <c r="K14"/>
  <c r="K16"/>
  <c r="K7"/>
  <c r="D3"/>
  <c r="H3"/>
  <c r="K19" l="1"/>
  <c r="B23"/>
  <c r="B21"/>
  <c r="B22"/>
</calcChain>
</file>

<file path=xl/sharedStrings.xml><?xml version="1.0" encoding="utf-8"?>
<sst xmlns="http://schemas.openxmlformats.org/spreadsheetml/2006/main" count="128" uniqueCount="98">
  <si>
    <t>Client</t>
  </si>
  <si>
    <t>Numero</t>
  </si>
  <si>
    <t>Nom</t>
  </si>
  <si>
    <t>Date</t>
  </si>
  <si>
    <t>Dates interventions</t>
  </si>
  <si>
    <t>Dossier concerné</t>
  </si>
  <si>
    <t>Mission effectuée</t>
  </si>
  <si>
    <t>Personnel internvenant</t>
  </si>
  <si>
    <t>Code</t>
  </si>
  <si>
    <t>Intitulé</t>
  </si>
  <si>
    <t>Numéro</t>
  </si>
  <si>
    <t>Prénom</t>
  </si>
  <si>
    <t>Cout Horaire</t>
  </si>
  <si>
    <t>Libellé</t>
  </si>
  <si>
    <t>Nombre d'heures</t>
  </si>
  <si>
    <t>Montant</t>
  </si>
  <si>
    <t>SO</t>
  </si>
  <si>
    <t>ST</t>
  </si>
  <si>
    <t>IM</t>
  </si>
  <si>
    <t>IF</t>
  </si>
  <si>
    <t>FI</t>
  </si>
  <si>
    <t>CO</t>
  </si>
  <si>
    <t>CP</t>
  </si>
  <si>
    <t>AN</t>
  </si>
  <si>
    <t>AD</t>
  </si>
  <si>
    <t>CT</t>
  </si>
  <si>
    <t>RV</t>
  </si>
  <si>
    <t>Total heures</t>
  </si>
  <si>
    <t>Total montant</t>
  </si>
  <si>
    <t>Statistiques</t>
  </si>
  <si>
    <t>Montant minimum des inerventions</t>
  </si>
  <si>
    <t>Montant maximum des interventions</t>
  </si>
  <si>
    <t>nombre des interventions dépassant les 100 euros</t>
  </si>
  <si>
    <t>Montant des interventions qui concernent le dossier i"fiscal"</t>
  </si>
  <si>
    <t>Personnels</t>
  </si>
  <si>
    <t>Code Niveau</t>
  </si>
  <si>
    <t>Nilson</t>
  </si>
  <si>
    <t>Erdogan</t>
  </si>
  <si>
    <t>Vallas</t>
  </si>
  <si>
    <t>Martin</t>
  </si>
  <si>
    <t>Petit</t>
  </si>
  <si>
    <t>Barbieux</t>
  </si>
  <si>
    <t>Antonios</t>
  </si>
  <si>
    <t>Guaudio</t>
  </si>
  <si>
    <t>Laverdure</t>
  </si>
  <si>
    <t>Stephan</t>
  </si>
  <si>
    <t>Jack</t>
  </si>
  <si>
    <t>Tunc</t>
  </si>
  <si>
    <t>Roberto</t>
  </si>
  <si>
    <t>Pierre</t>
  </si>
  <si>
    <t>Celine</t>
  </si>
  <si>
    <t>Leticia</t>
  </si>
  <si>
    <t>Hugo</t>
  </si>
  <si>
    <t>Julien</t>
  </si>
  <si>
    <t>Stéphane</t>
  </si>
  <si>
    <t>Patrick</t>
  </si>
  <si>
    <t>RE</t>
  </si>
  <si>
    <t>CA</t>
  </si>
  <si>
    <t>CB</t>
  </si>
  <si>
    <t>OS</t>
  </si>
  <si>
    <t>SE</t>
  </si>
  <si>
    <t>EC</t>
  </si>
  <si>
    <t>CJ</t>
  </si>
  <si>
    <t>Niveaux</t>
  </si>
  <si>
    <t>Taux horaire</t>
  </si>
  <si>
    <t>Conseil Juridique</t>
  </si>
  <si>
    <t>Secretaire</t>
  </si>
  <si>
    <t>Collaborateur Niveau A</t>
  </si>
  <si>
    <t>Réviseur</t>
  </si>
  <si>
    <t>Expert Comptable</t>
  </si>
  <si>
    <t>Opérateur de saisie</t>
  </si>
  <si>
    <t>Collaborateur Niveau B</t>
  </si>
  <si>
    <t>Missions</t>
  </si>
  <si>
    <t>Nature</t>
  </si>
  <si>
    <t>CS</t>
  </si>
  <si>
    <t>DC</t>
  </si>
  <si>
    <t>ED</t>
  </si>
  <si>
    <t>IP</t>
  </si>
  <si>
    <t>SI</t>
  </si>
  <si>
    <t>Saisie</t>
  </si>
  <si>
    <t>Audit</t>
  </si>
  <si>
    <t>Analyse</t>
  </si>
  <si>
    <t>Comptabilisation</t>
  </si>
  <si>
    <t>Conseil</t>
  </si>
  <si>
    <t>Contrôle</t>
  </si>
  <si>
    <t>Déclaration</t>
  </si>
  <si>
    <t>Etabli. Documents</t>
  </si>
  <si>
    <t>Imputation</t>
  </si>
  <si>
    <t>Révision</t>
  </si>
  <si>
    <t>Dossiers</t>
  </si>
  <si>
    <t>JU</t>
  </si>
  <si>
    <t>Comptable</t>
  </si>
  <si>
    <t>Fiscal</t>
  </si>
  <si>
    <t>Informatique</t>
  </si>
  <si>
    <t>Immobilisations</t>
  </si>
  <si>
    <t>Juridique</t>
  </si>
  <si>
    <t>Social</t>
  </si>
  <si>
    <t>Status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</si>
</sst>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4"/>
  <sheetViews>
    <sheetView tabSelected="1" topLeftCell="B4" workbookViewId="0">
      <selection activeCell="N10" sqref="N10"/>
    </sheetView>
  </sheetViews>
  <sheetFormatPr baseColWidth="10" defaultRowHeight="14.5"/>
  <cols>
    <col min="1" max="1" width="55.453125" customWidth="1"/>
    <col min="9" max="9" width="23.453125" customWidth="1"/>
    <col min="10" max="10" width="12.453125" customWidth="1"/>
    <col min="11" max="11" width="7.90625" customWidth="1"/>
  </cols>
  <sheetData>
    <row r="2" spans="1:11">
      <c r="A2" t="s">
        <v>0</v>
      </c>
      <c r="C2" t="s">
        <v>1</v>
      </c>
      <c r="D2">
        <v>1</v>
      </c>
      <c r="H2" t="s">
        <v>3</v>
      </c>
    </row>
    <row r="3" spans="1:11">
      <c r="C3" t="s">
        <v>2</v>
      </c>
      <c r="D3" t="str">
        <f>IF(ISBLANK(D2),"-",IF(ISNA(VLOOKUP(D2,Personnels!A4:D13,2,FALSE)),"Existe pas",VLOOKUP(D2,Personnels!A4:D13,2,FALSE)))</f>
        <v>Nilson</v>
      </c>
      <c r="H3" s="1">
        <f ca="1">TODAY()</f>
        <v>42760</v>
      </c>
    </row>
    <row r="5" spans="1:11">
      <c r="A5" s="3" t="s">
        <v>4</v>
      </c>
      <c r="B5" s="3" t="s">
        <v>5</v>
      </c>
      <c r="C5" s="3"/>
      <c r="D5" s="3" t="s">
        <v>7</v>
      </c>
      <c r="E5" s="3"/>
      <c r="F5" s="3"/>
      <c r="G5" s="3"/>
      <c r="H5" s="3" t="s">
        <v>6</v>
      </c>
      <c r="I5" s="3"/>
    </row>
    <row r="6" spans="1:11" ht="65.25" customHeight="1">
      <c r="A6" s="3"/>
      <c r="B6" t="s">
        <v>8</v>
      </c>
      <c r="C6" t="s">
        <v>9</v>
      </c>
      <c r="D6" t="s">
        <v>10</v>
      </c>
      <c r="E6" t="s">
        <v>2</v>
      </c>
      <c r="F6" t="s">
        <v>11</v>
      </c>
      <c r="G6" t="s">
        <v>12</v>
      </c>
      <c r="H6" t="s">
        <v>8</v>
      </c>
      <c r="I6" t="s">
        <v>13</v>
      </c>
      <c r="J6" s="7" t="s">
        <v>14</v>
      </c>
      <c r="K6" s="6" t="s">
        <v>15</v>
      </c>
    </row>
    <row r="7" spans="1:11">
      <c r="A7" s="1">
        <v>42736</v>
      </c>
      <c r="B7" s="4" t="s">
        <v>16</v>
      </c>
      <c r="C7" s="4" t="str">
        <f>IF(ISBLANK(B7),"-",IF(ISNA(HLOOKUP(B7,Dossiers!A$3:H$4,2,FALSE)),"Existe pas",HLOOKUP(B7,Dossiers!A$3:H$4,2,FALSE)))</f>
        <v>Social</v>
      </c>
      <c r="D7" s="8">
        <v>4</v>
      </c>
      <c r="E7" s="4" t="str">
        <f>IF(ISBLANK(D7),"-",IF(ISNA(VLOOKUP(D7,Personnels!A$4:D$100,2,FALSE)),"Existe pas",VLOOKUP(D7,Personnels!A$4:D$100,2,FALSE)))</f>
        <v>Martin</v>
      </c>
      <c r="F7" s="4" t="str">
        <f>IF(ISBLANK($D7),"-",IF(ISNA(VLOOKUP($D7,Personnels!A$4:D$100,3,FALSE)),"Existe pas",VLOOKUP(D7,Personnels!A$4:D$100,3,FALSE)))</f>
        <v>Pierre</v>
      </c>
      <c r="G7" s="5">
        <f>IFERROR(VLOOKUP(VLOOKUP(E7,Personnels!B$4:D$100,3,FALSE),Niveaux!A$4:C$100,3),"-")</f>
        <v>70</v>
      </c>
      <c r="H7" s="4" t="str">
        <f>IFERROR(VLOOKUP(E7,Personnels!B$4:D$100,3,FALSE),"-")</f>
        <v>OS</v>
      </c>
      <c r="I7" s="4" t="str">
        <f>IFERROR(VLOOKUP(H7,Missions!B$4:D$100,2,FALSE),"no")</f>
        <v>no</v>
      </c>
      <c r="J7" s="4">
        <v>10</v>
      </c>
      <c r="K7" s="4">
        <f>J7*G7</f>
        <v>700</v>
      </c>
    </row>
    <row r="8" spans="1:11">
      <c r="A8" s="1">
        <v>42736</v>
      </c>
      <c r="B8" s="4" t="s">
        <v>17</v>
      </c>
      <c r="C8" s="4" t="str">
        <f>IF(ISBLANK(B8),"-",IF(ISNA(HLOOKUP(B8,Dossiers!A$3:H$4,2,FALSE)),"Existe pas",HLOOKUP(B8,Dossiers!A$3:H$4,2,FALSE)))</f>
        <v>Status</v>
      </c>
      <c r="D8" s="8">
        <v>5</v>
      </c>
      <c r="E8" s="4" t="str">
        <f>IF(ISBLANK(D8),"-",IF(ISNA(VLOOKUP(D8,Personnels!A$4:D$100,2,FALSE)),"Existe pas",VLOOKUP(D8,Personnels!A$4:D$100,2,FALSE)))</f>
        <v>Petit</v>
      </c>
      <c r="F8" s="4" t="str">
        <f>IF(ISBLANK($D8),"-",IF(ISNA(VLOOKUP($D8,Personnels!A$4:D$100,3,FALSE)),"Existe pas",VLOOKUP(D8,Personnels!A$4:D$100,3,FALSE)))</f>
        <v>Celine</v>
      </c>
      <c r="G8" s="5">
        <f>IFERROR(VLOOKUP(VLOOKUP(E8,Personnels!B$4:D$100,3,FALSE),Niveaux!A$4:C$100,3),"-")</f>
        <v>70</v>
      </c>
      <c r="H8" s="4" t="str">
        <f>IFERROR(VLOOKUP(E8,Personnels!B$4:D$100,3,FALSE),"-")</f>
        <v>SE</v>
      </c>
      <c r="I8" s="4" t="str">
        <f>IFERROR(VLOOKUP(H8,Missions!B$4:D$100,2,FALSE),"no")</f>
        <v>no</v>
      </c>
      <c r="J8" s="4">
        <v>5</v>
      </c>
      <c r="K8" s="4">
        <f t="shared" ref="K8:K16" si="0">J8*G8</f>
        <v>350</v>
      </c>
    </row>
    <row r="9" spans="1:11">
      <c r="A9" s="1">
        <v>42737</v>
      </c>
      <c r="B9" s="4" t="s">
        <v>18</v>
      </c>
      <c r="C9" s="4" t="str">
        <f>IF(ISBLANK(B9),"-",IF(ISNA(HLOOKUP(B9,Dossiers!A$3:H$4,2,FALSE)),"Existe pas",HLOOKUP(B9,Dossiers!A$3:H$4,2,FALSE)))</f>
        <v>Immobilisations</v>
      </c>
      <c r="D9" s="8">
        <v>3</v>
      </c>
      <c r="E9" s="4" t="str">
        <f>IF(ISBLANK(D9),"-",IF(ISNA(VLOOKUP(D9,Personnels!A$4:D$100,2,FALSE)),"Existe pas",VLOOKUP(D9,Personnels!A$4:D$100,2,FALSE)))</f>
        <v>Vallas</v>
      </c>
      <c r="F9" s="4" t="str">
        <f>IF(ISBLANK($D9),"-",IF(ISNA(VLOOKUP($D9,Personnels!A$4:D$100,3,FALSE)),"Existe pas",VLOOKUP(D9,Personnels!A$4:D$100,3,FALSE)))</f>
        <v>Roberto</v>
      </c>
      <c r="G9" s="5">
        <f>IFERROR(VLOOKUP(VLOOKUP(E9,Personnels!B$4:D$100,3,FALSE),Niveaux!A$4:C$100,3),"-")</f>
        <v>40</v>
      </c>
      <c r="H9" s="4" t="str">
        <f>IFERROR(VLOOKUP(E9,Personnels!B$4:D$100,3,FALSE),"-")</f>
        <v>CB</v>
      </c>
      <c r="I9" s="4" t="str">
        <f>IFERROR(VLOOKUP(H9,Missions!B$4:D$100,2,FALSE),"no")</f>
        <v>no</v>
      </c>
      <c r="J9" s="4">
        <v>2</v>
      </c>
      <c r="K9" s="4">
        <f t="shared" si="0"/>
        <v>80</v>
      </c>
    </row>
    <row r="10" spans="1:11">
      <c r="A10" s="1">
        <v>42739</v>
      </c>
      <c r="B10" s="4" t="s">
        <v>19</v>
      </c>
      <c r="C10" s="4" t="str">
        <f>IF(ISBLANK(B10),"-",IF(ISNA(HLOOKUP(B10,Dossiers!A$3:H$4,2,FALSE)),"Existe pas",HLOOKUP(B10,Dossiers!A$3:H$4,2,FALSE)))</f>
        <v>Informatique</v>
      </c>
      <c r="D10" s="8">
        <v>5</v>
      </c>
      <c r="E10" s="4" t="str">
        <f>IF(ISBLANK(D10),"-",IF(ISNA(VLOOKUP(D10,Personnels!A$4:D$100,2,FALSE)),"Existe pas",VLOOKUP(D10,Personnels!A$4:D$100,2,FALSE)))</f>
        <v>Petit</v>
      </c>
      <c r="F10" s="4" t="str">
        <f>IF(ISBLANK($D10),"-",IF(ISNA(VLOOKUP($D10,Personnels!A$4:D$100,3,FALSE)),"Existe pas",VLOOKUP(D10,Personnels!A$4:D$100,3,FALSE)))</f>
        <v>Celine</v>
      </c>
      <c r="G10" s="5">
        <f>IFERROR(VLOOKUP(VLOOKUP(E10,Personnels!B$4:D$100,3,FALSE),Niveaux!A$4:C$100,3),"-")</f>
        <v>70</v>
      </c>
      <c r="H10" s="4" t="str">
        <f>IFERROR(VLOOKUP(E10,Personnels!B$4:D$100,3,FALSE),"-")</f>
        <v>SE</v>
      </c>
      <c r="I10" s="4" t="str">
        <f>IFERROR(VLOOKUP(H10,Missions!B$4:D$100,2,FALSE),"no")</f>
        <v>no</v>
      </c>
      <c r="J10" s="4">
        <v>4</v>
      </c>
      <c r="K10" s="4">
        <f t="shared" si="0"/>
        <v>280</v>
      </c>
    </row>
    <row r="11" spans="1:11">
      <c r="A11" s="1">
        <v>42739</v>
      </c>
      <c r="B11" s="4" t="s">
        <v>20</v>
      </c>
      <c r="C11" s="4" t="str">
        <f>IF(ISBLANK(B11),"-",IF(ISNA(HLOOKUP(B11,Dossiers!A$3:H$4,2,FALSE)),"Existe pas",HLOOKUP(B11,Dossiers!A$3:H$4,2,FALSE)))</f>
        <v>Fiscal</v>
      </c>
      <c r="D11" s="8">
        <v>6</v>
      </c>
      <c r="E11" s="4" t="str">
        <f>IF(ISBLANK(D11),"-",IF(ISNA(VLOOKUP(D11,Personnels!A$4:D$100,2,FALSE)),"Existe pas",VLOOKUP(D11,Personnels!A$4:D$100,2,FALSE)))</f>
        <v>Barbieux</v>
      </c>
      <c r="F11" s="4" t="str">
        <f>IF(ISBLANK($D11),"-",IF(ISNA(VLOOKUP($D11,Personnels!A$4:D$100,3,FALSE)),"Existe pas",VLOOKUP(D11,Personnels!A$4:D$100,3,FALSE)))</f>
        <v>Leticia</v>
      </c>
      <c r="G11" s="5">
        <f>IFERROR(VLOOKUP(VLOOKUP(E11,Personnels!B$4:D$100,3,FALSE),Niveaux!A$4:C$100,3),"-")</f>
        <v>70</v>
      </c>
      <c r="H11" s="4" t="str">
        <f>IFERROR(VLOOKUP(E11,Personnels!B$4:D$100,3,FALSE),"-")</f>
        <v>SE</v>
      </c>
      <c r="I11" s="4" t="str">
        <f>IFERROR(VLOOKUP(H11,Missions!B$4:D$100,2,FALSE),"no")</f>
        <v>no</v>
      </c>
      <c r="J11" s="4">
        <v>1</v>
      </c>
      <c r="K11" s="4">
        <f t="shared" si="0"/>
        <v>70</v>
      </c>
    </row>
    <row r="12" spans="1:11">
      <c r="A12" s="1">
        <v>42745</v>
      </c>
      <c r="B12" s="4" t="s">
        <v>20</v>
      </c>
      <c r="C12" s="4" t="str">
        <f>IF(ISBLANK(B12),"-",IF(ISNA(HLOOKUP(B12,Dossiers!A$3:H$4,2,FALSE)),"Existe pas",HLOOKUP(B12,Dossiers!A$3:H$4,2,FALSE)))</f>
        <v>Fiscal</v>
      </c>
      <c r="D12" s="8">
        <v>1</v>
      </c>
      <c r="E12" s="4" t="str">
        <f>IF(ISBLANK(D12),"-",IF(ISNA(VLOOKUP(D12,Personnels!A$4:D$100,2,FALSE)),"Existe pas",VLOOKUP(D12,Personnels!A$4:D$100,2,FALSE)))</f>
        <v>Nilson</v>
      </c>
      <c r="F12" s="4" t="str">
        <f>IF(ISBLANK($D12),"-",IF(ISNA(VLOOKUP($D12,Personnels!A$4:D$100,3,FALSE)),"Existe pas",VLOOKUP(D12,Personnels!A$4:D$100,3,FALSE)))</f>
        <v>Jack</v>
      </c>
      <c r="G12" s="5">
        <f>IFERROR(VLOOKUP(VLOOKUP(E12,Personnels!B$4:D$100,3,FALSE),Niveaux!A$4:C$100,3),"-")</f>
        <v>70</v>
      </c>
      <c r="H12" s="4" t="str">
        <f>IFERROR(VLOOKUP(E12,Personnels!B$4:D$100,3,FALSE),"-")</f>
        <v>RE</v>
      </c>
      <c r="I12" s="4" t="str">
        <f>IFERROR(VLOOKUP(H12,Missions!B$4:D$100,2,FALSE),"no")</f>
        <v>no</v>
      </c>
      <c r="J12" s="4">
        <v>7</v>
      </c>
      <c r="K12" s="4">
        <f t="shared" si="0"/>
        <v>490</v>
      </c>
    </row>
    <row r="13" spans="1:11">
      <c r="A13" s="1">
        <v>42746</v>
      </c>
      <c r="B13" s="4" t="s">
        <v>21</v>
      </c>
      <c r="C13" s="4" t="str">
        <f>IF(ISBLANK(B13),"-",IF(ISNA(HLOOKUP(B13,Dossiers!A$3:H$4,2,FALSE)),"Existe pas",HLOOKUP(B13,Dossiers!A$3:H$4,2,FALSE)))</f>
        <v>Comptable</v>
      </c>
      <c r="D13" s="8">
        <v>9</v>
      </c>
      <c r="E13" s="4" t="str">
        <f>IF(ISBLANK(D13),"-",IF(ISNA(VLOOKUP(D13,Personnels!A$4:D$100,2,FALSE)),"Existe pas",VLOOKUP(D13,Personnels!A$4:D$100,2,FALSE)))</f>
        <v>Laverdure</v>
      </c>
      <c r="F13" s="4" t="str">
        <f>IF(ISBLANK($D13),"-",IF(ISNA(VLOOKUP($D13,Personnels!A$4:D$100,3,FALSE)),"Existe pas",VLOOKUP(D13,Personnels!A$4:D$100,3,FALSE)))</f>
        <v>Stéphane</v>
      </c>
      <c r="G13" s="5">
        <f>IFERROR(VLOOKUP(VLOOKUP(E13,Personnels!B$4:D$100,3,FALSE),Niveaux!A$4:C$100,3),"-")</f>
        <v>70</v>
      </c>
      <c r="H13" s="4" t="str">
        <f>IFERROR(VLOOKUP(E13,Personnels!B$4:D$100,3,FALSE),"-")</f>
        <v>EC</v>
      </c>
      <c r="I13" s="4" t="str">
        <f>IFERROR(VLOOKUP(H13,Missions!B$4:D$100,2,FALSE),"no")</f>
        <v>no</v>
      </c>
      <c r="J13" s="4">
        <v>3</v>
      </c>
      <c r="K13" s="4">
        <f t="shared" si="0"/>
        <v>210</v>
      </c>
    </row>
    <row r="14" spans="1:11">
      <c r="A14" s="1">
        <v>42747</v>
      </c>
      <c r="B14" s="4" t="s">
        <v>16</v>
      </c>
      <c r="C14" s="4" t="str">
        <f>IF(ISBLANK(B14),"-",IF(ISNA(HLOOKUP(B14,Dossiers!A$3:H$4,2,FALSE)),"Existe pas",HLOOKUP(B14,Dossiers!A$3:H$4,2,FALSE)))</f>
        <v>Social</v>
      </c>
      <c r="D14" s="8">
        <v>10</v>
      </c>
      <c r="E14" s="4" t="str">
        <f>IF(ISBLANK(D14),"-",IF(ISNA(VLOOKUP(D14,Personnels!A$4:D$100,2,FALSE)),"Existe pas",VLOOKUP(D14,Personnels!A$4:D$100,2,FALSE)))</f>
        <v>Stephan</v>
      </c>
      <c r="F14" s="4" t="str">
        <f>IF(ISBLANK($D14),"-",IF(ISNA(VLOOKUP($D14,Personnels!A$4:D$100,3,FALSE)),"Existe pas",VLOOKUP(D14,Personnels!A$4:D$100,3,FALSE)))</f>
        <v>Patrick</v>
      </c>
      <c r="G14" s="5">
        <f>IFERROR(VLOOKUP(VLOOKUP(E14,Personnels!B$4:D$100,3,FALSE),Niveaux!A$4:C$100,3),"-")</f>
        <v>70</v>
      </c>
      <c r="H14" s="4" t="str">
        <f>IFERROR(VLOOKUP(E14,Personnels!B$4:D$100,3,FALSE),"-")</f>
        <v>CJ</v>
      </c>
      <c r="I14" s="4" t="str">
        <f>IFERROR(VLOOKUP(H14,Missions!B$4:D$100,2,FALSE),"no")</f>
        <v>no</v>
      </c>
      <c r="J14" s="4">
        <v>3</v>
      </c>
      <c r="K14" s="4">
        <f t="shared" si="0"/>
        <v>210</v>
      </c>
    </row>
    <row r="15" spans="1:11">
      <c r="A15" s="1">
        <v>42748</v>
      </c>
      <c r="B15" s="4" t="s">
        <v>17</v>
      </c>
      <c r="C15" s="4" t="str">
        <f>IF(ISBLANK(B15),"-",IF(ISNA(HLOOKUP(B15,Dossiers!A$3:H$4,2,FALSE)),"Existe pas",HLOOKUP(B15,Dossiers!A$3:H$4,2,FALSE)))</f>
        <v>Status</v>
      </c>
      <c r="D15" s="8">
        <v>4</v>
      </c>
      <c r="E15" s="4" t="str">
        <f>IF(ISBLANK(D15),"-",IF(ISNA(VLOOKUP(D15,Personnels!A$4:D$100,2,FALSE)),"Existe pas",VLOOKUP(D15,Personnels!A$4:D$100,2,FALSE)))</f>
        <v>Martin</v>
      </c>
      <c r="F15" s="4" t="str">
        <f>IF(ISBLANK($D15),"-",IF(ISNA(VLOOKUP($D15,Personnels!A$4:D$100,3,FALSE)),"Existe pas",VLOOKUP(D15,Personnels!A$4:D$100,3,FALSE)))</f>
        <v>Pierre</v>
      </c>
      <c r="G15" s="5">
        <f>IFERROR(VLOOKUP(VLOOKUP(E15,Personnels!B$4:D$100,3,FALSE),Niveaux!A$4:C$100,3),"-")</f>
        <v>70</v>
      </c>
      <c r="H15" s="4" t="str">
        <f>IFERROR(VLOOKUP(E15,Personnels!B$4:D$100,3,FALSE),"-")</f>
        <v>OS</v>
      </c>
      <c r="I15" s="4" t="str">
        <f>IFERROR(VLOOKUP(H15,Missions!B$4:D$100,2,FALSE),"no")</f>
        <v>no</v>
      </c>
      <c r="J15" s="4">
        <v>6</v>
      </c>
      <c r="K15" s="4">
        <f t="shared" si="0"/>
        <v>420</v>
      </c>
    </row>
    <row r="16" spans="1:11">
      <c r="A16" s="1">
        <v>42749</v>
      </c>
      <c r="B16" s="4" t="s">
        <v>21</v>
      </c>
      <c r="C16" s="4" t="str">
        <f>IF(ISBLANK(B16),"-",IF(ISNA(HLOOKUP(B16,Dossiers!A$3:H$4,2,FALSE)),"Existe pas",HLOOKUP(B16,Dossiers!A$3:H$4,2,FALSE)))</f>
        <v>Comptable</v>
      </c>
      <c r="D16" s="8">
        <v>7</v>
      </c>
      <c r="E16" s="4" t="str">
        <f>IF(ISBLANK(D16),"-",IF(ISNA(VLOOKUP(D16,Personnels!A$4:D$100,2,FALSE)),"Existe pas",VLOOKUP(D16,Personnels!A$4:D$100,2,FALSE)))</f>
        <v>Antonios</v>
      </c>
      <c r="F16" s="4" t="str">
        <f>IF(ISBLANK($D16),"-",IF(ISNA(VLOOKUP($D16,Personnels!A$4:D$100,3,FALSE)),"Existe pas",VLOOKUP(D16,Personnels!A$4:D$100,3,FALSE)))</f>
        <v>Hugo</v>
      </c>
      <c r="G16" s="5">
        <f>IFERROR(VLOOKUP(VLOOKUP(E16,Personnels!B$4:D$100,3,FALSE),Niveaux!A$4:C$100,3),"-")</f>
        <v>70</v>
      </c>
      <c r="H16" s="4" t="str">
        <f>IFERROR(VLOOKUP(E16,Personnels!B$4:D$100,3,FALSE),"-")</f>
        <v>EC</v>
      </c>
      <c r="I16" s="4" t="str">
        <f>IFERROR(VLOOKUP(H16,Missions!B$4:D$100,2,FALSE),"no")</f>
        <v>no</v>
      </c>
      <c r="J16" s="4">
        <v>6</v>
      </c>
      <c r="K16" s="4">
        <f t="shared" si="0"/>
        <v>420</v>
      </c>
    </row>
    <row r="17" spans="1:11">
      <c r="B17" s="4"/>
      <c r="C17" s="4" t="str">
        <f>IF(ISBLANK(B17),"-",IF(ISNA(HLOOKUP(B17,Dossiers!A$3:H$4,2,FALSE)),"Existe pas",HLOOKUP(B17,Dossiers!A$3:H$4,2,FALSE)))</f>
        <v>-</v>
      </c>
      <c r="D17" s="8"/>
      <c r="E17" s="4" t="str">
        <f>IF(ISBLANK(D17),"-",IF(ISNA(VLOOKUP(D17,Personnels!A$4:D$100,2,FALSE)),"Existe pas",VLOOKUP(D17,Personnels!A$4:D$100,2,FALSE)))</f>
        <v>-</v>
      </c>
      <c r="F17" s="4" t="str">
        <f>IF(ISBLANK($D17),"-",IF(ISNA(VLOOKUP($D17,Personnels!A$4:D$100,3,FALSE)),"Existe pas",VLOOKUP(D17,Personnels!A$4:D$100,3,FALSE)))</f>
        <v>-</v>
      </c>
      <c r="G17" s="5" t="str">
        <f>IFERROR(VLOOKUP(VLOOKUP(E17,Personnels!B$4:D$100,3,FALSE),Niveaux!A$4:C$100,3),"-")</f>
        <v>-</v>
      </c>
      <c r="H17" s="4" t="str">
        <f>IFERROR(VLOOKUP(E17,Personnels!B$4:D$100,3,FALSE),"-")</f>
        <v>-</v>
      </c>
      <c r="I17" s="4" t="str">
        <f>IFERROR(VLOOKUP(H17,Missions!B$4:D$100,2,FALSE),"no")</f>
        <v>no</v>
      </c>
      <c r="J17" s="4"/>
      <c r="K17" s="4"/>
    </row>
    <row r="18" spans="1:11">
      <c r="G18" s="2"/>
      <c r="J18" t="s">
        <v>27</v>
      </c>
      <c r="K18" t="s">
        <v>28</v>
      </c>
    </row>
    <row r="19" spans="1:11">
      <c r="G19" s="2"/>
      <c r="J19">
        <f>SUM(J7:J17)</f>
        <v>47</v>
      </c>
      <c r="K19">
        <f>SUM(K7:K17)</f>
        <v>3230</v>
      </c>
    </row>
    <row r="20" spans="1:11">
      <c r="A20" t="s">
        <v>29</v>
      </c>
      <c r="G20" s="2"/>
    </row>
    <row r="21" spans="1:11">
      <c r="A21" t="s">
        <v>30</v>
      </c>
      <c r="B21">
        <f>MIN(K7:K16)</f>
        <v>70</v>
      </c>
    </row>
    <row r="22" spans="1:11">
      <c r="A22" t="s">
        <v>31</v>
      </c>
      <c r="B22">
        <f>MAX(K7:K16)</f>
        <v>700</v>
      </c>
    </row>
    <row r="23" spans="1:11">
      <c r="A23" t="s">
        <v>32</v>
      </c>
      <c r="B23">
        <f>COUNTIF((K7:K16),"&gt;=100")</f>
        <v>8</v>
      </c>
    </row>
    <row r="24" spans="1:11">
      <c r="A24" t="s">
        <v>33</v>
      </c>
      <c r="B24">
        <f>SUMIFS(K7:K16,B7:B16,"FI")</f>
        <v>560</v>
      </c>
    </row>
  </sheetData>
  <mergeCells count="4">
    <mergeCell ref="A5:A6"/>
    <mergeCell ref="B5:C5"/>
    <mergeCell ref="D5:G5"/>
    <mergeCell ref="H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B12" sqref="B12"/>
    </sheetView>
  </sheetViews>
  <sheetFormatPr baseColWidth="10" defaultRowHeight="14.5"/>
  <cols>
    <col min="4" max="4" width="15" customWidth="1"/>
  </cols>
  <sheetData>
    <row r="1" spans="1:4">
      <c r="A1" t="s">
        <v>34</v>
      </c>
    </row>
    <row r="3" spans="1:4">
      <c r="A3" t="s">
        <v>10</v>
      </c>
      <c r="B3" t="s">
        <v>2</v>
      </c>
      <c r="C3" t="s">
        <v>11</v>
      </c>
      <c r="D3" t="s">
        <v>35</v>
      </c>
    </row>
    <row r="4" spans="1:4">
      <c r="A4">
        <v>1</v>
      </c>
      <c r="B4" t="s">
        <v>36</v>
      </c>
      <c r="C4" t="s">
        <v>46</v>
      </c>
      <c r="D4" t="s">
        <v>56</v>
      </c>
    </row>
    <row r="5" spans="1:4">
      <c r="A5">
        <v>2</v>
      </c>
      <c r="B5" t="s">
        <v>37</v>
      </c>
      <c r="C5" t="s">
        <v>47</v>
      </c>
      <c r="D5" t="s">
        <v>57</v>
      </c>
    </row>
    <row r="6" spans="1:4">
      <c r="A6">
        <v>3</v>
      </c>
      <c r="B6" t="s">
        <v>38</v>
      </c>
      <c r="C6" t="s">
        <v>48</v>
      </c>
      <c r="D6" t="s">
        <v>58</v>
      </c>
    </row>
    <row r="7" spans="1:4">
      <c r="A7">
        <v>4</v>
      </c>
      <c r="B7" t="s">
        <v>39</v>
      </c>
      <c r="C7" t="s">
        <v>49</v>
      </c>
      <c r="D7" t="s">
        <v>59</v>
      </c>
    </row>
    <row r="8" spans="1:4">
      <c r="A8">
        <v>5</v>
      </c>
      <c r="B8" t="s">
        <v>40</v>
      </c>
      <c r="C8" t="s">
        <v>50</v>
      </c>
      <c r="D8" t="s">
        <v>60</v>
      </c>
    </row>
    <row r="9" spans="1:4">
      <c r="A9">
        <v>6</v>
      </c>
      <c r="B9" t="s">
        <v>41</v>
      </c>
      <c r="C9" t="s">
        <v>51</v>
      </c>
      <c r="D9" t="s">
        <v>60</v>
      </c>
    </row>
    <row r="10" spans="1:4">
      <c r="A10">
        <v>7</v>
      </c>
      <c r="B10" t="s">
        <v>42</v>
      </c>
      <c r="C10" t="s">
        <v>52</v>
      </c>
      <c r="D10" t="s">
        <v>61</v>
      </c>
    </row>
    <row r="11" spans="1:4">
      <c r="A11">
        <v>8</v>
      </c>
      <c r="B11" t="s">
        <v>43</v>
      </c>
      <c r="C11" t="s">
        <v>53</v>
      </c>
      <c r="D11" t="s">
        <v>58</v>
      </c>
    </row>
    <row r="12" spans="1:4">
      <c r="A12">
        <v>9</v>
      </c>
      <c r="B12" t="s">
        <v>44</v>
      </c>
      <c r="C12" t="s">
        <v>54</v>
      </c>
      <c r="D12" t="s">
        <v>61</v>
      </c>
    </row>
    <row r="13" spans="1:4">
      <c r="A13">
        <v>10</v>
      </c>
      <c r="B13" t="s">
        <v>45</v>
      </c>
      <c r="C13" t="s">
        <v>55</v>
      </c>
      <c r="D13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C11" sqref="C11"/>
    </sheetView>
  </sheetViews>
  <sheetFormatPr baseColWidth="10" defaultRowHeight="14.5"/>
  <cols>
    <col min="2" max="2" width="44" customWidth="1"/>
    <col min="3" max="3" width="18.453125" customWidth="1"/>
  </cols>
  <sheetData>
    <row r="1" spans="1:3">
      <c r="A1" t="s">
        <v>63</v>
      </c>
    </row>
    <row r="3" spans="1:3">
      <c r="A3" t="s">
        <v>8</v>
      </c>
      <c r="B3" t="s">
        <v>13</v>
      </c>
      <c r="C3" t="s">
        <v>64</v>
      </c>
    </row>
    <row r="4" spans="1:3">
      <c r="A4" t="s">
        <v>60</v>
      </c>
      <c r="B4" t="s">
        <v>66</v>
      </c>
      <c r="C4" s="2">
        <v>15</v>
      </c>
    </row>
    <row r="5" spans="1:3">
      <c r="A5" t="s">
        <v>57</v>
      </c>
      <c r="B5" t="s">
        <v>67</v>
      </c>
      <c r="C5" s="2">
        <v>30</v>
      </c>
    </row>
    <row r="6" spans="1:3">
      <c r="A6" t="s">
        <v>56</v>
      </c>
      <c r="B6" t="s">
        <v>68</v>
      </c>
      <c r="C6" s="2">
        <v>45</v>
      </c>
    </row>
    <row r="7" spans="1:3">
      <c r="A7" t="s">
        <v>61</v>
      </c>
      <c r="B7" t="s">
        <v>69</v>
      </c>
      <c r="C7" s="2">
        <v>80</v>
      </c>
    </row>
    <row r="8" spans="1:3">
      <c r="A8" t="s">
        <v>59</v>
      </c>
      <c r="B8" t="s">
        <v>70</v>
      </c>
      <c r="C8" s="2">
        <v>12</v>
      </c>
    </row>
    <row r="9" spans="1:3">
      <c r="A9" t="s">
        <v>58</v>
      </c>
      <c r="B9" t="s">
        <v>71</v>
      </c>
      <c r="C9" s="2">
        <v>40</v>
      </c>
    </row>
    <row r="10" spans="1:3">
      <c r="A10" t="s">
        <v>62</v>
      </c>
      <c r="B10" t="s">
        <v>65</v>
      </c>
      <c r="C10" s="2">
        <v>70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B13" sqref="B13"/>
    </sheetView>
  </sheetViews>
  <sheetFormatPr baseColWidth="10" defaultRowHeight="14.5"/>
  <cols>
    <col min="2" max="2" width="32.453125" customWidth="1"/>
  </cols>
  <sheetData>
    <row r="1" spans="1:2">
      <c r="A1" t="s">
        <v>72</v>
      </c>
    </row>
    <row r="3" spans="1:2">
      <c r="A3" t="s">
        <v>8</v>
      </c>
      <c r="B3" t="s">
        <v>73</v>
      </c>
    </row>
    <row r="4" spans="1:2">
      <c r="A4" t="s">
        <v>24</v>
      </c>
      <c r="B4" t="s">
        <v>80</v>
      </c>
    </row>
    <row r="5" spans="1:2">
      <c r="A5" t="s">
        <v>23</v>
      </c>
      <c r="B5" t="s">
        <v>81</v>
      </c>
    </row>
    <row r="6" spans="1:2">
      <c r="A6" t="s">
        <v>22</v>
      </c>
      <c r="B6" t="s">
        <v>82</v>
      </c>
    </row>
    <row r="7" spans="1:2">
      <c r="A7" t="s">
        <v>74</v>
      </c>
      <c r="B7" t="s">
        <v>83</v>
      </c>
    </row>
    <row r="8" spans="1:2">
      <c r="A8" t="s">
        <v>25</v>
      </c>
      <c r="B8" t="s">
        <v>84</v>
      </c>
    </row>
    <row r="9" spans="1:2">
      <c r="A9" t="s">
        <v>75</v>
      </c>
      <c r="B9" t="s">
        <v>85</v>
      </c>
    </row>
    <row r="10" spans="1:2">
      <c r="A10" t="s">
        <v>76</v>
      </c>
      <c r="B10" t="s">
        <v>86</v>
      </c>
    </row>
    <row r="11" spans="1:2">
      <c r="A11" t="s">
        <v>77</v>
      </c>
      <c r="B11" t="s">
        <v>87</v>
      </c>
    </row>
    <row r="12" spans="1:2">
      <c r="A12" t="s">
        <v>26</v>
      </c>
      <c r="B12" t="s">
        <v>88</v>
      </c>
    </row>
    <row r="13" spans="1:2">
      <c r="A13" t="s">
        <v>78</v>
      </c>
      <c r="B13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"/>
  <sheetViews>
    <sheetView workbookViewId="0">
      <selection activeCell="C4" sqref="C4"/>
    </sheetView>
  </sheetViews>
  <sheetFormatPr baseColWidth="10" defaultRowHeight="14.5"/>
  <cols>
    <col min="4" max="4" width="17.81640625" customWidth="1"/>
    <col min="5" max="5" width="41.36328125" customWidth="1"/>
  </cols>
  <sheetData>
    <row r="1" spans="1:8">
      <c r="A1" t="s">
        <v>89</v>
      </c>
    </row>
    <row r="3" spans="1:8">
      <c r="A3" t="s">
        <v>8</v>
      </c>
      <c r="B3" t="s">
        <v>21</v>
      </c>
      <c r="C3" t="s">
        <v>20</v>
      </c>
      <c r="D3" t="s">
        <v>19</v>
      </c>
      <c r="E3" t="s">
        <v>18</v>
      </c>
      <c r="F3" t="s">
        <v>90</v>
      </c>
      <c r="G3" t="s">
        <v>16</v>
      </c>
      <c r="H3" t="s">
        <v>17</v>
      </c>
    </row>
    <row r="4" spans="1:8">
      <c r="A4" t="s">
        <v>9</v>
      </c>
      <c r="B4" t="s">
        <v>91</v>
      </c>
      <c r="C4" t="s">
        <v>92</v>
      </c>
      <c r="D4" t="s">
        <v>93</v>
      </c>
      <c r="E4" t="s">
        <v>94</v>
      </c>
      <c r="F4" t="s">
        <v>95</v>
      </c>
      <c r="G4" t="s">
        <v>96</v>
      </c>
      <c r="H4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clients</vt:lpstr>
      <vt:lpstr>Personnels</vt:lpstr>
      <vt:lpstr>Niveaux</vt:lpstr>
      <vt:lpstr>Missions</vt:lpstr>
      <vt:lpstr>Dossiers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BELLAHSEN Gamliel Ext OF</dc:creator>
  <cp:lastModifiedBy>tulipe</cp:lastModifiedBy>
  <dcterms:created xsi:type="dcterms:W3CDTF">2017-01-24T14:02:17Z</dcterms:created>
  <dcterms:modified xsi:type="dcterms:W3CDTF">2017-01-25T13:13:46Z</dcterms:modified>
</cp:coreProperties>
</file>