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codeName="ThisWorkbook" autoCompressPictures="0"/>
  <bookViews>
    <workbookView xWindow="0" yWindow="0" windowWidth="19420" windowHeight="11020" tabRatio="500"/>
  </bookViews>
  <sheets>
    <sheet name="SAISIE" sheetId="2" r:id="rId1"/>
    <sheet name="recap" sheetId="1" r:id="rId2"/>
  </sheets>
  <externalReferences>
    <externalReference r:id="rId3"/>
    <externalReference r:id="rId4"/>
  </externalReferences>
  <definedNames>
    <definedName name="_xlnm._FilterDatabase" localSheetId="0" hidden="1">SAISIE!#REF!</definedName>
    <definedName name="LISTE">'[1]liste com'!$B$3:$B$18</definedName>
    <definedName name="MatriceVilla">#REF!</definedName>
    <definedName name="Pa">'[1]ESCBETON 2014'!$T$17</definedName>
    <definedName name="Pb">'[1]ESCBETON 2014'!$T$18</definedName>
    <definedName name="Pc">'[1]ESCBETON 2014'!$T$19</definedName>
    <definedName name="Pd">'[1]ESCBETON 2014'!$T$20</definedName>
    <definedName name="Pe">'[1]ESCBETON 2014'!$T$21</definedName>
    <definedName name="Pf">'[1]ESCBETON 2014'!$T$22</definedName>
    <definedName name="Pg">'[1]ESCBETON 2014'!$T$23</definedName>
    <definedName name="Ph">'[1]ESCBETON 2014'!$T$24</definedName>
    <definedName name="Pi">'[1]ESCBETON 2014'!$T$25</definedName>
    <definedName name="Pj">'[1]ESCBETON 2014'!$T$26</definedName>
    <definedName name="Pk">'[1]ESCBETON 2014'!$T$27</definedName>
    <definedName name="Pl">'[1]ESCBETON 2014'!$T$28</definedName>
    <definedName name="Pm">'[1]ESCBETON 2014'!$T$29</definedName>
    <definedName name="Pn">'[1]ESCBETON 2014'!$T$30</definedName>
    <definedName name="Po">'[1]ESCBETON 2014'!$T$31</definedName>
    <definedName name="Pp">'[1]ESCBETON 2014'!$T$32</definedName>
    <definedName name="Pq">'[1]ESCBETON 2014'!$T$33</definedName>
    <definedName name="Pr">'[1]ESCBETON 2014'!$T$34</definedName>
    <definedName name="Ps">'[1]ESCBETON 2014'!$T$35</definedName>
    <definedName name="Pt">'[1]ESCBETON 2014'!$T$36</definedName>
    <definedName name="TypeVilla">#REF!</definedName>
    <definedName name="_xlnm.Print_Area" localSheetId="0">SAISIE!$A$1:$IB$763</definedName>
  </definedName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" i="1" a="1"/>
  <c r="B3" s="1"/>
  <c r="B4" a="1"/>
  <c r="B4" s="1"/>
  <c r="B5" a="1"/>
  <c r="B5" s="1"/>
  <c r="B6" a="1"/>
  <c r="B6" s="1"/>
  <c r="B7" a="1"/>
  <c r="B7" s="1"/>
  <c r="B8" a="1"/>
  <c r="B8" s="1"/>
  <c r="B9" a="1"/>
  <c r="B9" s="1"/>
  <c r="B10" a="1"/>
  <c r="B10" s="1"/>
  <c r="B11" a="1"/>
  <c r="B11" s="1"/>
  <c r="B12" a="1"/>
  <c r="B12" s="1"/>
  <c r="B13" a="1"/>
  <c r="B13" s="1"/>
  <c r="B14" a="1"/>
  <c r="B14" s="1"/>
  <c r="B15" a="1"/>
  <c r="B15" s="1"/>
  <c r="B16" a="1"/>
  <c r="B16" s="1"/>
  <c r="B17" a="1"/>
  <c r="B17" s="1"/>
  <c r="B18" a="1"/>
  <c r="B18" s="1"/>
  <c r="B19" a="1"/>
  <c r="B19" s="1"/>
  <c r="B20" a="1"/>
  <c r="B20" s="1"/>
  <c r="B21" a="1"/>
  <c r="B21" s="1"/>
  <c r="B22" a="1"/>
  <c r="B22" s="1"/>
  <c r="B23" a="1"/>
  <c r="B23" s="1"/>
  <c r="B24" a="1"/>
  <c r="B24" s="1"/>
  <c r="B25" a="1"/>
  <c r="B25" s="1"/>
  <c r="B26" a="1"/>
  <c r="B26" s="1"/>
  <c r="B27" a="1"/>
  <c r="B27" s="1"/>
  <c r="B28" a="1"/>
  <c r="B28" s="1"/>
  <c r="B29" a="1"/>
  <c r="B29" s="1"/>
  <c r="B30" a="1"/>
  <c r="B30" s="1"/>
  <c r="B31" a="1"/>
  <c r="B31" s="1"/>
  <c r="B32" a="1"/>
  <c r="B32" s="1"/>
  <c r="B33" a="1"/>
  <c r="B33" s="1"/>
  <c r="B34" a="1"/>
  <c r="B34" s="1"/>
  <c r="B35" a="1"/>
  <c r="B35" s="1"/>
  <c r="B36" a="1"/>
  <c r="B36" s="1"/>
  <c r="B37" a="1"/>
  <c r="B37" s="1"/>
  <c r="B38" a="1"/>
  <c r="B38" s="1"/>
  <c r="M3" a="1"/>
  <c r="M3" s="1"/>
  <c r="N3" a="1"/>
  <c r="N3" s="1"/>
  <c r="M4" a="1"/>
  <c r="M4" s="1"/>
  <c r="N4" a="1"/>
  <c r="N4" s="1"/>
  <c r="M5" a="1"/>
  <c r="M5" s="1"/>
  <c r="N5" a="1"/>
  <c r="N5" s="1"/>
  <c r="M6" a="1"/>
  <c r="M6" s="1"/>
  <c r="N6" a="1"/>
  <c r="N6" s="1"/>
  <c r="M7" a="1"/>
  <c r="M7" s="1"/>
  <c r="N7" a="1"/>
  <c r="N7" s="1"/>
  <c r="M8" a="1"/>
  <c r="M8" s="1"/>
  <c r="N8" a="1"/>
  <c r="N8" s="1"/>
  <c r="M9" a="1"/>
  <c r="M9" s="1"/>
  <c r="N9" a="1"/>
  <c r="N9" s="1"/>
  <c r="M10" a="1"/>
  <c r="M10" s="1"/>
  <c r="N10" a="1"/>
  <c r="N10" s="1"/>
  <c r="M11" a="1"/>
  <c r="M11" s="1"/>
  <c r="N11" a="1"/>
  <c r="N11" s="1"/>
  <c r="M12" a="1"/>
  <c r="M12" s="1"/>
  <c r="N12" a="1"/>
  <c r="N12" s="1"/>
  <c r="M13" a="1"/>
  <c r="M13" s="1"/>
  <c r="N13" a="1"/>
  <c r="N13" s="1"/>
  <c r="M14" a="1"/>
  <c r="M14" s="1"/>
  <c r="N14" a="1"/>
  <c r="N14" s="1"/>
  <c r="M15" a="1"/>
  <c r="M15" s="1"/>
  <c r="N15" a="1"/>
  <c r="N15" s="1"/>
  <c r="M16" a="1"/>
  <c r="M16" s="1"/>
  <c r="N16" a="1"/>
  <c r="N16" s="1"/>
  <c r="M17" a="1"/>
  <c r="M17" s="1"/>
  <c r="N17" a="1"/>
  <c r="N17" s="1"/>
  <c r="M18" a="1"/>
  <c r="M18" s="1"/>
  <c r="N18" a="1"/>
  <c r="N18" s="1"/>
  <c r="M19" a="1"/>
  <c r="M19" s="1"/>
  <c r="N19" a="1"/>
  <c r="N19" s="1"/>
  <c r="M20" a="1"/>
  <c r="M20" s="1"/>
  <c r="N20" a="1"/>
  <c r="N20" s="1"/>
  <c r="M21" a="1"/>
  <c r="M21" s="1"/>
  <c r="N21" a="1"/>
  <c r="N21" s="1"/>
  <c r="M22" a="1"/>
  <c r="M22" s="1"/>
  <c r="N22" a="1"/>
  <c r="N22" s="1"/>
  <c r="M23" a="1"/>
  <c r="M23" s="1"/>
  <c r="M24" a="1"/>
  <c r="M24" s="1"/>
  <c r="N24" a="1"/>
  <c r="N24" s="1"/>
  <c r="M25" a="1"/>
  <c r="M25" s="1"/>
  <c r="N25" a="1"/>
  <c r="N25" s="1"/>
  <c r="M26" a="1"/>
  <c r="M26" s="1"/>
  <c r="N26" a="1"/>
  <c r="N26" s="1"/>
  <c r="M27" a="1"/>
  <c r="M27" s="1"/>
  <c r="N27" a="1"/>
  <c r="N27" s="1"/>
  <c r="M28" a="1"/>
  <c r="M28" s="1"/>
  <c r="N28" a="1"/>
  <c r="N28" s="1"/>
  <c r="M29" a="1"/>
  <c r="M29" s="1"/>
  <c r="N29" a="1"/>
  <c r="N29" s="1"/>
  <c r="M30" a="1"/>
  <c r="M30" s="1"/>
  <c r="N30" a="1"/>
  <c r="N30" s="1"/>
  <c r="M31" a="1"/>
  <c r="M31" s="1"/>
  <c r="N31" a="1"/>
  <c r="N31" s="1"/>
  <c r="M32" a="1"/>
  <c r="M32" s="1"/>
  <c r="N32" a="1"/>
  <c r="N32" s="1"/>
  <c r="M33" a="1"/>
  <c r="M33" s="1"/>
  <c r="N33" a="1"/>
  <c r="N33" s="1"/>
  <c r="M34" a="1"/>
  <c r="M34" s="1"/>
  <c r="N34" a="1"/>
  <c r="N34" s="1"/>
  <c r="N2" a="1"/>
  <c r="N2" s="1"/>
  <c r="B2" a="1"/>
  <c r="B2" s="1"/>
  <c r="M2" a="1"/>
  <c r="M2" s="1"/>
  <c r="C2" i="2" l="1"/>
  <c r="F6"/>
  <c r="I6"/>
  <c r="F7"/>
  <c r="F11"/>
  <c r="G11"/>
  <c r="H11" s="1"/>
  <c r="G14" s="1"/>
  <c r="F12"/>
  <c r="G12"/>
  <c r="H12"/>
  <c r="I18"/>
  <c r="L47"/>
  <c r="K48"/>
  <c r="L48"/>
  <c r="K49"/>
  <c r="L49"/>
  <c r="K50"/>
  <c r="L50"/>
  <c r="K51"/>
  <c r="L51"/>
  <c r="L44"/>
  <c r="K57"/>
  <c r="L57"/>
  <c r="K58"/>
  <c r="L58"/>
  <c r="K59"/>
  <c r="L59"/>
  <c r="K60"/>
  <c r="L60"/>
  <c r="K68"/>
  <c r="L68"/>
  <c r="K69"/>
  <c r="L69"/>
  <c r="K72"/>
  <c r="L72"/>
  <c r="K73"/>
  <c r="L73"/>
  <c r="K74"/>
  <c r="L74"/>
  <c r="K75"/>
  <c r="L75"/>
  <c r="K78"/>
  <c r="L78"/>
  <c r="K79"/>
  <c r="L79"/>
  <c r="K80"/>
  <c r="L80"/>
  <c r="K81"/>
  <c r="L81"/>
  <c r="K84"/>
  <c r="L84"/>
  <c r="K85"/>
  <c r="L85"/>
  <c r="K86"/>
  <c r="L86"/>
  <c r="K90"/>
  <c r="L90"/>
  <c r="K93"/>
  <c r="L93"/>
  <c r="K94"/>
  <c r="L94"/>
  <c r="K97"/>
  <c r="L97"/>
  <c r="K100"/>
  <c r="L100"/>
  <c r="K101"/>
  <c r="L101"/>
  <c r="K103"/>
  <c r="L103"/>
  <c r="K104"/>
  <c r="L104"/>
  <c r="L105"/>
  <c r="K106"/>
  <c r="L106"/>
  <c r="K107"/>
  <c r="L107"/>
  <c r="K108"/>
  <c r="L108"/>
  <c r="K109"/>
  <c r="L109"/>
  <c r="K112"/>
  <c r="L112"/>
  <c r="K113"/>
  <c r="L113"/>
  <c r="K114"/>
  <c r="L114"/>
  <c r="K116"/>
  <c r="L116"/>
  <c r="K117"/>
  <c r="L117"/>
  <c r="K118"/>
  <c r="L118"/>
  <c r="K120"/>
  <c r="L120"/>
  <c r="K121"/>
  <c r="L121"/>
  <c r="K122"/>
  <c r="L122"/>
  <c r="K126"/>
  <c r="L126"/>
  <c r="K127"/>
  <c r="L127"/>
  <c r="K128"/>
  <c r="L128"/>
  <c r="K129"/>
  <c r="L129"/>
  <c r="K131"/>
  <c r="L131"/>
  <c r="K132"/>
  <c r="L132"/>
  <c r="K136"/>
  <c r="L136"/>
  <c r="K137"/>
  <c r="L137"/>
  <c r="K138"/>
  <c r="L138"/>
  <c r="K140"/>
  <c r="L140"/>
  <c r="K142"/>
  <c r="L142"/>
  <c r="K148"/>
  <c r="L148"/>
  <c r="K149"/>
  <c r="L149"/>
  <c r="K153"/>
  <c r="L153"/>
  <c r="K154"/>
  <c r="L154"/>
  <c r="K157"/>
  <c r="L157"/>
  <c r="L158"/>
  <c r="K161"/>
  <c r="L161"/>
  <c r="K164"/>
  <c r="L164"/>
  <c r="K167"/>
  <c r="L167"/>
  <c r="K171"/>
  <c r="L171"/>
  <c r="K172"/>
  <c r="L172"/>
  <c r="K173"/>
  <c r="L173"/>
  <c r="K174"/>
  <c r="L174"/>
  <c r="K177"/>
  <c r="L177"/>
  <c r="K178"/>
  <c r="L178"/>
  <c r="K181"/>
  <c r="L181"/>
  <c r="K184"/>
  <c r="L184"/>
  <c r="K186"/>
  <c r="L186"/>
  <c r="K188"/>
  <c r="L188"/>
  <c r="K191"/>
  <c r="L191"/>
  <c r="K192"/>
  <c r="L192"/>
  <c r="K196"/>
  <c r="L196"/>
  <c r="L197"/>
  <c r="K200"/>
  <c r="L200"/>
  <c r="L201"/>
  <c r="L203"/>
  <c r="K206"/>
  <c r="L206"/>
  <c r="K208"/>
  <c r="L208"/>
  <c r="K209"/>
  <c r="L209"/>
  <c r="K211"/>
  <c r="L211"/>
  <c r="K212"/>
  <c r="L212"/>
  <c r="L65"/>
  <c r="K31"/>
  <c r="L31"/>
  <c r="K32"/>
  <c r="L32"/>
  <c r="K33"/>
  <c r="L33"/>
  <c r="K34"/>
  <c r="L34"/>
  <c r="K35"/>
  <c r="L35"/>
  <c r="K38"/>
  <c r="L38"/>
  <c r="K39"/>
  <c r="L39"/>
  <c r="L28"/>
  <c r="K664"/>
  <c r="L664"/>
  <c r="K665"/>
  <c r="L665"/>
  <c r="K666"/>
  <c r="L666"/>
  <c r="K667"/>
  <c r="L667"/>
  <c r="K668"/>
  <c r="L668"/>
  <c r="K669"/>
  <c r="L669"/>
  <c r="K670"/>
  <c r="L670"/>
  <c r="K674"/>
  <c r="L674"/>
  <c r="K681"/>
  <c r="L681"/>
  <c r="K682"/>
  <c r="L682"/>
  <c r="K683"/>
  <c r="L683"/>
  <c r="K684"/>
  <c r="L684"/>
  <c r="K685"/>
  <c r="L685"/>
  <c r="K686"/>
  <c r="L686"/>
  <c r="K687"/>
  <c r="L687"/>
  <c r="L659"/>
  <c r="K397"/>
  <c r="L397"/>
  <c r="K398"/>
  <c r="L398"/>
  <c r="K399"/>
  <c r="L399"/>
  <c r="K400"/>
  <c r="L400"/>
  <c r="K401"/>
  <c r="L401"/>
  <c r="K402"/>
  <c r="L402"/>
  <c r="K403"/>
  <c r="L403"/>
  <c r="K404"/>
  <c r="L404"/>
  <c r="K405"/>
  <c r="L405"/>
  <c r="K406"/>
  <c r="L406"/>
  <c r="K407"/>
  <c r="L407"/>
  <c r="K408"/>
  <c r="L408"/>
  <c r="K414"/>
  <c r="L414"/>
  <c r="K419"/>
  <c r="L419"/>
  <c r="K421"/>
  <c r="I421"/>
  <c r="L421"/>
  <c r="K423"/>
  <c r="L423"/>
  <c r="K424"/>
  <c r="L424"/>
  <c r="K425"/>
  <c r="L425"/>
  <c r="K426"/>
  <c r="L426"/>
  <c r="K427"/>
  <c r="L427"/>
  <c r="K429"/>
  <c r="L429"/>
  <c r="K430"/>
  <c r="L430"/>
  <c r="K431"/>
  <c r="L431"/>
  <c r="L392"/>
  <c r="K440"/>
  <c r="L440"/>
  <c r="K441"/>
  <c r="L441"/>
  <c r="K442"/>
  <c r="L442"/>
  <c r="K443"/>
  <c r="L443"/>
  <c r="K444"/>
  <c r="L444"/>
  <c r="K445"/>
  <c r="L445"/>
  <c r="K446"/>
  <c r="L446"/>
  <c r="K447"/>
  <c r="L447"/>
  <c r="K448"/>
  <c r="L448"/>
  <c r="K449"/>
  <c r="L449"/>
  <c r="K450"/>
  <c r="L450"/>
  <c r="K451"/>
  <c r="L451"/>
  <c r="K457"/>
  <c r="L457"/>
  <c r="K458"/>
  <c r="L458"/>
  <c r="K459"/>
  <c r="L459"/>
  <c r="K460"/>
  <c r="L460"/>
  <c r="K461"/>
  <c r="L461"/>
  <c r="K462"/>
  <c r="L462"/>
  <c r="K463"/>
  <c r="L463"/>
  <c r="K464"/>
  <c r="L464"/>
  <c r="K465"/>
  <c r="L465"/>
  <c r="K466"/>
  <c r="L466"/>
  <c r="K467"/>
  <c r="L467"/>
  <c r="K468"/>
  <c r="L468"/>
  <c r="K471"/>
  <c r="L471"/>
  <c r="K476"/>
  <c r="L476"/>
  <c r="K477"/>
  <c r="L477"/>
  <c r="K478"/>
  <c r="L478"/>
  <c r="K479"/>
  <c r="L479"/>
  <c r="K480"/>
  <c r="L480"/>
  <c r="K481"/>
  <c r="L481"/>
  <c r="K482"/>
  <c r="L482"/>
  <c r="K483"/>
  <c r="L483"/>
  <c r="K484"/>
  <c r="L484"/>
  <c r="K485"/>
  <c r="L485"/>
  <c r="K486"/>
  <c r="L486"/>
  <c r="K487"/>
  <c r="L487"/>
  <c r="L491"/>
  <c r="L435"/>
  <c r="K553"/>
  <c r="L553"/>
  <c r="K554"/>
  <c r="L554"/>
  <c r="K555"/>
  <c r="L555"/>
  <c r="K556"/>
  <c r="L556"/>
  <c r="K557"/>
  <c r="L557"/>
  <c r="K558"/>
  <c r="L558"/>
  <c r="K559"/>
  <c r="L559"/>
  <c r="K560"/>
  <c r="L560"/>
  <c r="K561"/>
  <c r="L561"/>
  <c r="K562"/>
  <c r="L562"/>
  <c r="K563"/>
  <c r="L563"/>
  <c r="K564"/>
  <c r="L564"/>
  <c r="K565"/>
  <c r="L565"/>
  <c r="K566"/>
  <c r="L566"/>
  <c r="K567"/>
  <c r="L567"/>
  <c r="K568"/>
  <c r="L568"/>
  <c r="K569"/>
  <c r="L569"/>
  <c r="K570"/>
  <c r="L570"/>
  <c r="K571"/>
  <c r="L571"/>
  <c r="K572"/>
  <c r="L572"/>
  <c r="K575"/>
  <c r="L575"/>
  <c r="K576"/>
  <c r="L576"/>
  <c r="K579"/>
  <c r="L579"/>
  <c r="K580"/>
  <c r="L580"/>
  <c r="K581"/>
  <c r="L581"/>
  <c r="K582"/>
  <c r="L582"/>
  <c r="K583"/>
  <c r="L583"/>
  <c r="K584"/>
  <c r="L584"/>
  <c r="K585"/>
  <c r="L585"/>
  <c r="K586"/>
  <c r="L586"/>
  <c r="K587"/>
  <c r="L587"/>
  <c r="K588"/>
  <c r="L588"/>
  <c r="K589"/>
  <c r="L589"/>
  <c r="K590"/>
  <c r="L590"/>
  <c r="K591"/>
  <c r="L591"/>
  <c r="K592"/>
  <c r="L592"/>
  <c r="K593"/>
  <c r="L593"/>
  <c r="K594"/>
  <c r="L594"/>
  <c r="K597"/>
  <c r="L597"/>
  <c r="K598"/>
  <c r="L598"/>
  <c r="K599"/>
  <c r="L599"/>
  <c r="K600"/>
  <c r="L600"/>
  <c r="K601"/>
  <c r="L601"/>
  <c r="K602"/>
  <c r="L602"/>
  <c r="K603"/>
  <c r="L603"/>
  <c r="K606"/>
  <c r="L606"/>
  <c r="K607"/>
  <c r="L607"/>
  <c r="K608"/>
  <c r="L608"/>
  <c r="K609"/>
  <c r="L609"/>
  <c r="K610"/>
  <c r="L610"/>
  <c r="K611"/>
  <c r="L611"/>
  <c r="K612"/>
  <c r="L612"/>
  <c r="K613"/>
  <c r="L613"/>
  <c r="K614"/>
  <c r="L614"/>
  <c r="K615"/>
  <c r="L615"/>
  <c r="L550"/>
  <c r="I256"/>
  <c r="K256"/>
  <c r="L256"/>
  <c r="K262"/>
  <c r="L262" s="1"/>
  <c r="K263"/>
  <c r="L263" s="1"/>
  <c r="K264"/>
  <c r="L264" s="1"/>
  <c r="K265"/>
  <c r="L265" s="1"/>
  <c r="K266"/>
  <c r="L266" s="1"/>
  <c r="N23" i="1" s="1" a="1"/>
  <c r="N23" s="1"/>
  <c r="K267" i="2"/>
  <c r="L267" s="1"/>
  <c r="K268"/>
  <c r="L268" s="1"/>
  <c r="K219"/>
  <c r="L219"/>
  <c r="H222"/>
  <c r="L222"/>
  <c r="H223"/>
  <c r="L223"/>
  <c r="H224"/>
  <c r="L224"/>
  <c r="H225"/>
  <c r="L225"/>
  <c r="H226"/>
  <c r="L226"/>
  <c r="K229"/>
  <c r="L229"/>
  <c r="K230"/>
  <c r="L230"/>
  <c r="K231"/>
  <c r="L231"/>
  <c r="K232"/>
  <c r="L232"/>
  <c r="K233"/>
  <c r="L233"/>
  <c r="K234"/>
  <c r="L234"/>
  <c r="K237"/>
  <c r="L237"/>
  <c r="K240"/>
  <c r="L240"/>
  <c r="K245"/>
  <c r="L245"/>
  <c r="K248"/>
  <c r="L248"/>
  <c r="K249"/>
  <c r="L249"/>
  <c r="L215"/>
  <c r="K622"/>
  <c r="L622"/>
  <c r="K623"/>
  <c r="L623"/>
  <c r="K624"/>
  <c r="L624"/>
  <c r="K625"/>
  <c r="L625"/>
  <c r="K626"/>
  <c r="L626"/>
  <c r="K627"/>
  <c r="L627"/>
  <c r="K628"/>
  <c r="L628"/>
  <c r="K629"/>
  <c r="L629"/>
  <c r="K630"/>
  <c r="L630"/>
  <c r="K631"/>
  <c r="L631"/>
  <c r="K632"/>
  <c r="L632"/>
  <c r="K633"/>
  <c r="L633"/>
  <c r="K634"/>
  <c r="L634"/>
  <c r="K635"/>
  <c r="L635"/>
  <c r="K636"/>
  <c r="L636"/>
  <c r="K637"/>
  <c r="L637"/>
  <c r="K638"/>
  <c r="L638"/>
  <c r="K639"/>
  <c r="L639"/>
  <c r="K640"/>
  <c r="L640"/>
  <c r="K641"/>
  <c r="L641"/>
  <c r="K642"/>
  <c r="L642"/>
  <c r="K643"/>
  <c r="L643"/>
  <c r="K644"/>
  <c r="L644"/>
  <c r="K645"/>
  <c r="L645"/>
  <c r="K646"/>
  <c r="L646"/>
  <c r="K647"/>
  <c r="L647"/>
  <c r="K648"/>
  <c r="L648"/>
  <c r="K649"/>
  <c r="L649"/>
  <c r="K650"/>
  <c r="L650"/>
  <c r="K651"/>
  <c r="L651"/>
  <c r="K652"/>
  <c r="L652"/>
  <c r="K653"/>
  <c r="L653"/>
  <c r="K654"/>
  <c r="L654"/>
  <c r="K655"/>
  <c r="L655"/>
  <c r="K656"/>
  <c r="L656"/>
  <c r="L619"/>
  <c r="K498"/>
  <c r="L498"/>
  <c r="K499"/>
  <c r="L499"/>
  <c r="K500"/>
  <c r="L500"/>
  <c r="K501"/>
  <c r="L501"/>
  <c r="K502"/>
  <c r="L502"/>
  <c r="K503"/>
  <c r="L503"/>
  <c r="K504"/>
  <c r="L504"/>
  <c r="K505"/>
  <c r="L505"/>
  <c r="K506"/>
  <c r="L506"/>
  <c r="K507"/>
  <c r="L507"/>
  <c r="K508"/>
  <c r="L508"/>
  <c r="K509"/>
  <c r="L509"/>
  <c r="K510"/>
  <c r="L510"/>
  <c r="K511"/>
  <c r="L511"/>
  <c r="K512"/>
  <c r="L512"/>
  <c r="K513"/>
  <c r="L513"/>
  <c r="K514"/>
  <c r="L514"/>
  <c r="K515"/>
  <c r="L515"/>
  <c r="K516"/>
  <c r="L516"/>
  <c r="K520"/>
  <c r="L520"/>
  <c r="K521"/>
  <c r="L521"/>
  <c r="K522"/>
  <c r="L522"/>
  <c r="K523"/>
  <c r="L523"/>
  <c r="K524"/>
  <c r="L524"/>
  <c r="K525"/>
  <c r="L525"/>
  <c r="K526"/>
  <c r="L526"/>
  <c r="K527"/>
  <c r="L527"/>
  <c r="K528"/>
  <c r="L528"/>
  <c r="K529"/>
  <c r="L529"/>
  <c r="K531"/>
  <c r="L531"/>
  <c r="K532"/>
  <c r="L532"/>
  <c r="K533"/>
  <c r="L533"/>
  <c r="K534"/>
  <c r="L534"/>
  <c r="K536"/>
  <c r="L536"/>
  <c r="K537"/>
  <c r="L537"/>
  <c r="K538"/>
  <c r="L538"/>
  <c r="K540"/>
  <c r="L540"/>
  <c r="K544"/>
  <c r="L544"/>
  <c r="K546"/>
  <c r="L546"/>
  <c r="K547"/>
  <c r="L547"/>
  <c r="L495"/>
  <c r="K693"/>
  <c r="L693"/>
  <c r="K694"/>
  <c r="L694"/>
  <c r="K695"/>
  <c r="L695"/>
  <c r="K696"/>
  <c r="L696"/>
  <c r="K697"/>
  <c r="L697"/>
  <c r="K698"/>
  <c r="L698"/>
  <c r="K699"/>
  <c r="L699"/>
  <c r="K700"/>
  <c r="L700"/>
  <c r="K701"/>
  <c r="L701"/>
  <c r="K702"/>
  <c r="L702"/>
  <c r="K703"/>
  <c r="L703"/>
  <c r="K704"/>
  <c r="L704"/>
  <c r="K705"/>
  <c r="L705"/>
  <c r="K706"/>
  <c r="L706"/>
  <c r="K707"/>
  <c r="L707"/>
  <c r="K708"/>
  <c r="L708"/>
  <c r="K709"/>
  <c r="L709"/>
  <c r="K710"/>
  <c r="L710"/>
  <c r="K711"/>
  <c r="L711"/>
  <c r="K712"/>
  <c r="L712"/>
  <c r="K713"/>
  <c r="L713"/>
  <c r="K716"/>
  <c r="L716"/>
  <c r="K717"/>
  <c r="L717"/>
  <c r="K718"/>
  <c r="L718"/>
  <c r="K719"/>
  <c r="L719"/>
  <c r="K720"/>
  <c r="L720"/>
  <c r="K721"/>
  <c r="L721"/>
  <c r="K724"/>
  <c r="L724"/>
  <c r="K725"/>
  <c r="L725"/>
  <c r="K726"/>
  <c r="L726"/>
  <c r="K727"/>
  <c r="L727"/>
  <c r="L690"/>
  <c r="K275"/>
  <c r="I275"/>
  <c r="L275"/>
  <c r="K277"/>
  <c r="L277"/>
  <c r="K278"/>
  <c r="L278"/>
  <c r="K279"/>
  <c r="L279"/>
  <c r="K280"/>
  <c r="L280"/>
  <c r="K281"/>
  <c r="L281"/>
  <c r="K282"/>
  <c r="L282"/>
  <c r="K283"/>
  <c r="L283"/>
  <c r="K284"/>
  <c r="L284"/>
  <c r="K285"/>
  <c r="L285"/>
  <c r="K286"/>
  <c r="L286"/>
  <c r="L271"/>
  <c r="K294"/>
  <c r="L294"/>
  <c r="K295"/>
  <c r="L295"/>
  <c r="K296"/>
  <c r="L296"/>
  <c r="K297"/>
  <c r="L297"/>
  <c r="K298"/>
  <c r="L298"/>
  <c r="K299"/>
  <c r="L299"/>
  <c r="K300"/>
  <c r="L300"/>
  <c r="K301"/>
  <c r="L301"/>
  <c r="K302"/>
  <c r="L302"/>
  <c r="K307"/>
  <c r="L307"/>
  <c r="K308"/>
  <c r="L308"/>
  <c r="K309"/>
  <c r="L309"/>
  <c r="K310"/>
  <c r="L310"/>
  <c r="K311"/>
  <c r="L311"/>
  <c r="K312"/>
  <c r="L312"/>
  <c r="K313"/>
  <c r="L313"/>
  <c r="K314"/>
  <c r="L314"/>
  <c r="K315"/>
  <c r="L315"/>
  <c r="K318"/>
  <c r="L318"/>
  <c r="K319"/>
  <c r="L319"/>
  <c r="K320"/>
  <c r="L320"/>
  <c r="K321"/>
  <c r="L321"/>
  <c r="K322"/>
  <c r="L322"/>
  <c r="K323"/>
  <c r="L323"/>
  <c r="K324"/>
  <c r="L324"/>
  <c r="K325"/>
  <c r="L325"/>
  <c r="K326"/>
  <c r="L326"/>
  <c r="K327"/>
  <c r="L327"/>
  <c r="K331"/>
  <c r="L331"/>
  <c r="K334"/>
  <c r="L334"/>
  <c r="K336"/>
  <c r="L336"/>
  <c r="K339"/>
  <c r="L339"/>
  <c r="K344"/>
  <c r="L344"/>
  <c r="K345"/>
  <c r="L345"/>
  <c r="K346"/>
  <c r="L346"/>
  <c r="K347"/>
  <c r="L347"/>
  <c r="K350"/>
  <c r="L350"/>
  <c r="K351"/>
  <c r="L351"/>
  <c r="K352"/>
  <c r="L352"/>
  <c r="K353"/>
  <c r="L353"/>
  <c r="K354"/>
  <c r="L354"/>
  <c r="K355"/>
  <c r="L355"/>
  <c r="K358"/>
  <c r="L358"/>
  <c r="K359"/>
  <c r="L359"/>
  <c r="K360"/>
  <c r="L360"/>
  <c r="K361"/>
  <c r="L361"/>
  <c r="L362"/>
  <c r="L363"/>
  <c r="K366"/>
  <c r="L366"/>
  <c r="K367"/>
  <c r="L367"/>
  <c r="K368"/>
  <c r="L368"/>
  <c r="K369"/>
  <c r="L369"/>
  <c r="K370"/>
  <c r="L370"/>
  <c r="K371"/>
  <c r="L371"/>
  <c r="K372"/>
  <c r="L372"/>
  <c r="K377"/>
  <c r="L377"/>
  <c r="K378"/>
  <c r="L378"/>
  <c r="K379"/>
  <c r="L379"/>
  <c r="K380"/>
  <c r="L380"/>
  <c r="K381"/>
  <c r="L381"/>
  <c r="K382"/>
  <c r="L382"/>
  <c r="K384"/>
  <c r="L384"/>
  <c r="K385"/>
  <c r="L385"/>
  <c r="K386"/>
  <c r="L386"/>
  <c r="K387"/>
  <c r="L387"/>
  <c r="K388"/>
  <c r="L388"/>
  <c r="K389"/>
  <c r="L389"/>
  <c r="L289"/>
  <c r="K733"/>
  <c r="L733"/>
  <c r="K734"/>
  <c r="L734"/>
  <c r="K735"/>
  <c r="L735"/>
  <c r="K736"/>
  <c r="L736"/>
  <c r="K739"/>
  <c r="L739"/>
  <c r="K740"/>
  <c r="L740"/>
  <c r="K741"/>
  <c r="L741"/>
  <c r="L730"/>
  <c r="K158"/>
  <c r="K197"/>
  <c r="K201"/>
  <c r="I218"/>
  <c r="I219"/>
  <c r="K222"/>
  <c r="K223"/>
  <c r="K224"/>
  <c r="K225"/>
  <c r="K226"/>
  <c r="I245"/>
  <c r="C332"/>
  <c r="I332"/>
  <c r="C334"/>
  <c r="I337"/>
  <c r="D340"/>
  <c r="I340"/>
  <c r="H397"/>
  <c r="H398"/>
  <c r="H399"/>
  <c r="H400"/>
  <c r="H401"/>
  <c r="H402"/>
  <c r="H403"/>
  <c r="H404"/>
  <c r="H405"/>
  <c r="H406"/>
  <c r="H407"/>
  <c r="H408"/>
  <c r="I412"/>
  <c r="H419"/>
  <c r="C425"/>
  <c r="C426"/>
  <c r="C429"/>
  <c r="C430"/>
  <c r="C431"/>
  <c r="C432"/>
  <c r="K432"/>
  <c r="C470"/>
  <c r="C471"/>
  <c r="C520"/>
  <c r="C521"/>
  <c r="C522"/>
  <c r="C523"/>
  <c r="C524"/>
  <c r="C525"/>
  <c r="C526"/>
  <c r="C527"/>
  <c r="C528"/>
  <c r="C529"/>
  <c r="C553"/>
  <c r="C554"/>
  <c r="C556"/>
  <c r="C557"/>
  <c r="C558"/>
  <c r="C559"/>
  <c r="C560"/>
  <c r="C561"/>
  <c r="C564"/>
  <c r="C565"/>
  <c r="C566"/>
  <c r="C567"/>
  <c r="C568"/>
  <c r="C569"/>
  <c r="C570"/>
  <c r="C571"/>
  <c r="C572"/>
  <c r="C579"/>
  <c r="C580"/>
  <c r="C581"/>
  <c r="C582"/>
  <c r="C583"/>
  <c r="C584"/>
  <c r="C585"/>
  <c r="C586"/>
  <c r="C587"/>
  <c r="C588"/>
  <c r="C589"/>
  <c r="C590"/>
  <c r="C591"/>
  <c r="C592"/>
  <c r="C593"/>
  <c r="C594"/>
  <c r="C597"/>
  <c r="C598"/>
  <c r="C599"/>
  <c r="C600"/>
  <c r="C601"/>
  <c r="C602"/>
  <c r="C603"/>
  <c r="C664"/>
  <c r="C665"/>
  <c r="C666"/>
  <c r="C667"/>
  <c r="C668"/>
  <c r="C669"/>
  <c r="C670"/>
  <c r="C674"/>
  <c r="C675"/>
  <c r="C676"/>
  <c r="C677"/>
  <c r="C681"/>
  <c r="C682"/>
  <c r="C683"/>
  <c r="C684"/>
  <c r="C685"/>
  <c r="C686"/>
  <c r="C687"/>
  <c r="C693"/>
  <c r="C694"/>
  <c r="C695"/>
  <c r="C696"/>
  <c r="C697"/>
  <c r="C698"/>
  <c r="C699"/>
  <c r="C700"/>
  <c r="C701"/>
  <c r="C702"/>
  <c r="C703"/>
  <c r="C704"/>
  <c r="C705"/>
  <c r="C706"/>
  <c r="C707"/>
  <c r="C708"/>
  <c r="C709"/>
  <c r="C710"/>
  <c r="C711"/>
  <c r="C712"/>
  <c r="C713"/>
  <c r="C724"/>
  <c r="C725"/>
  <c r="C726"/>
  <c r="C727"/>
  <c r="L253" l="1"/>
  <c r="L54"/>
  <c r="I19"/>
</calcChain>
</file>

<file path=xl/sharedStrings.xml><?xml version="1.0" encoding="utf-8"?>
<sst xmlns="http://schemas.openxmlformats.org/spreadsheetml/2006/main" count="531" uniqueCount="366">
  <si>
    <t>Quantité</t>
  </si>
  <si>
    <t>Ramasse miette</t>
  </si>
  <si>
    <t>1 prise supplémentaire</t>
  </si>
  <si>
    <t>Pose pré-équipement kit 3 prises</t>
  </si>
  <si>
    <t>Pré-installation</t>
  </si>
  <si>
    <t xml:space="preserve">Installation complète 4 bouches ref STUDIO S150 comprenant centrale et accessoires </t>
  </si>
  <si>
    <t xml:space="preserve">Installation complète 3 bouches ref STUDIO S150 comprenant centrale et accessoires </t>
  </si>
  <si>
    <t>Total</t>
  </si>
  <si>
    <t>PU</t>
  </si>
  <si>
    <t>Aspiration centralisée</t>
  </si>
  <si>
    <t>Prix</t>
  </si>
  <si>
    <t>ASPIRATION CENTRALISEE</t>
  </si>
  <si>
    <t>Parquets stratifiés</t>
  </si>
  <si>
    <t>Suppression habillage baignoire en fourniture et pose</t>
  </si>
  <si>
    <t>Suppression des faïences en fourniture et pose</t>
  </si>
  <si>
    <t>Suppression du carrelage et des plinthes en fourniture et pose (sol laissé brut)</t>
  </si>
  <si>
    <t>Suppression des chapes (sol laissé brut)</t>
  </si>
  <si>
    <t>Remplacement du carrelage et des plinthes par une chape (sans plinthe bois)</t>
  </si>
  <si>
    <t>Suppression des plinthes carrelées en fourniture et pose</t>
  </si>
  <si>
    <t>Moins values</t>
  </si>
  <si>
    <t>Plus values</t>
  </si>
  <si>
    <t>CARRELAGE / FAIENCES</t>
  </si>
  <si>
    <t xml:space="preserve">       PRODUCTION D'EAU CHAUDE</t>
  </si>
  <si>
    <t>SANS PLUS VALUE SUIVANT SURFACE</t>
  </si>
  <si>
    <t xml:space="preserve">       SOLUTION GEOTHERMIE par captage horizontal (NEXTHERM)</t>
  </si>
  <si>
    <t>SOLUTION GAZ OU PAC air/eau</t>
  </si>
  <si>
    <t>CHAUFFAGE</t>
  </si>
  <si>
    <t>SUPPLEMENT PAR RAPPORT A UNE GEOTHERMIE (alimentations, protection)</t>
  </si>
  <si>
    <t>Point lumineux radio en simple allumage</t>
  </si>
  <si>
    <t>Gamme Céliane série Neutre (Legrand)                                suivant surface habitable</t>
  </si>
  <si>
    <t>Détécteur avertisseur autonome de fumée NF EN 14604</t>
  </si>
  <si>
    <t>Alimentation futur LED sous plafond en fermettes                          si F+P LED=100€</t>
  </si>
  <si>
    <t>Spot fixe dans plafond</t>
  </si>
  <si>
    <t>Centralisation VR</t>
  </si>
  <si>
    <t>Fourreau liaison tableau/entrée pour futur interphone</t>
  </si>
  <si>
    <t>Fourreau pour réseau HI-FI/TV</t>
  </si>
  <si>
    <t>Alimentation futur VR</t>
  </si>
  <si>
    <t>Alimentation convecteur et protection de tableau</t>
  </si>
  <si>
    <t>Interrupteur avec variateur</t>
  </si>
  <si>
    <t>Voyant sur interrupteur</t>
  </si>
  <si>
    <t>Sortie de fil 16/20A+T</t>
  </si>
  <si>
    <t xml:space="preserve">Point lumineux en télérupteur 4 points  </t>
  </si>
  <si>
    <t xml:space="preserve">Point lumineux en télérupteur 3 points  </t>
  </si>
  <si>
    <t xml:space="preserve">Point lumineux supplémentaire en simple allumage ou va et vient  </t>
  </si>
  <si>
    <t xml:space="preserve">Point lumineux en va et vient </t>
  </si>
  <si>
    <t xml:space="preserve">Point lumineux en simple allumage </t>
  </si>
  <si>
    <t>Prise 16A+T commandée en va et vient</t>
  </si>
  <si>
    <t>Prise 32A+T</t>
  </si>
  <si>
    <t>Prise 20A+T</t>
  </si>
  <si>
    <t>Prise 16A+T étanche en annexe ou extérieur</t>
  </si>
  <si>
    <t>Prise 16A+T double</t>
  </si>
  <si>
    <t>Prise 16A+T</t>
  </si>
  <si>
    <t>LSA avec 1 spot étanche extérieur LED blanc 10 W 220V</t>
  </si>
  <si>
    <t>LSA avec 10 spots étanches LED blanc 10 W 220V en plafond suspendu</t>
  </si>
  <si>
    <t>LSA avec 9 spots étanches LED blanc 10 W 220V en plafond suspendu</t>
  </si>
  <si>
    <t>LSA avec 8 spots étanches LED blanc 10 W 220V en plafond suspendu</t>
  </si>
  <si>
    <t>LSA avec 6 spots étanches LED blanc 10 W 220V en plafond suspendu</t>
  </si>
  <si>
    <t>LSA avec 4 spots étanches LED blanc 10 W 220V en plafond suspendu</t>
  </si>
  <si>
    <t>LSA avec 3 spots étanches LED blanc 10 W 220V en plafond suspendu</t>
  </si>
  <si>
    <t>LSA avec 2 spots étanches LED blanc 10 W 220V en plafond suspendu</t>
  </si>
  <si>
    <r>
      <t xml:space="preserve">LSA avec 1 spot étanche LED blanc 10 W 220V en plafond suspendu </t>
    </r>
    <r>
      <rPr>
        <sz val="8"/>
        <color indexed="10"/>
        <rFont val="Arial"/>
        <family val="2"/>
      </rPr>
      <t>à confirmer par entreprise</t>
    </r>
  </si>
  <si>
    <t>Prise télécom ( RJ45) / TV</t>
  </si>
  <si>
    <t>PV appareillages supplémentaires (série Neptune 2 blanc LEGRAND)</t>
  </si>
  <si>
    <t>ELECTRICITE</t>
  </si>
  <si>
    <t>Alimentation eau froide pour futur frigo américain</t>
  </si>
  <si>
    <t>Alimentation et vidange pour futur lave vaisselle ou lave linge</t>
  </si>
  <si>
    <t>Robinet de puisage extérieur</t>
  </si>
  <si>
    <t>Remplacement du mitigeur initialement prévu par un thermostatique ref CERATHERM 100 pour baignoire</t>
  </si>
  <si>
    <t>Remplacement du mitigeur initialement prévu par un thermostatique ref CERATHERM 100 pour douche</t>
  </si>
  <si>
    <t>WC indépendant à l'étage (attention à l'emplacement pour éviter la présence de caissons par rapport à l'évacuation)</t>
  </si>
  <si>
    <t>WC indépendant au RDC (attention à l'emplacement pour éviter la présence de caissons par rapport à l'évacuation)</t>
  </si>
  <si>
    <t>PREVISION d'un futur espace toilette dans une pièce existante comprenant: 2 alimentations et évacuations pour douche et lavabo, 1 point lumineux en applique, 1 alimentation pour futur sèche serviette et 1 bouche VMC</t>
  </si>
  <si>
    <t>CREATION d'une 2ième salle de bains comprenant: 1 douche 80/80, 1 lavabo, 1 BP73, 1 LSA, 1 PC16A, 1 sèche serviette, 1 bouche VMC et 5m² de faïences et hors carrelage</t>
  </si>
  <si>
    <t>CREATION d'une 2ième salle de bains comprenant: 1 douche 80/80, 1 WC, 1 lavabo, 1 BP73, 1 LSA, 1 PC16A, 1 sèche serviette, 1 bouche VMC et 5m² de faïences</t>
  </si>
  <si>
    <t>PV Robinetterie et pièces</t>
  </si>
  <si>
    <t>PV pour meuble de vasque et tablettes</t>
  </si>
  <si>
    <t>PV pour appareils supplémentaires COLORIS BLANC</t>
  </si>
  <si>
    <t>Pour évier, baignoire, douche, vasque, lave mains et WC sur VS/ETAGE/SSOL</t>
  </si>
  <si>
    <t>Pour évier, baignoire, douche, vasque, lave mains et WC sur TP</t>
  </si>
  <si>
    <t>PV Alimentations et évacuations pour appareils supplémentaires</t>
  </si>
  <si>
    <t>Douche 90/90 blanche acrylique FLIGHT + mitigeur thermostatique et douchette sur barre JULY (y/c 4m² de faïence suppl.)</t>
  </si>
  <si>
    <t>Douche 120/80 blanche acrylique FLIGHT + mitigeur thermostatique et douchette sur barre JULY (y/c 4m² de faïence suppl.)</t>
  </si>
  <si>
    <t>Baignoire acrylique 170/75 blanche STRUKTURA + mitigeur thermostatique STOMB</t>
  </si>
  <si>
    <t>MV Appareillage de base (Les alimentations et les évacuations sont conservées)</t>
  </si>
  <si>
    <t>PLOMBERIE SANITAIRE</t>
  </si>
  <si>
    <t>a</t>
  </si>
  <si>
    <t>Pour le remplacement de la base initialement prévue en doublage TH33 et des cloisons en 5</t>
  </si>
  <si>
    <t>Trappe d'acces 60/60 avec couvercle iso</t>
  </si>
  <si>
    <t>Grille à plafond suspendu (longueur maxi=4ml)</t>
  </si>
  <si>
    <t>Réalisation cintre en placo grand format</t>
  </si>
  <si>
    <t>Réalisation cintre en placo</t>
  </si>
  <si>
    <t>Caisson placo pour future évacuation hotte verticale</t>
  </si>
  <si>
    <t>Pour le remplacement des garnitures ton champagne par des garnitures XENON</t>
  </si>
  <si>
    <t>Porte coulissante 73 postformé en applique avec rail haut</t>
  </si>
  <si>
    <t>Porte coulissante 73 postformé à effacement dans cloison</t>
  </si>
  <si>
    <t>Habillage mural en BA13 collé hauteur finie de 2,50ml</t>
  </si>
  <si>
    <t>Cloison en placostil 98mm double peau (4x13+46) avec isolation hauteur finie de 2,50ml</t>
  </si>
  <si>
    <t>Cloison en placostil 116mm avec isolation hauteur finie de 2,50ml</t>
  </si>
  <si>
    <t>Cloison en placostil 96mm avec ldv GR32 roulé (R=2,35) hauteur finie de 2,50ml, pour BP coulissante dans cloison</t>
  </si>
  <si>
    <t>Cloison en placostil 72mm avec isolation hauteur finie de 2,50ml</t>
  </si>
  <si>
    <t>Cloison alvéolée en 50mm hauteur finie de 2,50ml</t>
  </si>
  <si>
    <t>Doublage 120+13 en placostil hauteur finie de 2,50ml (R=3,75)</t>
  </si>
  <si>
    <t>Doublage 100+13 en placostil OPTIMA hauteur finie de 2,50ml</t>
  </si>
  <si>
    <t xml:space="preserve">Doublage 100+13 Pregymax 29,5 hauteur finie de 2,50ml  R=3,40 </t>
  </si>
  <si>
    <t>Doublage 120+13 Pregymax 29,5 hauteur finie de 2,50ml  R=4,10</t>
  </si>
  <si>
    <t xml:space="preserve">Doublage 100+13 en placostil hauteur finie de 2,50ml  </t>
  </si>
  <si>
    <r>
      <t xml:space="preserve">Doublage 100+13 Ultra 32 </t>
    </r>
    <r>
      <rPr>
        <sz val="8"/>
        <color indexed="10"/>
        <rFont val="Arial"/>
        <family val="2"/>
      </rPr>
      <t>phonique</t>
    </r>
    <r>
      <rPr>
        <sz val="8"/>
        <rFont val="Arial"/>
        <family val="2"/>
      </rPr>
      <t xml:space="preserve"> en polystyrène (ref Knauf) hauteur finie de 2,50ml   R=3,20</t>
    </r>
  </si>
  <si>
    <t>Doublage 100+10 Utra 32 en polystyrène (ref Knauf) hauteur finie de 2,50ml  R=3,15</t>
  </si>
  <si>
    <t xml:space="preserve">Ouate de cellulose 340mm (R=9,15)  </t>
  </si>
  <si>
    <t xml:space="preserve">Ouate de cellulose 290mm (R=7,60)  </t>
  </si>
  <si>
    <t>Plafond + isolation 200mm en rampant</t>
  </si>
  <si>
    <t xml:space="preserve">Isolation pulsée laine de verre 430mm (R=10,00)   </t>
  </si>
  <si>
    <t xml:space="preserve">Isolation pulsée laine de verre 405mm (R=9,00)   </t>
  </si>
  <si>
    <t>Plafond BA13 sur ossature sous charpente fermette ou plancher béton (sans isolation)</t>
  </si>
  <si>
    <t>Création</t>
  </si>
  <si>
    <t>PLATRERIE ISOLATION</t>
  </si>
  <si>
    <t>PV pour centralisation des volets roulants</t>
  </si>
  <si>
    <t>Matériau</t>
  </si>
  <si>
    <t xml:space="preserve">PV Remplacement des volets battants par des volets roulants (pvc monoblocs sur des menuiseries pvc uniquement)  </t>
  </si>
  <si>
    <t xml:space="preserve">PV Remplacement des volets battants par des volets roulants (coffre intégré maçonnerie)  </t>
  </si>
  <si>
    <t>Volets Roulants</t>
  </si>
  <si>
    <t>Volets Battants</t>
  </si>
  <si>
    <t>VOLETS</t>
  </si>
  <si>
    <t>OPTION OCULUS haut (vitrage stadip) sur porte de service</t>
  </si>
  <si>
    <t>MOTORISATION POUR PG SECTIONNELLE (2 télécommandes)</t>
  </si>
  <si>
    <t>MOTORISATION POUR PG BASC DEBORDANTE ET SECTIONNELLE PREMONTEE (2 télécommandes)</t>
  </si>
  <si>
    <t>Dimensions</t>
  </si>
  <si>
    <t>Type</t>
  </si>
  <si>
    <t>Porte de garage</t>
  </si>
  <si>
    <t>Porte d'entrée</t>
  </si>
  <si>
    <t>Nature menuiseries</t>
  </si>
  <si>
    <t>Baies coulissantes</t>
  </si>
  <si>
    <t>MENUISERIES EXTERIEURES</t>
  </si>
  <si>
    <t>Skydome 100x100 sur toiture terrasse inaccessible</t>
  </si>
  <si>
    <t>Houteau avec 1/2 lune (pavillon challenger)</t>
  </si>
  <si>
    <t>VELUX GGL 114/118 Confort en charpente fermette avec store d'occultation motorisé rampant</t>
  </si>
  <si>
    <t>VELUX GGL 78/98 Confort en charpente fermette avec store d'occultation motorisé rampant</t>
  </si>
  <si>
    <t>VELUX GGL 55/78 Confort en charpente fermette avec store d'occultation motorisé rampant</t>
  </si>
  <si>
    <t xml:space="preserve">Conduit de lumiere LWR 014 de VELUX diam35 </t>
  </si>
  <si>
    <t>Abri tradi accolé monopente sur structure bois suivant plan 6) (dim 6,20x3,20)</t>
  </si>
  <si>
    <t>Abri tradi accolé en 2 pans sur structure béton suivant plan 5) (dim 6,20x3,20)</t>
  </si>
  <si>
    <t>Abri tradi accolé en 2 pans sur poteaux bois suivant plan 4) (dim 6,20x3,20)</t>
  </si>
  <si>
    <t>Houteau en bas de pente suivant plan 3) (dim 2,50x1,25)</t>
  </si>
  <si>
    <t>Porche 2 pans sur poteaux bois suivant plan 2) (dim 2,40x1,20)</t>
  </si>
  <si>
    <t>Porche 3 pans sur structure béton suivant plan 1) (dim 2,40x1,20)</t>
  </si>
  <si>
    <t>Ajout élément toiture</t>
  </si>
  <si>
    <t xml:space="preserve">VOIR IMPLANTATION TECHNIQUEMENT POSSIBLE </t>
  </si>
  <si>
    <t xml:space="preserve">PV pour souche seule uniquement sur modèle plein pied </t>
  </si>
  <si>
    <t>PV pour souche hauteur spéciale (maxi 2.00 ml) en décalage avec le faîtage</t>
  </si>
  <si>
    <t xml:space="preserve">Dévoiement du conduit de fumée </t>
  </si>
  <si>
    <t>Conduit de fumée pour maison ETAGE (sans dévoiement et sans souche plus haute)</t>
  </si>
  <si>
    <t>Conduit de fumée pour maison RDC (sans dévoiement et sans souche plus haute)</t>
  </si>
  <si>
    <t xml:space="preserve">poinçon </t>
  </si>
  <si>
    <t xml:space="preserve">tuile à douille supplémentaire (pour hotte cuisine ) </t>
  </si>
  <si>
    <t>Accessoire / conduit feu</t>
  </si>
  <si>
    <t>Si auvent contre un mur ajouter la zinguerie soit 39€/ML</t>
  </si>
  <si>
    <t>Poteau bois pour auvent ou porche supplémentaire</t>
  </si>
  <si>
    <t>1/2 ferme tradi supplémentaire pour auvent et en partie habitable</t>
  </si>
  <si>
    <t>Auvent supplémentaire en prolongement de toiture 4 pans (poutre bois)</t>
  </si>
  <si>
    <t>Auvent supplémentaire en prolongement de toiture 2 pans (poutre bois)</t>
  </si>
  <si>
    <t>Auvents</t>
  </si>
  <si>
    <t>Marquise 2 consoles en prolongement de toit</t>
  </si>
  <si>
    <t>Marquise comtemporaine métal ref Libule de LAPEYRE) dim 1,80x1,20 - pas de gouttière</t>
  </si>
  <si>
    <t>Marquise 3 pentes métal et vitrage armé (ref LAPEYRE) dim 1,80x1,20 - pas de gouttière</t>
  </si>
  <si>
    <t>Console supplémentaire</t>
  </si>
  <si>
    <t>Marquise sur porte de garage avec 2 consoles en 2 pans (dim 3,4x0,90) - pas de gouttière</t>
  </si>
  <si>
    <t>Marquise sur porte entrée avec 2 consoles en 2 pans (dim1,90x0,90) - pas de gouttière</t>
  </si>
  <si>
    <t>Marquise</t>
  </si>
  <si>
    <t>4/ Frisette PVC (ne pas oublier les terrasses, porches ou autres)</t>
  </si>
  <si>
    <t>3/ Sous face en caisson sur grand modèle</t>
  </si>
  <si>
    <t>2/ Sous face en caisson sur petit modèle  jusqu'100m²</t>
  </si>
  <si>
    <t>1/ Bandeaux PVC uniquement (calculer le ml de débord de toit)</t>
  </si>
  <si>
    <t>Pour le chiffrage de la totalité des forgets et d'éventuels auvents ou porche; il faut ajouter les postes suivant 1+ (2 ou 3)+ 4</t>
  </si>
  <si>
    <t>Forgets en PVC</t>
  </si>
  <si>
    <t>pour toiture 2 pans (entraxe 0,90ml)</t>
  </si>
  <si>
    <t>NB:L'emprise au sol est la surface de toiture y compris auvents, porche couverts et débords.</t>
  </si>
  <si>
    <t>Toiture/Tuile - 3 coloris : rouge, vieilli terroir (pente à 40%)</t>
  </si>
  <si>
    <t xml:space="preserve">PV pour voligeage sous toiture  ( calculer le m²  d' emprise au sol ) </t>
  </si>
  <si>
    <t>PV pour remplacement des débords de toit prévus en 30/40 par des débords en 50/ 50 (pignons et façades)  (calculer le ml de débord de toit)</t>
  </si>
  <si>
    <t>PV pour remplacement des débords de toit prévus en 20/30 par des débords en 60/ 60 (pignons et façades)  (calculer le ml de débord de toit)</t>
  </si>
  <si>
    <t>PV pour remplacement des débords de toit prévus en 20/30 par des débords en 50/ 50 (pignons et façades)  (calculer le ml de débord de toit)</t>
  </si>
  <si>
    <t>PV pour remplacement des débords de toit prévus en 20/30 par des débords en 40/ 40 (pignons et façades)  (calculer le ml de débord de toit)</t>
  </si>
  <si>
    <t>PV pour remplacement des débords de toit prévus en 20/30 par des débords en 30/ 40 (pignons et façades)  (calculer le ml de débord de toit)</t>
  </si>
  <si>
    <t xml:space="preserve">PV pour pannetonnage des tuiles 1/5 sur toute la surface ( calculer le m² d'emprise au sol ) </t>
  </si>
  <si>
    <t xml:space="preserve">PV pour un écran souple de sous toiture avec contrelattage avec une pente à 60% (calculer le m² d' emprise au sol) </t>
  </si>
  <si>
    <t xml:space="preserve">PV pour un écran souple de sous toiture avec contrelattage avec une pente à 50% (calculer le m² d' emprise au sol) </t>
  </si>
  <si>
    <t xml:space="preserve">PV pour un écran souple de sous toiture avec contrelattage ( calculer le m² d' emprise au sol ) </t>
  </si>
  <si>
    <t>Toiture - 3 coloris : rouge, vieilli terroir &amp; vieilli occitan (pente à 40%)</t>
  </si>
  <si>
    <t>PV pour solivage non raboté uniquement dans garage largeur intérieur &lt;4,00ml</t>
  </si>
  <si>
    <t>Charpente tradi avec grille à plafond entraxe 0,60</t>
  </si>
  <si>
    <t>PV pour plancher bois en intérieur (solivage raboté uniquement largeur intérieur &lt;4,00ml</t>
  </si>
  <si>
    <t>PV pour plancher bois en intérieur (solivage raboté et CTBX 22mm) largeur intérieur &lt;4,00ml</t>
  </si>
  <si>
    <t>Ferme tradi supplémentaire ou lamelle colle en partie habitable si largeur&gt;1,2ml</t>
  </si>
  <si>
    <t>PV pour Charpente tradi 3 pans sur habitable avec plafond rampant et 1 ferme, si largeur interieur &lt; 4,20 ml (entraxe 0,90)  en m2 habitable concerné:</t>
  </si>
  <si>
    <t>PV pour Charpente tradi 2 pans sur habitable avec plafond rampant sans ferme, si largeur interieur &lt; 4,20 ml (entraxe 0,90) en m2 habitable concerné:</t>
  </si>
  <si>
    <t>Charpente tradi 2 pans / charpente fermette dans garage si largeur intérieur &lt; 4,00ml (entraxe 0,90)</t>
  </si>
  <si>
    <t>Charpente traditionnelle (conservation de la pente à 40%)</t>
  </si>
  <si>
    <t>FERMETTE ENTRAXE 0,60 SI ALTITUDE &gt; A 500M OU PORTEE MUR A MUR &gt;10ML</t>
  </si>
  <si>
    <t>Pénétration sur charpente fermette (grand format)</t>
  </si>
  <si>
    <t>Pénétration sur charpente fermette (petit format)</t>
  </si>
  <si>
    <t>PV pour croupe sur toiture 2 pans en limite séparative comprenant caniveau et suppr debord</t>
  </si>
  <si>
    <t>PV pour croupette sur toiture 2 pans dim 2,00x2,00 (esthétique)</t>
  </si>
  <si>
    <t>PV pour fausse panne en pignon (charpente en fermettes)</t>
  </si>
  <si>
    <t>Incidence dos de chameau</t>
  </si>
  <si>
    <t>PV pour toiture 3 4 ou 6 pans SUR GARAGE accolé en limite (calculer le m² d' emprise au sol)</t>
  </si>
  <si>
    <t xml:space="preserve">PV pour toiture 3 4 ou 6 pans, entraxe 0,90 par rapport au 2 pans (calculer le m² d' emprise au sol) </t>
  </si>
  <si>
    <t xml:space="preserve">Entraxe fermettes 0,60 au lieu de 0,90 sur 2 pans (calculer le m² d' emprise au sol) </t>
  </si>
  <si>
    <t>NB:L'emprise au sol est la surface de toiture y compris auvents, porche couverts et débords</t>
  </si>
  <si>
    <t>Charpente fermettes (conservation de la pente à 40%)</t>
  </si>
  <si>
    <t>Charpente couverture</t>
  </si>
  <si>
    <t>TOITURE</t>
  </si>
  <si>
    <t>Bandeau ALU ( habillage de rive et bas de pente )</t>
  </si>
  <si>
    <t>Noue supplémentaire en toiture</t>
  </si>
  <si>
    <t>Solin zinc en rampant</t>
  </si>
  <si>
    <t>Descente encastrée en intérieur avec caisson pour reprise caniveau en limite</t>
  </si>
  <si>
    <t>EP en pied de descente</t>
  </si>
  <si>
    <t>Chaine EP en pied de descente 1 niveau</t>
  </si>
  <si>
    <t>Caniveau zinc en limite séparative</t>
  </si>
  <si>
    <t>Remplacement des solins en zinc par des solins en alu</t>
  </si>
  <si>
    <t>Dauphin droit diam 100 en fonte</t>
  </si>
  <si>
    <t>solin DAL ALU ton cuivre uniquement</t>
  </si>
  <si>
    <t>Base en galva 1/2 ronde DVP 33</t>
  </si>
  <si>
    <t>ZINGUERIE</t>
  </si>
  <si>
    <t>Modénatures</t>
  </si>
  <si>
    <t>Finition grattée</t>
  </si>
  <si>
    <t>FACADES</t>
  </si>
  <si>
    <t>Garde corps rampant extérieur 1ere volée à balustres droits en exo pour esc double 1/4</t>
  </si>
  <si>
    <t xml:space="preserve">Garde corps rampant intérieur 1ere volée à balustres droits en exo pour esc double 1/4 </t>
  </si>
  <si>
    <t>Options escalier</t>
  </si>
  <si>
    <t>Escalier Bois</t>
  </si>
  <si>
    <t>Garde corps horizontal pour mezzanine ou vide</t>
  </si>
  <si>
    <t>Escalier droit (14 hauteurs) finition bouchardée</t>
  </si>
  <si>
    <t xml:space="preserve">Escalier Béton en Extérieur </t>
  </si>
  <si>
    <t xml:space="preserve">Mur de soutien pour escalier en annexe </t>
  </si>
  <si>
    <t xml:space="preserve">Mur de soutien pour escalier en habitable </t>
  </si>
  <si>
    <t>Nez de marche en laiton (largeur 90)</t>
  </si>
  <si>
    <t>Nez de marche en bois (largeur 90)</t>
  </si>
  <si>
    <t>Marche supplémentaire balançée (largeur 90)</t>
  </si>
  <si>
    <t>Marche supplémentaire droite (largeur 90)</t>
  </si>
  <si>
    <t>Options</t>
  </si>
  <si>
    <t>Garde corps E</t>
  </si>
  <si>
    <t>Garde corps D</t>
  </si>
  <si>
    <t>Garde corps C</t>
  </si>
  <si>
    <t>Garde corps B</t>
  </si>
  <si>
    <t>Garde corps A</t>
  </si>
  <si>
    <t>Garde corps</t>
  </si>
  <si>
    <t>Escalier Béton</t>
  </si>
  <si>
    <t>ESCALIER</t>
  </si>
  <si>
    <t>Seuil handicap</t>
  </si>
  <si>
    <t xml:space="preserve">Dallette béton su porte d'entrée de 0,70x1,00ml </t>
  </si>
  <si>
    <t>Fosse dans garage 80/200/160 avec une trappe d'accès</t>
  </si>
  <si>
    <t xml:space="preserve">Ajout sur acrotère de terrasse d'un garde corps en acier 4 lisses (en cas de terrasse accessible) </t>
  </si>
  <si>
    <t>Remplacement solivage CTBX 22mm par un plancher béton avec chape et s/face placo</t>
  </si>
  <si>
    <t>Divers</t>
  </si>
  <si>
    <t>le m² (habitable + annexe)</t>
  </si>
  <si>
    <t>le ml de mur extérieur et intérieur (y/c garage et refends)</t>
  </si>
  <si>
    <t xml:space="preserve">PV pour le remplacement du terre plain habitable par un VIDE SANITAIRE hauteur 1ml  </t>
  </si>
  <si>
    <t xml:space="preserve">Rehausse de terre plain et terrasse de 20 cm il faut compter: </t>
  </si>
  <si>
    <t>Parasismique</t>
  </si>
  <si>
    <t>Couvertine grise 100/30 sur mur</t>
  </si>
  <si>
    <t>DIVERS CLOTURES MURETS</t>
  </si>
  <si>
    <t>Remplacement de l'agglos en habitable (R=0,23) par:</t>
  </si>
  <si>
    <t>Réalisation d'un hall fermé carrelé, isolé et chauffé avec escalier 15ht 1/4 carrelé cloisonné en stil 72</t>
  </si>
  <si>
    <t>Dans le cas d'un sous sol</t>
  </si>
  <si>
    <t>Réalisation escaliers ouverts carrelés avec garde corps et hall isolé et chauffé au sous sol</t>
  </si>
  <si>
    <t>Dans le cas d'un demi niveau</t>
  </si>
  <si>
    <t>En cas de partie habitable enterrée (en plus du delta MS et du drain initialement prévu en VRD) il faut compter un complexe d'étanchéité.</t>
  </si>
  <si>
    <t>OPTIONS</t>
  </si>
  <si>
    <t>FORFAIT (escalier et poteaux)</t>
  </si>
  <si>
    <t>le ml de mur intérieur et extérieur</t>
  </si>
  <si>
    <t>PV pour Rehausse du S/SOL de 20 cm il faut compter:</t>
  </si>
  <si>
    <t>Dallage béton sous sol</t>
  </si>
  <si>
    <t>Incidence escalier+protec cloison, poteaux, poutres, 1 portail, 2 châssis et terrassement</t>
  </si>
  <si>
    <t>le m² habitable</t>
  </si>
  <si>
    <t>calcul au ml des murs intérieurs et extérieurs (hauteur 2,20ml sous plafond)</t>
  </si>
  <si>
    <t>PLANCHER BETON AVEC DALLE FLOTTANTE ET ISOLANT</t>
  </si>
  <si>
    <t xml:space="preserve">PV pour le remplacement du terre plain par un SOUS SOL il faut compter: </t>
  </si>
  <si>
    <t>Rehausse de mur extérieur de 20cms le ml de mur intérieur et extérieur</t>
  </si>
  <si>
    <t>PV pour augmentation hauteur sous plafond en partie annexe</t>
  </si>
  <si>
    <t>PV pour augmentation hauteur sous plafond ou réserve de sol plus importante en partie habitable</t>
  </si>
  <si>
    <t>Rehausse de vide sanitaire de 20cms le ml de mur intérieur et extérieur</t>
  </si>
  <si>
    <t xml:space="preserve">PV pour le remplacement du terre plain habitable par un VIDE SANITAIRE hauteur 1ml   </t>
  </si>
  <si>
    <t xml:space="preserve">PV pour le remplacement du terre plain habitable par un VIDE SANITAIRE hauteur 0,60ml  </t>
  </si>
  <si>
    <t xml:space="preserve">Rehausse de terre plain et terrasse de 30 cms (MAXI REHAUSSE EN TP) il faut compter:   </t>
  </si>
  <si>
    <t>Adaptation terrain et réhausse</t>
  </si>
  <si>
    <t>Rehausse de terre plain et terrasse de 20 cms  il faut compter:</t>
  </si>
  <si>
    <t>+  prix au m² (sol brut ) hors structure supplémentaire</t>
  </si>
  <si>
    <t>Terrasse sur vide sanitaire avec plancher finition brut il faut compter:</t>
  </si>
  <si>
    <t>Terrasse sur terre plain avec dalle 50/50 maxi sur un lit de sable (four=18€/m²)</t>
  </si>
  <si>
    <t>Terrasse sur terre plain finition brut il faut compter:</t>
  </si>
  <si>
    <t>Pour la réalisation de terrasse extérieure</t>
  </si>
  <si>
    <t xml:space="preserve">Pour le remplacement de la poutre bois par une poutre B.A. 20 X 20 </t>
  </si>
  <si>
    <t>Poutre B.A. cintrée 20 x 20 (cintre de 15)</t>
  </si>
  <si>
    <t>Poutre B.A. droite 20 x 20</t>
  </si>
  <si>
    <t>Pour le remplacement du poteau bois par un poteau B.A. circulaire diam.25 avec collerette ronde</t>
  </si>
  <si>
    <t>Pour le remplacement du poteau bois par un poteau B.A. 28 X 28 avec embase et collerette carrée</t>
  </si>
  <si>
    <t>Pour le remplacement du poteau bois par un poteau B.A. 20 X 20 sans collerette</t>
  </si>
  <si>
    <t>collerette ronde supplémentaire</t>
  </si>
  <si>
    <t>collerette carrée supplémentaire</t>
  </si>
  <si>
    <t>Poteaux et poutres</t>
  </si>
  <si>
    <t>Cintre (flèche de 10) en maconnerie sur chassis, fenêtre et porte fenêtre</t>
  </si>
  <si>
    <t>Siphon de sol en pvc avec forme de pente et évacuation</t>
  </si>
  <si>
    <t>Plancher béton brut dans le cas d'un garage</t>
  </si>
  <si>
    <t>Plancher béton+chape+plafond placo dans le cas d'un vide</t>
  </si>
  <si>
    <t>Balcon droit en dalle BA brut (largeur maxi=1,20ml) ou dallette de protection hors garde corps</t>
  </si>
  <si>
    <t>Courette anglaise pour châssis 120/45 ou 120/60 (hors châssis et grille)</t>
  </si>
  <si>
    <t>Pignon 1 niveau supplémentaire en habitable pour maxi 7,00ml</t>
  </si>
  <si>
    <t>Pignon 1 niveau supplémentaire en habitable pour maxi 4,50ml</t>
  </si>
  <si>
    <t xml:space="preserve">Pignon supplémentaire </t>
  </si>
  <si>
    <t>Incidence toiture, zinguerie et maçonnerie (sans diminution de surface)</t>
  </si>
  <si>
    <t xml:space="preserve">Pour la réalisation d' un biais à la place d'un angle droit sur modèle de base   </t>
  </si>
  <si>
    <t>Mur en biais avec toiture</t>
  </si>
  <si>
    <t>le ml de mur extérieur</t>
  </si>
  <si>
    <t xml:space="preserve">Pour la réalisation de mur supplémentaire en habitable (décroché ou en décalé)  </t>
  </si>
  <si>
    <t>le ml de mur extérieur et intérieur (conservation de la surface habitable initiale)</t>
  </si>
  <si>
    <t>Pour le remplacement de la cloison isolante entre habitable et garage par un mur avec doublage</t>
  </si>
  <si>
    <t>Variantes</t>
  </si>
  <si>
    <t>+ prix au m² (chape au sol)</t>
  </si>
  <si>
    <t xml:space="preserve">Pièce habitable créée comprenant 1 convecteur, 1LSA, 3PC, 1PTT et 1BP73 ( hors ouverture ) </t>
  </si>
  <si>
    <t>Rehausse de 20cms (le ml de mur extérieur et intérieur) pour conservation hsp à 2,20ml</t>
  </si>
  <si>
    <t>Pour la transformation d'un garage intégré en habitable</t>
  </si>
  <si>
    <t>M² supplémentaire pour buanderie (hors refend et structure suppl.) chape au sol</t>
  </si>
  <si>
    <t>Création buanderie de 6m² isolée et non chauffée</t>
  </si>
  <si>
    <t>Incidence escalier et poteaux uniquement dans le cas d'un S/SOL</t>
  </si>
  <si>
    <t>Pour la transformation d'un garage accolé ou d'un sous-sol en buanderie</t>
  </si>
  <si>
    <t>Pour la transformation d'un garage accolé ou d'un sous-sol en habitable</t>
  </si>
  <si>
    <t>Chambre supplémentaire</t>
  </si>
  <si>
    <t>Pièce habitable supplémentaire</t>
  </si>
  <si>
    <t>Création de pièce</t>
  </si>
  <si>
    <t>MACONNERIE</t>
  </si>
  <si>
    <t>Pour du type "autre", renseigner le prix ici</t>
  </si>
  <si>
    <t>PV pour vide étage Bastide</t>
  </si>
  <si>
    <t>PV pour porche rentrant sur Bastide</t>
  </si>
  <si>
    <t>PV pour porche rentrant sur plain pied</t>
  </si>
  <si>
    <t>SURFACE HABITABLE SUPPLEMENTAIRE (sans création de pièce)</t>
  </si>
  <si>
    <t>Réalisation d'un biais à la place d'un angle droit sur modèle de base</t>
  </si>
  <si>
    <t>Réalisation de mur supplémentaire en annexe (décroché ou décalé)</t>
  </si>
  <si>
    <t>dallage béton</t>
  </si>
  <si>
    <t>GARAGE</t>
  </si>
  <si>
    <t>Volumes décalés ou biais par volume</t>
  </si>
  <si>
    <t>Toitures à pans multiples (au delà de 3 croupes) par croupe supplémentaire suivant schéma 1 (CHARPENTE COUVERTURE)</t>
  </si>
  <si>
    <t>Modèles personnalisés</t>
  </si>
  <si>
    <t>Pour SHON &gt; 170m² (incidence signature architecte)</t>
  </si>
  <si>
    <t>Décalé de niveau sur TP ou S/SOL (incidence sur marches intérieures, structure plancher, poutres et poteaux) hors rehausse supplémentaire</t>
  </si>
  <si>
    <t>Implantation par géomètre (suivant conception du projet ou terrain difficile)</t>
  </si>
  <si>
    <t>Modification de plans à la demande du client après dépôt PC; ce qui engendre de nouveaux plans et une instruction supplémentaire</t>
  </si>
  <si>
    <t>Déplacement de la cellule sanitaire (WC ou Bains) par rapport au projet de base; ce qui a pour incidente la création de caissons,de plafond plus important ou de placard suite aux évacuations</t>
  </si>
  <si>
    <t>Incidence sur projet</t>
  </si>
  <si>
    <t>PV COMMERCIALES</t>
  </si>
  <si>
    <t>Prix après options</t>
  </si>
  <si>
    <t>Prix avant options</t>
  </si>
  <si>
    <t>75% sur les modèles en sous-sol</t>
  </si>
  <si>
    <t>70% sur les modèles de plein pied</t>
  </si>
  <si>
    <t>HORS D'EAU / HORS D'AIR (terrassement/maçonnerie/charpente-couverture/zinguerie/menuiseries extérieures &amp; façades)</t>
  </si>
  <si>
    <t>surface totale du projet:</t>
  </si>
  <si>
    <t>surface annexe totale du projet:</t>
  </si>
  <si>
    <t>surface habitable totale du projet:</t>
  </si>
  <si>
    <t>Agrandissement</t>
  </si>
  <si>
    <t>Base</t>
  </si>
  <si>
    <t>Type de chauffage</t>
  </si>
  <si>
    <t>Type de villa</t>
  </si>
  <si>
    <t>TERRAIN</t>
  </si>
  <si>
    <t>G LAVEAU</t>
  </si>
  <si>
    <t>commercial</t>
  </si>
  <si>
    <t>CLIENT</t>
  </si>
  <si>
    <t>Date :</t>
  </si>
</sst>
</file>

<file path=xl/styles.xml><?xml version="1.0" encoding="utf-8"?>
<styleSheet xmlns="http://schemas.openxmlformats.org/spreadsheetml/2006/main">
  <numFmts count="16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#,##0.00\ &quot;€&quot;"/>
    <numFmt numFmtId="165" formatCode="0&quot; ft&quot;"/>
    <numFmt numFmtId="166" formatCode="#,##0.00\ [$€-1]"/>
    <numFmt numFmtId="167" formatCode="0.00&quot; m²&quot;"/>
    <numFmt numFmtId="168" formatCode="0.00&quot; ml&quot;"/>
    <numFmt numFmtId="169" formatCode="0.00&quot; ft&quot;"/>
    <numFmt numFmtId="170" formatCode="0.00&quot;m²&quot;"/>
    <numFmt numFmtId="171" formatCode="0&quot; m²&quot;"/>
    <numFmt numFmtId="172" formatCode="0&quot; m² annex&quot;"/>
    <numFmt numFmtId="173" formatCode="#,##0\ &quot;€&quot;"/>
    <numFmt numFmtId="174" formatCode="0&quot; m² hab&quot;"/>
    <numFmt numFmtId="175" formatCode="0&quot; m² anx&quot;"/>
    <numFmt numFmtId="176" formatCode="#,##0\ [$€-1]"/>
    <numFmt numFmtId="177" formatCode="_-* #,##0.00\ [$€-1]_-;\-* #,##0.00\ [$€-1]_-;_-* &quot;-&quot;??\ [$€-1]_-"/>
  </numFmts>
  <fonts count="40"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color theme="0" tint="-0.499984740745262"/>
      <name val="Arial"/>
      <family val="2"/>
    </font>
    <font>
      <sz val="8"/>
      <color theme="0" tint="-0.499984740745262"/>
      <name val="Arial"/>
      <family val="2"/>
    </font>
    <font>
      <b/>
      <sz val="8"/>
      <color theme="0" tint="-0.499984740745262"/>
      <name val="Arial"/>
      <family val="2"/>
    </font>
    <font>
      <b/>
      <sz val="10"/>
      <color theme="0" tint="-0.499984740745262"/>
      <name val="Arial"/>
      <family val="2"/>
    </font>
    <font>
      <b/>
      <u/>
      <sz val="10"/>
      <name val="Arial"/>
      <family val="2"/>
    </font>
    <font>
      <b/>
      <sz val="8"/>
      <name val="Cambria"/>
      <family val="1"/>
    </font>
    <font>
      <b/>
      <sz val="14"/>
      <name val="Cambria"/>
      <family val="1"/>
    </font>
    <font>
      <sz val="8"/>
      <name val="Cambria"/>
      <family val="1"/>
    </font>
    <font>
      <sz val="8"/>
      <color rgb="FFFF0000"/>
      <name val="Arial"/>
      <family val="2"/>
    </font>
    <font>
      <b/>
      <i/>
      <sz val="8"/>
      <name val="Cambria"/>
      <family val="1"/>
    </font>
    <font>
      <sz val="11"/>
      <color theme="1"/>
      <name val="Calibri"/>
      <family val="2"/>
      <scheme val="minor"/>
    </font>
    <font>
      <b/>
      <sz val="14"/>
      <color indexed="8"/>
      <name val="Cambria"/>
      <family val="1"/>
    </font>
    <font>
      <sz val="8"/>
      <color indexed="10"/>
      <name val="Arial"/>
      <family val="2"/>
    </font>
    <font>
      <i/>
      <sz val="7"/>
      <color indexed="14"/>
      <name val="Arial"/>
      <family val="2"/>
    </font>
    <font>
      <b/>
      <sz val="10"/>
      <color rgb="FF99CCFF"/>
      <name val="Arial"/>
      <family val="2"/>
    </font>
    <font>
      <sz val="10"/>
      <color rgb="FF99CCFF"/>
      <name val="Arial"/>
      <family val="2"/>
    </font>
    <font>
      <sz val="10"/>
      <color theme="8" tint="0.39997558519241921"/>
      <name val="Arial"/>
      <family val="2"/>
    </font>
    <font>
      <b/>
      <sz val="10"/>
      <name val="Cambria"/>
      <family val="1"/>
    </font>
    <font>
      <sz val="8"/>
      <color rgb="FF99CCFF"/>
      <name val="Arial"/>
      <family val="2"/>
    </font>
    <font>
      <sz val="8"/>
      <color theme="4" tint="0.59999389629810485"/>
      <name val="Arial"/>
      <family val="2"/>
    </font>
    <font>
      <sz val="10"/>
      <color theme="3" tint="0.79998168889431442"/>
      <name val="Arial"/>
      <family val="2"/>
    </font>
    <font>
      <sz val="8"/>
      <color indexed="44"/>
      <name val="Arial"/>
      <family val="2"/>
    </font>
    <font>
      <b/>
      <i/>
      <u/>
      <sz val="10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0"/>
      <color theme="0"/>
      <name val="Arial"/>
      <family val="2"/>
    </font>
    <font>
      <b/>
      <i/>
      <u/>
      <sz val="8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8"/>
      <name val="Tahoma"/>
      <family val="2"/>
    </font>
    <font>
      <b/>
      <sz val="11"/>
      <name val="Lucida Grande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3" tint="0.79998168889431442"/>
        <bgColor indexed="64"/>
      </patternFill>
    </fill>
  </fills>
  <borders count="40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hair">
        <color auto="1"/>
      </right>
      <top/>
      <bottom/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6" fillId="0" borderId="0"/>
    <xf numFmtId="177" fontId="1" fillId="0" borderId="0" applyFont="0" applyFill="0" applyBorder="0" applyAlignment="0" applyProtection="0"/>
    <xf numFmtId="44" fontId="38" fillId="0" borderId="0" applyFont="0" applyFill="0" applyBorder="0" applyAlignment="0" applyProtection="0"/>
  </cellStyleXfs>
  <cellXfs count="308">
    <xf numFmtId="0" fontId="0" fillId="0" borderId="0" xfId="0"/>
    <xf numFmtId="0" fontId="2" fillId="2" borderId="0" xfId="1" applyFont="1" applyFill="1" applyBorder="1" applyAlignment="1">
      <alignment horizontal="center" vertical="center"/>
    </xf>
    <xf numFmtId="0" fontId="1" fillId="0" borderId="0" xfId="1" applyFill="1" applyAlignment="1">
      <alignment vertical="center"/>
    </xf>
    <xf numFmtId="0" fontId="1" fillId="3" borderId="0" xfId="1" applyFill="1" applyAlignment="1">
      <alignment vertical="center"/>
    </xf>
    <xf numFmtId="0" fontId="3" fillId="0" borderId="0" xfId="1" applyFont="1" applyFill="1" applyAlignment="1">
      <alignment vertical="center"/>
    </xf>
    <xf numFmtId="0" fontId="1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6" fillId="4" borderId="0" xfId="1" applyFont="1" applyFill="1" applyAlignment="1">
      <alignment vertical="center"/>
    </xf>
    <xf numFmtId="0" fontId="7" fillId="4" borderId="0" xfId="1" applyFont="1" applyFill="1" applyAlignment="1">
      <alignment vertical="center"/>
    </xf>
    <xf numFmtId="0" fontId="8" fillId="4" borderId="0" xfId="1" applyFont="1" applyFill="1" applyAlignment="1">
      <alignment horizontal="center" vertical="center"/>
    </xf>
    <xf numFmtId="0" fontId="6" fillId="4" borderId="0" xfId="1" applyFont="1" applyFill="1" applyAlignment="1">
      <alignment horizontal="center" vertical="center"/>
    </xf>
    <xf numFmtId="0" fontId="9" fillId="4" borderId="0" xfId="1" applyFont="1" applyFill="1" applyAlignment="1">
      <alignment horizontal="center" vertical="center"/>
    </xf>
    <xf numFmtId="0" fontId="3" fillId="3" borderId="0" xfId="1" applyFont="1" applyFill="1" applyAlignment="1">
      <alignment vertical="center"/>
    </xf>
    <xf numFmtId="0" fontId="1" fillId="3" borderId="0" xfId="1" applyFont="1" applyFill="1" applyAlignment="1">
      <alignment vertical="center"/>
    </xf>
    <xf numFmtId="0" fontId="4" fillId="3" borderId="0" xfId="1" applyFont="1" applyFill="1" applyAlignment="1">
      <alignment horizontal="center" vertical="center"/>
    </xf>
    <xf numFmtId="0" fontId="1" fillId="3" borderId="0" xfId="1" applyFill="1" applyAlignment="1">
      <alignment horizontal="center" vertical="center"/>
    </xf>
    <xf numFmtId="0" fontId="5" fillId="3" borderId="0" xfId="1" applyFont="1" applyFill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1" fillId="2" borderId="2" xfId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1" fillId="2" borderId="2" xfId="1" applyFill="1" applyBorder="1" applyAlignment="1">
      <alignment vertical="center"/>
    </xf>
    <xf numFmtId="0" fontId="3" fillId="2" borderId="2" xfId="1" applyFont="1" applyFill="1" applyBorder="1" applyAlignment="1">
      <alignment vertical="center"/>
    </xf>
    <xf numFmtId="0" fontId="1" fillId="2" borderId="3" xfId="1" applyFill="1" applyBorder="1" applyAlignment="1">
      <alignment vertical="center"/>
    </xf>
    <xf numFmtId="164" fontId="1" fillId="2" borderId="4" xfId="1" applyNumberFormat="1" applyFont="1" applyFill="1" applyBorder="1" applyAlignment="1">
      <alignment horizontal="center" vertical="center"/>
    </xf>
    <xf numFmtId="164" fontId="4" fillId="2" borderId="0" xfId="1" applyNumberFormat="1" applyFont="1" applyFill="1" applyBorder="1" applyAlignment="1">
      <alignment horizontal="center" vertical="center"/>
    </xf>
    <xf numFmtId="0" fontId="1" fillId="2" borderId="0" xfId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1" fillId="2" borderId="0" xfId="1" applyFill="1" applyBorder="1" applyAlignment="1">
      <alignment vertical="center"/>
    </xf>
    <xf numFmtId="0" fontId="3" fillId="2" borderId="0" xfId="1" applyFont="1" applyFill="1" applyBorder="1" applyAlignment="1">
      <alignment vertical="center"/>
    </xf>
    <xf numFmtId="0" fontId="1" fillId="2" borderId="7" xfId="1" applyFill="1" applyBorder="1" applyAlignment="1">
      <alignment vertical="center"/>
    </xf>
    <xf numFmtId="0" fontId="10" fillId="2" borderId="7" xfId="1" applyFont="1" applyFill="1" applyBorder="1" applyAlignment="1">
      <alignment vertical="center"/>
    </xf>
    <xf numFmtId="166" fontId="2" fillId="2" borderId="4" xfId="1" applyNumberFormat="1" applyFont="1" applyFill="1" applyBorder="1" applyAlignment="1">
      <alignment horizontal="center" vertical="center"/>
    </xf>
    <xf numFmtId="0" fontId="1" fillId="2" borderId="8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1" fillId="2" borderId="9" xfId="1" applyFill="1" applyBorder="1" applyAlignment="1">
      <alignment vertical="center"/>
    </xf>
    <xf numFmtId="0" fontId="3" fillId="2" borderId="9" xfId="1" applyFont="1" applyFill="1" applyBorder="1" applyAlignment="1">
      <alignment vertical="center"/>
    </xf>
    <xf numFmtId="0" fontId="1" fillId="2" borderId="10" xfId="1" applyFill="1" applyBorder="1" applyAlignment="1">
      <alignment vertical="center"/>
    </xf>
    <xf numFmtId="164" fontId="1" fillId="6" borderId="11" xfId="1" applyNumberFormat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vertical="center"/>
    </xf>
    <xf numFmtId="0" fontId="1" fillId="3" borderId="0" xfId="1" applyFont="1" applyFill="1" applyBorder="1" applyAlignment="1">
      <alignment horizontal="center" vertical="center"/>
    </xf>
    <xf numFmtId="0" fontId="4" fillId="3" borderId="0" xfId="1" applyFont="1" applyFill="1" applyBorder="1" applyAlignment="1">
      <alignment horizontal="center" vertical="center"/>
    </xf>
    <xf numFmtId="0" fontId="1" fillId="3" borderId="0" xfId="1" applyFill="1" applyBorder="1" applyAlignment="1">
      <alignment horizontal="center" vertical="center"/>
    </xf>
    <xf numFmtId="0" fontId="5" fillId="3" borderId="0" xfId="1" applyFont="1" applyFill="1" applyBorder="1" applyAlignment="1">
      <alignment horizontal="center" vertical="center"/>
    </xf>
    <xf numFmtId="0" fontId="1" fillId="3" borderId="0" xfId="1" applyFill="1" applyBorder="1" applyAlignment="1">
      <alignment vertical="center"/>
    </xf>
    <xf numFmtId="164" fontId="4" fillId="2" borderId="2" xfId="1" applyNumberFormat="1" applyFont="1" applyFill="1" applyBorder="1" applyAlignment="1">
      <alignment horizontal="center" vertical="center"/>
    </xf>
    <xf numFmtId="0" fontId="11" fillId="2" borderId="3" xfId="1" applyFont="1" applyFill="1" applyBorder="1" applyAlignment="1">
      <alignment horizontal="left" vertical="center" indent="4"/>
    </xf>
    <xf numFmtId="0" fontId="11" fillId="2" borderId="7" xfId="1" applyFont="1" applyFill="1" applyBorder="1" applyAlignment="1">
      <alignment horizontal="left" vertical="center" indent="4"/>
    </xf>
    <xf numFmtId="0" fontId="11" fillId="2" borderId="7" xfId="1" applyFont="1" applyFill="1" applyBorder="1" applyAlignment="1">
      <alignment horizontal="left" vertical="center" indent="3"/>
    </xf>
    <xf numFmtId="0" fontId="1" fillId="8" borderId="0" xfId="1" applyFill="1" applyBorder="1" applyAlignment="1">
      <alignment horizontal="center" vertical="center"/>
    </xf>
    <xf numFmtId="0" fontId="1" fillId="8" borderId="0" xfId="1" applyFill="1" applyBorder="1" applyAlignment="1" applyProtection="1">
      <alignment horizontal="center" vertical="center"/>
      <protection locked="0"/>
    </xf>
    <xf numFmtId="164" fontId="1" fillId="8" borderId="4" xfId="1" applyNumberFormat="1" applyFont="1" applyFill="1" applyBorder="1" applyAlignment="1">
      <alignment horizontal="center" vertical="center"/>
    </xf>
    <xf numFmtId="167" fontId="1" fillId="8" borderId="0" xfId="1" applyNumberFormat="1" applyFill="1" applyBorder="1" applyAlignment="1" applyProtection="1">
      <alignment horizontal="center" vertical="center"/>
      <protection locked="0"/>
    </xf>
    <xf numFmtId="0" fontId="12" fillId="2" borderId="7" xfId="1" applyFont="1" applyFill="1" applyBorder="1" applyAlignment="1">
      <alignment horizontal="left" wrapText="1"/>
    </xf>
    <xf numFmtId="0" fontId="12" fillId="2" borderId="0" xfId="1" applyFont="1" applyFill="1" applyBorder="1" applyAlignment="1">
      <alignment horizontal="left" wrapText="1"/>
    </xf>
    <xf numFmtId="0" fontId="3" fillId="2" borderId="0" xfId="1" applyFont="1" applyFill="1" applyBorder="1" applyAlignment="1">
      <alignment vertical="top" wrapText="1"/>
    </xf>
    <xf numFmtId="0" fontId="3" fillId="2" borderId="0" xfId="1" applyFont="1" applyFill="1" applyBorder="1" applyAlignment="1">
      <alignment vertical="top"/>
    </xf>
    <xf numFmtId="0" fontId="3" fillId="2" borderId="12" xfId="1" applyFont="1" applyFill="1" applyBorder="1" applyAlignment="1">
      <alignment vertical="center" wrapText="1"/>
    </xf>
    <xf numFmtId="0" fontId="15" fillId="2" borderId="7" xfId="1" applyFont="1" applyFill="1" applyBorder="1" applyAlignment="1">
      <alignment horizontal="left" vertical="center" indent="6"/>
    </xf>
    <xf numFmtId="0" fontId="3" fillId="2" borderId="12" xfId="1" applyFont="1" applyFill="1" applyBorder="1" applyAlignment="1">
      <alignment vertical="top" wrapText="1"/>
    </xf>
    <xf numFmtId="0" fontId="1" fillId="2" borderId="4" xfId="1" applyFont="1" applyFill="1" applyBorder="1" applyAlignment="1">
      <alignment horizontal="center" vertical="center"/>
    </xf>
    <xf numFmtId="0" fontId="1" fillId="2" borderId="0" xfId="1" applyFill="1" applyBorder="1" applyAlignment="1" applyProtection="1">
      <alignment vertical="center"/>
      <protection locked="0"/>
    </xf>
    <xf numFmtId="0" fontId="1" fillId="2" borderId="0" xfId="1" applyFill="1" applyBorder="1" applyAlignment="1" applyProtection="1">
      <alignment horizontal="left" vertical="center"/>
      <protection locked="0"/>
    </xf>
    <xf numFmtId="0" fontId="20" fillId="2" borderId="0" xfId="1" applyFont="1" applyFill="1" applyBorder="1" applyAlignment="1" applyProtection="1">
      <alignment horizontal="center" vertical="center"/>
      <protection locked="0"/>
    </xf>
    <xf numFmtId="0" fontId="21" fillId="2" borderId="0" xfId="1" applyFont="1" applyFill="1" applyBorder="1" applyAlignment="1" applyProtection="1">
      <alignment horizontal="center" vertical="center"/>
      <protection locked="0"/>
    </xf>
    <xf numFmtId="0" fontId="21" fillId="2" borderId="0" xfId="1" applyFont="1" applyFill="1" applyBorder="1" applyAlignment="1">
      <alignment vertical="center"/>
    </xf>
    <xf numFmtId="0" fontId="3" fillId="2" borderId="0" xfId="1" applyFont="1" applyFill="1" applyBorder="1" applyAlignment="1">
      <alignment horizontal="left" vertical="center"/>
    </xf>
    <xf numFmtId="168" fontId="1" fillId="8" borderId="0" xfId="1" applyNumberFormat="1" applyFill="1" applyBorder="1" applyAlignment="1" applyProtection="1">
      <alignment horizontal="center" vertical="center"/>
      <protection locked="0"/>
    </xf>
    <xf numFmtId="0" fontId="4" fillId="2" borderId="0" xfId="1" applyFont="1" applyFill="1" applyBorder="1" applyAlignment="1">
      <alignment horizontal="center" vertical="center"/>
    </xf>
    <xf numFmtId="0" fontId="22" fillId="2" borderId="0" xfId="1" applyFont="1" applyFill="1" applyBorder="1" applyAlignment="1" applyProtection="1">
      <alignment vertical="center"/>
      <protection locked="0"/>
    </xf>
    <xf numFmtId="164" fontId="1" fillId="2" borderId="0" xfId="1" applyNumberFormat="1" applyFont="1" applyFill="1" applyBorder="1" applyAlignment="1">
      <alignment vertical="center"/>
    </xf>
    <xf numFmtId="0" fontId="23" fillId="2" borderId="7" xfId="1" applyFont="1" applyFill="1" applyBorder="1" applyAlignment="1">
      <alignment horizontal="left" vertical="center" indent="3"/>
    </xf>
    <xf numFmtId="0" fontId="1" fillId="2" borderId="0" xfId="1" applyFill="1" applyBorder="1" applyAlignment="1" applyProtection="1">
      <alignment vertical="center"/>
    </xf>
    <xf numFmtId="0" fontId="24" fillId="8" borderId="0" xfId="1" applyFont="1" applyFill="1" applyBorder="1" applyAlignment="1">
      <alignment vertical="center"/>
    </xf>
    <xf numFmtId="0" fontId="1" fillId="2" borderId="0" xfId="1" quotePrefix="1" applyFill="1" applyBorder="1" applyAlignment="1">
      <alignment horizontal="center" vertical="center"/>
    </xf>
    <xf numFmtId="164" fontId="1" fillId="2" borderId="4" xfId="1" applyNumberFormat="1" applyFont="1" applyFill="1" applyBorder="1" applyAlignment="1">
      <alignment horizontal="right" vertical="center"/>
    </xf>
    <xf numFmtId="164" fontId="5" fillId="2" borderId="4" xfId="1" applyNumberFormat="1" applyFont="1" applyFill="1" applyBorder="1" applyAlignment="1">
      <alignment horizontal="center" vertical="center"/>
    </xf>
    <xf numFmtId="164" fontId="5" fillId="2" borderId="0" xfId="1" applyNumberFormat="1" applyFont="1" applyFill="1" applyBorder="1" applyAlignment="1">
      <alignment horizontal="center" vertical="center"/>
    </xf>
    <xf numFmtId="0" fontId="1" fillId="2" borderId="4" xfId="1" applyFont="1" applyFill="1" applyBorder="1" applyAlignment="1">
      <alignment vertical="center"/>
    </xf>
    <xf numFmtId="0" fontId="1" fillId="2" borderId="0" xfId="1" applyFont="1" applyFill="1" applyBorder="1" applyAlignment="1">
      <alignment vertical="center"/>
    </xf>
    <xf numFmtId="0" fontId="1" fillId="2" borderId="8" xfId="1" applyFont="1" applyFill="1" applyBorder="1" applyAlignment="1">
      <alignment vertical="center"/>
    </xf>
    <xf numFmtId="164" fontId="1" fillId="6" borderId="11" xfId="1" applyNumberFormat="1" applyFont="1" applyFill="1" applyBorder="1" applyAlignment="1">
      <alignment vertical="center"/>
    </xf>
    <xf numFmtId="0" fontId="1" fillId="3" borderId="0" xfId="1" applyFont="1" applyFill="1" applyBorder="1" applyAlignment="1">
      <alignment vertical="center"/>
    </xf>
    <xf numFmtId="164" fontId="1" fillId="2" borderId="1" xfId="1" applyNumberFormat="1" applyFont="1" applyFill="1" applyBorder="1" applyAlignment="1">
      <alignment vertical="center"/>
    </xf>
    <xf numFmtId="164" fontId="1" fillId="2" borderId="4" xfId="1" applyNumberFormat="1" applyFont="1" applyFill="1" applyBorder="1" applyAlignment="1">
      <alignment vertical="center"/>
    </xf>
    <xf numFmtId="0" fontId="4" fillId="2" borderId="7" xfId="1" applyFont="1" applyFill="1" applyBorder="1" applyAlignment="1">
      <alignment vertical="center"/>
    </xf>
    <xf numFmtId="0" fontId="5" fillId="2" borderId="7" xfId="1" applyFont="1" applyFill="1" applyBorder="1" applyAlignment="1">
      <alignment vertical="center"/>
    </xf>
    <xf numFmtId="0" fontId="25" fillId="2" borderId="0" xfId="1" applyFont="1" applyFill="1" applyBorder="1" applyAlignment="1">
      <alignment vertical="center"/>
    </xf>
    <xf numFmtId="0" fontId="1" fillId="2" borderId="0" xfId="1" applyFont="1" applyFill="1" applyBorder="1" applyAlignment="1">
      <alignment vertical="center" wrapText="1"/>
    </xf>
    <xf numFmtId="0" fontId="26" fillId="2" borderId="7" xfId="1" applyFont="1" applyFill="1" applyBorder="1" applyAlignment="1">
      <alignment vertical="center"/>
    </xf>
    <xf numFmtId="167" fontId="1" fillId="8" borderId="5" xfId="1" applyNumberFormat="1" applyFill="1" applyBorder="1" applyAlignment="1">
      <alignment horizontal="center" vertical="center"/>
    </xf>
    <xf numFmtId="167" fontId="1" fillId="8" borderId="6" xfId="1" applyNumberFormat="1" applyFill="1" applyBorder="1" applyAlignment="1">
      <alignment horizontal="center" vertical="center"/>
    </xf>
    <xf numFmtId="0" fontId="1" fillId="2" borderId="0" xfId="1" applyFont="1" applyFill="1" applyBorder="1" applyAlignment="1">
      <alignment horizontal="center" vertical="center"/>
    </xf>
    <xf numFmtId="0" fontId="1" fillId="2" borderId="12" xfId="1" applyFont="1" applyFill="1" applyBorder="1" applyAlignment="1">
      <alignment vertical="top"/>
    </xf>
    <xf numFmtId="0" fontId="1" fillId="2" borderId="0" xfId="1" applyFont="1" applyFill="1" applyBorder="1" applyAlignment="1">
      <alignment vertical="top"/>
    </xf>
    <xf numFmtId="0" fontId="23" fillId="2" borderId="7" xfId="1" applyFont="1" applyFill="1" applyBorder="1" applyAlignment="1">
      <alignment horizontal="left" vertical="center" indent="2"/>
    </xf>
    <xf numFmtId="0" fontId="1" fillId="2" borderId="7" xfId="1" applyFont="1" applyFill="1" applyBorder="1" applyAlignment="1">
      <alignment vertical="center"/>
    </xf>
    <xf numFmtId="0" fontId="1" fillId="2" borderId="1" xfId="1" applyFont="1" applyFill="1" applyBorder="1" applyAlignment="1">
      <alignment vertical="center"/>
    </xf>
    <xf numFmtId="164" fontId="5" fillId="2" borderId="4" xfId="1" applyNumberFormat="1" applyFont="1" applyFill="1" applyBorder="1" applyAlignment="1">
      <alignment vertical="center"/>
    </xf>
    <xf numFmtId="0" fontId="27" fillId="2" borderId="0" xfId="1" applyFont="1" applyFill="1" applyBorder="1" applyAlignment="1">
      <alignment vertical="center"/>
    </xf>
    <xf numFmtId="0" fontId="5" fillId="2" borderId="4" xfId="1" applyFont="1" applyFill="1" applyBorder="1" applyAlignment="1">
      <alignment vertical="center"/>
    </xf>
    <xf numFmtId="6" fontId="5" fillId="2" borderId="4" xfId="1" applyNumberFormat="1" applyFont="1" applyFill="1" applyBorder="1" applyAlignment="1">
      <alignment horizontal="center" vertical="center"/>
    </xf>
    <xf numFmtId="6" fontId="5" fillId="2" borderId="0" xfId="1" applyNumberFormat="1" applyFont="1" applyFill="1" applyBorder="1" applyAlignment="1">
      <alignment horizontal="center" vertical="center"/>
    </xf>
    <xf numFmtId="164" fontId="1" fillId="2" borderId="0" xfId="1" applyNumberFormat="1" applyFont="1" applyFill="1" applyBorder="1" applyAlignment="1">
      <alignment horizontal="center" vertical="center"/>
    </xf>
    <xf numFmtId="0" fontId="1" fillId="2" borderId="0" xfId="1" applyFont="1" applyFill="1" applyBorder="1" applyAlignment="1">
      <alignment horizontal="left" vertical="center"/>
    </xf>
    <xf numFmtId="0" fontId="5" fillId="2" borderId="4" xfId="1" applyFont="1" applyFill="1" applyBorder="1" applyAlignment="1">
      <alignment horizontal="center" vertical="center"/>
    </xf>
    <xf numFmtId="164" fontId="1" fillId="6" borderId="19" xfId="1" applyNumberFormat="1" applyFont="1" applyFill="1" applyBorder="1" applyAlignment="1">
      <alignment vertical="center"/>
    </xf>
    <xf numFmtId="0" fontId="4" fillId="2" borderId="20" xfId="1" applyFont="1" applyFill="1" applyBorder="1" applyAlignment="1">
      <alignment horizontal="center" vertical="center"/>
    </xf>
    <xf numFmtId="0" fontId="1" fillId="2" borderId="21" xfId="1" applyFill="1" applyBorder="1" applyAlignment="1">
      <alignment horizontal="center" vertical="center"/>
    </xf>
    <xf numFmtId="0" fontId="5" fillId="2" borderId="21" xfId="1" applyFont="1" applyFill="1" applyBorder="1" applyAlignment="1">
      <alignment horizontal="center" vertical="center"/>
    </xf>
    <xf numFmtId="0" fontId="1" fillId="2" borderId="21" xfId="1" applyFill="1" applyBorder="1" applyAlignment="1">
      <alignment vertical="center"/>
    </xf>
    <xf numFmtId="0" fontId="5" fillId="2" borderId="20" xfId="1" applyFont="1" applyFill="1" applyBorder="1" applyAlignment="1">
      <alignment vertical="center"/>
    </xf>
    <xf numFmtId="0" fontId="5" fillId="2" borderId="1" xfId="1" applyFont="1" applyFill="1" applyBorder="1" applyAlignment="1">
      <alignment vertical="center"/>
    </xf>
    <xf numFmtId="167" fontId="1" fillId="2" borderId="0" xfId="1" applyNumberFormat="1" applyFill="1" applyBorder="1" applyAlignment="1">
      <alignment horizontal="center" vertical="center"/>
    </xf>
    <xf numFmtId="0" fontId="3" fillId="2" borderId="0" xfId="1" applyFont="1" applyFill="1" applyBorder="1" applyAlignment="1" applyProtection="1">
      <alignment vertical="center"/>
      <protection locked="0"/>
    </xf>
    <xf numFmtId="0" fontId="28" fillId="2" borderId="7" xfId="1" applyFont="1" applyFill="1" applyBorder="1" applyAlignment="1">
      <alignment vertical="center"/>
    </xf>
    <xf numFmtId="0" fontId="1" fillId="2" borderId="0" xfId="1" applyFont="1" applyFill="1" applyBorder="1" applyAlignment="1" applyProtection="1">
      <alignment vertical="center"/>
      <protection locked="0"/>
    </xf>
    <xf numFmtId="0" fontId="1" fillId="0" borderId="0" xfId="1" applyFill="1" applyAlignment="1">
      <alignment vertical="center" wrapText="1"/>
    </xf>
    <xf numFmtId="0" fontId="1" fillId="3" borderId="0" xfId="1" applyFill="1" applyAlignment="1">
      <alignment vertical="center" wrapText="1"/>
    </xf>
    <xf numFmtId="164" fontId="5" fillId="2" borderId="0" xfId="1" applyNumberFormat="1" applyFont="1" applyFill="1" applyBorder="1" applyAlignment="1">
      <alignment horizontal="center" vertical="center" wrapText="1"/>
    </xf>
    <xf numFmtId="0" fontId="1" fillId="2" borderId="7" xfId="1" applyFill="1" applyBorder="1" applyAlignment="1">
      <alignment vertical="center" wrapText="1"/>
    </xf>
    <xf numFmtId="0" fontId="1" fillId="2" borderId="0" xfId="1" quotePrefix="1" applyFont="1" applyFill="1" applyBorder="1" applyAlignment="1">
      <alignment vertical="center"/>
    </xf>
    <xf numFmtId="0" fontId="18" fillId="2" borderId="0" xfId="1" applyFont="1" applyFill="1" applyBorder="1" applyAlignment="1" applyProtection="1">
      <alignment vertical="center"/>
      <protection locked="0"/>
    </xf>
    <xf numFmtId="0" fontId="3" fillId="2" borderId="0" xfId="1" quotePrefix="1" applyFont="1" applyFill="1" applyBorder="1" applyAlignment="1" applyProtection="1">
      <alignment vertical="center"/>
      <protection locked="0"/>
    </xf>
    <xf numFmtId="0" fontId="1" fillId="2" borderId="0" xfId="1" applyNumberFormat="1" applyFill="1" applyBorder="1" applyAlignment="1">
      <alignment horizontal="center" vertical="center"/>
    </xf>
    <xf numFmtId="164" fontId="4" fillId="9" borderId="22" xfId="1" applyNumberFormat="1" applyFont="1" applyFill="1" applyBorder="1" applyAlignment="1">
      <alignment horizontal="center" vertical="center"/>
    </xf>
    <xf numFmtId="0" fontId="29" fillId="2" borderId="0" xfId="1" applyFont="1" applyFill="1" applyBorder="1" applyAlignment="1">
      <alignment horizontal="right" vertical="center"/>
    </xf>
    <xf numFmtId="0" fontId="1" fillId="2" borderId="0" xfId="1" applyFill="1" applyAlignment="1">
      <alignment vertical="center"/>
    </xf>
    <xf numFmtId="0" fontId="30" fillId="2" borderId="0" xfId="1" applyFont="1" applyFill="1" applyBorder="1" applyAlignment="1">
      <alignment vertical="center"/>
    </xf>
    <xf numFmtId="0" fontId="24" fillId="2" borderId="0" xfId="1" applyFont="1" applyFill="1" applyBorder="1" applyAlignment="1">
      <alignment vertical="center"/>
    </xf>
    <xf numFmtId="4" fontId="1" fillId="10" borderId="0" xfId="1" applyNumberFormat="1" applyFont="1" applyFill="1" applyBorder="1" applyAlignment="1">
      <alignment vertical="center"/>
    </xf>
    <xf numFmtId="0" fontId="4" fillId="10" borderId="0" xfId="1" applyFont="1" applyFill="1" applyAlignment="1">
      <alignment horizontal="center" vertical="center"/>
    </xf>
    <xf numFmtId="0" fontId="1" fillId="10" borderId="0" xfId="1" applyFill="1" applyAlignment="1">
      <alignment horizontal="center" vertical="center"/>
    </xf>
    <xf numFmtId="0" fontId="5" fillId="10" borderId="0" xfId="1" applyFont="1" applyFill="1" applyAlignment="1">
      <alignment horizontal="center" vertical="center"/>
    </xf>
    <xf numFmtId="0" fontId="1" fillId="10" borderId="0" xfId="1" applyFill="1" applyAlignment="1">
      <alignment vertical="center"/>
    </xf>
    <xf numFmtId="0" fontId="5" fillId="10" borderId="0" xfId="1" applyFont="1" applyFill="1" applyAlignment="1">
      <alignment vertical="center"/>
    </xf>
    <xf numFmtId="164" fontId="3" fillId="2" borderId="2" xfId="1" applyNumberFormat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vertical="center"/>
    </xf>
    <xf numFmtId="0" fontId="30" fillId="2" borderId="0" xfId="1" applyFont="1" applyFill="1" applyBorder="1" applyAlignment="1">
      <alignment horizontal="left" vertical="center"/>
    </xf>
    <xf numFmtId="0" fontId="5" fillId="2" borderId="0" xfId="1" applyFont="1" applyFill="1" applyAlignment="1">
      <alignment horizontal="center" vertical="center"/>
    </xf>
    <xf numFmtId="167" fontId="5" fillId="2" borderId="0" xfId="1" applyNumberFormat="1" applyFont="1" applyFill="1" applyBorder="1" applyAlignment="1">
      <alignment horizontal="right" vertical="center"/>
    </xf>
    <xf numFmtId="170" fontId="1" fillId="2" borderId="0" xfId="1" applyNumberFormat="1" applyFill="1" applyBorder="1" applyAlignment="1">
      <alignment vertical="center"/>
    </xf>
    <xf numFmtId="0" fontId="1" fillId="2" borderId="0" xfId="1" applyFill="1" applyBorder="1" applyAlignment="1">
      <alignment horizontal="right" vertical="center"/>
    </xf>
    <xf numFmtId="164" fontId="3" fillId="2" borderId="0" xfId="1" applyNumberFormat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right" vertical="center"/>
    </xf>
    <xf numFmtId="0" fontId="5" fillId="2" borderId="0" xfId="1" applyFont="1" applyFill="1" applyBorder="1" applyAlignment="1">
      <alignment vertical="center"/>
    </xf>
    <xf numFmtId="166" fontId="1" fillId="2" borderId="4" xfId="1" applyNumberFormat="1" applyFont="1" applyFill="1" applyBorder="1" applyAlignment="1">
      <alignment vertical="center"/>
    </xf>
    <xf numFmtId="166" fontId="1" fillId="0" borderId="19" xfId="1" applyNumberFormat="1" applyFont="1" applyFill="1" applyBorder="1" applyAlignment="1">
      <alignment vertical="center"/>
    </xf>
    <xf numFmtId="0" fontId="4" fillId="2" borderId="19" xfId="1" applyFont="1" applyFill="1" applyBorder="1" applyAlignment="1">
      <alignment horizontal="center" vertical="center"/>
    </xf>
    <xf numFmtId="0" fontId="5" fillId="2" borderId="21" xfId="1" applyFont="1" applyFill="1" applyBorder="1" applyAlignment="1">
      <alignment vertical="center"/>
    </xf>
    <xf numFmtId="0" fontId="5" fillId="2" borderId="0" xfId="1" applyFont="1" applyFill="1" applyBorder="1" applyAlignment="1">
      <alignment horizontal="left" vertical="center"/>
    </xf>
    <xf numFmtId="164" fontId="5" fillId="2" borderId="4" xfId="1" applyNumberFormat="1" applyFont="1" applyFill="1" applyBorder="1" applyAlignment="1">
      <alignment horizontal="right" vertical="center"/>
    </xf>
    <xf numFmtId="0" fontId="1" fillId="2" borderId="25" xfId="1" applyFont="1" applyFill="1" applyBorder="1" applyAlignment="1">
      <alignment horizontal="center" vertical="center"/>
    </xf>
    <xf numFmtId="0" fontId="5" fillId="2" borderId="26" xfId="1" applyFont="1" applyFill="1" applyBorder="1" applyAlignment="1">
      <alignment horizontal="center" vertical="center"/>
    </xf>
    <xf numFmtId="0" fontId="1" fillId="2" borderId="26" xfId="1" applyFont="1" applyFill="1" applyBorder="1" applyAlignment="1">
      <alignment vertical="center"/>
    </xf>
    <xf numFmtId="0" fontId="3" fillId="11" borderId="8" xfId="1" applyFont="1" applyFill="1" applyBorder="1" applyAlignment="1">
      <alignment vertical="center"/>
    </xf>
    <xf numFmtId="0" fontId="10" fillId="11" borderId="20" xfId="1" applyFont="1" applyFill="1" applyBorder="1" applyAlignment="1">
      <alignment vertical="center"/>
    </xf>
    <xf numFmtId="4" fontId="1" fillId="10" borderId="0" xfId="1" applyNumberFormat="1" applyFont="1" applyFill="1" applyAlignment="1">
      <alignment vertical="center"/>
    </xf>
    <xf numFmtId="167" fontId="5" fillId="10" borderId="0" xfId="1" applyNumberFormat="1" applyFont="1" applyFill="1" applyAlignment="1">
      <alignment horizontal="center" vertical="center"/>
    </xf>
    <xf numFmtId="0" fontId="4" fillId="10" borderId="0" xfId="1" applyFont="1" applyFill="1" applyAlignment="1">
      <alignment horizontal="right" vertical="center"/>
    </xf>
    <xf numFmtId="171" fontId="1" fillId="10" borderId="0" xfId="1" applyNumberFormat="1" applyFill="1" applyAlignment="1">
      <alignment vertical="center"/>
    </xf>
    <xf numFmtId="172" fontId="3" fillId="10" borderId="0" xfId="1" applyNumberFormat="1" applyFont="1" applyFill="1" applyBorder="1" applyAlignment="1">
      <alignment horizontal="left" vertical="center"/>
    </xf>
    <xf numFmtId="0" fontId="4" fillId="10" borderId="2" xfId="1" applyFont="1" applyFill="1" applyBorder="1" applyAlignment="1">
      <alignment vertical="center"/>
    </xf>
    <xf numFmtId="0" fontId="4" fillId="10" borderId="0" xfId="1" applyFont="1" applyFill="1" applyBorder="1" applyAlignment="1">
      <alignment vertical="center"/>
    </xf>
    <xf numFmtId="173" fontId="5" fillId="6" borderId="1" xfId="1" applyNumberFormat="1" applyFont="1" applyFill="1" applyBorder="1" applyAlignment="1">
      <alignment vertical="center"/>
    </xf>
    <xf numFmtId="0" fontId="4" fillId="6" borderId="2" xfId="1" applyFont="1" applyFill="1" applyBorder="1" applyAlignment="1">
      <alignment horizontal="center" vertical="center"/>
    </xf>
    <xf numFmtId="167" fontId="3" fillId="6" borderId="2" xfId="1" applyNumberFormat="1" applyFont="1" applyFill="1" applyBorder="1" applyAlignment="1">
      <alignment horizontal="center" vertical="center"/>
    </xf>
    <xf numFmtId="167" fontId="31" fillId="6" borderId="2" xfId="1" applyNumberFormat="1" applyFont="1" applyFill="1" applyBorder="1" applyAlignment="1">
      <alignment horizontal="center" vertical="center"/>
    </xf>
    <xf numFmtId="167" fontId="5" fillId="6" borderId="2" xfId="1" applyNumberFormat="1" applyFont="1" applyFill="1" applyBorder="1" applyAlignment="1">
      <alignment horizontal="center" vertical="center"/>
    </xf>
    <xf numFmtId="0" fontId="4" fillId="6" borderId="2" xfId="1" applyFont="1" applyFill="1" applyBorder="1" applyAlignment="1">
      <alignment horizontal="right" vertical="center"/>
    </xf>
    <xf numFmtId="0" fontId="1" fillId="6" borderId="2" xfId="1" applyFill="1" applyBorder="1" applyAlignment="1">
      <alignment vertical="center"/>
    </xf>
    <xf numFmtId="172" fontId="3" fillId="6" borderId="2" xfId="1" applyNumberFormat="1" applyFont="1" applyFill="1" applyBorder="1" applyAlignment="1">
      <alignment horizontal="left" vertical="center"/>
    </xf>
    <xf numFmtId="0" fontId="4" fillId="6" borderId="3" xfId="1" applyFont="1" applyFill="1" applyBorder="1" applyAlignment="1">
      <alignment vertical="center"/>
    </xf>
    <xf numFmtId="173" fontId="5" fillId="6" borderId="4" xfId="1" applyNumberFormat="1" applyFont="1" applyFill="1" applyBorder="1" applyAlignment="1">
      <alignment vertical="center"/>
    </xf>
    <xf numFmtId="0" fontId="4" fillId="6" borderId="0" xfId="1" applyFont="1" applyFill="1" applyBorder="1" applyAlignment="1">
      <alignment horizontal="center" vertical="center"/>
    </xf>
    <xf numFmtId="167" fontId="31" fillId="6" borderId="0" xfId="1" applyNumberFormat="1" applyFont="1" applyFill="1" applyBorder="1" applyAlignment="1">
      <alignment horizontal="right" vertical="center"/>
    </xf>
    <xf numFmtId="167" fontId="5" fillId="6" borderId="0" xfId="1" applyNumberFormat="1" applyFont="1" applyFill="1" applyBorder="1" applyAlignment="1">
      <alignment horizontal="center" vertical="center"/>
    </xf>
    <xf numFmtId="0" fontId="4" fillId="6" borderId="0" xfId="1" applyFont="1" applyFill="1" applyBorder="1" applyAlignment="1">
      <alignment horizontal="right" vertical="center"/>
    </xf>
    <xf numFmtId="0" fontId="1" fillId="6" borderId="0" xfId="1" applyFill="1" applyBorder="1" applyAlignment="1">
      <alignment vertical="center"/>
    </xf>
    <xf numFmtId="172" fontId="3" fillId="6" borderId="0" xfId="1" applyNumberFormat="1" applyFont="1" applyFill="1" applyBorder="1" applyAlignment="1">
      <alignment horizontal="left" vertical="center"/>
    </xf>
    <xf numFmtId="0" fontId="4" fillId="6" borderId="7" xfId="1" applyFont="1" applyFill="1" applyBorder="1" applyAlignment="1">
      <alignment vertical="center"/>
    </xf>
    <xf numFmtId="164" fontId="4" fillId="6" borderId="0" xfId="1" applyNumberFormat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vertical="center"/>
    </xf>
    <xf numFmtId="0" fontId="32" fillId="0" borderId="0" xfId="1" applyFont="1" applyFill="1" applyBorder="1" applyAlignment="1" applyProtection="1">
      <alignment vertical="center"/>
      <protection locked="0"/>
    </xf>
    <xf numFmtId="167" fontId="3" fillId="6" borderId="0" xfId="1" applyNumberFormat="1" applyFont="1" applyFill="1" applyBorder="1" applyAlignment="1">
      <alignment horizontal="center" vertical="center"/>
    </xf>
    <xf numFmtId="167" fontId="31" fillId="6" borderId="0" xfId="1" applyNumberFormat="1" applyFont="1" applyFill="1" applyBorder="1" applyAlignment="1">
      <alignment horizontal="center" vertical="center"/>
    </xf>
    <xf numFmtId="172" fontId="33" fillId="6" borderId="0" xfId="1" applyNumberFormat="1" applyFont="1" applyFill="1" applyBorder="1" applyAlignment="1">
      <alignment horizontal="left" vertical="center"/>
    </xf>
    <xf numFmtId="167" fontId="31" fillId="6" borderId="27" xfId="1" applyNumberFormat="1" applyFont="1" applyFill="1" applyBorder="1" applyAlignment="1">
      <alignment horizontal="center" vertical="center"/>
    </xf>
    <xf numFmtId="0" fontId="1" fillId="0" borderId="4" xfId="1" applyFont="1" applyFill="1" applyBorder="1" applyAlignment="1">
      <alignment vertical="center"/>
    </xf>
    <xf numFmtId="167" fontId="31" fillId="6" borderId="28" xfId="1" applyNumberFormat="1" applyFont="1" applyFill="1" applyBorder="1" applyAlignment="1">
      <alignment horizontal="center" vertical="center"/>
    </xf>
    <xf numFmtId="167" fontId="31" fillId="6" borderId="29" xfId="1" applyNumberFormat="1" applyFont="1" applyFill="1" applyBorder="1" applyAlignment="1">
      <alignment horizontal="center" vertical="center"/>
    </xf>
    <xf numFmtId="167" fontId="31" fillId="6" borderId="30" xfId="1" applyNumberFormat="1" applyFont="1" applyFill="1" applyBorder="1" applyAlignment="1">
      <alignment horizontal="center" vertical="center"/>
    </xf>
    <xf numFmtId="0" fontId="5" fillId="6" borderId="0" xfId="1" applyFont="1" applyFill="1" applyBorder="1" applyAlignment="1">
      <alignment horizontal="right" vertical="center"/>
    </xf>
    <xf numFmtId="172" fontId="1" fillId="6" borderId="0" xfId="1" applyNumberFormat="1" applyFont="1" applyFill="1" applyBorder="1" applyAlignment="1">
      <alignment horizontal="left" vertical="center"/>
    </xf>
    <xf numFmtId="167" fontId="31" fillId="6" borderId="31" xfId="1" applyNumberFormat="1" applyFont="1" applyFill="1" applyBorder="1" applyAlignment="1">
      <alignment horizontal="center" vertical="center"/>
    </xf>
    <xf numFmtId="167" fontId="31" fillId="6" borderId="32" xfId="1" applyNumberFormat="1" applyFont="1" applyFill="1" applyBorder="1" applyAlignment="1">
      <alignment horizontal="center" vertical="center"/>
    </xf>
    <xf numFmtId="167" fontId="31" fillId="6" borderId="33" xfId="1" applyNumberFormat="1" applyFont="1" applyFill="1" applyBorder="1" applyAlignment="1">
      <alignment horizontal="center" vertical="center"/>
    </xf>
    <xf numFmtId="174" fontId="1" fillId="6" borderId="0" xfId="1" applyNumberFormat="1" applyFont="1" applyFill="1" applyBorder="1" applyAlignment="1">
      <alignment horizontal="left" vertical="center"/>
    </xf>
    <xf numFmtId="0" fontId="1" fillId="6" borderId="4" xfId="1" applyFont="1" applyFill="1" applyBorder="1" applyAlignment="1">
      <alignment vertical="center"/>
    </xf>
    <xf numFmtId="0" fontId="1" fillId="6" borderId="0" xfId="1" applyFill="1" applyBorder="1" applyAlignment="1">
      <alignment horizontal="center" vertical="center" wrapText="1"/>
    </xf>
    <xf numFmtId="0" fontId="2" fillId="6" borderId="34" xfId="1" applyFont="1" applyFill="1" applyBorder="1" applyAlignment="1">
      <alignment horizontal="center" vertical="center" wrapText="1"/>
    </xf>
    <xf numFmtId="0" fontId="2" fillId="6" borderId="35" xfId="1" applyFont="1" applyFill="1" applyBorder="1" applyAlignment="1">
      <alignment horizontal="center" vertical="center" wrapText="1"/>
    </xf>
    <xf numFmtId="0" fontId="2" fillId="6" borderId="36" xfId="1" applyFont="1" applyFill="1" applyBorder="1" applyAlignment="1">
      <alignment horizontal="center" vertical="center" wrapText="1"/>
    </xf>
    <xf numFmtId="0" fontId="3" fillId="6" borderId="0" xfId="1" applyFont="1" applyFill="1" applyBorder="1" applyAlignment="1">
      <alignment vertical="center" wrapText="1"/>
    </xf>
    <xf numFmtId="0" fontId="1" fillId="6" borderId="7" xfId="1" applyFill="1" applyBorder="1" applyAlignment="1">
      <alignment vertical="center"/>
    </xf>
    <xf numFmtId="0" fontId="4" fillId="6" borderId="0" xfId="1" applyFont="1" applyFill="1" applyBorder="1" applyAlignment="1">
      <alignment horizontal="center" vertical="center" wrapText="1"/>
    </xf>
    <xf numFmtId="0" fontId="5" fillId="6" borderId="0" xfId="1" applyFont="1" applyFill="1" applyBorder="1" applyAlignment="1">
      <alignment horizontal="center" vertical="center"/>
    </xf>
    <xf numFmtId="175" fontId="34" fillId="6" borderId="0" xfId="1" applyNumberFormat="1" applyFont="1" applyFill="1" applyBorder="1" applyAlignment="1">
      <alignment vertical="center"/>
    </xf>
    <xf numFmtId="0" fontId="1" fillId="0" borderId="0" xfId="1" applyFill="1" applyAlignment="1" applyProtection="1">
      <alignment vertical="center"/>
      <protection locked="0"/>
    </xf>
    <xf numFmtId="0" fontId="4" fillId="6" borderId="7" xfId="1" applyFont="1" applyFill="1" applyBorder="1" applyAlignment="1">
      <alignment horizontal="center" vertical="center"/>
    </xf>
    <xf numFmtId="0" fontId="31" fillId="6" borderId="0" xfId="1" applyFont="1" applyFill="1" applyBorder="1" applyAlignment="1">
      <alignment horizontal="center" vertical="center"/>
    </xf>
    <xf numFmtId="174" fontId="34" fillId="6" borderId="0" xfId="1" applyNumberFormat="1" applyFont="1" applyFill="1" applyBorder="1" applyAlignment="1">
      <alignment vertical="center"/>
    </xf>
    <xf numFmtId="0" fontId="1" fillId="12" borderId="0" xfId="1" applyFill="1" applyBorder="1" applyAlignment="1" applyProtection="1">
      <alignment horizontal="left" vertical="top"/>
      <protection locked="0"/>
    </xf>
    <xf numFmtId="0" fontId="1" fillId="6" borderId="8" xfId="1" applyFont="1" applyFill="1" applyBorder="1" applyAlignment="1">
      <alignment horizontal="center" vertical="center"/>
    </xf>
    <xf numFmtId="0" fontId="4" fillId="6" borderId="9" xfId="1" applyFont="1" applyFill="1" applyBorder="1" applyAlignment="1">
      <alignment horizontal="center" vertical="center"/>
    </xf>
    <xf numFmtId="0" fontId="1" fillId="6" borderId="9" xfId="1" applyFill="1" applyBorder="1" applyAlignment="1">
      <alignment vertical="center"/>
    </xf>
    <xf numFmtId="0" fontId="1" fillId="6" borderId="10" xfId="1" applyFill="1" applyBorder="1" applyAlignment="1">
      <alignment vertical="center"/>
    </xf>
    <xf numFmtId="0" fontId="3" fillId="2" borderId="0" xfId="1" applyFont="1" applyFill="1" applyBorder="1" applyAlignment="1">
      <alignment horizontal="left" vertical="top" wrapText="1"/>
    </xf>
    <xf numFmtId="0" fontId="3" fillId="2" borderId="12" xfId="1" applyFont="1" applyFill="1" applyBorder="1" applyAlignment="1">
      <alignment horizontal="left" vertical="top" wrapText="1"/>
    </xf>
    <xf numFmtId="0" fontId="1" fillId="5" borderId="6" xfId="1" applyFill="1" applyBorder="1" applyAlignment="1" applyProtection="1">
      <alignment horizontal="center" vertical="center"/>
      <protection locked="0"/>
    </xf>
    <xf numFmtId="0" fontId="1" fillId="5" borderId="5" xfId="1" applyFill="1" applyBorder="1" applyAlignment="1" applyProtection="1">
      <alignment horizontal="center" vertical="center"/>
      <protection locked="0"/>
    </xf>
    <xf numFmtId="0" fontId="3" fillId="2" borderId="0" xfId="1" applyFont="1" applyFill="1" applyBorder="1" applyAlignment="1">
      <alignment horizontal="center" vertical="center"/>
    </xf>
    <xf numFmtId="167" fontId="1" fillId="7" borderId="6" xfId="1" applyNumberFormat="1" applyFill="1" applyBorder="1" applyAlignment="1" applyProtection="1">
      <alignment horizontal="center" vertical="center"/>
      <protection locked="0"/>
    </xf>
    <xf numFmtId="167" fontId="1" fillId="7" borderId="5" xfId="1" applyNumberFormat="1" applyFill="1" applyBorder="1" applyAlignment="1" applyProtection="1">
      <alignment horizontal="center" vertical="center"/>
      <protection locked="0"/>
    </xf>
    <xf numFmtId="0" fontId="3" fillId="2" borderId="0" xfId="1" applyFont="1" applyFill="1" applyBorder="1" applyAlignment="1">
      <alignment horizontal="left" vertical="center"/>
    </xf>
    <xf numFmtId="0" fontId="3" fillId="2" borderId="12" xfId="1" applyFont="1" applyFill="1" applyBorder="1" applyAlignment="1">
      <alignment horizontal="left" vertical="center"/>
    </xf>
    <xf numFmtId="0" fontId="2" fillId="2" borderId="0" xfId="1" applyFont="1" applyFill="1" applyBorder="1" applyAlignment="1">
      <alignment horizontal="center" vertical="center"/>
    </xf>
    <xf numFmtId="0" fontId="1" fillId="7" borderId="6" xfId="1" applyNumberFormat="1" applyFill="1" applyBorder="1" applyAlignment="1">
      <alignment horizontal="center" vertical="center"/>
    </xf>
    <xf numFmtId="0" fontId="1" fillId="7" borderId="5" xfId="1" applyNumberFormat="1" applyFill="1" applyBorder="1" applyAlignment="1">
      <alignment horizontal="center" vertical="center"/>
    </xf>
    <xf numFmtId="165" fontId="1" fillId="5" borderId="6" xfId="1" applyNumberFormat="1" applyFill="1" applyBorder="1" applyAlignment="1" applyProtection="1">
      <alignment horizontal="center" vertical="center"/>
      <protection locked="0"/>
    </xf>
    <xf numFmtId="165" fontId="1" fillId="5" borderId="5" xfId="1" applyNumberFormat="1" applyFill="1" applyBorder="1" applyAlignment="1" applyProtection="1">
      <alignment horizontal="center" vertical="center"/>
      <protection locked="0"/>
    </xf>
    <xf numFmtId="0" fontId="1" fillId="5" borderId="17" xfId="1" applyFill="1" applyBorder="1" applyAlignment="1" applyProtection="1">
      <alignment horizontal="center" vertical="center"/>
      <protection locked="0"/>
    </xf>
    <xf numFmtId="0" fontId="1" fillId="5" borderId="16" xfId="1" applyFill="1" applyBorder="1" applyAlignment="1" applyProtection="1">
      <alignment horizontal="center" vertical="center"/>
      <protection locked="0"/>
    </xf>
    <xf numFmtId="168" fontId="1" fillId="7" borderId="6" xfId="1" applyNumberFormat="1" applyFill="1" applyBorder="1" applyAlignment="1" applyProtection="1">
      <alignment horizontal="center" vertical="center"/>
      <protection locked="0"/>
    </xf>
    <xf numFmtId="168" fontId="1" fillId="7" borderId="5" xfId="1" applyNumberFormat="1" applyFill="1" applyBorder="1" applyAlignment="1" applyProtection="1">
      <alignment horizontal="center" vertical="center"/>
      <protection locked="0"/>
    </xf>
    <xf numFmtId="0" fontId="1" fillId="7" borderId="6" xfId="1" applyFont="1" applyFill="1" applyBorder="1" applyAlignment="1" applyProtection="1">
      <alignment horizontal="center" vertical="center"/>
      <protection locked="0"/>
    </xf>
    <xf numFmtId="0" fontId="1" fillId="7" borderId="5" xfId="1" applyFont="1" applyFill="1" applyBorder="1" applyAlignment="1" applyProtection="1">
      <alignment horizontal="center" vertical="center"/>
      <protection locked="0"/>
    </xf>
    <xf numFmtId="167" fontId="1" fillId="8" borderId="6" xfId="1" applyNumberFormat="1" applyFill="1" applyBorder="1" applyAlignment="1">
      <alignment horizontal="center" vertical="center"/>
    </xf>
    <xf numFmtId="167" fontId="1" fillId="8" borderId="5" xfId="1" applyNumberFormat="1" applyFill="1" applyBorder="1" applyAlignment="1">
      <alignment horizontal="center" vertical="center"/>
    </xf>
    <xf numFmtId="0" fontId="1" fillId="2" borderId="0" xfId="1" applyFont="1" applyFill="1" applyBorder="1" applyAlignment="1">
      <alignment horizontal="left" vertical="top" wrapText="1"/>
    </xf>
    <xf numFmtId="0" fontId="1" fillId="2" borderId="12" xfId="1" applyFont="1" applyFill="1" applyBorder="1" applyAlignment="1">
      <alignment horizontal="left" vertical="top" wrapText="1"/>
    </xf>
    <xf numFmtId="0" fontId="1" fillId="2" borderId="0" xfId="1" applyFont="1" applyFill="1" applyBorder="1" applyAlignment="1">
      <alignment horizontal="center" vertical="center" wrapText="1"/>
    </xf>
    <xf numFmtId="0" fontId="1" fillId="7" borderId="6" xfId="1" applyNumberFormat="1" applyFill="1" applyBorder="1" applyAlignment="1" applyProtection="1">
      <alignment horizontal="center" vertical="center"/>
      <protection locked="0"/>
    </xf>
    <xf numFmtId="0" fontId="1" fillId="7" borderId="5" xfId="1" applyNumberFormat="1" applyFill="1" applyBorder="1" applyAlignment="1" applyProtection="1">
      <alignment horizontal="center" vertical="center"/>
      <protection locked="0"/>
    </xf>
    <xf numFmtId="168" fontId="1" fillId="7" borderId="6" xfId="1" applyNumberFormat="1" applyFill="1" applyBorder="1" applyAlignment="1">
      <alignment horizontal="center" vertical="center"/>
    </xf>
    <xf numFmtId="168" fontId="1" fillId="7" borderId="5" xfId="1" applyNumberFormat="1" applyFill="1" applyBorder="1" applyAlignment="1">
      <alignment horizontal="center" vertical="center"/>
    </xf>
    <xf numFmtId="0" fontId="1" fillId="8" borderId="0" xfId="1" applyFill="1" applyBorder="1" applyAlignment="1">
      <alignment horizontal="center" vertical="center"/>
    </xf>
    <xf numFmtId="0" fontId="19" fillId="2" borderId="7" xfId="1" applyFont="1" applyFill="1" applyBorder="1" applyAlignment="1">
      <alignment horizontal="left" vertical="center" wrapText="1"/>
    </xf>
    <xf numFmtId="0" fontId="3" fillId="2" borderId="0" xfId="1" applyNumberFormat="1" applyFont="1" applyFill="1" applyBorder="1" applyAlignment="1">
      <alignment horizontal="left" vertical="top" wrapText="1"/>
    </xf>
    <xf numFmtId="0" fontId="3" fillId="2" borderId="12" xfId="1" applyNumberFormat="1" applyFont="1" applyFill="1" applyBorder="1" applyAlignment="1">
      <alignment horizontal="left" vertical="top" wrapText="1"/>
    </xf>
    <xf numFmtId="0" fontId="1" fillId="8" borderId="6" xfId="1" applyFill="1" applyBorder="1" applyAlignment="1">
      <alignment horizontal="center" vertical="center"/>
    </xf>
    <xf numFmtId="0" fontId="1" fillId="8" borderId="5" xfId="1" applyFill="1" applyBorder="1" applyAlignment="1">
      <alignment horizontal="center" vertical="center"/>
    </xf>
    <xf numFmtId="167" fontId="1" fillId="2" borderId="0" xfId="1" applyNumberFormat="1" applyFill="1" applyBorder="1" applyAlignment="1">
      <alignment horizontal="center" vertical="center"/>
    </xf>
    <xf numFmtId="169" fontId="1" fillId="7" borderId="6" xfId="1" applyNumberFormat="1" applyFill="1" applyBorder="1" applyAlignment="1" applyProtection="1">
      <alignment horizontal="center" vertical="center"/>
      <protection locked="0"/>
    </xf>
    <xf numFmtId="169" fontId="1" fillId="7" borderId="5" xfId="1" applyNumberFormat="1" applyFill="1" applyBorder="1" applyAlignment="1" applyProtection="1">
      <alignment horizontal="center" vertical="center"/>
      <protection locked="0"/>
    </xf>
    <xf numFmtId="167" fontId="1" fillId="7" borderId="6" xfId="1" applyNumberFormat="1" applyFill="1" applyBorder="1" applyAlignment="1" applyProtection="1">
      <alignment horizontal="center" vertical="center" wrapText="1"/>
      <protection locked="0"/>
    </xf>
    <xf numFmtId="167" fontId="1" fillId="7" borderId="5" xfId="1" applyNumberFormat="1" applyFill="1" applyBorder="1" applyAlignment="1" applyProtection="1">
      <alignment horizontal="center" vertical="center" wrapText="1"/>
      <protection locked="0"/>
    </xf>
    <xf numFmtId="0" fontId="1" fillId="2" borderId="26" xfId="1" applyFont="1" applyFill="1" applyBorder="1" applyAlignment="1">
      <alignment horizontal="left" vertical="center" wrapText="1"/>
    </xf>
    <xf numFmtId="0" fontId="1" fillId="2" borderId="25" xfId="1" applyFont="1" applyFill="1" applyBorder="1" applyAlignment="1">
      <alignment horizontal="left" vertical="center" wrapText="1"/>
    </xf>
    <xf numFmtId="0" fontId="1" fillId="2" borderId="0" xfId="1" applyFont="1" applyFill="1" applyBorder="1" applyAlignment="1">
      <alignment horizontal="left" vertical="center" wrapText="1"/>
    </xf>
    <xf numFmtId="0" fontId="5" fillId="13" borderId="0" xfId="1" applyFont="1" applyFill="1" applyAlignment="1" applyProtection="1">
      <alignment horizontal="center" vertical="center"/>
      <protection locked="0"/>
    </xf>
    <xf numFmtId="164" fontId="31" fillId="6" borderId="0" xfId="1" applyNumberFormat="1" applyFont="1" applyFill="1" applyBorder="1" applyAlignment="1">
      <alignment horizontal="center" vertical="center"/>
    </xf>
    <xf numFmtId="0" fontId="5" fillId="2" borderId="21" xfId="1" applyFont="1" applyFill="1" applyBorder="1" applyAlignment="1">
      <alignment horizontal="center" vertical="center"/>
    </xf>
    <xf numFmtId="0" fontId="5" fillId="2" borderId="24" xfId="1" applyFont="1" applyFill="1" applyBorder="1" applyAlignment="1">
      <alignment horizontal="center" vertical="center"/>
    </xf>
    <xf numFmtId="0" fontId="4" fillId="6" borderId="0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176" fontId="5" fillId="6" borderId="4" xfId="1" applyNumberFormat="1" applyFont="1" applyFill="1" applyBorder="1" applyAlignment="1">
      <alignment vertical="center"/>
    </xf>
    <xf numFmtId="0" fontId="5" fillId="6" borderId="4" xfId="1" applyFont="1" applyFill="1" applyBorder="1" applyAlignment="1">
      <alignment vertical="center"/>
    </xf>
    <xf numFmtId="0" fontId="2" fillId="2" borderId="23" xfId="1" applyFont="1" applyFill="1" applyBorder="1" applyAlignment="1">
      <alignment horizontal="center" vertical="center"/>
    </xf>
    <xf numFmtId="14" fontId="1" fillId="14" borderId="0" xfId="1" applyNumberFormat="1" applyFill="1" applyAlignment="1">
      <alignment horizontal="center" vertical="center"/>
    </xf>
    <xf numFmtId="0" fontId="1" fillId="14" borderId="0" xfId="1" applyFill="1" applyAlignment="1">
      <alignment horizontal="center" vertical="center"/>
    </xf>
    <xf numFmtId="0" fontId="1" fillId="5" borderId="6" xfId="1" applyFill="1" applyBorder="1" applyAlignment="1">
      <alignment horizontal="center" vertical="center"/>
    </xf>
    <xf numFmtId="0" fontId="1" fillId="5" borderId="5" xfId="1" applyFill="1" applyBorder="1" applyAlignment="1">
      <alignment horizontal="center" vertical="center"/>
    </xf>
    <xf numFmtId="0" fontId="1" fillId="8" borderId="0" xfId="1" applyFill="1" applyBorder="1" applyAlignment="1" applyProtection="1">
      <alignment horizontal="center" vertical="center"/>
      <protection locked="0"/>
    </xf>
    <xf numFmtId="0" fontId="1" fillId="8" borderId="6" xfId="1" applyFill="1" applyBorder="1" applyAlignment="1" applyProtection="1">
      <alignment horizontal="center" vertical="center"/>
    </xf>
    <xf numFmtId="0" fontId="1" fillId="8" borderId="5" xfId="1" applyFill="1" applyBorder="1" applyAlignment="1" applyProtection="1">
      <alignment horizontal="center" vertical="center"/>
    </xf>
    <xf numFmtId="0" fontId="35" fillId="0" borderId="38" xfId="1" applyFont="1" applyFill="1" applyBorder="1" applyAlignment="1" applyProtection="1">
      <alignment horizontal="left" vertical="center"/>
      <protection locked="0"/>
    </xf>
    <xf numFmtId="0" fontId="1" fillId="0" borderId="26" xfId="1" applyBorder="1" applyAlignment="1" applyProtection="1">
      <alignment horizontal="left" vertical="center"/>
      <protection locked="0"/>
    </xf>
    <xf numFmtId="0" fontId="1" fillId="0" borderId="37" xfId="1" applyBorder="1" applyAlignment="1" applyProtection="1">
      <alignment horizontal="left" vertical="center"/>
      <protection locked="0"/>
    </xf>
    <xf numFmtId="0" fontId="17" fillId="2" borderId="7" xfId="2" applyFont="1" applyFill="1" applyBorder="1" applyAlignment="1">
      <alignment horizontal="left" wrapText="1" indent="3" readingOrder="1"/>
    </xf>
    <xf numFmtId="0" fontId="17" fillId="2" borderId="0" xfId="2" applyFont="1" applyFill="1" applyBorder="1" applyAlignment="1">
      <alignment horizontal="left" wrapText="1" indent="3" readingOrder="1"/>
    </xf>
    <xf numFmtId="0" fontId="12" fillId="2" borderId="7" xfId="1" applyFont="1" applyFill="1" applyBorder="1" applyAlignment="1">
      <alignment horizontal="left" wrapText="1"/>
    </xf>
    <xf numFmtId="0" fontId="12" fillId="2" borderId="0" xfId="1" applyFont="1" applyFill="1" applyBorder="1" applyAlignment="1">
      <alignment horizontal="left" wrapText="1"/>
    </xf>
    <xf numFmtId="169" fontId="1" fillId="7" borderId="17" xfId="1" applyNumberFormat="1" applyFill="1" applyBorder="1" applyAlignment="1" applyProtection="1">
      <alignment horizontal="center" vertical="center"/>
      <protection locked="0"/>
    </xf>
    <xf numFmtId="169" fontId="1" fillId="7" borderId="16" xfId="1" applyNumberFormat="1" applyFill="1" applyBorder="1" applyAlignment="1" applyProtection="1">
      <alignment horizontal="center" vertical="center"/>
      <protection locked="0"/>
    </xf>
    <xf numFmtId="169" fontId="1" fillId="7" borderId="15" xfId="1" applyNumberFormat="1" applyFill="1" applyBorder="1" applyAlignment="1" applyProtection="1">
      <alignment horizontal="center" vertical="center"/>
      <protection locked="0"/>
    </xf>
    <xf numFmtId="169" fontId="1" fillId="7" borderId="14" xfId="1" applyNumberFormat="1" applyFill="1" applyBorder="1" applyAlignment="1" applyProtection="1">
      <alignment horizontal="center" vertical="center"/>
      <protection locked="0"/>
    </xf>
    <xf numFmtId="0" fontId="13" fillId="2" borderId="0" xfId="1" applyFont="1" applyFill="1" applyBorder="1" applyAlignment="1">
      <alignment horizontal="left" wrapText="1"/>
    </xf>
    <xf numFmtId="164" fontId="14" fillId="2" borderId="13" xfId="1" applyNumberFormat="1" applyFont="1" applyFill="1" applyBorder="1" applyAlignment="1">
      <alignment horizontal="center" vertical="center" wrapText="1"/>
    </xf>
    <xf numFmtId="164" fontId="14" fillId="2" borderId="4" xfId="1" applyNumberFormat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left" vertical="center" wrapText="1"/>
    </xf>
    <xf numFmtId="0" fontId="3" fillId="2" borderId="12" xfId="1" applyFont="1" applyFill="1" applyBorder="1" applyAlignment="1">
      <alignment horizontal="left" vertical="center" wrapText="1"/>
    </xf>
    <xf numFmtId="170" fontId="1" fillId="5" borderId="18" xfId="1" applyNumberFormat="1" applyFill="1" applyBorder="1" applyAlignment="1" applyProtection="1">
      <alignment horizontal="center" vertical="center"/>
      <protection locked="0"/>
    </xf>
    <xf numFmtId="0" fontId="1" fillId="2" borderId="0" xfId="1" applyFont="1" applyFill="1" applyBorder="1" applyAlignment="1">
      <alignment horizontal="left" wrapText="1"/>
    </xf>
    <xf numFmtId="0" fontId="1" fillId="2" borderId="12" xfId="1" applyFont="1" applyFill="1" applyBorder="1" applyAlignment="1">
      <alignment horizontal="left" wrapText="1"/>
    </xf>
    <xf numFmtId="0" fontId="1" fillId="2" borderId="12" xfId="1" applyFont="1" applyFill="1" applyBorder="1" applyAlignment="1">
      <alignment horizontal="left" vertical="center" wrapText="1"/>
    </xf>
    <xf numFmtId="0" fontId="12" fillId="2" borderId="12" xfId="1" applyFont="1" applyFill="1" applyBorder="1" applyAlignment="1">
      <alignment horizontal="left" wrapText="1"/>
    </xf>
    <xf numFmtId="0" fontId="0" fillId="0" borderId="39" xfId="0" applyBorder="1"/>
    <xf numFmtId="0" fontId="39" fillId="0" borderId="39" xfId="0" applyFont="1" applyBorder="1"/>
    <xf numFmtId="44" fontId="39" fillId="0" borderId="39" xfId="4" applyFont="1" applyBorder="1"/>
    <xf numFmtId="0" fontId="0" fillId="0" borderId="26" xfId="0" applyBorder="1"/>
    <xf numFmtId="0" fontId="0" fillId="0" borderId="37" xfId="0" applyBorder="1"/>
    <xf numFmtId="0" fontId="39" fillId="0" borderId="38" xfId="0" applyFont="1" applyBorder="1"/>
  </cellXfs>
  <cellStyles count="5">
    <cellStyle name="Euro" xfId="3"/>
    <cellStyle name="Monétaire" xfId="4" builtinId="4"/>
    <cellStyle name="Normal" xfId="0" builtinId="0"/>
    <cellStyle name="Normal 2" xfId="1"/>
    <cellStyle name="Normal 3" xfId="2"/>
  </cellStyles>
  <dxfs count="2">
    <dxf>
      <font>
        <color rgb="FF99CCFF"/>
      </font>
      <fill>
        <patternFill patternType="solid">
          <bgColor rgb="FF99CCFF"/>
        </patternFill>
      </fill>
    </dxf>
    <dxf>
      <font>
        <condense val="0"/>
        <extend val="0"/>
        <color indexed="10"/>
      </font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76200</xdr:colOff>
      <xdr:row>6</xdr:row>
      <xdr:rowOff>63500</xdr:rowOff>
    </xdr:from>
    <xdr:to>
      <xdr:col>11</xdr:col>
      <xdr:colOff>939800</xdr:colOff>
      <xdr:row>14</xdr:row>
      <xdr:rowOff>12700</xdr:rowOff>
    </xdr:to>
    <xdr:pic>
      <xdr:nvPicPr>
        <xdr:cNvPr id="158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242300" y="977900"/>
          <a:ext cx="2921000" cy="116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495300</xdr:colOff>
      <xdr:row>45</xdr:row>
      <xdr:rowOff>50800</xdr:rowOff>
    </xdr:from>
    <xdr:to>
      <xdr:col>7</xdr:col>
      <xdr:colOff>1168400</xdr:colOff>
      <xdr:row>50</xdr:row>
      <xdr:rowOff>0</xdr:rowOff>
    </xdr:to>
    <xdr:sp macro="" textlink="">
      <xdr:nvSpPr>
        <xdr:cNvPr id="3" name="ZoneTexte 2"/>
        <xdr:cNvSpPr txBox="1"/>
      </xdr:nvSpPr>
      <xdr:spPr>
        <a:xfrm>
          <a:off x="5651500" y="9372600"/>
          <a:ext cx="1981200" cy="901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nepas utiliser çà pour faire des liste </a:t>
          </a:r>
        </a:p>
        <a:p>
          <a:r>
            <a:rPr lang="fr-FR" sz="1100"/>
            <a:t>voir données  validation</a:t>
          </a:r>
        </a:p>
        <a:p>
          <a:r>
            <a:rPr lang="fr-FR" sz="1100"/>
            <a:t>mettre le choix en colonneC</a:t>
          </a:r>
        </a:p>
      </xdr:txBody>
    </xdr:sp>
    <xdr:clientData/>
  </xdr:twoCellAnchor>
  <xdr:twoCellAnchor>
    <xdr:from>
      <xdr:col>6</xdr:col>
      <xdr:colOff>317500</xdr:colOff>
      <xdr:row>46</xdr:row>
      <xdr:rowOff>82550</xdr:rowOff>
    </xdr:from>
    <xdr:to>
      <xdr:col>6</xdr:col>
      <xdr:colOff>482600</xdr:colOff>
      <xdr:row>46</xdr:row>
      <xdr:rowOff>127000</xdr:rowOff>
    </xdr:to>
    <xdr:cxnSp macro="">
      <xdr:nvCxnSpPr>
        <xdr:cNvPr id="5" name="Connecteur droit avec flèche 4"/>
        <xdr:cNvCxnSpPr/>
      </xdr:nvCxnSpPr>
      <xdr:spPr>
        <a:xfrm rot="10800000" flipV="1">
          <a:off x="5473700" y="9594850"/>
          <a:ext cx="165100" cy="4445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952500</xdr:colOff>
      <xdr:row>31</xdr:row>
      <xdr:rowOff>38100</xdr:rowOff>
    </xdr:from>
    <xdr:to>
      <xdr:col>7</xdr:col>
      <xdr:colOff>495300</xdr:colOff>
      <xdr:row>40</xdr:row>
      <xdr:rowOff>57150</xdr:rowOff>
    </xdr:to>
    <xdr:sp macro="" textlink="">
      <xdr:nvSpPr>
        <xdr:cNvPr id="6" name="ZoneTexte 5"/>
        <xdr:cNvSpPr txBox="1"/>
      </xdr:nvSpPr>
      <xdr:spPr>
        <a:xfrm>
          <a:off x="1231900" y="6286500"/>
          <a:ext cx="5727700" cy="2114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1)les données a recuperer doivent</a:t>
          </a:r>
          <a:r>
            <a:rPr lang="fr-FR" sz="1100" baseline="0"/>
            <a:t> etre IMPERATIVEMENT en colonne C</a:t>
          </a:r>
        </a:p>
        <a:p>
          <a:r>
            <a:rPr lang="fr-FR" sz="1100" baseline="0"/>
            <a:t>2) pour ce qui est des choix dans liste ;NE PAS UTILISER  des trucs issus de formulaire ou objet vba </a:t>
          </a:r>
        </a:p>
        <a:p>
          <a:r>
            <a:rPr lang="fr-FR" sz="1100" baseline="0"/>
            <a:t>   car ce sont des objets ,pas des cellules donc pas reconnus  dans ce cas tu optes pour des listes de choix issues de Données &gt;&gt;&gt;validation &gt;&gt;&gt;liste   et toujours en colonne C </a:t>
          </a:r>
        </a:p>
        <a:p>
          <a:r>
            <a:rPr lang="fr-FR" sz="1100" b="1" baseline="0">
              <a:solidFill>
                <a:srgbClr val="FF0000"/>
              </a:solidFill>
            </a:rPr>
            <a:t>  si des val sont saisies ailleurs ,elles ne seront pas recupérées </a:t>
          </a:r>
        </a:p>
        <a:p>
          <a:r>
            <a:rPr lang="fr-FR" sz="1100" b="1" baseline="0">
              <a:solidFill>
                <a:srgbClr val="FF0000"/>
              </a:solidFill>
            </a:rPr>
            <a:t> </a:t>
          </a:r>
          <a:r>
            <a:rPr lang="fr-FR" sz="1100" b="1" baseline="0">
              <a:solidFill>
                <a:sysClr val="windowText" lastClr="000000"/>
              </a:solidFill>
            </a:rPr>
            <a:t>donc un libelle par ligne  et la quantité &gt;&gt;&gt;prix ..... 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QY4GS6CO/CHIFFRAGE%20COMMERCIAUX%20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QY4GS6CO/CHIFFRAGE%20PV%20VILLA%20VERSION%20DEFINITIVE%2020%2006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AISIE (2)"/>
      <sheetName val="PV COM 2014"/>
      <sheetName val="MAC 2014"/>
      <sheetName val="TARIF DE VENTE 2015"/>
      <sheetName val="ESCBETON 2014"/>
      <sheetName val="ESCBOIS 2014"/>
      <sheetName val=" GCBETON 2014"/>
      <sheetName val="FAC 2014"/>
      <sheetName val="ZINC 2014"/>
      <sheetName val="PE PG 2014"/>
      <sheetName val="TOIT 2014"/>
      <sheetName val="VR 2014"/>
      <sheetName val="MEN 2014"/>
      <sheetName val="PLATRISO 2014"/>
      <sheetName val="SANI 2014"/>
      <sheetName val="ELECT 2014"/>
      <sheetName val="CARR 2014"/>
      <sheetName val="liste com"/>
      <sheetName val="CHAUFF 2014"/>
      <sheetName val="Feuil1"/>
    </sheetNames>
    <sheetDataSet>
      <sheetData sheetId="0" refreshError="1"/>
      <sheetData sheetId="1">
        <row r="10">
          <cell r="F10">
            <v>850</v>
          </cell>
        </row>
        <row r="11">
          <cell r="F11">
            <v>790</v>
          </cell>
        </row>
        <row r="12">
          <cell r="F12">
            <v>1320</v>
          </cell>
        </row>
        <row r="13">
          <cell r="F13">
            <v>1300</v>
          </cell>
        </row>
        <row r="14">
          <cell r="F14">
            <v>1500</v>
          </cell>
        </row>
        <row r="18">
          <cell r="F18">
            <v>1850</v>
          </cell>
        </row>
        <row r="19">
          <cell r="F19">
            <v>2500</v>
          </cell>
        </row>
      </sheetData>
      <sheetData sheetId="2">
        <row r="8">
          <cell r="B8" t="str">
            <v>PAS DE CHANGEMENT</v>
          </cell>
        </row>
        <row r="9">
          <cell r="B9" t="str">
            <v>GARAGE ACCOLE A LA MAISON 2 PANS 18m² avec 1 PG métal, dalle béton (sans châssis).</v>
          </cell>
          <cell r="C9" t="str">
            <v>u</v>
          </cell>
          <cell r="D9">
            <v>9600</v>
          </cell>
        </row>
        <row r="10">
          <cell r="B10" t="str">
            <v>GARAGE DOUBLE ACCOLE A LA MAISON 2 PANS 34 m² avec 2 PG métal, dalle béton (sans châssis).</v>
          </cell>
          <cell r="C10" t="str">
            <v>u</v>
          </cell>
          <cell r="D10">
            <v>14160</v>
          </cell>
        </row>
        <row r="11">
          <cell r="B11" t="str">
            <v>GARAGE NON ACCOLE 2 PANS 18 m² avec 1 PG métal, dalle béton 1châssis.</v>
          </cell>
          <cell r="C11" t="str">
            <v>u</v>
          </cell>
          <cell r="D11">
            <v>14040</v>
          </cell>
        </row>
        <row r="12">
          <cell r="B12" t="str">
            <v>GARAGE DOUBLE NON ACCOLE  2 PANS 36 m² avec 2 PG métal basculante, dalle béton 1châssis.</v>
          </cell>
          <cell r="C12" t="str">
            <v>u</v>
          </cell>
          <cell r="D12">
            <v>20705</v>
          </cell>
        </row>
        <row r="13">
          <cell r="B13" t="str">
            <v>ABRI EN LIMITE OUVERT 4 PANS 20 m² avec 2 piliers bois, sans dallage</v>
          </cell>
          <cell r="C13" t="str">
            <v>u</v>
          </cell>
          <cell r="D13">
            <v>8590</v>
          </cell>
        </row>
        <row r="14">
          <cell r="B14" t="str">
            <v xml:space="preserve">GARAGE EN LIMITE NON ACCOLE DOUBLE 4 PANS 32 m² avec 1 PG métal, dalle béton, 1 châssis </v>
          </cell>
          <cell r="C14" t="str">
            <v>u</v>
          </cell>
          <cell r="D14">
            <v>19300</v>
          </cell>
        </row>
        <row r="15">
          <cell r="B15" t="str">
            <v xml:space="preserve">ROTONDE OUVERTE  EN TRADI </v>
          </cell>
          <cell r="C15" t="str">
            <v>u</v>
          </cell>
          <cell r="D15">
            <v>13740</v>
          </cell>
        </row>
        <row r="16">
          <cell r="D16">
            <v>340</v>
          </cell>
        </row>
        <row r="17">
          <cell r="D17">
            <v>276</v>
          </cell>
        </row>
        <row r="18">
          <cell r="D18">
            <v>52</v>
          </cell>
        </row>
        <row r="19">
          <cell r="D19">
            <v>350</v>
          </cell>
        </row>
        <row r="20">
          <cell r="D20">
            <v>450</v>
          </cell>
        </row>
        <row r="25">
          <cell r="D25">
            <v>530</v>
          </cell>
        </row>
        <row r="26">
          <cell r="D26">
            <v>700</v>
          </cell>
        </row>
        <row r="27">
          <cell r="D27">
            <v>730</v>
          </cell>
        </row>
        <row r="28">
          <cell r="D28">
            <v>510</v>
          </cell>
        </row>
        <row r="29">
          <cell r="D29">
            <v>530</v>
          </cell>
        </row>
        <row r="30">
          <cell r="D30">
            <v>720</v>
          </cell>
        </row>
        <row r="31">
          <cell r="D31">
            <v>510</v>
          </cell>
        </row>
        <row r="32">
          <cell r="D32">
            <v>553</v>
          </cell>
        </row>
        <row r="33">
          <cell r="D33">
            <v>760</v>
          </cell>
        </row>
        <row r="34">
          <cell r="D34">
            <v>600</v>
          </cell>
        </row>
        <row r="35">
          <cell r="D35">
            <v>550</v>
          </cell>
        </row>
        <row r="36">
          <cell r="D36">
            <v>730</v>
          </cell>
        </row>
        <row r="40">
          <cell r="D40">
            <v>1300</v>
          </cell>
        </row>
        <row r="41">
          <cell r="D41">
            <v>1460</v>
          </cell>
        </row>
        <row r="42">
          <cell r="D42">
            <v>1546</v>
          </cell>
        </row>
        <row r="44">
          <cell r="D44">
            <v>700</v>
          </cell>
        </row>
        <row r="45">
          <cell r="D45">
            <v>1556</v>
          </cell>
        </row>
        <row r="53">
          <cell r="D53">
            <v>23</v>
          </cell>
        </row>
        <row r="55">
          <cell r="D55">
            <v>590</v>
          </cell>
        </row>
        <row r="56">
          <cell r="D56">
            <v>700</v>
          </cell>
        </row>
        <row r="57">
          <cell r="D57">
            <v>283</v>
          </cell>
        </row>
        <row r="59">
          <cell r="D59">
            <v>23</v>
          </cell>
        </row>
        <row r="60">
          <cell r="D60">
            <v>585</v>
          </cell>
        </row>
        <row r="61">
          <cell r="D61">
            <v>2982</v>
          </cell>
        </row>
        <row r="62">
          <cell r="D62">
            <v>280</v>
          </cell>
        </row>
        <row r="64">
          <cell r="D64">
            <v>23</v>
          </cell>
        </row>
        <row r="65">
          <cell r="D65">
            <v>700</v>
          </cell>
        </row>
        <row r="66">
          <cell r="D66">
            <v>138</v>
          </cell>
        </row>
        <row r="69">
          <cell r="D69">
            <v>233</v>
          </cell>
        </row>
        <row r="72">
          <cell r="D72">
            <v>380</v>
          </cell>
        </row>
        <row r="73">
          <cell r="D73">
            <v>300</v>
          </cell>
        </row>
        <row r="76">
          <cell r="D76">
            <v>450</v>
          </cell>
        </row>
        <row r="79">
          <cell r="D79">
            <v>1630</v>
          </cell>
        </row>
        <row r="80">
          <cell r="D80">
            <v>2700</v>
          </cell>
        </row>
        <row r="82">
          <cell r="D82">
            <v>703</v>
          </cell>
        </row>
        <row r="83">
          <cell r="D83">
            <v>263</v>
          </cell>
        </row>
        <row r="85">
          <cell r="D85">
            <v>27</v>
          </cell>
        </row>
        <row r="86">
          <cell r="D86">
            <v>104</v>
          </cell>
        </row>
        <row r="87">
          <cell r="D87">
            <v>222</v>
          </cell>
        </row>
        <row r="88">
          <cell r="D88">
            <v>140</v>
          </cell>
        </row>
        <row r="95">
          <cell r="B95" t="str">
            <v>Poteau B.A.20 X 20 pour auvent (sans collerette)</v>
          </cell>
          <cell r="C95" t="str">
            <v>U</v>
          </cell>
          <cell r="D95">
            <v>233</v>
          </cell>
        </row>
        <row r="96">
          <cell r="B96" t="str">
            <v xml:space="preserve">Poteau B.A.28 X 28 avec embase et collerette carrée pour auvent </v>
          </cell>
          <cell r="C96" t="str">
            <v>U</v>
          </cell>
          <cell r="D96">
            <v>581</v>
          </cell>
        </row>
        <row r="97">
          <cell r="B97" t="str">
            <v xml:space="preserve">Poteau B.A. circulaire diam. 25 avec collerette carrée pour auvent </v>
          </cell>
          <cell r="C97" t="str">
            <v>U</v>
          </cell>
          <cell r="D97">
            <v>618</v>
          </cell>
        </row>
        <row r="98">
          <cell r="B98" t="str">
            <v xml:space="preserve">Poteau B.A. circulaire diam. 25 avec collerette ronde (WEZER) pour auvent </v>
          </cell>
          <cell r="C98" t="str">
            <v>U</v>
          </cell>
          <cell r="D98">
            <v>755</v>
          </cell>
        </row>
        <row r="99">
          <cell r="D99">
            <v>117</v>
          </cell>
        </row>
        <row r="100">
          <cell r="D100">
            <v>290</v>
          </cell>
        </row>
        <row r="102">
          <cell r="D102">
            <v>54</v>
          </cell>
        </row>
        <row r="103">
          <cell r="D103">
            <v>406</v>
          </cell>
        </row>
        <row r="104">
          <cell r="D104">
            <v>581</v>
          </cell>
        </row>
        <row r="107">
          <cell r="D107">
            <v>95</v>
          </cell>
        </row>
        <row r="108">
          <cell r="D108">
            <v>137</v>
          </cell>
        </row>
        <row r="109">
          <cell r="D109">
            <v>76.75</v>
          </cell>
        </row>
        <row r="112">
          <cell r="D112">
            <v>85</v>
          </cell>
        </row>
        <row r="113">
          <cell r="D113">
            <v>55</v>
          </cell>
        </row>
        <row r="114">
          <cell r="D114">
            <v>95</v>
          </cell>
        </row>
        <row r="116">
          <cell r="B116" t="str">
            <v xml:space="preserve">1) le ml de mur extérieur et intérieur (y/c garage et refends)    si hauteur 0,60ml     </v>
          </cell>
          <cell r="C116" t="str">
            <v>ml</v>
          </cell>
          <cell r="D116">
            <v>100</v>
          </cell>
        </row>
        <row r="117">
          <cell r="B117" t="str">
            <v>1) le ml de mur extérieur et intérieur (y/c garage et refends)   si hauteur 1,00ml</v>
          </cell>
          <cell r="C117" t="str">
            <v>ml</v>
          </cell>
          <cell r="D117">
            <v>153</v>
          </cell>
        </row>
        <row r="118">
          <cell r="D118">
            <v>97</v>
          </cell>
        </row>
        <row r="120">
          <cell r="D120">
            <v>60</v>
          </cell>
        </row>
        <row r="121">
          <cell r="B121" t="str">
            <v>Étanchéité à chaud d'une terrasse si cave ou sous sol dessous</v>
          </cell>
          <cell r="C121" t="str">
            <v>m²</v>
          </cell>
          <cell r="D121">
            <v>155</v>
          </cell>
        </row>
        <row r="122">
          <cell r="B122" t="str">
            <v>Étanchéité à froid (bicouche avec delta ms) sur partie habitable</v>
          </cell>
          <cell r="C122" t="str">
            <v>m²</v>
          </cell>
          <cell r="D122">
            <v>120</v>
          </cell>
        </row>
        <row r="124">
          <cell r="B124" t="str">
            <v>Mur de soutènement en stepoc de 20 enduit 1 face (hors drainage et évac. terre) hauteur 1,20ml</v>
          </cell>
          <cell r="C124" t="str">
            <v>ml</v>
          </cell>
          <cell r="D124">
            <v>450</v>
          </cell>
        </row>
        <row r="125">
          <cell r="B125" t="str">
            <v>Mur de soutènement en stepoc de 20 enduit 1 face (hors drainage et évac. terre), hauteur 1,50ml</v>
          </cell>
          <cell r="C125" t="str">
            <v>ml</v>
          </cell>
          <cell r="D125">
            <v>589</v>
          </cell>
        </row>
        <row r="129">
          <cell r="B129" t="str">
            <v xml:space="preserve">Pour le remplacement d'une toiture 2 pans par une toiture terrasse inaccessible </v>
          </cell>
          <cell r="C129" t="str">
            <v>m²</v>
          </cell>
          <cell r="D129">
            <v>175</v>
          </cell>
        </row>
        <row r="130">
          <cell r="B130" t="str">
            <v>Pour le remplacement d'une toiture 3 pans par une toiture terrasse inaccessible</v>
          </cell>
          <cell r="C130" t="str">
            <v>m²</v>
          </cell>
          <cell r="D130">
            <v>151</v>
          </cell>
        </row>
        <row r="131">
          <cell r="B131" t="str">
            <v>Pour le remplacement d'une toiture terrasse inaccessible par une toiture accessible (dalle sur plots) hors garde corps</v>
          </cell>
          <cell r="C131" t="str">
            <v>m²</v>
          </cell>
          <cell r="D131">
            <v>190</v>
          </cell>
        </row>
        <row r="132">
          <cell r="B132" t="str">
            <v>Ajout sur plancher d'une terrasse isolée avec dalle sur plots</v>
          </cell>
          <cell r="C132" t="str">
            <v>m²</v>
          </cell>
          <cell r="D132">
            <v>286</v>
          </cell>
        </row>
        <row r="133">
          <cell r="B133" t="str">
            <v>Pour le remplacement d'une toiture terrasse inaccessible par une toiture avec végétalisation extensive jusqu'à 30 m²           au-delà de 30m²=126€</v>
          </cell>
          <cell r="C133" t="str">
            <v>m²</v>
          </cell>
          <cell r="D133">
            <v>140</v>
          </cell>
        </row>
        <row r="134">
          <cell r="B134" t="str">
            <v>remplacement tuile par bac acier plat avec écran sous toiture                                     estimation</v>
          </cell>
          <cell r="C134" t="str">
            <v>m²</v>
          </cell>
          <cell r="D134">
            <v>40</v>
          </cell>
        </row>
        <row r="136">
          <cell r="B136" t="str">
            <v>Pour la fourniture et pose d'un isolant de sol de 48mm (TMS MF SI EFISOL) sous dallage R=2,20</v>
          </cell>
          <cell r="C136" t="str">
            <v>m²</v>
          </cell>
          <cell r="D136">
            <v>23</v>
          </cell>
        </row>
        <row r="137">
          <cell r="B137" t="str">
            <v>Pour la fourniture et pose d'un isolant de sol de 56mm (TMS MF SI EFISOL) sous dallage R=2,60</v>
          </cell>
          <cell r="C137" t="str">
            <v>m²</v>
          </cell>
          <cell r="D137">
            <v>26</v>
          </cell>
        </row>
        <row r="138">
          <cell r="B138" t="str">
            <v>Pour la fourniture et pose d'un isolant de sol de 80mm (TMS MF SI EFISOL) sous dallage R=3,70</v>
          </cell>
          <cell r="C138" t="str">
            <v>m²</v>
          </cell>
          <cell r="D138">
            <v>35</v>
          </cell>
        </row>
        <row r="139">
          <cell r="B139" t="str">
            <v>Pour la fourniture et pose d'un isolant de sol de 100mm (TMS MF SI EFISOL) sous dallage R=4,65</v>
          </cell>
          <cell r="C139" t="str">
            <v>m²</v>
          </cell>
          <cell r="D139">
            <v>40</v>
          </cell>
        </row>
        <row r="153">
          <cell r="D153">
            <v>23</v>
          </cell>
        </row>
        <row r="154">
          <cell r="D154">
            <v>15</v>
          </cell>
        </row>
        <row r="163">
          <cell r="D163">
            <v>0</v>
          </cell>
        </row>
        <row r="164">
          <cell r="D164">
            <v>76</v>
          </cell>
        </row>
        <row r="169">
          <cell r="D169">
            <v>45</v>
          </cell>
        </row>
        <row r="170">
          <cell r="D170">
            <v>76</v>
          </cell>
        </row>
        <row r="172">
          <cell r="D172">
            <v>23</v>
          </cell>
        </row>
        <row r="175">
          <cell r="D175">
            <v>35</v>
          </cell>
        </row>
        <row r="178">
          <cell r="D178">
            <v>23</v>
          </cell>
        </row>
        <row r="182">
          <cell r="D182">
            <v>190</v>
          </cell>
        </row>
        <row r="183">
          <cell r="D183">
            <v>90</v>
          </cell>
        </row>
        <row r="184">
          <cell r="D184">
            <v>6250</v>
          </cell>
        </row>
        <row r="185">
          <cell r="D185">
            <v>52</v>
          </cell>
        </row>
        <row r="188">
          <cell r="D188">
            <v>23</v>
          </cell>
        </row>
        <row r="189">
          <cell r="D189">
            <v>340</v>
          </cell>
        </row>
        <row r="192">
          <cell r="D192">
            <v>152</v>
          </cell>
        </row>
        <row r="195">
          <cell r="D195">
            <v>6200</v>
          </cell>
        </row>
        <row r="197">
          <cell r="D197">
            <v>7880</v>
          </cell>
        </row>
        <row r="205">
          <cell r="B205" t="str">
            <v>Brique de 20 à joint mince type PV3+ (IMERYS) R=1</v>
          </cell>
          <cell r="C205" t="str">
            <v>m²</v>
          </cell>
          <cell r="D205">
            <v>18</v>
          </cell>
        </row>
        <row r="206">
          <cell r="B206" t="str">
            <v>Béton cellulaire de 20 type mi 335 (YTONG) R=1,82</v>
          </cell>
          <cell r="C206" t="str">
            <v>m²</v>
          </cell>
          <cell r="D206">
            <v>20</v>
          </cell>
        </row>
        <row r="207">
          <cell r="B207" t="str">
            <v>Bloc VTHERM de 20 (ALKERN) R=1,05   (possibilité de passer en doublage TH32 10+100)</v>
          </cell>
          <cell r="C207" t="str">
            <v>m²</v>
          </cell>
          <cell r="D207">
            <v>3</v>
          </cell>
        </row>
        <row r="208">
          <cell r="B208" t="str">
            <v>Bloc CONFORT de 20 (ALKERN) R=1,32</v>
          </cell>
          <cell r="C208" t="str">
            <v>m²</v>
          </cell>
          <cell r="D208">
            <v>12</v>
          </cell>
        </row>
        <row r="209">
          <cell r="B209" t="str">
            <v>Bloc CONFORT+ de 20 (ALKERN) R=1,85</v>
          </cell>
          <cell r="C209" t="str">
            <v>m²</v>
          </cell>
          <cell r="D209">
            <v>21</v>
          </cell>
        </row>
        <row r="210">
          <cell r="B210" t="str">
            <v>Stepoc de 20 (sur sous sol pour hsp 2,20 )  le calcul se fait sur 2,60ml de hauteur</v>
          </cell>
          <cell r="C210" t="str">
            <v>m²</v>
          </cell>
          <cell r="D210">
            <v>41</v>
          </cell>
        </row>
        <row r="212">
          <cell r="B212" t="str">
            <v>Elevation mur agglos de 20 enduit une face sur une hauteur de 1ml avec drain</v>
          </cell>
          <cell r="C212" t="str">
            <v>ml</v>
          </cell>
          <cell r="D212">
            <v>258</v>
          </cell>
        </row>
        <row r="213">
          <cell r="B213" t="str">
            <v>Elevation mur agglos de 20 enduit une face sur une hauteur de 2ml</v>
          </cell>
          <cell r="C213" t="str">
            <v>ml</v>
          </cell>
          <cell r="D213">
            <v>305</v>
          </cell>
        </row>
        <row r="214">
          <cell r="B214" t="str">
            <v>Couvertine grise 100/30 sur mur</v>
          </cell>
          <cell r="C214" t="str">
            <v>ml</v>
          </cell>
          <cell r="D214">
            <v>40</v>
          </cell>
        </row>
        <row r="222">
          <cell r="D222">
            <v>26</v>
          </cell>
        </row>
        <row r="223">
          <cell r="D223">
            <v>18</v>
          </cell>
        </row>
        <row r="227">
          <cell r="D227">
            <v>55</v>
          </cell>
        </row>
        <row r="228">
          <cell r="D228">
            <v>93</v>
          </cell>
        </row>
        <row r="230">
          <cell r="B230" t="str">
            <v>AUTRE</v>
          </cell>
        </row>
        <row r="231">
          <cell r="B231" t="str">
            <v>PV sur LESTANG ou SURGERES sur TP  90/ QUARTZ</v>
          </cell>
          <cell r="C231" t="str">
            <v>ft</v>
          </cell>
          <cell r="D231">
            <v>3400</v>
          </cell>
        </row>
        <row r="232">
          <cell r="B232" t="str">
            <v>PV sur LESTANG sur SOUS SOL 99</v>
          </cell>
          <cell r="C232" t="str">
            <v>ft</v>
          </cell>
          <cell r="D232">
            <v>5700</v>
          </cell>
        </row>
        <row r="233">
          <cell r="B233" t="str">
            <v>PV sur BEAUJOLAISE 88</v>
          </cell>
          <cell r="C233" t="str">
            <v>ft</v>
          </cell>
          <cell r="D233">
            <v>5100</v>
          </cell>
        </row>
        <row r="234">
          <cell r="B234" t="str">
            <v>PV sur BASTIDE 120</v>
          </cell>
          <cell r="C234" t="str">
            <v>ft</v>
          </cell>
          <cell r="D234">
            <v>4450</v>
          </cell>
        </row>
        <row r="235">
          <cell r="B235" t="str">
            <v>PV sur CLERMOND 100</v>
          </cell>
          <cell r="C235" t="str">
            <v>ft</v>
          </cell>
          <cell r="D235">
            <v>4600</v>
          </cell>
        </row>
        <row r="236">
          <cell r="B236" t="str">
            <v>PV sur COLLONGES 88</v>
          </cell>
          <cell r="C236" t="str">
            <v>ft</v>
          </cell>
          <cell r="D236">
            <v>3400</v>
          </cell>
        </row>
        <row r="237">
          <cell r="B237" t="str">
            <v>PV sur FIDJI 105</v>
          </cell>
          <cell r="C237" t="str">
            <v>ft</v>
          </cell>
          <cell r="D237">
            <v>4700</v>
          </cell>
        </row>
        <row r="238">
          <cell r="B238" t="str">
            <v>PV sur HORIZON 110</v>
          </cell>
          <cell r="C238" t="str">
            <v>ft</v>
          </cell>
          <cell r="D238">
            <v>4100</v>
          </cell>
        </row>
        <row r="239">
          <cell r="B239" t="str">
            <v>PV sur MADRAS 120</v>
          </cell>
          <cell r="C239" t="str">
            <v>ft</v>
          </cell>
          <cell r="D239">
            <v>6500</v>
          </cell>
        </row>
        <row r="240">
          <cell r="B240" t="str">
            <v>PV sur MALAGA 116</v>
          </cell>
          <cell r="C240" t="str">
            <v>ft</v>
          </cell>
          <cell r="D240">
            <v>4700</v>
          </cell>
        </row>
        <row r="241">
          <cell r="B241" t="str">
            <v>PV sur MELODIE 110</v>
          </cell>
          <cell r="C241" t="str">
            <v>ft</v>
          </cell>
          <cell r="D241">
            <v>4100</v>
          </cell>
        </row>
        <row r="242">
          <cell r="B242" t="str">
            <v>PV sur MONSEGUR 153</v>
          </cell>
          <cell r="C242" t="str">
            <v>ft</v>
          </cell>
          <cell r="D242">
            <v>7100</v>
          </cell>
        </row>
        <row r="243">
          <cell r="B243" t="str">
            <v>PV sur MONSEGUR 150 S/SOL</v>
          </cell>
          <cell r="C243" t="str">
            <v>ft</v>
          </cell>
          <cell r="D243">
            <v>5000</v>
          </cell>
        </row>
        <row r="244">
          <cell r="B244" t="str">
            <v>PV sur ROXANE 116</v>
          </cell>
          <cell r="C244" t="str">
            <v>ft</v>
          </cell>
          <cell r="D244">
            <v>6400</v>
          </cell>
        </row>
        <row r="245">
          <cell r="B245" t="str">
            <v>PV sur PANORAMIQUE 127</v>
          </cell>
          <cell r="C245" t="str">
            <v>ft</v>
          </cell>
          <cell r="D245">
            <v>5900</v>
          </cell>
        </row>
        <row r="247">
          <cell r="D247">
            <v>40</v>
          </cell>
        </row>
        <row r="268">
          <cell r="D268">
            <v>540</v>
          </cell>
        </row>
        <row r="269">
          <cell r="D269">
            <v>3900</v>
          </cell>
        </row>
        <row r="270">
          <cell r="D270">
            <v>650</v>
          </cell>
        </row>
        <row r="271">
          <cell r="D271">
            <v>150</v>
          </cell>
        </row>
      </sheetData>
      <sheetData sheetId="3">
        <row r="6">
          <cell r="D6" t="str">
            <v xml:space="preserve">AGATE 87 </v>
          </cell>
          <cell r="F6">
            <v>86.66</v>
          </cell>
          <cell r="G6">
            <v>19.149999999999999</v>
          </cell>
          <cell r="H6">
            <v>89</v>
          </cell>
          <cell r="I6">
            <v>138.75</v>
          </cell>
          <cell r="J6">
            <v>101500</v>
          </cell>
          <cell r="M6">
            <v>101400</v>
          </cell>
          <cell r="P6">
            <v>110400</v>
          </cell>
        </row>
        <row r="7">
          <cell r="D7" t="str">
            <v>AMETHYSTE 89</v>
          </cell>
          <cell r="E7" t="str">
            <v>escalier bois sans contremarches</v>
          </cell>
          <cell r="F7">
            <v>88.34</v>
          </cell>
          <cell r="G7">
            <v>15.9</v>
          </cell>
          <cell r="H7">
            <v>90.55</v>
          </cell>
          <cell r="I7">
            <v>73.45</v>
          </cell>
          <cell r="J7">
            <v>99100</v>
          </cell>
          <cell r="M7">
            <v>97800</v>
          </cell>
          <cell r="P7">
            <v>105660</v>
          </cell>
        </row>
        <row r="8">
          <cell r="D8" t="str">
            <v>AMETHYSTE 91</v>
          </cell>
          <cell r="E8" t="str">
            <v>escalier bois sans contremarches</v>
          </cell>
          <cell r="F8">
            <v>90.26</v>
          </cell>
          <cell r="G8">
            <v>15.9</v>
          </cell>
          <cell r="H8">
            <v>93.2</v>
          </cell>
          <cell r="I8">
            <v>72.25</v>
          </cell>
          <cell r="J8">
            <v>99600</v>
          </cell>
          <cell r="M8">
            <v>98700</v>
          </cell>
          <cell r="P8">
            <v>106100</v>
          </cell>
        </row>
        <row r="9">
          <cell r="D9" t="str">
            <v>AMETHYSTE 100</v>
          </cell>
          <cell r="E9" t="str">
            <v>escalier bois sans contremarches</v>
          </cell>
          <cell r="F9">
            <v>99.63</v>
          </cell>
          <cell r="G9">
            <v>14.35</v>
          </cell>
          <cell r="H9">
            <v>102.3</v>
          </cell>
          <cell r="I9">
            <v>77.150000000000006</v>
          </cell>
          <cell r="J9">
            <v>103560</v>
          </cell>
          <cell r="M9">
            <v>105100</v>
          </cell>
          <cell r="P9">
            <v>111000</v>
          </cell>
        </row>
        <row r="10">
          <cell r="D10" t="str">
            <v>AURORE 100</v>
          </cell>
          <cell r="F10">
            <v>99.04</v>
          </cell>
          <cell r="G10">
            <v>18.3</v>
          </cell>
          <cell r="H10">
            <v>100.95</v>
          </cell>
          <cell r="I10">
            <v>165.25</v>
          </cell>
          <cell r="J10">
            <v>117800</v>
          </cell>
          <cell r="M10">
            <v>117700</v>
          </cell>
          <cell r="P10">
            <v>128400</v>
          </cell>
        </row>
        <row r="11">
          <cell r="D11" t="str">
            <v>BASTIDE 119</v>
          </cell>
          <cell r="E11" t="str">
            <v>escalier bois avec contremarches</v>
          </cell>
          <cell r="F11">
            <v>118.67</v>
          </cell>
          <cell r="G11">
            <v>20.149999999999999</v>
          </cell>
          <cell r="H11">
            <v>121.35</v>
          </cell>
          <cell r="I11">
            <v>103.85</v>
          </cell>
          <cell r="M11">
            <v>124100</v>
          </cell>
          <cell r="P11">
            <v>132500</v>
          </cell>
        </row>
        <row r="12">
          <cell r="D12" t="str">
            <v>BEAUJOLAISE 79</v>
          </cell>
          <cell r="E12" t="str">
            <v>escalier béton brut</v>
          </cell>
          <cell r="F12">
            <v>78.540000000000006</v>
          </cell>
          <cell r="G12">
            <v>87.9</v>
          </cell>
          <cell r="H12">
            <v>81.75</v>
          </cell>
          <cell r="I12">
            <v>106.5</v>
          </cell>
          <cell r="J12">
            <v>115700</v>
          </cell>
          <cell r="M12">
            <v>116300</v>
          </cell>
          <cell r="P12">
            <v>120700</v>
          </cell>
        </row>
        <row r="13">
          <cell r="D13" t="str">
            <v>BEAUJOLAISE 87</v>
          </cell>
          <cell r="E13" t="str">
            <v>escalier béton brut</v>
          </cell>
          <cell r="F13">
            <v>86.21</v>
          </cell>
          <cell r="G13">
            <v>95.85</v>
          </cell>
          <cell r="H13">
            <v>89.45</v>
          </cell>
          <cell r="I13">
            <v>116.4</v>
          </cell>
          <cell r="J13">
            <v>122600</v>
          </cell>
          <cell r="M13">
            <v>121700</v>
          </cell>
          <cell r="P13">
            <v>127600</v>
          </cell>
        </row>
        <row r="14">
          <cell r="D14" t="str">
            <v>BEAUJOLAISE 98</v>
          </cell>
          <cell r="E14" t="str">
            <v>escalier béton brut</v>
          </cell>
          <cell r="F14">
            <v>97.19</v>
          </cell>
          <cell r="G14">
            <v>107.7</v>
          </cell>
          <cell r="H14">
            <v>100.95</v>
          </cell>
          <cell r="I14">
            <v>129</v>
          </cell>
          <cell r="J14">
            <v>130700</v>
          </cell>
          <cell r="M14">
            <v>129300</v>
          </cell>
          <cell r="P14">
            <v>136200</v>
          </cell>
        </row>
        <row r="15">
          <cell r="D15" t="str">
            <v>BORA BORA 113 MEZZ</v>
          </cell>
          <cell r="E15" t="str">
            <v>escalier bois sans contremarches +solivage apparent</v>
          </cell>
          <cell r="F15">
            <v>112.77</v>
          </cell>
          <cell r="G15">
            <v>18.7</v>
          </cell>
          <cell r="H15">
            <v>117.5</v>
          </cell>
          <cell r="I15">
            <v>143.9</v>
          </cell>
          <cell r="M15">
            <v>123500</v>
          </cell>
          <cell r="P15">
            <v>133300</v>
          </cell>
        </row>
        <row r="16">
          <cell r="D16" t="str">
            <v>CLERMONT 89</v>
          </cell>
          <cell r="E16" t="str">
            <v>escalier béton brut accès garage et béton carrelé accès nuit</v>
          </cell>
          <cell r="F16">
            <v>88.68</v>
          </cell>
          <cell r="G16">
            <v>48.3</v>
          </cell>
          <cell r="H16">
            <v>91.7</v>
          </cell>
          <cell r="I16">
            <v>120.9</v>
          </cell>
          <cell r="J16">
            <v>113900</v>
          </cell>
          <cell r="M16">
            <v>111600</v>
          </cell>
          <cell r="P16">
            <v>123300</v>
          </cell>
        </row>
        <row r="17">
          <cell r="D17" t="str">
            <v>CLERMONT 99</v>
          </cell>
          <cell r="E17" t="str">
            <v>escalier béton brut accès garage et béton carrelé accès nuit</v>
          </cell>
          <cell r="F17">
            <v>98.96</v>
          </cell>
          <cell r="G17">
            <v>55.55</v>
          </cell>
          <cell r="H17">
            <v>102.2</v>
          </cell>
          <cell r="I17">
            <v>131.25</v>
          </cell>
          <cell r="J17">
            <v>124800</v>
          </cell>
          <cell r="M17">
            <v>124600</v>
          </cell>
          <cell r="P17">
            <v>134600</v>
          </cell>
        </row>
        <row r="18">
          <cell r="D18" t="str">
            <v>CLERMONT 112 MEZZ</v>
          </cell>
          <cell r="E18" t="str">
            <v>plancher bois mezz</v>
          </cell>
          <cell r="F18">
            <v>111.34</v>
          </cell>
          <cell r="G18">
            <v>49.6</v>
          </cell>
          <cell r="H18">
            <v>114.55</v>
          </cell>
          <cell r="I18">
            <v>120.9</v>
          </cell>
          <cell r="M18">
            <v>130100</v>
          </cell>
          <cell r="P18">
            <v>138500</v>
          </cell>
        </row>
        <row r="19">
          <cell r="D19" t="str">
            <v>COLLONGES 79</v>
          </cell>
          <cell r="E19" t="str">
            <v>escalier bois avec contremarches</v>
          </cell>
          <cell r="F19">
            <v>78.900000000000006</v>
          </cell>
          <cell r="G19">
            <v>18</v>
          </cell>
          <cell r="H19">
            <v>80.5</v>
          </cell>
          <cell r="I19">
            <v>76.95</v>
          </cell>
          <cell r="J19">
            <v>96500</v>
          </cell>
          <cell r="M19">
            <v>95800</v>
          </cell>
          <cell r="P19">
            <v>102600</v>
          </cell>
        </row>
        <row r="20">
          <cell r="D20" t="str">
            <v>COLLONGES 87</v>
          </cell>
          <cell r="E20" t="str">
            <v>escalier bois avec contremarches</v>
          </cell>
          <cell r="F20">
            <v>86.84</v>
          </cell>
          <cell r="G20">
            <v>18</v>
          </cell>
          <cell r="H20">
            <v>88.55</v>
          </cell>
          <cell r="I20">
            <v>81.349999999999994</v>
          </cell>
          <cell r="J20">
            <v>100000</v>
          </cell>
          <cell r="M20">
            <v>99300</v>
          </cell>
          <cell r="P20">
            <v>106500</v>
          </cell>
        </row>
        <row r="21">
          <cell r="D21" t="str">
            <v>COLLONGES 99  4 chambres</v>
          </cell>
          <cell r="E21" t="str">
            <v>escalier bois avec contremarches</v>
          </cell>
          <cell r="F21">
            <v>98.85</v>
          </cell>
          <cell r="G21">
            <v>18</v>
          </cell>
          <cell r="H21">
            <v>100.8</v>
          </cell>
          <cell r="I21">
            <v>80.099999999999994</v>
          </cell>
          <cell r="J21">
            <v>107050</v>
          </cell>
          <cell r="M21">
            <v>106800</v>
          </cell>
          <cell r="P21">
            <v>114200</v>
          </cell>
        </row>
        <row r="22">
          <cell r="D22" t="str">
            <v>COLLONGES 99 4 pans</v>
          </cell>
          <cell r="E22" t="str">
            <v>escalier bois avec contremarches</v>
          </cell>
          <cell r="F22">
            <v>98.78</v>
          </cell>
          <cell r="G22">
            <v>18</v>
          </cell>
          <cell r="H22">
            <v>100.95</v>
          </cell>
          <cell r="I22">
            <v>87.7</v>
          </cell>
          <cell r="J22">
            <v>106700</v>
          </cell>
          <cell r="M22">
            <v>106700</v>
          </cell>
          <cell r="P22">
            <v>114300</v>
          </cell>
        </row>
        <row r="23">
          <cell r="D23" t="str">
            <v>COLLONGES 102</v>
          </cell>
          <cell r="E23" t="str">
            <v>escalier bois avec contremarches</v>
          </cell>
          <cell r="F23">
            <v>101.19</v>
          </cell>
          <cell r="G23">
            <v>17.05</v>
          </cell>
          <cell r="H23">
            <v>104.35</v>
          </cell>
          <cell r="I23">
            <v>97.5</v>
          </cell>
          <cell r="J23">
            <v>111300</v>
          </cell>
          <cell r="M23">
            <v>111400</v>
          </cell>
          <cell r="P23">
            <v>121800</v>
          </cell>
        </row>
        <row r="24">
          <cell r="D24" t="str">
            <v>EMEURAUDE 91</v>
          </cell>
          <cell r="F24">
            <v>90.64</v>
          </cell>
          <cell r="G24">
            <v>12.55</v>
          </cell>
          <cell r="H24">
            <v>105.9</v>
          </cell>
          <cell r="I24">
            <v>142</v>
          </cell>
          <cell r="J24">
            <v>101000</v>
          </cell>
          <cell r="M24">
            <v>101000</v>
          </cell>
          <cell r="P24">
            <v>110700</v>
          </cell>
        </row>
        <row r="25">
          <cell r="D25" t="str">
            <v>FIDJI 104</v>
          </cell>
          <cell r="E25" t="str">
            <v>escalier béton brut accès garage et béton carrelé accès nuit</v>
          </cell>
          <cell r="F25">
            <v>103.03</v>
          </cell>
          <cell r="G25">
            <v>54.1</v>
          </cell>
          <cell r="H25">
            <v>106</v>
          </cell>
          <cell r="I25">
            <v>141.05000000000001</v>
          </cell>
          <cell r="J25">
            <v>124600</v>
          </cell>
          <cell r="M25">
            <v>123700</v>
          </cell>
          <cell r="P25">
            <v>130200</v>
          </cell>
        </row>
        <row r="26">
          <cell r="D26" t="str">
            <v>HARMONIE 124</v>
          </cell>
          <cell r="E26" t="str">
            <v>escalier bois sans contremarches</v>
          </cell>
          <cell r="F26">
            <v>123.29</v>
          </cell>
          <cell r="G26">
            <v>24.75</v>
          </cell>
          <cell r="H26">
            <v>128</v>
          </cell>
          <cell r="I26">
            <v>136.19999999999999</v>
          </cell>
          <cell r="M26">
            <v>135500</v>
          </cell>
          <cell r="P26">
            <v>145400</v>
          </cell>
        </row>
        <row r="27">
          <cell r="D27" t="str">
            <v>HORIZON 92</v>
          </cell>
          <cell r="F27">
            <v>91.39</v>
          </cell>
          <cell r="G27">
            <v>16.399999999999999</v>
          </cell>
          <cell r="H27">
            <v>94.2</v>
          </cell>
          <cell r="I27">
            <v>130.94999999999999</v>
          </cell>
          <cell r="J27">
            <v>95300</v>
          </cell>
          <cell r="M27">
            <v>95800</v>
          </cell>
          <cell r="P27">
            <v>104200</v>
          </cell>
        </row>
        <row r="28">
          <cell r="D28" t="str">
            <v xml:space="preserve">HORIZON  110   </v>
          </cell>
          <cell r="F28">
            <v>109.26</v>
          </cell>
          <cell r="G28">
            <v>16.8</v>
          </cell>
          <cell r="H28">
            <v>112.8</v>
          </cell>
          <cell r="I28">
            <v>151.55000000000001</v>
          </cell>
          <cell r="M28">
            <v>109000</v>
          </cell>
          <cell r="P28">
            <v>120400</v>
          </cell>
        </row>
        <row r="29">
          <cell r="D29" t="str">
            <v>JADE 88</v>
          </cell>
          <cell r="F29">
            <v>87.7</v>
          </cell>
          <cell r="G29">
            <v>40.15</v>
          </cell>
          <cell r="H29">
            <v>91.15</v>
          </cell>
          <cell r="I29">
            <v>158.80000000000001</v>
          </cell>
          <cell r="J29">
            <v>108600</v>
          </cell>
          <cell r="M29">
            <v>108100</v>
          </cell>
          <cell r="P29">
            <v>117400</v>
          </cell>
        </row>
        <row r="30">
          <cell r="D30" t="str">
            <v xml:space="preserve">COLLONGES 98 </v>
          </cell>
          <cell r="E30" t="str">
            <v>VR monoblocs motorisés + escalier bois avec contremarches + plancher non iso (grenier)</v>
          </cell>
          <cell r="F30">
            <v>97.58</v>
          </cell>
          <cell r="G30">
            <v>32.25</v>
          </cell>
          <cell r="H30">
            <v>119.05</v>
          </cell>
          <cell r="I30">
            <v>95.35</v>
          </cell>
          <cell r="J30">
            <v>114600</v>
          </cell>
          <cell r="M30">
            <v>113900</v>
          </cell>
          <cell r="P30">
            <v>120200</v>
          </cell>
        </row>
        <row r="31">
          <cell r="D31" t="str">
            <v>LESTANG  80 avec garage</v>
          </cell>
          <cell r="F31">
            <v>80.22</v>
          </cell>
          <cell r="G31">
            <v>18</v>
          </cell>
          <cell r="H31">
            <v>82</v>
          </cell>
          <cell r="I31">
            <v>120.9</v>
          </cell>
          <cell r="J31">
            <v>89400</v>
          </cell>
          <cell r="M31">
            <v>89300</v>
          </cell>
          <cell r="P31">
            <v>97800</v>
          </cell>
        </row>
        <row r="32">
          <cell r="D32" t="str">
            <v>LESTANG  89 sans garage</v>
          </cell>
          <cell r="F32">
            <v>88.75</v>
          </cell>
          <cell r="H32">
            <v>90.5</v>
          </cell>
          <cell r="I32">
            <v>109.65</v>
          </cell>
          <cell r="J32">
            <v>84800</v>
          </cell>
          <cell r="M32">
            <v>85100</v>
          </cell>
          <cell r="P32">
            <v>94100</v>
          </cell>
        </row>
        <row r="33">
          <cell r="D33" t="str">
            <v>LESTANG  90 avec garage</v>
          </cell>
          <cell r="F33">
            <v>89.46</v>
          </cell>
          <cell r="G33">
            <v>18</v>
          </cell>
          <cell r="H33">
            <v>91.25</v>
          </cell>
          <cell r="I33">
            <v>131</v>
          </cell>
          <cell r="J33">
            <v>93100</v>
          </cell>
          <cell r="M33">
            <v>95000</v>
          </cell>
          <cell r="P33">
            <v>103400</v>
          </cell>
        </row>
        <row r="34">
          <cell r="D34" t="str">
            <v>LESTANG  100 avec garage</v>
          </cell>
          <cell r="F34">
            <v>99.39</v>
          </cell>
          <cell r="G34">
            <v>18</v>
          </cell>
          <cell r="H34">
            <v>101.25</v>
          </cell>
          <cell r="I34">
            <v>141.69999999999999</v>
          </cell>
          <cell r="J34">
            <v>99200</v>
          </cell>
          <cell r="M34">
            <v>99500</v>
          </cell>
          <cell r="P34">
            <v>109500</v>
          </cell>
        </row>
        <row r="35">
          <cell r="D35" t="str">
            <v xml:space="preserve">LESTANG S/SOL 79      </v>
          </cell>
          <cell r="E35" t="str">
            <v>escalier béton brut</v>
          </cell>
          <cell r="F35">
            <v>78.52</v>
          </cell>
          <cell r="G35">
            <v>87.5</v>
          </cell>
          <cell r="H35">
            <v>84.7</v>
          </cell>
          <cell r="I35">
            <v>103.35</v>
          </cell>
          <cell r="J35">
            <v>109100</v>
          </cell>
          <cell r="M35">
            <v>109100</v>
          </cell>
          <cell r="P35">
            <v>113100</v>
          </cell>
        </row>
        <row r="36">
          <cell r="D36" t="str">
            <v>LESTANG S/SOL 87</v>
          </cell>
          <cell r="E36" t="str">
            <v>escalier béton brut</v>
          </cell>
          <cell r="F36">
            <v>86.65</v>
          </cell>
          <cell r="G36">
            <v>97.15</v>
          </cell>
          <cell r="H36">
            <v>90</v>
          </cell>
          <cell r="I36">
            <v>112.2</v>
          </cell>
          <cell r="J36">
            <v>115800</v>
          </cell>
          <cell r="M36">
            <v>115800</v>
          </cell>
          <cell r="P36">
            <v>120500</v>
          </cell>
        </row>
        <row r="37">
          <cell r="D37" t="str">
            <v>LESTANG S/SOL 98</v>
          </cell>
          <cell r="E37" t="str">
            <v>escalier béton brut</v>
          </cell>
          <cell r="F37">
            <v>97.15</v>
          </cell>
          <cell r="G37">
            <v>107.3</v>
          </cell>
          <cell r="H37">
            <v>101.1</v>
          </cell>
          <cell r="I37">
            <v>124.25</v>
          </cell>
          <cell r="J37">
            <v>122400</v>
          </cell>
          <cell r="M37">
            <v>122800</v>
          </cell>
          <cell r="P37">
            <v>127600</v>
          </cell>
        </row>
        <row r="38">
          <cell r="D38" t="str">
            <v xml:space="preserve">LESTANG S/SOL 104  </v>
          </cell>
          <cell r="E38" t="str">
            <v>escalier béton brut</v>
          </cell>
          <cell r="F38">
            <v>103.33</v>
          </cell>
          <cell r="G38">
            <v>113.65</v>
          </cell>
          <cell r="H38">
            <v>106.8</v>
          </cell>
          <cell r="I38">
            <v>137.30000000000001</v>
          </cell>
          <cell r="J38">
            <v>136200</v>
          </cell>
          <cell r="M38">
            <v>137200</v>
          </cell>
          <cell r="P38">
            <v>141500</v>
          </cell>
        </row>
        <row r="39">
          <cell r="D39" t="str">
            <v>MADRAS  118</v>
          </cell>
          <cell r="E39" t="str">
            <v>escalier béton brut</v>
          </cell>
          <cell r="F39">
            <v>117.71</v>
          </cell>
          <cell r="G39">
            <v>112.55</v>
          </cell>
          <cell r="H39">
            <v>121.95</v>
          </cell>
          <cell r="I39">
            <v>143.19999999999999</v>
          </cell>
          <cell r="M39">
            <v>162200</v>
          </cell>
          <cell r="P39">
            <v>169500</v>
          </cell>
        </row>
        <row r="40">
          <cell r="D40" t="str">
            <v>MADRAS  128</v>
          </cell>
          <cell r="E40" t="str">
            <v>escalier béton brut</v>
          </cell>
          <cell r="F40">
            <v>127.98</v>
          </cell>
          <cell r="G40">
            <v>124.15</v>
          </cell>
          <cell r="H40">
            <v>132.25</v>
          </cell>
          <cell r="I40">
            <v>149.85</v>
          </cell>
          <cell r="M40">
            <v>169300</v>
          </cell>
          <cell r="P40">
            <v>175100</v>
          </cell>
        </row>
        <row r="41">
          <cell r="D41" t="str">
            <v>MALAGA 115</v>
          </cell>
          <cell r="E41" t="str">
            <v>escalier bois avec contremarches</v>
          </cell>
          <cell r="F41">
            <v>114.25</v>
          </cell>
          <cell r="G41">
            <v>29.4</v>
          </cell>
          <cell r="H41">
            <v>116.8</v>
          </cell>
          <cell r="I41">
            <v>142.15</v>
          </cell>
          <cell r="M41">
            <v>136200</v>
          </cell>
          <cell r="P41">
            <v>145100</v>
          </cell>
        </row>
        <row r="42">
          <cell r="D42" t="str">
            <v>MELODIE 100</v>
          </cell>
          <cell r="F42">
            <v>99.48</v>
          </cell>
          <cell r="G42">
            <v>18.05</v>
          </cell>
          <cell r="H42">
            <v>102.45</v>
          </cell>
          <cell r="I42">
            <v>141.4</v>
          </cell>
          <cell r="J42">
            <v>104600</v>
          </cell>
          <cell r="M42">
            <v>104400</v>
          </cell>
          <cell r="P42">
            <v>115900</v>
          </cell>
        </row>
        <row r="43">
          <cell r="D43" t="str">
            <v>MELODIE 101</v>
          </cell>
          <cell r="F43">
            <v>99.97</v>
          </cell>
          <cell r="G43">
            <v>18</v>
          </cell>
          <cell r="H43">
            <v>102.9</v>
          </cell>
          <cell r="I43">
            <v>150.5</v>
          </cell>
          <cell r="J43">
            <v>107900</v>
          </cell>
          <cell r="M43">
            <v>108100</v>
          </cell>
          <cell r="P43">
            <v>118100</v>
          </cell>
        </row>
        <row r="44">
          <cell r="D44" t="str">
            <v>MELODIE 109</v>
          </cell>
          <cell r="F44">
            <v>108.73</v>
          </cell>
          <cell r="G44">
            <v>18</v>
          </cell>
          <cell r="H44">
            <v>114.55</v>
          </cell>
          <cell r="I44">
            <v>154.69999999999999</v>
          </cell>
          <cell r="M44">
            <v>112100</v>
          </cell>
          <cell r="P44">
            <v>121400</v>
          </cell>
        </row>
        <row r="45">
          <cell r="D45" t="str">
            <v xml:space="preserve">MONSEGUR  108 </v>
          </cell>
          <cell r="E45" t="str">
            <v>escalier bois sans contremarches et solivage apparent</v>
          </cell>
          <cell r="F45">
            <v>107.13</v>
          </cell>
          <cell r="G45">
            <v>28.75</v>
          </cell>
          <cell r="H45">
            <v>110.1</v>
          </cell>
          <cell r="I45">
            <v>109.6</v>
          </cell>
          <cell r="M45">
            <v>126000</v>
          </cell>
          <cell r="P45">
            <v>136400</v>
          </cell>
        </row>
        <row r="46">
          <cell r="D46" t="str">
            <v>MONSEGUR  132</v>
          </cell>
          <cell r="E46" t="str">
            <v>escalier bois sans contremarches et solivage apparent</v>
          </cell>
          <cell r="F46">
            <v>131.22999999999999</v>
          </cell>
          <cell r="G46">
            <v>18.7</v>
          </cell>
          <cell r="H46">
            <v>134.6</v>
          </cell>
          <cell r="I46">
            <v>119.15</v>
          </cell>
          <cell r="M46">
            <v>136600</v>
          </cell>
          <cell r="P46">
            <v>145900</v>
          </cell>
        </row>
        <row r="47">
          <cell r="D47" t="str">
            <v xml:space="preserve">MONSEGUR 150 </v>
          </cell>
          <cell r="E47" t="str">
            <v>escalier bois sans contremarches et solivage apparent</v>
          </cell>
          <cell r="F47">
            <v>149.76</v>
          </cell>
          <cell r="G47">
            <v>19.7</v>
          </cell>
          <cell r="H47">
            <v>155.75</v>
          </cell>
          <cell r="I47">
            <v>139.4</v>
          </cell>
          <cell r="M47">
            <v>151200</v>
          </cell>
          <cell r="P47">
            <v>162200</v>
          </cell>
        </row>
        <row r="48">
          <cell r="D48" t="str">
            <v>MONSEGUR 151 balcon</v>
          </cell>
          <cell r="E48" t="str">
            <v>escalier bois sans contremarches et solivage apparent</v>
          </cell>
          <cell r="F48">
            <v>150.69</v>
          </cell>
          <cell r="G48">
            <v>19.7</v>
          </cell>
          <cell r="H48">
            <v>155.75</v>
          </cell>
          <cell r="I48">
            <v>146.44999999999999</v>
          </cell>
          <cell r="M48">
            <v>159200</v>
          </cell>
          <cell r="P48">
            <v>168100</v>
          </cell>
        </row>
        <row r="49">
          <cell r="D49" t="str">
            <v>MONSEGUR 150 s/sol</v>
          </cell>
          <cell r="E49" t="str">
            <v>escalier béton brut accès garage et bois sans contremarches accès nuit, solivage apparent</v>
          </cell>
          <cell r="M49">
            <v>185600</v>
          </cell>
          <cell r="P49">
            <v>191800</v>
          </cell>
        </row>
        <row r="50">
          <cell r="D50" t="str">
            <v>MONTBOISSIER 99</v>
          </cell>
          <cell r="E50" t="str">
            <v>escalier béton brut accès garage et béton carrelé accès nuit</v>
          </cell>
          <cell r="F50">
            <v>98.31</v>
          </cell>
          <cell r="G50">
            <v>46.85</v>
          </cell>
          <cell r="H50">
            <v>101.35</v>
          </cell>
          <cell r="I50">
            <v>149.5</v>
          </cell>
          <cell r="J50">
            <v>122300</v>
          </cell>
          <cell r="M50">
            <v>122300</v>
          </cell>
          <cell r="P50">
            <v>132300</v>
          </cell>
        </row>
        <row r="51">
          <cell r="D51" t="str">
            <v>PANORAMIQUE 125</v>
          </cell>
          <cell r="E51" t="str">
            <v>escalier béton brut accès garage et bois avec contremarches accès nuit</v>
          </cell>
          <cell r="F51">
            <v>124.39</v>
          </cell>
          <cell r="G51">
            <v>92.2</v>
          </cell>
          <cell r="H51">
            <v>127.6</v>
          </cell>
          <cell r="I51">
            <v>115.4</v>
          </cell>
          <cell r="M51">
            <v>166900</v>
          </cell>
          <cell r="P51">
            <v>173600</v>
          </cell>
        </row>
        <row r="52">
          <cell r="D52" t="str">
            <v>ROXANE 94</v>
          </cell>
          <cell r="E52" t="str">
            <v>escalier béton brut accès garage et béton carrelé accès nuit</v>
          </cell>
          <cell r="F52">
            <v>93.2</v>
          </cell>
          <cell r="G52">
            <v>37.5</v>
          </cell>
          <cell r="H52">
            <v>96.65</v>
          </cell>
          <cell r="I52">
            <v>108.45</v>
          </cell>
          <cell r="J52">
            <v>124900</v>
          </cell>
          <cell r="M52">
            <v>125100</v>
          </cell>
          <cell r="P52">
            <v>129900</v>
          </cell>
        </row>
        <row r="53">
          <cell r="D53" t="str">
            <v>ROXANE 115</v>
          </cell>
          <cell r="E53" t="str">
            <v>escalier béton brut accès garage et béton carrelé accès nuit</v>
          </cell>
          <cell r="F53">
            <v>114.12</v>
          </cell>
          <cell r="G53">
            <v>48</v>
          </cell>
          <cell r="H53">
            <v>117.05</v>
          </cell>
          <cell r="I53">
            <v>127.85</v>
          </cell>
          <cell r="M53">
            <v>139900</v>
          </cell>
        </row>
        <row r="54">
          <cell r="D54" t="str">
            <v>ROXANE 134 mezz</v>
          </cell>
          <cell r="E54" t="str">
            <v>escalier béton brut accès garage, béton carrelé accès nuit et bois sans contremarches acces mezz,</v>
          </cell>
          <cell r="F54">
            <v>133.54</v>
          </cell>
          <cell r="G54">
            <v>46.9</v>
          </cell>
          <cell r="H54">
            <v>129.9</v>
          </cell>
          <cell r="I54">
            <v>142</v>
          </cell>
          <cell r="M54">
            <v>158300</v>
          </cell>
        </row>
        <row r="55">
          <cell r="D55" t="str">
            <v>RUBIS</v>
          </cell>
          <cell r="E55" t="str">
            <v>escalier bois sans contremarches</v>
          </cell>
          <cell r="F55">
            <v>109.97</v>
          </cell>
          <cell r="G55">
            <v>21.95</v>
          </cell>
          <cell r="H55">
            <v>112.7</v>
          </cell>
          <cell r="I55">
            <v>81.400000000000006</v>
          </cell>
          <cell r="J55">
            <v>115860</v>
          </cell>
          <cell r="M55">
            <v>115300</v>
          </cell>
          <cell r="P55">
            <v>123300</v>
          </cell>
        </row>
        <row r="56">
          <cell r="D56" t="str">
            <v>SAPHIR</v>
          </cell>
          <cell r="E56" t="str">
            <v>escalier bois avec contremarches</v>
          </cell>
          <cell r="F56">
            <v>110.69</v>
          </cell>
          <cell r="G56">
            <v>18.600000000000001</v>
          </cell>
          <cell r="H56">
            <v>115.25</v>
          </cell>
          <cell r="I56">
            <v>106.5</v>
          </cell>
          <cell r="J56">
            <v>122400</v>
          </cell>
          <cell r="M56">
            <v>121000</v>
          </cell>
          <cell r="P56">
            <v>130300</v>
          </cell>
        </row>
        <row r="57">
          <cell r="D57" t="str">
            <v>SURGERES 73</v>
          </cell>
          <cell r="F57">
            <v>72.59</v>
          </cell>
          <cell r="G57">
            <v>27.6</v>
          </cell>
          <cell r="H57">
            <v>75.3</v>
          </cell>
          <cell r="I57">
            <v>121.35</v>
          </cell>
          <cell r="J57">
            <v>86600</v>
          </cell>
          <cell r="M57">
            <v>86100</v>
          </cell>
          <cell r="P57">
            <v>94700</v>
          </cell>
        </row>
        <row r="58">
          <cell r="D58" t="str">
            <v>SURGERES 80</v>
          </cell>
          <cell r="F58">
            <v>79.459999999999994</v>
          </cell>
          <cell r="G58">
            <v>15.6</v>
          </cell>
          <cell r="H58">
            <v>82.15</v>
          </cell>
          <cell r="I58">
            <v>116.8</v>
          </cell>
          <cell r="J58">
            <v>87350</v>
          </cell>
          <cell r="M58">
            <v>87300</v>
          </cell>
          <cell r="P58">
            <v>96300</v>
          </cell>
        </row>
        <row r="59">
          <cell r="D59" t="str">
            <v>SURGERES 90</v>
          </cell>
          <cell r="F59">
            <v>89.37</v>
          </cell>
          <cell r="G59">
            <v>15.55</v>
          </cell>
          <cell r="H59">
            <v>92.1</v>
          </cell>
          <cell r="I59">
            <v>127.45</v>
          </cell>
          <cell r="J59">
            <v>92100</v>
          </cell>
          <cell r="M59">
            <v>92000</v>
          </cell>
          <cell r="P59">
            <v>102000</v>
          </cell>
        </row>
        <row r="60">
          <cell r="D60" t="str">
            <v>SURGERES 92</v>
          </cell>
          <cell r="F60">
            <v>91.25</v>
          </cell>
          <cell r="G60">
            <v>28.2</v>
          </cell>
          <cell r="H60">
            <v>94.25</v>
          </cell>
          <cell r="I60">
            <v>142.19999999999999</v>
          </cell>
          <cell r="J60">
            <v>95900</v>
          </cell>
          <cell r="M60">
            <v>96300</v>
          </cell>
          <cell r="P60">
            <v>106200</v>
          </cell>
        </row>
        <row r="61">
          <cell r="D61" t="str">
            <v>SURGERES 100</v>
          </cell>
          <cell r="F61">
            <v>98.88</v>
          </cell>
          <cell r="G61">
            <v>15.6</v>
          </cell>
          <cell r="H61">
            <v>101.95</v>
          </cell>
          <cell r="I61">
            <v>138.28</v>
          </cell>
          <cell r="J61">
            <v>98300</v>
          </cell>
          <cell r="M61">
            <v>98300</v>
          </cell>
          <cell r="P61">
            <v>109200</v>
          </cell>
        </row>
        <row r="62">
          <cell r="D62" t="str">
            <v>SURGERES 100 MEZZ</v>
          </cell>
          <cell r="E62" t="str">
            <v>escalier bois sans contremarches et solivage apparent</v>
          </cell>
          <cell r="F62">
            <v>99.34</v>
          </cell>
          <cell r="G62">
            <v>15.65</v>
          </cell>
          <cell r="H62">
            <v>89.7</v>
          </cell>
          <cell r="I62">
            <v>127.75</v>
          </cell>
          <cell r="J62">
            <v>107200</v>
          </cell>
          <cell r="M62">
            <v>107600</v>
          </cell>
          <cell r="P62">
            <v>116100</v>
          </cell>
        </row>
        <row r="63">
          <cell r="D63" t="str">
            <v>TOPAZE 92</v>
          </cell>
          <cell r="E63" t="str">
            <v>escalier béton carrelé</v>
          </cell>
          <cell r="F63">
            <v>91.9</v>
          </cell>
          <cell r="G63">
            <v>46.9</v>
          </cell>
          <cell r="H63">
            <v>94.95</v>
          </cell>
          <cell r="I63">
            <v>111.55</v>
          </cell>
          <cell r="J63">
            <v>112600</v>
          </cell>
          <cell r="M63">
            <v>112600</v>
          </cell>
          <cell r="P63">
            <v>121100</v>
          </cell>
        </row>
        <row r="64">
          <cell r="D64" t="str">
            <v>QUARTZ 89</v>
          </cell>
          <cell r="F64">
            <v>88.45</v>
          </cell>
          <cell r="G64">
            <v>19.2</v>
          </cell>
          <cell r="H64">
            <v>91.1</v>
          </cell>
          <cell r="I64">
            <v>124.55</v>
          </cell>
          <cell r="J64">
            <v>91800</v>
          </cell>
          <cell r="M64">
            <v>91500</v>
          </cell>
          <cell r="P64">
            <v>100900</v>
          </cell>
        </row>
      </sheetData>
      <sheetData sheetId="4">
        <row r="17">
          <cell r="T17">
            <v>1474</v>
          </cell>
        </row>
        <row r="18">
          <cell r="T18">
            <v>2620</v>
          </cell>
        </row>
        <row r="19">
          <cell r="T19">
            <v>1576</v>
          </cell>
        </row>
        <row r="20">
          <cell r="T20">
            <v>2808</v>
          </cell>
        </row>
        <row r="21">
          <cell r="T21">
            <v>1623</v>
          </cell>
        </row>
        <row r="22">
          <cell r="T22">
            <v>2775</v>
          </cell>
        </row>
        <row r="23">
          <cell r="T23">
            <v>1726</v>
          </cell>
        </row>
        <row r="24">
          <cell r="T24">
            <v>2958</v>
          </cell>
        </row>
        <row r="25">
          <cell r="T25">
            <v>1745</v>
          </cell>
        </row>
        <row r="26">
          <cell r="T26">
            <v>2897</v>
          </cell>
        </row>
        <row r="27">
          <cell r="T27">
            <v>1848</v>
          </cell>
        </row>
        <row r="28">
          <cell r="T28">
            <v>3080</v>
          </cell>
        </row>
        <row r="29">
          <cell r="T29">
            <v>1909</v>
          </cell>
        </row>
        <row r="30">
          <cell r="F30">
            <v>92</v>
          </cell>
          <cell r="H30">
            <v>189</v>
          </cell>
          <cell r="T30">
            <v>3064</v>
          </cell>
        </row>
        <row r="31">
          <cell r="T31">
            <v>2076</v>
          </cell>
        </row>
        <row r="32">
          <cell r="F32">
            <v>120</v>
          </cell>
          <cell r="H32">
            <v>216</v>
          </cell>
          <cell r="T32">
            <v>3308</v>
          </cell>
        </row>
        <row r="33">
          <cell r="T33">
            <v>2098</v>
          </cell>
        </row>
        <row r="34">
          <cell r="H34">
            <v>55</v>
          </cell>
          <cell r="T34">
            <v>3252</v>
          </cell>
        </row>
        <row r="35">
          <cell r="T35">
            <v>2214</v>
          </cell>
        </row>
        <row r="36">
          <cell r="H36">
            <v>35</v>
          </cell>
          <cell r="T36">
            <v>3447</v>
          </cell>
        </row>
        <row r="40">
          <cell r="L40">
            <v>380</v>
          </cell>
        </row>
        <row r="41">
          <cell r="L41">
            <v>308</v>
          </cell>
        </row>
        <row r="43">
          <cell r="L43">
            <v>1800</v>
          </cell>
        </row>
      </sheetData>
      <sheetData sheetId="5">
        <row r="16">
          <cell r="P16">
            <v>1730</v>
          </cell>
        </row>
        <row r="17">
          <cell r="P17">
            <v>2135</v>
          </cell>
        </row>
        <row r="18">
          <cell r="P18">
            <v>1994</v>
          </cell>
        </row>
        <row r="19">
          <cell r="P19">
            <v>2397</v>
          </cell>
        </row>
        <row r="20">
          <cell r="P20">
            <v>2220</v>
          </cell>
        </row>
        <row r="21">
          <cell r="P21">
            <v>2513</v>
          </cell>
        </row>
        <row r="22">
          <cell r="P22">
            <v>2490</v>
          </cell>
        </row>
        <row r="23">
          <cell r="P23">
            <v>2784</v>
          </cell>
        </row>
        <row r="24">
          <cell r="P24">
            <v>2275</v>
          </cell>
        </row>
        <row r="25">
          <cell r="P25">
            <v>2546</v>
          </cell>
        </row>
        <row r="26">
          <cell r="P26">
            <v>2520</v>
          </cell>
        </row>
        <row r="27">
          <cell r="P27">
            <v>2790</v>
          </cell>
        </row>
        <row r="28">
          <cell r="P28">
            <v>2352</v>
          </cell>
        </row>
        <row r="29">
          <cell r="P29">
            <v>2588</v>
          </cell>
        </row>
        <row r="30">
          <cell r="G30">
            <v>494</v>
          </cell>
          <cell r="P30">
            <v>2597</v>
          </cell>
        </row>
        <row r="31">
          <cell r="G31">
            <v>590</v>
          </cell>
          <cell r="P31">
            <v>2832</v>
          </cell>
        </row>
        <row r="35">
          <cell r="C35" t="str">
            <v>Garde corps à balustres droits en bois exo (comprenant 2 poteaux)</v>
          </cell>
          <cell r="D35" t="str">
            <v>ml</v>
          </cell>
          <cell r="E35">
            <v>226</v>
          </cell>
          <cell r="F35">
            <v>406.8</v>
          </cell>
          <cell r="G35">
            <v>310</v>
          </cell>
        </row>
        <row r="36">
          <cell r="C36" t="str">
            <v>Garde corps à balustres tournés en bois exo (comprenant 2 poteaux)</v>
          </cell>
          <cell r="D36" t="str">
            <v>ml</v>
          </cell>
          <cell r="E36">
            <v>226</v>
          </cell>
          <cell r="F36">
            <v>406.8</v>
          </cell>
          <cell r="G36">
            <v>450</v>
          </cell>
        </row>
        <row r="38">
          <cell r="C38" t="str">
            <v>Garde corps métal à balustres droits (CL501)</v>
          </cell>
          <cell r="D38" t="str">
            <v>ml</v>
          </cell>
          <cell r="G38">
            <v>756</v>
          </cell>
        </row>
        <row r="39">
          <cell r="C39" t="str">
            <v>Garde corps métal type croisillon (CL504)</v>
          </cell>
          <cell r="D39" t="str">
            <v>ml</v>
          </cell>
          <cell r="G39">
            <v>892</v>
          </cell>
        </row>
        <row r="40">
          <cell r="C40" t="str">
            <v xml:space="preserve">Garde corps métal type frise et volutes (CL503) </v>
          </cell>
          <cell r="D40" t="str">
            <v>ml</v>
          </cell>
          <cell r="E40">
            <v>226</v>
          </cell>
          <cell r="F40">
            <v>406.8</v>
          </cell>
          <cell r="G40">
            <v>768</v>
          </cell>
        </row>
        <row r="41">
          <cell r="C41" t="str">
            <v xml:space="preserve">Garde corps type droit avec 2 bagues et manchon fonte (CL507) </v>
          </cell>
          <cell r="D41" t="str">
            <v>ml</v>
          </cell>
          <cell r="E41">
            <v>226</v>
          </cell>
          <cell r="F41">
            <v>406.8</v>
          </cell>
          <cell r="G41">
            <v>900</v>
          </cell>
        </row>
        <row r="42">
          <cell r="C42" t="str">
            <v xml:space="preserve">Garde corps métal à lisses horizontales (3) (CL531) </v>
          </cell>
          <cell r="D42" t="str">
            <v>ml</v>
          </cell>
          <cell r="E42">
            <v>226</v>
          </cell>
          <cell r="F42">
            <v>406.8</v>
          </cell>
          <cell r="G42">
            <v>495</v>
          </cell>
        </row>
        <row r="43">
          <cell r="C43" t="str">
            <v xml:space="preserve">Garde corps métal à lisses horizontales (5) (CL531) </v>
          </cell>
          <cell r="D43" t="str">
            <v>ml</v>
          </cell>
          <cell r="E43">
            <v>226</v>
          </cell>
          <cell r="F43">
            <v>406.8</v>
          </cell>
          <cell r="G43">
            <v>710</v>
          </cell>
        </row>
      </sheetData>
      <sheetData sheetId="6">
        <row r="8">
          <cell r="W8">
            <v>392.68799999999999</v>
          </cell>
        </row>
        <row r="9">
          <cell r="W9">
            <v>624.6</v>
          </cell>
        </row>
        <row r="10">
          <cell r="W10">
            <v>625</v>
          </cell>
        </row>
        <row r="11">
          <cell r="W11">
            <v>910</v>
          </cell>
        </row>
        <row r="14">
          <cell r="AB14">
            <v>1472</v>
          </cell>
          <cell r="AG14" t="str">
            <v>N/A</v>
          </cell>
          <cell r="AL14" t="str">
            <v>N/A</v>
          </cell>
          <cell r="AQ14" t="str">
            <v>N/A</v>
          </cell>
          <cell r="AV14" t="str">
            <v>N/A</v>
          </cell>
        </row>
        <row r="15">
          <cell r="AB15">
            <v>1545</v>
          </cell>
          <cell r="AG15" t="str">
            <v>N/A</v>
          </cell>
          <cell r="AL15" t="str">
            <v>N/A</v>
          </cell>
          <cell r="AQ15" t="str">
            <v>N/A</v>
          </cell>
          <cell r="AV15" t="str">
            <v>N/A</v>
          </cell>
        </row>
        <row r="16">
          <cell r="AB16">
            <v>2693</v>
          </cell>
          <cell r="AG16" t="str">
            <v>N/A</v>
          </cell>
          <cell r="AL16" t="str">
            <v>N/A</v>
          </cell>
          <cell r="AQ16" t="str">
            <v>N/A</v>
          </cell>
          <cell r="AV16" t="str">
            <v>N/A</v>
          </cell>
        </row>
        <row r="17">
          <cell r="AB17">
            <v>2598</v>
          </cell>
          <cell r="AG17" t="str">
            <v>N/A</v>
          </cell>
          <cell r="AL17" t="str">
            <v>N/A</v>
          </cell>
          <cell r="AQ17" t="str">
            <v>N/A</v>
          </cell>
          <cell r="AV17" t="str">
            <v>N/A</v>
          </cell>
        </row>
        <row r="18">
          <cell r="AB18">
            <v>1556</v>
          </cell>
          <cell r="AG18">
            <v>1073</v>
          </cell>
          <cell r="AL18">
            <v>505</v>
          </cell>
          <cell r="AQ18" t="str">
            <v>N/A</v>
          </cell>
          <cell r="AV18" t="str">
            <v>N/A</v>
          </cell>
        </row>
        <row r="19">
          <cell r="AB19">
            <v>1633</v>
          </cell>
          <cell r="AG19">
            <v>1125</v>
          </cell>
          <cell r="AL19">
            <v>530</v>
          </cell>
          <cell r="AQ19" t="str">
            <v>N/A</v>
          </cell>
          <cell r="AV19" t="str">
            <v>N/A</v>
          </cell>
        </row>
        <row r="20">
          <cell r="AB20">
            <v>2847</v>
          </cell>
          <cell r="AG20">
            <v>1962</v>
          </cell>
          <cell r="AL20">
            <v>924</v>
          </cell>
          <cell r="AQ20" t="str">
            <v>N/A</v>
          </cell>
          <cell r="AV20" t="str">
            <v>N/A</v>
          </cell>
        </row>
        <row r="21">
          <cell r="AB21">
            <v>2746</v>
          </cell>
          <cell r="AG21">
            <v>1893</v>
          </cell>
          <cell r="AL21">
            <v>891</v>
          </cell>
          <cell r="AQ21" t="str">
            <v>N/A</v>
          </cell>
          <cell r="AV21" t="str">
            <v>N/A</v>
          </cell>
        </row>
        <row r="22">
          <cell r="AB22">
            <v>1094</v>
          </cell>
          <cell r="AG22">
            <v>842</v>
          </cell>
          <cell r="AL22">
            <v>463</v>
          </cell>
          <cell r="AQ22">
            <v>715</v>
          </cell>
          <cell r="AV22" t="str">
            <v>N/A</v>
          </cell>
        </row>
        <row r="23">
          <cell r="AB23">
            <v>1148</v>
          </cell>
          <cell r="AG23">
            <v>883</v>
          </cell>
          <cell r="AL23">
            <v>486</v>
          </cell>
          <cell r="AQ23">
            <v>750</v>
          </cell>
          <cell r="AV23" t="str">
            <v>N/A</v>
          </cell>
        </row>
        <row r="24">
          <cell r="AB24">
            <v>2001</v>
          </cell>
          <cell r="AG24">
            <v>1539</v>
          </cell>
          <cell r="AL24">
            <v>847</v>
          </cell>
          <cell r="AQ24">
            <v>1308</v>
          </cell>
          <cell r="AV24" t="str">
            <v>N/A</v>
          </cell>
        </row>
        <row r="25">
          <cell r="AB25">
            <v>1930</v>
          </cell>
          <cell r="AG25">
            <v>1485</v>
          </cell>
          <cell r="AL25">
            <v>817</v>
          </cell>
          <cell r="AQ25">
            <v>1262</v>
          </cell>
          <cell r="AV25" t="str">
            <v>N/A</v>
          </cell>
        </row>
        <row r="26">
          <cell r="AB26">
            <v>884</v>
          </cell>
          <cell r="AG26">
            <v>778</v>
          </cell>
          <cell r="AL26">
            <v>821</v>
          </cell>
          <cell r="AQ26">
            <v>463</v>
          </cell>
          <cell r="AV26">
            <v>463</v>
          </cell>
        </row>
        <row r="27">
          <cell r="AB27">
            <v>927</v>
          </cell>
          <cell r="AG27">
            <v>861</v>
          </cell>
          <cell r="AL27">
            <v>1501</v>
          </cell>
          <cell r="AQ27">
            <v>486</v>
          </cell>
          <cell r="AV27">
            <v>486</v>
          </cell>
        </row>
        <row r="28">
          <cell r="AB28">
            <v>1616</v>
          </cell>
          <cell r="AG28">
            <v>1501</v>
          </cell>
          <cell r="AL28">
            <v>1836</v>
          </cell>
          <cell r="AQ28">
            <v>847</v>
          </cell>
          <cell r="AV28">
            <v>847</v>
          </cell>
        </row>
        <row r="29">
          <cell r="AB29">
            <v>1559</v>
          </cell>
          <cell r="AG29">
            <v>1373</v>
          </cell>
          <cell r="AL29">
            <v>1448</v>
          </cell>
          <cell r="AQ29">
            <v>817</v>
          </cell>
          <cell r="AV29">
            <v>817</v>
          </cell>
        </row>
      </sheetData>
      <sheetData sheetId="7">
        <row r="8">
          <cell r="B8" t="str">
            <v>Aucune</v>
          </cell>
        </row>
        <row r="9">
          <cell r="B9" t="str">
            <v>type Horizon 92 / Lestang 90 / Melodie 100</v>
          </cell>
          <cell r="F9">
            <v>1302</v>
          </cell>
          <cell r="V9">
            <v>108</v>
          </cell>
        </row>
        <row r="10">
          <cell r="B10" t="str">
            <v>type Horizon 110 / Lestang 100 / Surgères/Collonges</v>
          </cell>
          <cell r="F10">
            <v>1403</v>
          </cell>
          <cell r="V10">
            <v>93</v>
          </cell>
        </row>
        <row r="11">
          <cell r="B11" t="str">
            <v>type Clermont 90 / Lestang S/SOL / Melodie</v>
          </cell>
          <cell r="F11">
            <v>1471</v>
          </cell>
          <cell r="V11">
            <v>104</v>
          </cell>
        </row>
        <row r="12">
          <cell r="B12" t="str">
            <v>type Surgères 92 / 100</v>
          </cell>
          <cell r="F12">
            <v>1496</v>
          </cell>
          <cell r="V12">
            <v>115</v>
          </cell>
        </row>
        <row r="13">
          <cell r="B13" t="str">
            <v>type Lestang sur s/sol 105 / Surgères 88 mezz</v>
          </cell>
          <cell r="F13">
            <v>1598</v>
          </cell>
          <cell r="V13">
            <v>138</v>
          </cell>
        </row>
        <row r="14">
          <cell r="B14" t="str">
            <v>type Bora Bora 114 / Malaga 116 / Collonges</v>
          </cell>
          <cell r="F14">
            <v>1851</v>
          </cell>
          <cell r="V14">
            <v>153</v>
          </cell>
        </row>
        <row r="15">
          <cell r="B15" t="str">
            <v xml:space="preserve">type Bastide 120 / Clermont 100  </v>
          </cell>
          <cell r="F15">
            <v>2003</v>
          </cell>
          <cell r="V15">
            <v>167</v>
          </cell>
        </row>
        <row r="16">
          <cell r="B16" t="str">
            <v>type Montboissier 100</v>
          </cell>
          <cell r="D16">
            <v>1055</v>
          </cell>
          <cell r="E16">
            <v>1899</v>
          </cell>
          <cell r="F16">
            <v>2037</v>
          </cell>
          <cell r="V16">
            <v>219</v>
          </cell>
        </row>
        <row r="17">
          <cell r="B17" t="str">
            <v>type Madras 120</v>
          </cell>
          <cell r="D17">
            <v>1055</v>
          </cell>
          <cell r="E17">
            <v>1899</v>
          </cell>
          <cell r="F17">
            <v>2130</v>
          </cell>
          <cell r="V17">
            <v>227</v>
          </cell>
        </row>
        <row r="18">
          <cell r="B18" t="str">
            <v>type Fidji / Madras 130</v>
          </cell>
          <cell r="D18">
            <v>1155</v>
          </cell>
          <cell r="E18">
            <v>2079</v>
          </cell>
          <cell r="F18">
            <v>2231</v>
          </cell>
          <cell r="V18">
            <v>242</v>
          </cell>
        </row>
        <row r="19">
          <cell r="B19" t="str">
            <v>type Panoramique / Monségur 133</v>
          </cell>
          <cell r="D19">
            <v>1055</v>
          </cell>
          <cell r="E19">
            <v>1899</v>
          </cell>
          <cell r="F19">
            <v>2333</v>
          </cell>
          <cell r="V19">
            <v>253</v>
          </cell>
        </row>
        <row r="20">
          <cell r="B20" t="str">
            <v>type Beaujolaise 80 / Monsegur 153 / Roxane 95</v>
          </cell>
          <cell r="F20">
            <v>2451</v>
          </cell>
          <cell r="V20">
            <v>264</v>
          </cell>
        </row>
        <row r="21">
          <cell r="B21" t="str">
            <v>type Roxane 116</v>
          </cell>
          <cell r="F21">
            <v>2510</v>
          </cell>
          <cell r="V21">
            <v>279</v>
          </cell>
        </row>
        <row r="22">
          <cell r="B22" t="str">
            <v xml:space="preserve">type Beaujolaise 99 / Monségur 153 avec balcon </v>
          </cell>
          <cell r="F22">
            <v>2603</v>
          </cell>
          <cell r="V22">
            <v>153</v>
          </cell>
        </row>
        <row r="23">
          <cell r="B23" t="str">
            <v>type Monségur 150 sur s/sol / Beaujolaise 88</v>
          </cell>
          <cell r="F23">
            <v>2738</v>
          </cell>
          <cell r="V23">
            <v>160</v>
          </cell>
        </row>
        <row r="24">
          <cell r="B24" t="str">
            <v>type Roxane 116 MEZZ</v>
          </cell>
          <cell r="F24">
            <v>3026</v>
          </cell>
          <cell r="V24">
            <v>81</v>
          </cell>
        </row>
        <row r="25">
          <cell r="V25">
            <v>71</v>
          </cell>
        </row>
        <row r="26">
          <cell r="V26">
            <v>86</v>
          </cell>
        </row>
        <row r="27">
          <cell r="V27">
            <v>253</v>
          </cell>
        </row>
        <row r="28">
          <cell r="V28">
            <v>275</v>
          </cell>
        </row>
        <row r="29">
          <cell r="V29">
            <v>294</v>
          </cell>
        </row>
        <row r="30">
          <cell r="V30">
            <v>208</v>
          </cell>
        </row>
        <row r="31">
          <cell r="V31">
            <v>193</v>
          </cell>
        </row>
        <row r="32">
          <cell r="V32">
            <v>312</v>
          </cell>
        </row>
        <row r="33">
          <cell r="V33">
            <v>331</v>
          </cell>
        </row>
      </sheetData>
      <sheetData sheetId="8">
        <row r="10">
          <cell r="F10">
            <v>506</v>
          </cell>
          <cell r="I10">
            <v>790</v>
          </cell>
        </row>
        <row r="11">
          <cell r="F11">
            <v>340</v>
          </cell>
          <cell r="I11">
            <v>528</v>
          </cell>
        </row>
        <row r="12">
          <cell r="F12">
            <v>382</v>
          </cell>
          <cell r="I12">
            <v>596</v>
          </cell>
        </row>
        <row r="13">
          <cell r="F13">
            <v>323</v>
          </cell>
          <cell r="I13">
            <v>506</v>
          </cell>
        </row>
        <row r="14">
          <cell r="F14">
            <v>300</v>
          </cell>
          <cell r="I14">
            <v>466</v>
          </cell>
        </row>
        <row r="15">
          <cell r="F15">
            <v>435</v>
          </cell>
          <cell r="I15">
            <v>678</v>
          </cell>
        </row>
        <row r="16">
          <cell r="F16">
            <v>398</v>
          </cell>
          <cell r="I16">
            <v>615</v>
          </cell>
        </row>
        <row r="17">
          <cell r="F17">
            <v>445</v>
          </cell>
          <cell r="I17">
            <v>690</v>
          </cell>
        </row>
        <row r="18">
          <cell r="F18">
            <v>346</v>
          </cell>
          <cell r="I18">
            <v>540</v>
          </cell>
        </row>
        <row r="19">
          <cell r="F19">
            <v>286</v>
          </cell>
          <cell r="I19">
            <v>445</v>
          </cell>
        </row>
        <row r="20">
          <cell r="F20">
            <v>456</v>
          </cell>
          <cell r="I20">
            <v>708</v>
          </cell>
        </row>
        <row r="21">
          <cell r="F21">
            <v>583</v>
          </cell>
          <cell r="I21">
            <v>912</v>
          </cell>
        </row>
        <row r="22">
          <cell r="F22">
            <v>540</v>
          </cell>
          <cell r="I22">
            <v>843</v>
          </cell>
        </row>
        <row r="23">
          <cell r="F23">
            <v>493</v>
          </cell>
          <cell r="I23">
            <v>774</v>
          </cell>
        </row>
        <row r="24">
          <cell r="F24">
            <v>406</v>
          </cell>
          <cell r="I24">
            <v>634</v>
          </cell>
        </row>
        <row r="25">
          <cell r="F25">
            <v>482</v>
          </cell>
          <cell r="I25">
            <v>763</v>
          </cell>
        </row>
        <row r="26">
          <cell r="F26">
            <v>435</v>
          </cell>
          <cell r="I26">
            <v>673</v>
          </cell>
        </row>
        <row r="27">
          <cell r="F27">
            <v>530</v>
          </cell>
          <cell r="I27">
            <v>827</v>
          </cell>
        </row>
        <row r="28">
          <cell r="F28">
            <v>307</v>
          </cell>
          <cell r="I28">
            <v>479</v>
          </cell>
        </row>
        <row r="29">
          <cell r="F29">
            <v>396</v>
          </cell>
          <cell r="I29">
            <v>618</v>
          </cell>
        </row>
        <row r="30">
          <cell r="F30">
            <v>734</v>
          </cell>
          <cell r="I30">
            <v>1148</v>
          </cell>
        </row>
        <row r="32">
          <cell r="F32">
            <v>60</v>
          </cell>
        </row>
        <row r="33">
          <cell r="F33">
            <v>65</v>
          </cell>
        </row>
        <row r="34">
          <cell r="F34">
            <v>12</v>
          </cell>
        </row>
        <row r="35">
          <cell r="F35">
            <v>83</v>
          </cell>
        </row>
        <row r="36">
          <cell r="F36">
            <v>136</v>
          </cell>
        </row>
        <row r="37">
          <cell r="F37">
            <v>150</v>
          </cell>
        </row>
        <row r="39">
          <cell r="F39">
            <v>240</v>
          </cell>
        </row>
        <row r="40">
          <cell r="F40">
            <v>47</v>
          </cell>
        </row>
        <row r="41">
          <cell r="F41">
            <v>61</v>
          </cell>
        </row>
        <row r="42">
          <cell r="F42">
            <v>50</v>
          </cell>
        </row>
      </sheetData>
      <sheetData sheetId="9">
        <row r="10">
          <cell r="W10" t="str">
            <v>DE BASE</v>
          </cell>
          <cell r="X10">
            <v>743.4</v>
          </cell>
          <cell r="Y10">
            <v>1150</v>
          </cell>
        </row>
        <row r="11">
          <cell r="W11" t="str">
            <v>DE BASE</v>
          </cell>
          <cell r="X11">
            <v>763.2</v>
          </cell>
        </row>
        <row r="12">
          <cell r="W12">
            <v>228.60000000000002</v>
          </cell>
          <cell r="X12">
            <v>693</v>
          </cell>
        </row>
        <row r="13">
          <cell r="W13">
            <v>381.45599999999979</v>
          </cell>
          <cell r="X13">
            <v>727</v>
          </cell>
        </row>
        <row r="14">
          <cell r="W14">
            <v>444.41999999999996</v>
          </cell>
          <cell r="X14">
            <v>727</v>
          </cell>
        </row>
        <row r="16">
          <cell r="W16" t="str">
            <v>DE BASE</v>
          </cell>
          <cell r="X16" t="str">
            <v>PREPEINTE BLANCHE</v>
          </cell>
        </row>
        <row r="17">
          <cell r="W17">
            <v>278.99999999999989</v>
          </cell>
          <cell r="X17" t="str">
            <v>PREPEINTE BLANCHE</v>
          </cell>
          <cell r="Y17" t="str">
            <v>OPTION LAQUAGE 2 FACES 340€</v>
          </cell>
        </row>
        <row r="18">
          <cell r="W18">
            <v>404.99999999999989</v>
          </cell>
          <cell r="X18" t="str">
            <v>PREPEINTE BLANCHE</v>
          </cell>
        </row>
        <row r="19">
          <cell r="W19">
            <v>694.80000000000007</v>
          </cell>
          <cell r="X19" t="str">
            <v>PREPEINTE BLANCHE</v>
          </cell>
          <cell r="Y19" t="str">
            <v>OPTION BICOLORATION 518€</v>
          </cell>
        </row>
        <row r="20">
          <cell r="W20">
            <v>123.65999999999974</v>
          </cell>
          <cell r="X20" t="str">
            <v>PREPEINTE BLANCHE</v>
          </cell>
        </row>
        <row r="21">
          <cell r="W21">
            <v>118.90799999999979</v>
          </cell>
          <cell r="X21" t="str">
            <v>PREPEINTE BLANCHE</v>
          </cell>
        </row>
        <row r="22">
          <cell r="W22">
            <v>546.58799999999985</v>
          </cell>
          <cell r="X22" t="str">
            <v>PREPEINTE BLANCHE</v>
          </cell>
        </row>
        <row r="23">
          <cell r="W23" t="str">
            <v>DE BASE</v>
          </cell>
          <cell r="X23">
            <v>1031.4000000000001</v>
          </cell>
        </row>
        <row r="24">
          <cell r="W24">
            <v>295.19999999999993</v>
          </cell>
          <cell r="X24">
            <v>675</v>
          </cell>
        </row>
        <row r="26">
          <cell r="W26">
            <v>1623.9240000000004</v>
          </cell>
        </row>
        <row r="27">
          <cell r="W27">
            <v>2325.2760000000003</v>
          </cell>
        </row>
        <row r="28">
          <cell r="W28">
            <v>1779.3719999999998</v>
          </cell>
        </row>
        <row r="34">
          <cell r="G34">
            <v>460</v>
          </cell>
          <cell r="H34">
            <v>660</v>
          </cell>
          <cell r="I34">
            <v>860</v>
          </cell>
          <cell r="J34">
            <v>960</v>
          </cell>
        </row>
        <row r="35">
          <cell r="G35">
            <v>718</v>
          </cell>
          <cell r="H35">
            <v>750</v>
          </cell>
        </row>
        <row r="36">
          <cell r="G36">
            <v>1170</v>
          </cell>
          <cell r="H36">
            <v>1280</v>
          </cell>
          <cell r="I36">
            <v>1410</v>
          </cell>
          <cell r="J36">
            <v>2290</v>
          </cell>
        </row>
        <row r="37">
          <cell r="G37">
            <v>680</v>
          </cell>
          <cell r="H37">
            <v>820</v>
          </cell>
        </row>
        <row r="38">
          <cell r="G38">
            <v>1080</v>
          </cell>
          <cell r="I38" t="str">
            <v xml:space="preserve">200/2604vtx 1360€ </v>
          </cell>
        </row>
        <row r="39">
          <cell r="G39">
            <v>980</v>
          </cell>
          <cell r="I39" t="str">
            <v xml:space="preserve">200/260 1280€ </v>
          </cell>
        </row>
        <row r="40">
          <cell r="G40" t="str">
            <v>1140</v>
          </cell>
          <cell r="H40" t="str">
            <v>1558</v>
          </cell>
          <cell r="I40" t="str">
            <v>1863</v>
          </cell>
          <cell r="J40" t="str">
            <v>2016</v>
          </cell>
          <cell r="K40" t="str">
            <v>2180</v>
          </cell>
          <cell r="L40" t="str">
            <v>2344</v>
          </cell>
          <cell r="M40" t="str">
            <v>2700</v>
          </cell>
          <cell r="N40" t="str">
            <v>2872</v>
          </cell>
        </row>
        <row r="41">
          <cell r="G41" t="str">
            <v>1630</v>
          </cell>
          <cell r="H41" t="str">
            <v>2060</v>
          </cell>
          <cell r="J41" t="str">
            <v>2493</v>
          </cell>
          <cell r="K41" t="str">
            <v>2660</v>
          </cell>
          <cell r="L41" t="str">
            <v>2824</v>
          </cell>
          <cell r="M41" t="str">
            <v>3150</v>
          </cell>
          <cell r="N41" t="str">
            <v>3320</v>
          </cell>
        </row>
        <row r="42">
          <cell r="I42">
            <v>1245</v>
          </cell>
        </row>
        <row r="43">
          <cell r="G43" t="str">
            <v>1140</v>
          </cell>
          <cell r="H43" t="str">
            <v>1680</v>
          </cell>
          <cell r="J43" t="str">
            <v>2140</v>
          </cell>
          <cell r="K43" t="str">
            <v>2380</v>
          </cell>
          <cell r="L43" t="str">
            <v>2940</v>
          </cell>
          <cell r="M43" t="str">
            <v>3150</v>
          </cell>
          <cell r="N43" t="str">
            <v>3150</v>
          </cell>
        </row>
        <row r="45">
          <cell r="G45">
            <v>760</v>
          </cell>
        </row>
        <row r="46">
          <cell r="G46">
            <v>880</v>
          </cell>
        </row>
        <row r="48">
          <cell r="G48">
            <v>544</v>
          </cell>
          <cell r="H48">
            <v>544</v>
          </cell>
          <cell r="I48">
            <v>544</v>
          </cell>
          <cell r="J48">
            <v>600</v>
          </cell>
        </row>
        <row r="49">
          <cell r="B49" t="str">
            <v>PORTE DE SERVICE 80 ou 90/200 BOIS EXO OU PVC 3PTS</v>
          </cell>
          <cell r="I49">
            <v>630</v>
          </cell>
        </row>
        <row r="50">
          <cell r="B50" t="str">
            <v>PORTE DE SERVICE 80 ou 90/200 ACIER RAINUEE M 3PTS</v>
          </cell>
          <cell r="I50">
            <v>940</v>
          </cell>
        </row>
        <row r="52">
          <cell r="I52">
            <v>110</v>
          </cell>
        </row>
        <row r="56">
          <cell r="B56" t="str">
            <v>PORTILLON DE SERVICE SUR PG 240/200 METAL BASCULANTE à débordement</v>
          </cell>
          <cell r="N56">
            <v>770</v>
          </cell>
        </row>
        <row r="57">
          <cell r="B57" t="str">
            <v>PG 240/200 SECTIONNELLE ISOLEE A CASSETTES OU NERVUREE EN COLORIS RAL</v>
          </cell>
          <cell r="N57">
            <v>700</v>
          </cell>
        </row>
        <row r="58">
          <cell r="B58" t="str">
            <v>PG METAL DEBORDANTE MOTIF 225 (CASSETTES BLANCHES)</v>
          </cell>
          <cell r="N58">
            <v>160</v>
          </cell>
        </row>
        <row r="59">
          <cell r="B59" t="str">
            <v xml:space="preserve">Porte de garage METAL BASCULANTE  à débordement COLORIS RAL </v>
          </cell>
          <cell r="N59">
            <v>580</v>
          </cell>
        </row>
      </sheetData>
      <sheetData sheetId="10">
        <row r="9">
          <cell r="F9">
            <v>9</v>
          </cell>
        </row>
        <row r="10">
          <cell r="F10">
            <v>24</v>
          </cell>
        </row>
        <row r="11">
          <cell r="F11">
            <v>24</v>
          </cell>
        </row>
        <row r="12">
          <cell r="F12">
            <v>430</v>
          </cell>
        </row>
        <row r="13">
          <cell r="F13">
            <v>140</v>
          </cell>
        </row>
        <row r="14">
          <cell r="F14">
            <v>850</v>
          </cell>
        </row>
        <row r="15">
          <cell r="F15">
            <v>1850</v>
          </cell>
        </row>
        <row r="16">
          <cell r="F16">
            <v>1800</v>
          </cell>
        </row>
        <row r="17">
          <cell r="F17">
            <v>2400</v>
          </cell>
        </row>
        <row r="22">
          <cell r="F22">
            <v>0</v>
          </cell>
        </row>
        <row r="23">
          <cell r="F23">
            <v>47</v>
          </cell>
        </row>
        <row r="24">
          <cell r="F24">
            <v>120</v>
          </cell>
        </row>
        <row r="25">
          <cell r="F25">
            <v>1710</v>
          </cell>
        </row>
        <row r="26">
          <cell r="F26">
            <v>855</v>
          </cell>
        </row>
        <row r="27">
          <cell r="F27">
            <v>130</v>
          </cell>
        </row>
        <row r="28">
          <cell r="F28">
            <v>88</v>
          </cell>
        </row>
        <row r="29">
          <cell r="F29">
            <v>75</v>
          </cell>
        </row>
        <row r="30">
          <cell r="F30">
            <v>65</v>
          </cell>
        </row>
        <row r="32">
          <cell r="F32">
            <v>13</v>
          </cell>
        </row>
        <row r="33">
          <cell r="F33">
            <v>14</v>
          </cell>
        </row>
        <row r="34">
          <cell r="F34">
            <v>15</v>
          </cell>
        </row>
        <row r="35">
          <cell r="F35">
            <v>11</v>
          </cell>
        </row>
        <row r="36">
          <cell r="F36">
            <v>11</v>
          </cell>
        </row>
        <row r="37">
          <cell r="F37">
            <v>14</v>
          </cell>
        </row>
        <row r="38">
          <cell r="F38">
            <v>25</v>
          </cell>
        </row>
        <row r="39">
          <cell r="F39">
            <v>39</v>
          </cell>
        </row>
        <row r="40">
          <cell r="F40">
            <v>14</v>
          </cell>
        </row>
        <row r="41">
          <cell r="F41">
            <v>24</v>
          </cell>
        </row>
        <row r="49">
          <cell r="B49" t="str">
            <v>Tuile BETON plein ciel ou galleane (MONIER) ou H10 (IMERYS) dans les mêmes tons au lieu de MAZARRON  pour toiture 2,3,4,6 pans; prévoir en plus tuile de rive à rabat à 39€/ml</v>
          </cell>
          <cell r="F49">
            <v>0</v>
          </cell>
        </row>
        <row r="50">
          <cell r="B50" t="str">
            <v>Tuile BETON perspective (MONIER) ton rouge sienne au lieu de MAZARRON pour toiture 2 pans; prévoir en plus tuile de rive à rabat à 39€/ml</v>
          </cell>
          <cell r="F50">
            <v>5</v>
          </cell>
        </row>
        <row r="51">
          <cell r="B51" t="str">
            <v>Tuile BETON perspective (MONIER) ton rouge sienne au lieu de MAZARRON pour toiture 3,4,6 pans</v>
          </cell>
          <cell r="F51">
            <v>8</v>
          </cell>
        </row>
        <row r="52">
          <cell r="B52" t="str">
            <v>Tuile CASTEL Jacob (IMERYS) au lieu MAZARRON pour toiture 2 pans (ton rouge ancien ou vieilli masse)  prévoir en plus tuile de rive à rabat à 39€/ml</v>
          </cell>
          <cell r="F52">
            <v>6</v>
          </cell>
        </row>
        <row r="53">
          <cell r="B53" t="str">
            <v>Tuile CASTEL Jacob (IMERYS) au lieu MAZARRON pour toiture 3,4,6 pans (ton rouge ancien ou vieilli masse)</v>
          </cell>
          <cell r="F53">
            <v>9</v>
          </cell>
        </row>
        <row r="54">
          <cell r="B54" t="str">
            <v>Tuile STE. FOY OMEGA 13 (IMERYS) au lieu MAZARRON pour toiture 2 pans (ton rouge/rouge nuancé/nuancé paille/vieilli nuancé/fond rouge)</v>
          </cell>
          <cell r="F54">
            <v>6</v>
          </cell>
        </row>
        <row r="55">
          <cell r="B55" t="str">
            <v>Tuile STE. FOY OMEGA 13 (IMERYS) au lieu MAZARRON pour toiture 3,4,6 pans (ton rouge/rouge nuancé/nuancé paille/vieilli nuancé/fond rouge)</v>
          </cell>
          <cell r="F55">
            <v>9</v>
          </cell>
        </row>
        <row r="56">
          <cell r="B56" t="str">
            <v>Tuile STE. FOY ALPHA 10 ou DELTA 10 (IMERYS) au lieu MAZARRON pour toiture 2 pans ton rouge nuancé (PENTE DE TOITURE MINI 55%) prévoir en plus tuile de rive à rabat à 39€/ml</v>
          </cell>
          <cell r="F56">
            <v>12</v>
          </cell>
        </row>
        <row r="57">
          <cell r="B57" t="str">
            <v>Tuile STE. FOY ALPHA 10 ou DELTA 10 (IMERYS) au lieu MAZARRON pour toiture 3,4,6 pans ton rouge nuancé (PENTE DE TOITURE MINI 55%) prévoir en plus tuile de rive à rabat à 39€/ml</v>
          </cell>
          <cell r="F57">
            <v>15</v>
          </cell>
          <cell r="L57" t="str">
            <v>pour toiture 3,4,6 pans (entraxe 0,90ml)</v>
          </cell>
        </row>
        <row r="59">
          <cell r="F59">
            <v>6</v>
          </cell>
        </row>
        <row r="60">
          <cell r="F60">
            <v>10</v>
          </cell>
        </row>
        <row r="61">
          <cell r="F61">
            <v>21</v>
          </cell>
        </row>
        <row r="62">
          <cell r="F62">
            <v>8</v>
          </cell>
        </row>
        <row r="63">
          <cell r="F63">
            <v>13</v>
          </cell>
        </row>
        <row r="64">
          <cell r="F64">
            <v>25</v>
          </cell>
        </row>
        <row r="66">
          <cell r="F66">
            <v>38.5</v>
          </cell>
        </row>
        <row r="68">
          <cell r="F68">
            <v>25</v>
          </cell>
        </row>
        <row r="69">
          <cell r="F69">
            <v>300</v>
          </cell>
        </row>
        <row r="70">
          <cell r="F70">
            <v>650</v>
          </cell>
        </row>
        <row r="71">
          <cell r="F71">
            <v>30</v>
          </cell>
        </row>
        <row r="74">
          <cell r="F74">
            <v>840</v>
          </cell>
        </row>
        <row r="75">
          <cell r="F75">
            <v>1280</v>
          </cell>
        </row>
        <row r="76">
          <cell r="F76">
            <v>180</v>
          </cell>
        </row>
        <row r="77">
          <cell r="F77">
            <v>1580</v>
          </cell>
        </row>
        <row r="78">
          <cell r="F78">
            <v>830</v>
          </cell>
        </row>
        <row r="79">
          <cell r="F79">
            <v>1020</v>
          </cell>
        </row>
        <row r="81">
          <cell r="F81">
            <v>245</v>
          </cell>
        </row>
        <row r="82">
          <cell r="F82">
            <v>275</v>
          </cell>
        </row>
        <row r="83">
          <cell r="F83">
            <v>855</v>
          </cell>
        </row>
        <row r="84">
          <cell r="F84">
            <v>180</v>
          </cell>
        </row>
        <row r="95">
          <cell r="F95">
            <v>74</v>
          </cell>
        </row>
        <row r="96">
          <cell r="F96">
            <v>120</v>
          </cell>
        </row>
        <row r="97">
          <cell r="F97">
            <v>1330</v>
          </cell>
        </row>
        <row r="98">
          <cell r="F98">
            <v>1730</v>
          </cell>
        </row>
        <row r="99">
          <cell r="F99">
            <v>354</v>
          </cell>
        </row>
        <row r="100">
          <cell r="F100">
            <v>338</v>
          </cell>
        </row>
        <row r="101">
          <cell r="F101">
            <v>930</v>
          </cell>
        </row>
        <row r="107">
          <cell r="F107">
            <v>3242</v>
          </cell>
        </row>
        <row r="108">
          <cell r="F108">
            <v>3242</v>
          </cell>
        </row>
        <row r="109">
          <cell r="F109">
            <v>1273</v>
          </cell>
        </row>
        <row r="110">
          <cell r="F110">
            <v>7670</v>
          </cell>
        </row>
        <row r="111">
          <cell r="F111">
            <v>8282</v>
          </cell>
        </row>
        <row r="112">
          <cell r="F112">
            <v>7570</v>
          </cell>
        </row>
        <row r="115">
          <cell r="F115">
            <v>1075</v>
          </cell>
        </row>
        <row r="116">
          <cell r="F116">
            <v>2224</v>
          </cell>
        </row>
        <row r="117">
          <cell r="F117">
            <v>2365</v>
          </cell>
        </row>
        <row r="118">
          <cell r="F118">
            <v>2740</v>
          </cell>
        </row>
        <row r="119">
          <cell r="F119">
            <v>3890</v>
          </cell>
        </row>
        <row r="120">
          <cell r="F120">
            <v>1920</v>
          </cell>
        </row>
      </sheetData>
      <sheetData sheetId="11">
        <row r="6">
          <cell r="B6" t="str">
            <v>SI CHOIX VR INTEGRES; il faut chiffrer une rehausse de maçonnerie pour coffre (uniquement sous plancher)</v>
          </cell>
        </row>
        <row r="7">
          <cell r="B7" t="str">
            <v>le ml des murs extérieurs sauf garage</v>
          </cell>
          <cell r="M7">
            <v>18</v>
          </cell>
        </row>
        <row r="13">
          <cell r="C13">
            <v>371.59299999999996</v>
          </cell>
          <cell r="E13">
            <v>175.38900000000001</v>
          </cell>
          <cell r="G13">
            <v>24.796999999999979</v>
          </cell>
          <cell r="H13">
            <v>178.4117</v>
          </cell>
          <cell r="I13">
            <v>153.30699999999999</v>
          </cell>
          <cell r="J13">
            <v>296.06169999999997</v>
          </cell>
          <cell r="K13">
            <v>34.154700000000012</v>
          </cell>
          <cell r="L13">
            <v>180.52940000000001</v>
          </cell>
          <cell r="M13">
            <v>185.38020000000003</v>
          </cell>
          <cell r="N13">
            <v>344.42490000000004</v>
          </cell>
        </row>
        <row r="14">
          <cell r="C14">
            <v>-450</v>
          </cell>
          <cell r="E14">
            <v>-450</v>
          </cell>
          <cell r="G14">
            <v>496.61999999999995</v>
          </cell>
          <cell r="H14">
            <v>537.78599999999994</v>
          </cell>
          <cell r="I14">
            <v>496.61999999999995</v>
          </cell>
          <cell r="J14">
            <v>537.78599999999994</v>
          </cell>
          <cell r="K14">
            <v>-380.59200000000004</v>
          </cell>
          <cell r="L14">
            <v>-339.42600000000004</v>
          </cell>
          <cell r="M14">
            <v>-380.59200000000004</v>
          </cell>
          <cell r="N14">
            <v>-339.42600000000004</v>
          </cell>
        </row>
        <row r="15">
          <cell r="C15">
            <v>284.17</v>
          </cell>
          <cell r="E15">
            <v>68.78</v>
          </cell>
          <cell r="G15">
            <v>0</v>
          </cell>
          <cell r="H15">
            <v>70.897699999999929</v>
          </cell>
          <cell r="I15">
            <v>38.552999999999919</v>
          </cell>
          <cell r="J15">
            <v>197.59769999999992</v>
          </cell>
          <cell r="K15">
            <v>0</v>
          </cell>
          <cell r="L15">
            <v>74.644400000000019</v>
          </cell>
          <cell r="M15">
            <v>79.042699999999925</v>
          </cell>
          <cell r="N15">
            <v>232.65739999999994</v>
          </cell>
        </row>
        <row r="16">
          <cell r="C16">
            <v>345.71000000000004</v>
          </cell>
          <cell r="E16">
            <v>144.80000000000001</v>
          </cell>
          <cell r="G16">
            <v>0</v>
          </cell>
          <cell r="H16">
            <v>56.417699999999925</v>
          </cell>
          <cell r="I16">
            <v>40.362999999999921</v>
          </cell>
          <cell r="J16">
            <v>179.49769999999992</v>
          </cell>
          <cell r="K16">
            <v>0</v>
          </cell>
          <cell r="L16">
            <v>68.490399999999951</v>
          </cell>
          <cell r="M16">
            <v>75.36839999999998</v>
          </cell>
          <cell r="N16">
            <v>234.41309999999999</v>
          </cell>
        </row>
        <row r="17">
          <cell r="C17">
            <v>362</v>
          </cell>
          <cell r="E17">
            <v>181</v>
          </cell>
          <cell r="K17">
            <v>0</v>
          </cell>
          <cell r="L17">
            <v>111.56839999999998</v>
          </cell>
          <cell r="M17">
            <v>150.03089999999997</v>
          </cell>
          <cell r="N17">
            <v>191.4256</v>
          </cell>
        </row>
        <row r="18">
          <cell r="C18">
            <v>325.8</v>
          </cell>
          <cell r="E18">
            <v>181</v>
          </cell>
          <cell r="K18">
            <v>0</v>
          </cell>
          <cell r="L18">
            <v>49.847400000000142</v>
          </cell>
          <cell r="M18">
            <v>102.21070000000005</v>
          </cell>
          <cell r="N18">
            <v>112.83540000000006</v>
          </cell>
        </row>
        <row r="19">
          <cell r="K19">
            <v>874.53770000000009</v>
          </cell>
          <cell r="L19">
            <v>1147.6124000000002</v>
          </cell>
          <cell r="M19">
            <v>1157.2597000000001</v>
          </cell>
          <cell r="N19">
            <v>1207.7044000000001</v>
          </cell>
        </row>
        <row r="20">
          <cell r="H20" t="str">
            <v>AVEC CREATION DE VOLET</v>
          </cell>
          <cell r="M20">
            <v>1184.7717</v>
          </cell>
          <cell r="N20">
            <v>1488.6163999999999</v>
          </cell>
        </row>
        <row r="21">
          <cell r="L21" t="str">
            <v xml:space="preserve"> </v>
          </cell>
          <cell r="M21">
            <v>1240.7007000000001</v>
          </cell>
          <cell r="N21">
            <v>1571.6954000000001</v>
          </cell>
        </row>
        <row r="22">
          <cell r="G22">
            <v>415.214</v>
          </cell>
          <cell r="H22">
            <v>561.58870000000002</v>
          </cell>
          <cell r="I22">
            <v>527.43399999999997</v>
          </cell>
          <cell r="J22">
            <v>605.02869999999996</v>
          </cell>
          <cell r="K22">
            <v>448.10169999999999</v>
          </cell>
          <cell r="L22">
            <v>596.28639999999996</v>
          </cell>
          <cell r="M22">
            <v>519.68720000000008</v>
          </cell>
          <cell r="N22">
            <v>705.88190000000009</v>
          </cell>
        </row>
        <row r="23">
          <cell r="D23">
            <v>1705</v>
          </cell>
          <cell r="G23">
            <v>424.26400000000001</v>
          </cell>
          <cell r="H23">
            <v>577.87869999999998</v>
          </cell>
          <cell r="I23">
            <v>567.25400000000002</v>
          </cell>
          <cell r="J23">
            <v>623.12869999999998</v>
          </cell>
          <cell r="K23">
            <v>469.82170000000002</v>
          </cell>
          <cell r="L23">
            <v>616.19640000000004</v>
          </cell>
          <cell r="M23">
            <v>584.50330000000008</v>
          </cell>
          <cell r="N23">
            <v>739.928</v>
          </cell>
        </row>
        <row r="24">
          <cell r="D24">
            <v>1705</v>
          </cell>
          <cell r="G24">
            <v>418.834</v>
          </cell>
          <cell r="H24">
            <v>568.82870000000003</v>
          </cell>
          <cell r="I24">
            <v>509.33399999999995</v>
          </cell>
          <cell r="J24">
            <v>623.12869999999998</v>
          </cell>
          <cell r="K24">
            <v>476.88070000000005</v>
          </cell>
          <cell r="L24">
            <v>626.87540000000013</v>
          </cell>
          <cell r="M24">
            <v>576.97370000000001</v>
          </cell>
          <cell r="N24">
            <v>741.44839999999999</v>
          </cell>
        </row>
        <row r="25">
          <cell r="D25">
            <v>1705</v>
          </cell>
          <cell r="G25">
            <v>436.93400000000003</v>
          </cell>
          <cell r="H25">
            <v>605.02869999999996</v>
          </cell>
          <cell r="I25">
            <v>536.48399999999992</v>
          </cell>
          <cell r="J25">
            <v>650.27869999999996</v>
          </cell>
          <cell r="K25">
            <v>485.20670000000001</v>
          </cell>
          <cell r="L25">
            <v>637.01139999999998</v>
          </cell>
          <cell r="M25">
            <v>607.68939999999998</v>
          </cell>
          <cell r="N25">
            <v>757.68410000000006</v>
          </cell>
        </row>
        <row r="26">
          <cell r="C26">
            <v>151.85899999999998</v>
          </cell>
          <cell r="D26">
            <v>815</v>
          </cell>
          <cell r="E26">
            <v>74.028999999999982</v>
          </cell>
          <cell r="G26">
            <v>157.65099999999998</v>
          </cell>
          <cell r="H26">
            <v>273.25569999999993</v>
          </cell>
          <cell r="I26">
            <v>221.00099999999995</v>
          </cell>
          <cell r="J26">
            <v>340.22569999999996</v>
          </cell>
          <cell r="K26">
            <v>142.04879999999994</v>
          </cell>
          <cell r="L26">
            <v>288.42349999999993</v>
          </cell>
          <cell r="M26">
            <v>209.3989</v>
          </cell>
          <cell r="N26">
            <v>368.4436</v>
          </cell>
        </row>
        <row r="27">
          <cell r="C27">
            <v>151.85899999999998</v>
          </cell>
          <cell r="D27">
            <v>815</v>
          </cell>
          <cell r="E27">
            <v>74.028999999999982</v>
          </cell>
          <cell r="G27">
            <v>157.65099999999998</v>
          </cell>
          <cell r="H27">
            <v>273.25569999999993</v>
          </cell>
          <cell r="I27">
            <v>221.00099999999995</v>
          </cell>
          <cell r="J27">
            <v>340.22569999999996</v>
          </cell>
          <cell r="K27">
            <v>142.04879999999994</v>
          </cell>
          <cell r="L27">
            <v>288.42349999999993</v>
          </cell>
          <cell r="M27">
            <v>209.3989</v>
          </cell>
          <cell r="N27">
            <v>368.4436</v>
          </cell>
        </row>
        <row r="28">
          <cell r="C28">
            <v>181</v>
          </cell>
          <cell r="D28">
            <v>835</v>
          </cell>
          <cell r="E28">
            <v>99.55</v>
          </cell>
          <cell r="G28">
            <v>152.58300000000003</v>
          </cell>
          <cell r="H28">
            <v>266.3777</v>
          </cell>
          <cell r="I28">
            <v>224.98299999999998</v>
          </cell>
          <cell r="J28">
            <v>338.77769999999998</v>
          </cell>
          <cell r="K28">
            <v>134.6097</v>
          </cell>
          <cell r="L28">
            <v>275.5544000000001</v>
          </cell>
          <cell r="M28">
            <v>208.91019999999997</v>
          </cell>
          <cell r="N28">
            <v>369.76490000000001</v>
          </cell>
        </row>
        <row r="29">
          <cell r="C29">
            <v>217.20000000000002</v>
          </cell>
          <cell r="D29">
            <v>835</v>
          </cell>
          <cell r="E29">
            <v>99.55</v>
          </cell>
          <cell r="G29">
            <v>134.48300000000003</v>
          </cell>
          <cell r="H29">
            <v>235.60769999999999</v>
          </cell>
          <cell r="I29">
            <v>199.64299999999997</v>
          </cell>
          <cell r="J29">
            <v>318.86770000000001</v>
          </cell>
          <cell r="K29">
            <v>103.51390000000005</v>
          </cell>
          <cell r="L29">
            <v>251.69860000000006</v>
          </cell>
          <cell r="M29">
            <v>191.78760000000003</v>
          </cell>
          <cell r="N29">
            <v>350.83230000000003</v>
          </cell>
        </row>
        <row r="30">
          <cell r="C30">
            <v>272.40500000000003</v>
          </cell>
          <cell r="D30">
            <v>1175</v>
          </cell>
          <cell r="E30">
            <v>130.32</v>
          </cell>
          <cell r="G30">
            <v>123.261</v>
          </cell>
          <cell r="H30">
            <v>271.44569999999999</v>
          </cell>
          <cell r="I30">
            <v>211.95099999999999</v>
          </cell>
          <cell r="J30">
            <v>329.3657</v>
          </cell>
          <cell r="K30">
            <v>135.22510000000003</v>
          </cell>
          <cell r="L30">
            <v>281.59980000000002</v>
          </cell>
          <cell r="M30">
            <v>206.12280000000004</v>
          </cell>
          <cell r="N30">
            <v>365.16750000000008</v>
          </cell>
        </row>
        <row r="31">
          <cell r="C31">
            <v>270.95700000000005</v>
          </cell>
          <cell r="D31">
            <v>1295</v>
          </cell>
          <cell r="E31">
            <v>127.06200000000004</v>
          </cell>
          <cell r="G31">
            <v>95.386999999999986</v>
          </cell>
          <cell r="H31">
            <v>247.1917</v>
          </cell>
          <cell r="I31">
            <v>202.17699999999999</v>
          </cell>
          <cell r="J31">
            <v>319.5917</v>
          </cell>
          <cell r="K31">
            <v>109.75840000000008</v>
          </cell>
          <cell r="L31">
            <v>256.13310000000007</v>
          </cell>
          <cell r="M31">
            <v>198.46649999999997</v>
          </cell>
          <cell r="N31">
            <v>357.51119999999997</v>
          </cell>
        </row>
        <row r="32">
          <cell r="C32">
            <v>311.32</v>
          </cell>
          <cell r="D32">
            <v>1295</v>
          </cell>
          <cell r="E32">
            <v>139.37</v>
          </cell>
          <cell r="G32">
            <v>107.33299999999997</v>
          </cell>
          <cell r="H32">
            <v>239.22769999999997</v>
          </cell>
          <cell r="I32">
            <v>188.78299999999999</v>
          </cell>
          <cell r="J32">
            <v>329.72769999999997</v>
          </cell>
          <cell r="K32">
            <v>111.07970000000006</v>
          </cell>
          <cell r="L32">
            <v>261.07440000000008</v>
          </cell>
          <cell r="M32">
            <v>241.39970000000008</v>
          </cell>
          <cell r="N32">
            <v>391.39440000000008</v>
          </cell>
        </row>
        <row r="33">
          <cell r="C33">
            <v>352.95</v>
          </cell>
          <cell r="D33">
            <v>1420</v>
          </cell>
          <cell r="E33">
            <v>188.24</v>
          </cell>
          <cell r="G33">
            <v>100.09299999999998</v>
          </cell>
          <cell r="H33">
            <v>239.22769999999997</v>
          </cell>
          <cell r="I33">
            <v>179.73299999999998</v>
          </cell>
          <cell r="J33">
            <v>347.82769999999999</v>
          </cell>
          <cell r="K33">
            <v>105.64970000000007</v>
          </cell>
          <cell r="L33">
            <v>252.02440000000007</v>
          </cell>
          <cell r="M33">
            <v>247.02879999999999</v>
          </cell>
          <cell r="N33">
            <v>397.02350000000001</v>
          </cell>
        </row>
        <row r="34">
          <cell r="C34">
            <v>371.59299999999996</v>
          </cell>
          <cell r="D34">
            <v>1705</v>
          </cell>
          <cell r="E34">
            <v>175.38900000000001</v>
          </cell>
          <cell r="G34">
            <v>26.606999999999982</v>
          </cell>
          <cell r="H34">
            <v>178.4117</v>
          </cell>
          <cell r="I34">
            <v>153.30699999999999</v>
          </cell>
          <cell r="J34">
            <v>296.06169999999997</v>
          </cell>
          <cell r="K34">
            <v>34.154700000000012</v>
          </cell>
          <cell r="L34">
            <v>180.52940000000001</v>
          </cell>
          <cell r="M34">
            <v>185.38020000000003</v>
          </cell>
          <cell r="N34">
            <v>344.42490000000004</v>
          </cell>
        </row>
        <row r="35">
          <cell r="C35">
            <v>217.74299999999999</v>
          </cell>
          <cell r="D35">
            <v>843</v>
          </cell>
          <cell r="E35">
            <v>96.111000000000018</v>
          </cell>
          <cell r="G35">
            <v>195.73340000000005</v>
          </cell>
          <cell r="H35">
            <v>328.71409999999997</v>
          </cell>
          <cell r="I35">
            <v>249.30940000000001</v>
          </cell>
          <cell r="J35">
            <v>368.53409999999997</v>
          </cell>
          <cell r="K35">
            <v>185.76030000000006</v>
          </cell>
          <cell r="L35">
            <v>332.13500000000005</v>
          </cell>
          <cell r="M35">
            <v>248.69400000000002</v>
          </cell>
          <cell r="N35">
            <v>407.73870000000005</v>
          </cell>
        </row>
        <row r="36">
          <cell r="C36">
            <v>217.38100000000003</v>
          </cell>
          <cell r="D36">
            <v>1070</v>
          </cell>
          <cell r="E36">
            <v>90.862000000000009</v>
          </cell>
          <cell r="G36">
            <v>180.52940000000001</v>
          </cell>
          <cell r="H36">
            <v>316.04409999999996</v>
          </cell>
          <cell r="I36">
            <v>274.64939999999996</v>
          </cell>
          <cell r="J36">
            <v>375.77409999999998</v>
          </cell>
          <cell r="K36">
            <v>171.28030000000004</v>
          </cell>
          <cell r="L36">
            <v>314.03500000000008</v>
          </cell>
          <cell r="M36">
            <v>245.07400000000001</v>
          </cell>
          <cell r="N36">
            <v>404.11870000000005</v>
          </cell>
        </row>
        <row r="37">
          <cell r="C37">
            <v>137.56</v>
          </cell>
          <cell r="D37">
            <v>748</v>
          </cell>
          <cell r="E37">
            <v>72.400000000000006</v>
          </cell>
          <cell r="G37">
            <v>194.6474</v>
          </cell>
          <cell r="H37">
            <v>281.29209999999995</v>
          </cell>
          <cell r="I37">
            <v>225.41740000000001</v>
          </cell>
          <cell r="J37">
            <v>333.78209999999996</v>
          </cell>
          <cell r="K37">
            <v>202.9915</v>
          </cell>
          <cell r="L37">
            <v>352.9862</v>
          </cell>
          <cell r="M37">
            <v>255.78919999999999</v>
          </cell>
          <cell r="N37">
            <v>422.07389999999998</v>
          </cell>
        </row>
        <row r="38">
          <cell r="C38">
            <v>199.64300000000003</v>
          </cell>
          <cell r="D38">
            <v>776</v>
          </cell>
          <cell r="E38">
            <v>70.771000000000015</v>
          </cell>
          <cell r="G38">
            <v>184.51140000000004</v>
          </cell>
          <cell r="H38">
            <v>310.97610000000003</v>
          </cell>
          <cell r="I38">
            <v>233.38140000000001</v>
          </cell>
          <cell r="J38">
            <v>347.17610000000002</v>
          </cell>
          <cell r="K38">
            <v>183.80549999999999</v>
          </cell>
          <cell r="L38">
            <v>331.99020000000002</v>
          </cell>
          <cell r="M38">
            <v>238.41320000000005</v>
          </cell>
          <cell r="N38">
            <v>406.50790000000006</v>
          </cell>
        </row>
        <row r="39">
          <cell r="C39">
            <v>207.42600000000002</v>
          </cell>
          <cell r="D39">
            <v>800</v>
          </cell>
          <cell r="E39">
            <v>76.743999999999986</v>
          </cell>
          <cell r="G39">
            <v>181.61540000000002</v>
          </cell>
          <cell r="H39">
            <v>311.70009999999996</v>
          </cell>
          <cell r="I39">
            <v>246.77539999999996</v>
          </cell>
          <cell r="J39">
            <v>366.00009999999997</v>
          </cell>
          <cell r="K39">
            <v>182.71949999999998</v>
          </cell>
          <cell r="L39">
            <v>329.0942</v>
          </cell>
          <cell r="M39">
            <v>251.80720000000002</v>
          </cell>
          <cell r="N39">
            <v>410.8519</v>
          </cell>
        </row>
        <row r="40">
          <cell r="C40">
            <v>0</v>
          </cell>
          <cell r="D40">
            <v>826</v>
          </cell>
          <cell r="E40">
            <v>0</v>
          </cell>
          <cell r="G40">
            <v>-6.2280000000000015</v>
          </cell>
          <cell r="H40">
            <v>34.937999999999995</v>
          </cell>
          <cell r="I40">
            <v>-6.2280000000000015</v>
          </cell>
          <cell r="J40">
            <v>34.937999999999995</v>
          </cell>
          <cell r="K40">
            <v>114.498</v>
          </cell>
          <cell r="L40">
            <v>155.66400000000002</v>
          </cell>
          <cell r="M40">
            <v>114.498</v>
          </cell>
          <cell r="N40">
            <v>155.66400000000002</v>
          </cell>
        </row>
        <row r="41">
          <cell r="C41">
            <v>229.87000000000003</v>
          </cell>
          <cell r="D41">
            <v>843</v>
          </cell>
          <cell r="E41">
            <v>97.01600000000002</v>
          </cell>
          <cell r="G41">
            <v>187.76940000000002</v>
          </cell>
          <cell r="H41">
            <v>316.04409999999996</v>
          </cell>
          <cell r="I41">
            <v>258.35939999999999</v>
          </cell>
          <cell r="J41">
            <v>377.58409999999998</v>
          </cell>
          <cell r="K41">
            <v>187.0635</v>
          </cell>
          <cell r="L41">
            <v>333.43819999999999</v>
          </cell>
          <cell r="M41">
            <v>261.58120000000002</v>
          </cell>
          <cell r="N41">
            <v>420.62590000000006</v>
          </cell>
        </row>
        <row r="42">
          <cell r="C42">
            <v>0</v>
          </cell>
          <cell r="D42">
            <v>919</v>
          </cell>
          <cell r="E42">
            <v>0</v>
          </cell>
          <cell r="G42">
            <v>-6.2280000000000015</v>
          </cell>
          <cell r="H42">
            <v>34.937999999999995</v>
          </cell>
          <cell r="I42">
            <v>-6.2280000000000015</v>
          </cell>
          <cell r="J42">
            <v>34.937999999999995</v>
          </cell>
          <cell r="K42">
            <v>114.498</v>
          </cell>
          <cell r="L42">
            <v>155.66400000000002</v>
          </cell>
          <cell r="M42">
            <v>114.498</v>
          </cell>
          <cell r="N42">
            <v>155.66400000000002</v>
          </cell>
        </row>
        <row r="43">
          <cell r="C43">
            <v>229.327</v>
          </cell>
          <cell r="D43">
            <v>1140</v>
          </cell>
          <cell r="E43">
            <v>93.395999999999987</v>
          </cell>
          <cell r="G43">
            <v>172.20340000000004</v>
          </cell>
          <cell r="H43">
            <v>313.1481</v>
          </cell>
          <cell r="I43">
            <v>257.27339999999998</v>
          </cell>
          <cell r="J43">
            <v>371.06810000000002</v>
          </cell>
          <cell r="K43">
            <v>167.8775</v>
          </cell>
          <cell r="L43">
            <v>314.25220000000002</v>
          </cell>
          <cell r="M43">
            <v>244.20520000000005</v>
          </cell>
          <cell r="N43">
            <v>412.29990000000004</v>
          </cell>
        </row>
        <row r="44">
          <cell r="G44">
            <v>415.214</v>
          </cell>
          <cell r="H44">
            <v>561.58870000000002</v>
          </cell>
          <cell r="I44">
            <v>527.43399999999997</v>
          </cell>
          <cell r="J44">
            <v>605.02869999999996</v>
          </cell>
          <cell r="K44">
            <v>448.10169999999999</v>
          </cell>
          <cell r="L44">
            <v>596.28639999999996</v>
          </cell>
          <cell r="M44">
            <v>519.68720000000008</v>
          </cell>
          <cell r="N44">
            <v>705.88190000000009</v>
          </cell>
        </row>
        <row r="45">
          <cell r="G45">
            <v>415.214</v>
          </cell>
          <cell r="H45">
            <v>561.58870000000002</v>
          </cell>
          <cell r="I45">
            <v>527.43399999999997</v>
          </cell>
          <cell r="J45">
            <v>605.02869999999996</v>
          </cell>
          <cell r="K45">
            <v>448.10169999999999</v>
          </cell>
          <cell r="L45">
            <v>596.28639999999996</v>
          </cell>
          <cell r="M45">
            <v>519.68720000000008</v>
          </cell>
          <cell r="N45">
            <v>705.88190000000009</v>
          </cell>
        </row>
        <row r="46">
          <cell r="G46">
            <v>424.26400000000001</v>
          </cell>
          <cell r="H46">
            <v>577.87869999999998</v>
          </cell>
          <cell r="I46">
            <v>567.25400000000002</v>
          </cell>
          <cell r="J46">
            <v>623.12869999999998</v>
          </cell>
          <cell r="K46">
            <v>469.82170000000002</v>
          </cell>
          <cell r="L46">
            <v>616.19640000000004</v>
          </cell>
          <cell r="M46">
            <v>584.50330000000008</v>
          </cell>
          <cell r="N46">
            <v>739.928</v>
          </cell>
        </row>
        <row r="47">
          <cell r="G47">
            <v>445.98400000000004</v>
          </cell>
          <cell r="H47">
            <v>623.12869999999998</v>
          </cell>
          <cell r="I47">
            <v>581.73399999999992</v>
          </cell>
          <cell r="J47">
            <v>659.32870000000003</v>
          </cell>
          <cell r="K47">
            <v>496.06670000000003</v>
          </cell>
          <cell r="L47">
            <v>646.06140000000005</v>
          </cell>
          <cell r="M47">
            <v>614.92939999999999</v>
          </cell>
          <cell r="N47">
            <v>772.16410000000008</v>
          </cell>
        </row>
        <row r="48">
          <cell r="C48">
            <v>108.60000000000001</v>
          </cell>
          <cell r="D48">
            <v>375</v>
          </cell>
          <cell r="E48">
            <v>36.200000000000003</v>
          </cell>
        </row>
        <row r="49">
          <cell r="C49">
            <v>100.09300000000002</v>
          </cell>
          <cell r="D49">
            <v>423</v>
          </cell>
          <cell r="E49">
            <v>36.561999999999991</v>
          </cell>
          <cell r="G49">
            <v>249.41800000000003</v>
          </cell>
          <cell r="H49">
            <v>308.91270000000003</v>
          </cell>
          <cell r="I49">
            <v>285.61800000000005</v>
          </cell>
          <cell r="J49">
            <v>345.11270000000002</v>
          </cell>
          <cell r="K49">
            <v>247.7347</v>
          </cell>
          <cell r="L49">
            <v>392.29940000000011</v>
          </cell>
          <cell r="M49">
            <v>273.11090000000002</v>
          </cell>
          <cell r="N49">
            <v>435.77560000000005</v>
          </cell>
        </row>
        <row r="50">
          <cell r="C50">
            <v>103.89400000000001</v>
          </cell>
          <cell r="D50">
            <v>434</v>
          </cell>
          <cell r="E50">
            <v>40.001000000000005</v>
          </cell>
          <cell r="G50">
            <v>242.54000000000002</v>
          </cell>
          <cell r="H50">
            <v>300.22470000000004</v>
          </cell>
          <cell r="I50">
            <v>276.93</v>
          </cell>
          <cell r="J50">
            <v>354.52469999999994</v>
          </cell>
          <cell r="K50">
            <v>239.04669999999999</v>
          </cell>
          <cell r="L50">
            <v>383.61140000000006</v>
          </cell>
          <cell r="M50">
            <v>269.85290000000003</v>
          </cell>
          <cell r="N50">
            <v>445.18760000000003</v>
          </cell>
        </row>
        <row r="51">
          <cell r="C51">
            <v>110.048</v>
          </cell>
          <cell r="D51">
            <v>463</v>
          </cell>
          <cell r="E51">
            <v>51.765999999999991</v>
          </cell>
          <cell r="G51">
            <v>250.50400000000002</v>
          </cell>
          <cell r="H51">
            <v>300.94870000000003</v>
          </cell>
          <cell r="I51">
            <v>277.654</v>
          </cell>
          <cell r="J51">
            <v>366.1087</v>
          </cell>
          <cell r="K51">
            <v>248.0967</v>
          </cell>
          <cell r="L51">
            <v>398.09140000000002</v>
          </cell>
          <cell r="M51">
            <v>280.53190000000001</v>
          </cell>
          <cell r="N51">
            <v>446.81660000000005</v>
          </cell>
        </row>
        <row r="52">
          <cell r="C52">
            <v>110.41</v>
          </cell>
          <cell r="D52">
            <v>487</v>
          </cell>
          <cell r="E52">
            <v>50.68</v>
          </cell>
          <cell r="G52">
            <v>255.93400000000003</v>
          </cell>
          <cell r="H52">
            <v>333.52870000000001</v>
          </cell>
          <cell r="I52">
            <v>292.13400000000001</v>
          </cell>
          <cell r="J52">
            <v>369.7287</v>
          </cell>
          <cell r="K52">
            <v>245.76179999999997</v>
          </cell>
          <cell r="L52">
            <v>395.75649999999996</v>
          </cell>
          <cell r="M52">
            <v>284.15190000000001</v>
          </cell>
          <cell r="N52">
            <v>461.29660000000001</v>
          </cell>
        </row>
        <row r="53">
          <cell r="C53">
            <v>130.32</v>
          </cell>
          <cell r="D53">
            <v>512</v>
          </cell>
          <cell r="E53">
            <v>81.45</v>
          </cell>
          <cell r="G53">
            <v>255.93400000000003</v>
          </cell>
          <cell r="H53">
            <v>371.53870000000001</v>
          </cell>
          <cell r="I53">
            <v>295.75400000000002</v>
          </cell>
          <cell r="J53">
            <v>416.78870000000001</v>
          </cell>
          <cell r="K53">
            <v>247.57179999999997</v>
          </cell>
          <cell r="L53">
            <v>393.94649999999996</v>
          </cell>
          <cell r="M53">
            <v>291.39190000000002</v>
          </cell>
          <cell r="N53">
            <v>450.43660000000006</v>
          </cell>
        </row>
        <row r="54">
          <cell r="C54">
            <v>146.61000000000001</v>
          </cell>
          <cell r="D54">
            <v>512</v>
          </cell>
          <cell r="E54">
            <v>77.83</v>
          </cell>
          <cell r="G54">
            <v>250.50400000000002</v>
          </cell>
          <cell r="H54">
            <v>362.48869999999999</v>
          </cell>
          <cell r="I54">
            <v>286.70400000000001</v>
          </cell>
          <cell r="J54">
            <v>407.73869999999999</v>
          </cell>
          <cell r="K54">
            <v>234.90179999999995</v>
          </cell>
          <cell r="L54">
            <v>381.27649999999994</v>
          </cell>
          <cell r="M54">
            <v>282.34190000000001</v>
          </cell>
          <cell r="N54">
            <v>441.38660000000004</v>
          </cell>
        </row>
        <row r="57">
          <cell r="G57">
            <v>225.345</v>
          </cell>
          <cell r="H57">
            <v>384.38969999999995</v>
          </cell>
          <cell r="I57">
            <v>265.16500000000002</v>
          </cell>
          <cell r="J57">
            <v>411.53969999999998</v>
          </cell>
          <cell r="K57">
            <v>209.18170000000001</v>
          </cell>
          <cell r="L57">
            <v>353.74640000000005</v>
          </cell>
          <cell r="M57">
            <v>243.6079</v>
          </cell>
          <cell r="N57">
            <v>429.80260000000004</v>
          </cell>
        </row>
        <row r="58">
          <cell r="D58">
            <v>530</v>
          </cell>
          <cell r="G58">
            <v>236.4222</v>
          </cell>
          <cell r="H58">
            <v>341.1669</v>
          </cell>
          <cell r="I58">
            <v>281.67219999999998</v>
          </cell>
          <cell r="J58">
            <v>418.99689999999998</v>
          </cell>
          <cell r="K58">
            <v>209.3989</v>
          </cell>
          <cell r="L58">
            <v>352.15360000000004</v>
          </cell>
          <cell r="M58">
            <v>272.7851</v>
          </cell>
          <cell r="N58">
            <v>431.82980000000003</v>
          </cell>
        </row>
        <row r="59">
          <cell r="D59">
            <v>410</v>
          </cell>
          <cell r="G59">
            <v>223.35400000000001</v>
          </cell>
          <cell r="H59">
            <v>335.33869999999996</v>
          </cell>
          <cell r="I59">
            <v>259.55400000000003</v>
          </cell>
          <cell r="J59">
            <v>380.58869999999996</v>
          </cell>
          <cell r="K59">
            <v>207.75179999999995</v>
          </cell>
          <cell r="L59">
            <v>354.12649999999996</v>
          </cell>
          <cell r="M59">
            <v>255.19190000000003</v>
          </cell>
          <cell r="N59">
            <v>414.23660000000001</v>
          </cell>
        </row>
        <row r="60">
          <cell r="D60">
            <v>515</v>
          </cell>
          <cell r="G60">
            <v>93.034000000000006</v>
          </cell>
          <cell r="H60">
            <v>168.81869999999998</v>
          </cell>
          <cell r="I60">
            <v>183.53399999999996</v>
          </cell>
          <cell r="J60">
            <v>306.37869999999998</v>
          </cell>
          <cell r="K60">
            <v>120.49169999999999</v>
          </cell>
          <cell r="L60">
            <v>266.8664</v>
          </cell>
          <cell r="M60">
            <v>226.46720000000002</v>
          </cell>
          <cell r="N60">
            <v>385.51190000000003</v>
          </cell>
        </row>
        <row r="61">
          <cell r="D61">
            <v>550</v>
          </cell>
          <cell r="G61">
            <v>90.319000000000017</v>
          </cell>
          <cell r="H61">
            <v>240.31369999999998</v>
          </cell>
          <cell r="I61">
            <v>180.81899999999996</v>
          </cell>
          <cell r="J61">
            <v>294.61369999999999</v>
          </cell>
          <cell r="K61">
            <v>148.36570000000006</v>
          </cell>
          <cell r="L61">
            <v>298.36040000000008</v>
          </cell>
          <cell r="M61">
            <v>248.45869999999996</v>
          </cell>
          <cell r="N61">
            <v>412.93340000000001</v>
          </cell>
        </row>
        <row r="62">
          <cell r="D62">
            <v>530</v>
          </cell>
        </row>
        <row r="63">
          <cell r="D63">
            <v>530</v>
          </cell>
        </row>
      </sheetData>
      <sheetData sheetId="12">
        <row r="8">
          <cell r="E8">
            <v>2518.4180000000001</v>
          </cell>
          <cell r="F8">
            <v>1753.2180000000003</v>
          </cell>
          <cell r="G8" t="str">
            <v>N/A</v>
          </cell>
          <cell r="H8">
            <v>1887.318</v>
          </cell>
          <cell r="I8">
            <v>2396.8938600000001</v>
          </cell>
          <cell r="J8">
            <v>2094.9229800000003</v>
          </cell>
        </row>
        <row r="9">
          <cell r="E9">
            <v>2685.0167999999999</v>
          </cell>
          <cell r="F9">
            <v>1900.2167999999999</v>
          </cell>
          <cell r="H9">
            <v>802.81799999999998</v>
          </cell>
          <cell r="I9" t="e">
            <v>#VALUE!</v>
          </cell>
          <cell r="J9">
            <v>0</v>
          </cell>
        </row>
        <row r="10">
          <cell r="E10">
            <v>2811.2615999999998</v>
          </cell>
          <cell r="F10">
            <v>1974.3768</v>
          </cell>
          <cell r="G10" t="str">
            <v>N/A</v>
          </cell>
          <cell r="H10">
            <v>2151.3816000000002</v>
          </cell>
          <cell r="I10">
            <v>2732.2546320000001</v>
          </cell>
          <cell r="J10">
            <v>2388.0335760000003</v>
          </cell>
        </row>
        <row r="11">
          <cell r="E11">
            <v>2964.7511999999997</v>
          </cell>
          <cell r="F11">
            <v>2109.7511999999997</v>
          </cell>
          <cell r="G11" t="str">
            <v>N/A</v>
          </cell>
          <cell r="H11">
            <v>2232.8712</v>
          </cell>
          <cell r="I11">
            <v>2835.7464239999999</v>
          </cell>
          <cell r="J11">
            <v>2478.4870320000005</v>
          </cell>
        </row>
        <row r="12">
          <cell r="E12">
            <v>3196.4544000000001</v>
          </cell>
          <cell r="F12" t="str">
            <v>N/A</v>
          </cell>
          <cell r="G12" t="str">
            <v>N/A</v>
          </cell>
          <cell r="H12">
            <v>2476.9944</v>
          </cell>
          <cell r="I12">
            <v>3145.7828880000002</v>
          </cell>
          <cell r="J12">
            <v>2749.4637840000005</v>
          </cell>
        </row>
        <row r="13">
          <cell r="E13">
            <v>3423.7440000000001</v>
          </cell>
          <cell r="F13" t="str">
            <v>N/A</v>
          </cell>
          <cell r="G13" t="str">
            <v>N/A</v>
          </cell>
          <cell r="H13">
            <v>2628.5039999999999</v>
          </cell>
          <cell r="I13">
            <v>3338.2000800000001</v>
          </cell>
          <cell r="J13">
            <v>2917.6394400000004</v>
          </cell>
        </row>
        <row r="14">
          <cell r="E14">
            <v>2807.3232000000003</v>
          </cell>
          <cell r="F14" t="str">
            <v>N/A</v>
          </cell>
          <cell r="G14" t="str">
            <v>N/A</v>
          </cell>
          <cell r="H14">
            <v>2107.1052</v>
          </cell>
          <cell r="I14">
            <v>2676.023604</v>
          </cell>
          <cell r="J14">
            <v>2338.8867720000003</v>
          </cell>
        </row>
        <row r="15">
          <cell r="E15">
            <v>2915.8128000000002</v>
          </cell>
          <cell r="F15" t="str">
            <v>N/A</v>
          </cell>
          <cell r="G15" t="str">
            <v>N/A</v>
          </cell>
          <cell r="H15">
            <v>2186.8128000000002</v>
          </cell>
          <cell r="I15">
            <v>2777.2522560000002</v>
          </cell>
          <cell r="J15">
            <v>2427.3622080000005</v>
          </cell>
        </row>
        <row r="16">
          <cell r="E16">
            <v>3258.7920000000004</v>
          </cell>
          <cell r="F16" t="str">
            <v>N/A</v>
          </cell>
          <cell r="G16" t="str">
            <v>N/A</v>
          </cell>
          <cell r="H16">
            <v>2298.7799999999997</v>
          </cell>
          <cell r="I16">
            <v>2919.4505999999997</v>
          </cell>
          <cell r="J16">
            <v>2551.6457999999998</v>
          </cell>
        </row>
        <row r="17">
          <cell r="E17">
            <v>1108.6956</v>
          </cell>
          <cell r="F17">
            <v>788.8356</v>
          </cell>
          <cell r="G17" t="str">
            <v>N/A</v>
          </cell>
          <cell r="H17">
            <v>1058.202</v>
          </cell>
          <cell r="I17">
            <v>1343.9165399999999</v>
          </cell>
          <cell r="J17">
            <v>1174.6042200000002</v>
          </cell>
        </row>
        <row r="18">
          <cell r="E18">
            <v>1258.1100000000001</v>
          </cell>
          <cell r="F18">
            <v>953.73</v>
          </cell>
          <cell r="G18" t="str">
            <v>N/A</v>
          </cell>
          <cell r="H18">
            <v>1216.818</v>
          </cell>
          <cell r="I18">
            <v>1545.35886</v>
          </cell>
          <cell r="J18">
            <v>1350.6679800000002</v>
          </cell>
        </row>
        <row r="19">
          <cell r="E19">
            <v>1235.1600000000001</v>
          </cell>
          <cell r="F19">
            <v>956.16000000000008</v>
          </cell>
          <cell r="G19" t="str">
            <v>N/A</v>
          </cell>
          <cell r="H19">
            <v>1195.3619999999999</v>
          </cell>
          <cell r="I19">
            <v>1518.1097399999999</v>
          </cell>
          <cell r="J19">
            <v>1326.8518199999999</v>
          </cell>
        </row>
        <row r="20">
          <cell r="E20">
            <v>1369.2600000000002</v>
          </cell>
          <cell r="F20">
            <v>1081.2600000000002</v>
          </cell>
          <cell r="G20" t="str">
            <v>N/A</v>
          </cell>
          <cell r="H20">
            <v>1262.3579999999999</v>
          </cell>
          <cell r="I20">
            <v>1603.1946599999999</v>
          </cell>
          <cell r="J20">
            <v>1401.21738</v>
          </cell>
        </row>
        <row r="21">
          <cell r="E21">
            <v>841.60800000000006</v>
          </cell>
          <cell r="F21">
            <v>741.34800000000007</v>
          </cell>
          <cell r="G21">
            <v>1052.71416</v>
          </cell>
          <cell r="H21">
            <v>1275.0119999999999</v>
          </cell>
          <cell r="I21">
            <v>1619.2652399999999</v>
          </cell>
          <cell r="J21">
            <v>1415.26332</v>
          </cell>
        </row>
        <row r="22">
          <cell r="E22">
            <v>1098.0860000000002</v>
          </cell>
          <cell r="F22">
            <v>974.50600000000009</v>
          </cell>
          <cell r="G22">
            <v>1383.7985200000001</v>
          </cell>
          <cell r="H22">
            <v>1530.0609999999999</v>
          </cell>
          <cell r="I22">
            <v>1943.1774699999999</v>
          </cell>
          <cell r="J22">
            <v>1698.36771</v>
          </cell>
        </row>
        <row r="23">
          <cell r="E23">
            <v>867.28499999999997</v>
          </cell>
          <cell r="F23">
            <v>773.12699999999995</v>
          </cell>
          <cell r="G23">
            <v>1097.84034</v>
          </cell>
          <cell r="H23">
            <v>1308.8430000000001</v>
          </cell>
          <cell r="I23">
            <v>1662.2306100000001</v>
          </cell>
          <cell r="J23">
            <v>1452.8157300000003</v>
          </cell>
        </row>
        <row r="24">
          <cell r="E24">
            <v>961.68600000000004</v>
          </cell>
          <cell r="F24">
            <v>952.68600000000004</v>
          </cell>
          <cell r="G24">
            <v>1352.81412</v>
          </cell>
          <cell r="H24">
            <v>1159.6859999999999</v>
          </cell>
          <cell r="I24">
            <v>1472.8012199999998</v>
          </cell>
          <cell r="J24">
            <v>1287.25146</v>
          </cell>
        </row>
        <row r="25">
          <cell r="E25">
            <v>1098.3239999999998</v>
          </cell>
          <cell r="F25">
            <v>1063.17</v>
          </cell>
          <cell r="G25">
            <v>1509.7013999999999</v>
          </cell>
          <cell r="H25">
            <v>1689.9660000000001</v>
          </cell>
          <cell r="I25">
            <v>2146.2568200000001</v>
          </cell>
          <cell r="J25">
            <v>1875.8622600000003</v>
          </cell>
        </row>
        <row r="26">
          <cell r="E26">
            <v>1180.962</v>
          </cell>
          <cell r="F26">
            <v>1128.7620000000002</v>
          </cell>
          <cell r="G26">
            <v>1602.8420400000002</v>
          </cell>
          <cell r="H26">
            <v>1785.4740000000002</v>
          </cell>
          <cell r="I26">
            <v>2267.5519800000002</v>
          </cell>
          <cell r="J26">
            <v>1981.8761400000003</v>
          </cell>
        </row>
        <row r="27">
          <cell r="E27">
            <v>1209.681</v>
          </cell>
          <cell r="F27">
            <v>1164.681</v>
          </cell>
          <cell r="G27">
            <v>1653.8470199999999</v>
          </cell>
          <cell r="H27">
            <v>1828.3049999999998</v>
          </cell>
          <cell r="I27">
            <v>2321.9473499999999</v>
          </cell>
          <cell r="J27">
            <v>2029.4185500000001</v>
          </cell>
        </row>
        <row r="28">
          <cell r="E28">
            <v>1263.6000000000001</v>
          </cell>
          <cell r="F28">
            <v>1225.8</v>
          </cell>
          <cell r="G28">
            <v>1740.6359999999997</v>
          </cell>
          <cell r="H28">
            <v>1878.2280000000001</v>
          </cell>
          <cell r="I28">
            <v>2385.3495600000001</v>
          </cell>
          <cell r="J28">
            <v>2084.8330800000003</v>
          </cell>
        </row>
        <row r="29">
          <cell r="E29">
            <v>1576.6380000000001</v>
          </cell>
          <cell r="F29">
            <v>1461.4379999999999</v>
          </cell>
          <cell r="G29">
            <v>2075.2419599999998</v>
          </cell>
          <cell r="H29">
            <v>2048.4899999999998</v>
          </cell>
          <cell r="I29">
            <v>2601.5822999999996</v>
          </cell>
          <cell r="J29">
            <v>2273.8238999999999</v>
          </cell>
        </row>
        <row r="30">
          <cell r="E30">
            <v>736.65</v>
          </cell>
          <cell r="F30">
            <v>733.05000000000007</v>
          </cell>
          <cell r="G30">
            <v>1040.931</v>
          </cell>
          <cell r="H30">
            <v>1296.3060000000003</v>
          </cell>
          <cell r="I30">
            <v>1646.3086200000005</v>
          </cell>
          <cell r="J30">
            <v>1438.8996600000005</v>
          </cell>
        </row>
        <row r="31">
          <cell r="E31">
            <v>938.06999999999994</v>
          </cell>
          <cell r="F31">
            <v>920.06999999999994</v>
          </cell>
          <cell r="G31">
            <v>1306.4993999999999</v>
          </cell>
          <cell r="H31">
            <v>1527.12</v>
          </cell>
          <cell r="I31">
            <v>1939.4423999999999</v>
          </cell>
          <cell r="J31">
            <v>1695.1032</v>
          </cell>
        </row>
        <row r="32">
          <cell r="E32">
            <v>700.89839999999992</v>
          </cell>
          <cell r="F32">
            <v>661.29840000000002</v>
          </cell>
          <cell r="G32">
            <v>939.04372799999999</v>
          </cell>
          <cell r="H32">
            <v>1242.1584</v>
          </cell>
          <cell r="I32">
            <v>1577.541168</v>
          </cell>
          <cell r="J32">
            <v>1378.7958240000003</v>
          </cell>
        </row>
        <row r="33">
          <cell r="E33">
            <v>731.49839999999995</v>
          </cell>
          <cell r="F33">
            <v>699.09839999999997</v>
          </cell>
          <cell r="G33">
            <v>992.71972799999992</v>
          </cell>
          <cell r="H33">
            <v>1282.2264</v>
          </cell>
          <cell r="I33">
            <v>1628.4275279999999</v>
          </cell>
          <cell r="J33">
            <v>1423.2713040000001</v>
          </cell>
        </row>
        <row r="34">
          <cell r="E34">
            <v>756.69839999999999</v>
          </cell>
          <cell r="F34">
            <v>724.29840000000002</v>
          </cell>
          <cell r="G34">
            <v>1028.5037279999999</v>
          </cell>
          <cell r="H34">
            <v>1310.4144000000001</v>
          </cell>
          <cell r="I34">
            <v>1664.2262880000001</v>
          </cell>
          <cell r="J34">
            <v>1454.5599840000002</v>
          </cell>
        </row>
        <row r="35">
          <cell r="E35">
            <v>438.53399999999999</v>
          </cell>
          <cell r="F35">
            <v>198.20159999999998</v>
          </cell>
          <cell r="G35" t="e">
            <v>#VALUE!</v>
          </cell>
          <cell r="H35">
            <v>307.44360000000006</v>
          </cell>
          <cell r="I35">
            <v>399.67668000000009</v>
          </cell>
          <cell r="J35">
            <v>644070.66269392823</v>
          </cell>
        </row>
        <row r="36">
          <cell r="E36">
            <v>798.09839999999997</v>
          </cell>
          <cell r="F36">
            <v>786.54240000000004</v>
          </cell>
          <cell r="G36">
            <v>1116.890208</v>
          </cell>
          <cell r="H36">
            <v>1374.6383999999998</v>
          </cell>
          <cell r="I36">
            <v>1745.7907679999998</v>
          </cell>
          <cell r="J36">
            <v>1525.848624</v>
          </cell>
        </row>
        <row r="37">
          <cell r="E37">
            <v>438.53399999999999</v>
          </cell>
          <cell r="F37">
            <v>198.20159999999998</v>
          </cell>
          <cell r="G37">
            <v>0</v>
          </cell>
          <cell r="H37">
            <v>307.44360000000006</v>
          </cell>
          <cell r="I37">
            <v>399.67668000000009</v>
          </cell>
          <cell r="J37">
            <v>734185.63952631387</v>
          </cell>
        </row>
        <row r="38">
          <cell r="E38">
            <v>1018.9584</v>
          </cell>
          <cell r="F38">
            <v>1000.9584</v>
          </cell>
          <cell r="G38">
            <v>1421.3609279999998</v>
          </cell>
          <cell r="H38">
            <v>1624.6224</v>
          </cell>
          <cell r="I38">
            <v>2063.2704480000002</v>
          </cell>
          <cell r="J38">
            <v>1803.330864</v>
          </cell>
        </row>
        <row r="39">
          <cell r="E39">
            <v>676.69560000000001</v>
          </cell>
          <cell r="F39">
            <v>613.69560000000001</v>
          </cell>
          <cell r="G39">
            <v>871.44775199999992</v>
          </cell>
          <cell r="H39">
            <v>1231.9596000000001</v>
          </cell>
          <cell r="I39">
            <v>1564.5886920000003</v>
          </cell>
          <cell r="J39">
            <v>1367.4751560000002</v>
          </cell>
        </row>
        <row r="40">
          <cell r="E40">
            <v>1361.4927</v>
          </cell>
          <cell r="F40">
            <v>1287.4927</v>
          </cell>
          <cell r="G40">
            <v>1828.239634</v>
          </cell>
          <cell r="H40">
            <v>1599.5507</v>
          </cell>
          <cell r="I40">
            <v>2031.4293890000001</v>
          </cell>
          <cell r="J40">
            <v>1775.5012770000001</v>
          </cell>
        </row>
        <row r="41">
          <cell r="E41">
            <v>1552.0575000000001</v>
          </cell>
          <cell r="F41">
            <v>1500.2575000000002</v>
          </cell>
          <cell r="G41">
            <v>2130.3656500000002</v>
          </cell>
          <cell r="H41">
            <v>1716.3745000000001</v>
          </cell>
          <cell r="I41">
            <v>2179.795615</v>
          </cell>
          <cell r="J41">
            <v>1905.1756950000004</v>
          </cell>
        </row>
        <row r="42">
          <cell r="E42">
            <v>1789.9859999999999</v>
          </cell>
          <cell r="F42">
            <v>1697.4859999999999</v>
          </cell>
          <cell r="G42">
            <v>2410.4301199999995</v>
          </cell>
          <cell r="H42">
            <v>1806.6914999999999</v>
          </cell>
          <cell r="I42">
            <v>2294.4982049999999</v>
          </cell>
          <cell r="J42">
            <v>2005.427565</v>
          </cell>
        </row>
        <row r="43">
          <cell r="E43">
            <v>370.48319999999995</v>
          </cell>
          <cell r="F43">
            <v>346.63319999999999</v>
          </cell>
          <cell r="G43">
            <v>492.21914399999997</v>
          </cell>
          <cell r="H43">
            <v>763.47720000000004</v>
          </cell>
          <cell r="I43">
            <v>969.6160440000001</v>
          </cell>
          <cell r="J43">
            <v>847.45969200000013</v>
          </cell>
        </row>
        <row r="44">
          <cell r="E44">
            <v>413.0532</v>
          </cell>
          <cell r="F44">
            <v>395.0532</v>
          </cell>
          <cell r="G44">
            <v>560.97554400000001</v>
          </cell>
          <cell r="H44">
            <v>827.93520000000001</v>
          </cell>
          <cell r="I44">
            <v>1051.4777040000001</v>
          </cell>
          <cell r="J44">
            <v>919.00807200000008</v>
          </cell>
        </row>
        <row r="45">
          <cell r="E45">
            <v>454.45319999999998</v>
          </cell>
          <cell r="F45">
            <v>471.80159999999995</v>
          </cell>
          <cell r="G45">
            <v>669.95827199999985</v>
          </cell>
          <cell r="H45">
            <v>877.20119999999997</v>
          </cell>
          <cell r="I45">
            <v>1114.0455239999999</v>
          </cell>
          <cell r="J45">
            <v>973.69333200000005</v>
          </cell>
        </row>
        <row r="46">
          <cell r="E46">
            <v>462.80159999999995</v>
          </cell>
          <cell r="F46">
            <v>477.20159999999993</v>
          </cell>
          <cell r="G46">
            <v>677.62627199999986</v>
          </cell>
          <cell r="H46">
            <v>894.65760000000012</v>
          </cell>
          <cell r="I46">
            <v>1136.2151520000002</v>
          </cell>
          <cell r="J46">
            <v>993.06993600000021</v>
          </cell>
        </row>
        <row r="47">
          <cell r="E47">
            <v>522.74159999999995</v>
          </cell>
          <cell r="F47">
            <v>515.54160000000002</v>
          </cell>
          <cell r="G47">
            <v>732.06907200000001</v>
          </cell>
          <cell r="H47">
            <v>957.38760000000013</v>
          </cell>
          <cell r="I47">
            <v>1215.8822520000001</v>
          </cell>
          <cell r="J47">
            <v>1062.7002360000001</v>
          </cell>
        </row>
        <row r="48">
          <cell r="E48">
            <v>540.5616</v>
          </cell>
          <cell r="F48">
            <v>526.16160000000002</v>
          </cell>
          <cell r="G48">
            <v>747.14947199999995</v>
          </cell>
          <cell r="H48">
            <v>979.77960000000007</v>
          </cell>
          <cell r="I48">
            <v>1244.3200920000002</v>
          </cell>
          <cell r="J48">
            <v>1087.5553560000001</v>
          </cell>
        </row>
        <row r="49">
          <cell r="E49">
            <v>565.40159999999992</v>
          </cell>
          <cell r="F49">
            <v>547.40159999999992</v>
          </cell>
          <cell r="G49">
            <v>777.31027199999983</v>
          </cell>
          <cell r="H49">
            <v>1020.2256000000001</v>
          </cell>
          <cell r="I49">
            <v>1295.6865120000002</v>
          </cell>
          <cell r="J49">
            <v>1132.4504160000001</v>
          </cell>
        </row>
        <row r="50">
          <cell r="E50">
            <v>421.89839999999998</v>
          </cell>
          <cell r="F50">
            <v>421.89839999999998</v>
          </cell>
          <cell r="G50">
            <v>599.09572799999989</v>
          </cell>
          <cell r="H50">
            <v>891.73439999999994</v>
          </cell>
          <cell r="I50">
            <v>1132.502688</v>
          </cell>
          <cell r="J50">
            <v>989.82518400000004</v>
          </cell>
        </row>
        <row r="51">
          <cell r="E51">
            <v>439.89839999999998</v>
          </cell>
          <cell r="F51">
            <v>445.29839999999996</v>
          </cell>
          <cell r="G51">
            <v>632.32372799999996</v>
          </cell>
          <cell r="H51">
            <v>909.86039999999991</v>
          </cell>
          <cell r="I51">
            <v>1155.522708</v>
          </cell>
          <cell r="J51">
            <v>1009.9450439999999</v>
          </cell>
        </row>
        <row r="52">
          <cell r="E52">
            <v>716.99040000000002</v>
          </cell>
          <cell r="F52">
            <v>582.46019999999987</v>
          </cell>
          <cell r="G52">
            <v>784.05811199999994</v>
          </cell>
          <cell r="H52">
            <v>1016.8884</v>
          </cell>
          <cell r="I52">
            <v>1291.4482680000001</v>
          </cell>
          <cell r="J52">
            <v>1128.7461240000002</v>
          </cell>
        </row>
        <row r="53">
          <cell r="E53">
            <v>800.87040000000002</v>
          </cell>
          <cell r="F53">
            <v>635.59043999999994</v>
          </cell>
          <cell r="G53">
            <v>902.53842479999992</v>
          </cell>
          <cell r="H53">
            <v>1117.3644000000002</v>
          </cell>
          <cell r="I53">
            <v>1419.0527880000002</v>
          </cell>
          <cell r="J53">
            <v>1240.2744840000003</v>
          </cell>
        </row>
        <row r="54">
          <cell r="E54">
            <v>693.95039999999995</v>
          </cell>
          <cell r="F54">
            <v>565.82639999999992</v>
          </cell>
          <cell r="G54">
            <v>803.47348799999986</v>
          </cell>
          <cell r="H54">
            <v>981.24839999999983</v>
          </cell>
          <cell r="I54">
            <v>1246.1854679999999</v>
          </cell>
          <cell r="J54">
            <v>1089.1857239999999</v>
          </cell>
        </row>
        <row r="55">
          <cell r="E55">
            <v>1135.7064</v>
          </cell>
          <cell r="F55">
            <v>893.55204000000003</v>
          </cell>
          <cell r="G55">
            <v>1268.8438968</v>
          </cell>
          <cell r="H55">
            <v>1358.2224000000001</v>
          </cell>
          <cell r="I55">
            <v>1724.9424480000002</v>
          </cell>
          <cell r="J55">
            <v>1507.6268640000003</v>
          </cell>
        </row>
        <row r="56">
          <cell r="E56">
            <v>1042.3800000000001</v>
          </cell>
          <cell r="F56">
            <v>830.97540000000004</v>
          </cell>
          <cell r="G56">
            <v>1179.985068</v>
          </cell>
          <cell r="H56">
            <v>1025.451</v>
          </cell>
          <cell r="I56">
            <v>1302.32277</v>
          </cell>
          <cell r="J56">
            <v>1138.2506100000001</v>
          </cell>
        </row>
        <row r="57">
          <cell r="E57">
            <v>1392.4580000000001</v>
          </cell>
          <cell r="F57">
            <v>1102.0969850000001</v>
          </cell>
          <cell r="G57">
            <v>1564.9777187000002</v>
          </cell>
          <cell r="H57">
            <v>1898.8400000000004</v>
          </cell>
          <cell r="I57">
            <v>2411.5268000000005</v>
          </cell>
          <cell r="J57">
            <v>2107.7124000000008</v>
          </cell>
        </row>
        <row r="58">
          <cell r="E58">
            <v>1047.8030000000003</v>
          </cell>
          <cell r="F58">
            <v>846.32801000000006</v>
          </cell>
          <cell r="G58">
            <v>1201.7857742000001</v>
          </cell>
          <cell r="H58">
            <v>1625.4655000000002</v>
          </cell>
          <cell r="I58">
            <v>2064.3411850000002</v>
          </cell>
          <cell r="J58">
            <v>1804.2667050000005</v>
          </cell>
        </row>
        <row r="59">
          <cell r="F59">
            <v>1100</v>
          </cell>
          <cell r="G59">
            <v>1540</v>
          </cell>
          <cell r="H59">
            <v>1540</v>
          </cell>
          <cell r="I59">
            <v>0</v>
          </cell>
          <cell r="J59">
            <v>1980</v>
          </cell>
        </row>
        <row r="60">
          <cell r="F60">
            <v>1300</v>
          </cell>
          <cell r="G60">
            <v>1819.9999999999998</v>
          </cell>
          <cell r="H60">
            <v>1819.9999999999998</v>
          </cell>
          <cell r="I60">
            <v>0</v>
          </cell>
          <cell r="J60">
            <v>2340</v>
          </cell>
        </row>
        <row r="61">
          <cell r="F61">
            <v>1220</v>
          </cell>
          <cell r="G61">
            <v>1708</v>
          </cell>
          <cell r="H61">
            <v>1708</v>
          </cell>
          <cell r="I61">
            <v>0</v>
          </cell>
          <cell r="J61">
            <v>2196</v>
          </cell>
        </row>
        <row r="62">
          <cell r="E62">
            <v>557.30520000000001</v>
          </cell>
          <cell r="F62">
            <v>552.15359999999998</v>
          </cell>
          <cell r="G62">
            <v>784.05811199999994</v>
          </cell>
          <cell r="H62">
            <v>997.33319999999992</v>
          </cell>
          <cell r="I62">
            <v>1266.6131639999999</v>
          </cell>
          <cell r="J62">
            <v>1107.0398520000001</v>
          </cell>
        </row>
        <row r="63">
          <cell r="E63">
            <v>851.35320000000002</v>
          </cell>
          <cell r="F63">
            <v>842.60160000000008</v>
          </cell>
          <cell r="G63">
            <v>1196.4942720000001</v>
          </cell>
          <cell r="H63">
            <v>1401.3251999999998</v>
          </cell>
          <cell r="I63">
            <v>1779.6830039999998</v>
          </cell>
          <cell r="J63">
            <v>1555.4709719999998</v>
          </cell>
        </row>
        <row r="64">
          <cell r="E64">
            <v>889.15319999999997</v>
          </cell>
          <cell r="F64">
            <v>871.40160000000003</v>
          </cell>
          <cell r="G64">
            <v>1237.3902719999999</v>
          </cell>
          <cell r="H64">
            <v>1465.5491999999999</v>
          </cell>
          <cell r="I64">
            <v>1861.247484</v>
          </cell>
          <cell r="J64">
            <v>1626.7596120000001</v>
          </cell>
        </row>
      </sheetData>
      <sheetData sheetId="13">
        <row r="8">
          <cell r="F8">
            <v>34</v>
          </cell>
        </row>
        <row r="13">
          <cell r="F13">
            <v>16</v>
          </cell>
        </row>
        <row r="16">
          <cell r="F16">
            <v>18</v>
          </cell>
        </row>
        <row r="17">
          <cell r="F17">
            <v>45</v>
          </cell>
        </row>
        <row r="20">
          <cell r="F20">
            <v>56</v>
          </cell>
        </row>
        <row r="21">
          <cell r="F21">
            <v>40</v>
          </cell>
        </row>
        <row r="22">
          <cell r="F22">
            <v>100</v>
          </cell>
        </row>
        <row r="23">
          <cell r="F23">
            <v>108</v>
          </cell>
        </row>
        <row r="24">
          <cell r="F24">
            <v>120</v>
          </cell>
        </row>
        <row r="25">
          <cell r="F25">
            <v>112</v>
          </cell>
        </row>
        <row r="26">
          <cell r="F26">
            <v>112</v>
          </cell>
        </row>
        <row r="27">
          <cell r="F27">
            <v>119</v>
          </cell>
        </row>
        <row r="28">
          <cell r="F28">
            <v>120</v>
          </cell>
        </row>
        <row r="29">
          <cell r="F29">
            <v>77</v>
          </cell>
        </row>
        <row r="30">
          <cell r="F30">
            <v>123.2</v>
          </cell>
        </row>
        <row r="32">
          <cell r="F32">
            <v>202</v>
          </cell>
        </row>
        <row r="33">
          <cell r="F33">
            <v>178</v>
          </cell>
        </row>
        <row r="34">
          <cell r="F34">
            <v>47</v>
          </cell>
        </row>
        <row r="35">
          <cell r="F35">
            <v>132</v>
          </cell>
        </row>
        <row r="37">
          <cell r="B37" t="str">
            <v>BP  type isoplane huisserie 50                                                                                            en 73=115€  en 83=120€</v>
          </cell>
        </row>
        <row r="38">
          <cell r="B38" t="str">
            <v>BP  type isoplane isotherme serrure 3 points huisserie 50                                      en 73=439€  en 83=453€</v>
          </cell>
        </row>
        <row r="40">
          <cell r="B40" t="str">
            <v>BP  type postformé ref SEVIAC huisserie 50                                                                  en 73=170€   en 83=190€</v>
          </cell>
        </row>
        <row r="41">
          <cell r="B41" t="str">
            <v>BP  type postformé ref SEVIAC  isotherme serrure 3 points                                  en 73=414€   en 83=426€</v>
          </cell>
        </row>
        <row r="42">
          <cell r="B42" t="str">
            <v>BP  type postformé à vitrer (petits cx) ref SEVIAC huisserie 50                         en 73=320€   en 83=340€  en 146=570€</v>
          </cell>
        </row>
        <row r="44">
          <cell r="B44" t="str">
            <v>BP prépeinte ref GRAPHIK (RIGHINI) huisserie 50                                            en 73=185€   en 83=195€   en=146=330€</v>
          </cell>
        </row>
        <row r="45">
          <cell r="B45" t="str">
            <v xml:space="preserve">BP prépeinte ref  GRAPHIK (RIGHINI) isotherme serrure 3 points                                           en 73=480€   en 83=490€ </v>
          </cell>
        </row>
        <row r="47">
          <cell r="B47" t="str">
            <v xml:space="preserve">BP bois exo ref SELVE  huisserie 50                                                                                                  en 73=300€   en 83=340€  </v>
          </cell>
        </row>
        <row r="48">
          <cell r="B48" t="str">
            <v xml:space="preserve">BP  bois exo ref BP 01 isotherme  serrure 3 points                                                                       en 73=826€   en 83=844€  </v>
          </cell>
        </row>
        <row r="49">
          <cell r="B49" t="str">
            <v>BP bois exo (vitrage posé) huisserie 50                                                                 en 73=360€   en 83=380€  en 146=715€</v>
          </cell>
        </row>
        <row r="51">
          <cell r="F51">
            <v>900</v>
          </cell>
        </row>
        <row r="52">
          <cell r="F52">
            <v>390</v>
          </cell>
        </row>
        <row r="53">
          <cell r="F53">
            <v>8</v>
          </cell>
        </row>
        <row r="54">
          <cell r="F54">
            <v>85</v>
          </cell>
        </row>
        <row r="57">
          <cell r="F57">
            <v>160</v>
          </cell>
        </row>
        <row r="58">
          <cell r="F58">
            <v>260</v>
          </cell>
        </row>
        <row r="59">
          <cell r="F59">
            <v>50</v>
          </cell>
        </row>
        <row r="61">
          <cell r="F61">
            <v>140</v>
          </cell>
        </row>
        <row r="70">
          <cell r="G70">
            <v>1964</v>
          </cell>
        </row>
        <row r="71">
          <cell r="G71">
            <v>1464</v>
          </cell>
        </row>
        <row r="72">
          <cell r="G72">
            <v>1328</v>
          </cell>
        </row>
        <row r="73">
          <cell r="G73">
            <v>1255</v>
          </cell>
        </row>
        <row r="74">
          <cell r="G74">
            <v>1282</v>
          </cell>
        </row>
        <row r="75">
          <cell r="G75">
            <v>1355</v>
          </cell>
        </row>
        <row r="76">
          <cell r="G76">
            <v>946</v>
          </cell>
        </row>
        <row r="77">
          <cell r="G77">
            <v>1800</v>
          </cell>
        </row>
        <row r="78">
          <cell r="G78">
            <v>1619</v>
          </cell>
        </row>
        <row r="79">
          <cell r="G79">
            <v>1502</v>
          </cell>
        </row>
        <row r="80">
          <cell r="G80">
            <v>1691</v>
          </cell>
        </row>
        <row r="81">
          <cell r="G81">
            <v>1728</v>
          </cell>
        </row>
        <row r="82">
          <cell r="G82">
            <v>1564</v>
          </cell>
        </row>
        <row r="83">
          <cell r="G83">
            <v>1582</v>
          </cell>
        </row>
        <row r="84">
          <cell r="G84">
            <v>1182</v>
          </cell>
        </row>
        <row r="85">
          <cell r="G85">
            <v>1909</v>
          </cell>
        </row>
        <row r="86">
          <cell r="G86">
            <v>1237</v>
          </cell>
        </row>
        <row r="87">
          <cell r="G87">
            <v>1182</v>
          </cell>
        </row>
        <row r="88">
          <cell r="G88">
            <v>1446</v>
          </cell>
        </row>
        <row r="89">
          <cell r="G89">
            <v>1402</v>
          </cell>
        </row>
        <row r="90">
          <cell r="G90">
            <v>1728</v>
          </cell>
        </row>
        <row r="92">
          <cell r="F92">
            <v>404</v>
          </cell>
        </row>
        <row r="93">
          <cell r="F93">
            <v>606</v>
          </cell>
        </row>
        <row r="94">
          <cell r="F94">
            <v>859</v>
          </cell>
        </row>
        <row r="96">
          <cell r="F96">
            <v>382</v>
          </cell>
        </row>
        <row r="97">
          <cell r="F97">
            <v>404</v>
          </cell>
        </row>
        <row r="98">
          <cell r="F98">
            <v>430</v>
          </cell>
        </row>
        <row r="99">
          <cell r="F99">
            <v>445</v>
          </cell>
        </row>
        <row r="101">
          <cell r="F101">
            <v>720</v>
          </cell>
        </row>
        <row r="102">
          <cell r="F102">
            <v>774</v>
          </cell>
        </row>
        <row r="103">
          <cell r="F103">
            <v>836</v>
          </cell>
        </row>
        <row r="115">
          <cell r="J115">
            <v>115</v>
          </cell>
          <cell r="K115">
            <v>120</v>
          </cell>
          <cell r="M115">
            <v>20</v>
          </cell>
        </row>
        <row r="116">
          <cell r="J116">
            <v>439</v>
          </cell>
          <cell r="K116">
            <v>453</v>
          </cell>
        </row>
        <row r="117">
          <cell r="J117">
            <v>170</v>
          </cell>
          <cell r="K117">
            <v>190</v>
          </cell>
          <cell r="M117">
            <v>20</v>
          </cell>
        </row>
        <row r="118">
          <cell r="J118">
            <v>414</v>
          </cell>
          <cell r="K118">
            <v>426</v>
          </cell>
        </row>
        <row r="119">
          <cell r="J119">
            <v>320</v>
          </cell>
          <cell r="K119">
            <v>340</v>
          </cell>
          <cell r="L119">
            <v>570</v>
          </cell>
          <cell r="M119">
            <v>20</v>
          </cell>
        </row>
        <row r="120">
          <cell r="J120">
            <v>185</v>
          </cell>
          <cell r="K120">
            <v>195</v>
          </cell>
          <cell r="L120">
            <v>330</v>
          </cell>
          <cell r="M120">
            <v>20</v>
          </cell>
        </row>
        <row r="121">
          <cell r="J121">
            <v>480</v>
          </cell>
          <cell r="K121">
            <v>490</v>
          </cell>
        </row>
        <row r="122">
          <cell r="J122">
            <v>300</v>
          </cell>
          <cell r="K122">
            <v>340</v>
          </cell>
          <cell r="M122">
            <v>90</v>
          </cell>
        </row>
        <row r="123">
          <cell r="J123">
            <v>826</v>
          </cell>
          <cell r="K123">
            <v>844</v>
          </cell>
        </row>
        <row r="124">
          <cell r="J124">
            <v>360</v>
          </cell>
          <cell r="K124">
            <v>380</v>
          </cell>
          <cell r="L124">
            <v>715</v>
          </cell>
          <cell r="M124">
            <v>85</v>
          </cell>
        </row>
      </sheetData>
      <sheetData sheetId="14">
        <row r="29">
          <cell r="F29">
            <v>290</v>
          </cell>
        </row>
        <row r="30">
          <cell r="F30">
            <v>380</v>
          </cell>
        </row>
        <row r="34">
          <cell r="B34" t="str">
            <v>Evier grés blanc sur meuble blanc 2 portes ou à encastrer 120/60 réf 6900 ROMANS + mitigeur SLIMLINE I/S chromé.</v>
          </cell>
          <cell r="F34">
            <v>581</v>
          </cell>
          <cell r="H34">
            <v>-256</v>
          </cell>
        </row>
        <row r="35">
          <cell r="B35" t="str">
            <v>Baignoire acrylique 170/75 ou 160/75 blanche réf TRANSAT RX170 + mitigeur SLIMLINE I/S chromé+habillage 1 face.</v>
          </cell>
          <cell r="F35">
            <v>832</v>
          </cell>
          <cell r="H35">
            <v>-492.84700000000004</v>
          </cell>
        </row>
        <row r="36">
          <cell r="H36">
            <v>-745</v>
          </cell>
        </row>
        <row r="37">
          <cell r="B37" t="str">
            <v>Baignoire acrylique d'angle 135/135 blanche réf TRANSAT RX135 + mitigeur SLIMLINE I/S chromé.</v>
          </cell>
          <cell r="F37">
            <v>1158</v>
          </cell>
          <cell r="H37">
            <v>-799.13600000000008</v>
          </cell>
        </row>
        <row r="38">
          <cell r="B38" t="str">
            <v>Baignoire balnéo TWIN classique 170/75 blanche + mitigeur SLIMLINE I/S chromé.</v>
          </cell>
          <cell r="F38">
            <v>3310</v>
          </cell>
          <cell r="H38">
            <v>-2637</v>
          </cell>
        </row>
        <row r="39">
          <cell r="B39" t="str">
            <v>Douche 80/80 blanche à encastrer réf SAN REMO R3514 + mitigeur SLIMLINE I/S chromé et douchette sur barre. (y/c 4m² de faïences suppl.).</v>
          </cell>
          <cell r="F39">
            <v>886</v>
          </cell>
          <cell r="H39">
            <v>-543.72800000000007</v>
          </cell>
        </row>
        <row r="40">
          <cell r="B40" t="str">
            <v>Douche 90/90 blanche à encastrer réf SAN REMO R3514 + mitigeur SLIMLINE I/S chromé et douchette sur barre. (y/c 4m² de faïences suppl.).</v>
          </cell>
          <cell r="F40">
            <v>952</v>
          </cell>
          <cell r="H40">
            <v>-603.22800000000007</v>
          </cell>
        </row>
        <row r="41">
          <cell r="B41" t="str">
            <v>Douche 90/90 EXTRA PLAT blanc réf ALLIA PRIMA2 7442 + mitigeur SLIMLINE I/S chromé et douchette sur barre. (y/c 5m² de faïences suppl.).</v>
          </cell>
          <cell r="F41">
            <v>1069</v>
          </cell>
          <cell r="H41">
            <v>-715.49599999999998</v>
          </cell>
        </row>
        <row r="42">
          <cell r="B42" t="str">
            <v>Douche 120/80 blanche réf ALLIA PRIMA2 + mitigeur SLIMLINE I/S chromé et douchette sur barre.(y/c 4m² de faïences suppl.).</v>
          </cell>
          <cell r="F42">
            <v>1167</v>
          </cell>
          <cell r="H42">
            <v>-807.36400000000015</v>
          </cell>
        </row>
        <row r="43">
          <cell r="H43">
            <v>-1149</v>
          </cell>
        </row>
        <row r="44">
          <cell r="H44">
            <v>-1088</v>
          </cell>
        </row>
        <row r="45">
          <cell r="B45" t="str">
            <v>Lavabo sur colonne ou bidet blanc réf SAN REMO E7460 + mitigeur SLIMLINE I/S chromé.</v>
          </cell>
          <cell r="F45">
            <v>471</v>
          </cell>
          <cell r="H45">
            <v>-153.28900000000002</v>
          </cell>
        </row>
        <row r="46">
          <cell r="B46" t="str">
            <v>Vasque blanche réf SAN REMO R4101 + mitigeur SLIMLINE I/S chromé. ( F+P et découpe du support vasque à charge client).</v>
          </cell>
          <cell r="F46">
            <v>510</v>
          </cell>
          <cell r="H46">
            <v>-117</v>
          </cell>
        </row>
        <row r="47">
          <cell r="B47" t="str">
            <v>WC blanc réf SAN REMO R3407 avec abattant double blanc dans pièce existante.</v>
          </cell>
          <cell r="F47">
            <v>594</v>
          </cell>
          <cell r="H47">
            <v>-218.63700000000003</v>
          </cell>
        </row>
        <row r="48">
          <cell r="B48" t="str">
            <v>WC SUSPENDU blanc réf SAN REMO R3401 avec abattant SAN REMO R3916 y compris bâti et habillage</v>
          </cell>
          <cell r="F48">
            <v>1061</v>
          </cell>
          <cell r="H48">
            <v>-657.23699999999997</v>
          </cell>
        </row>
        <row r="50">
          <cell r="B50" t="str">
            <v>Lave-mains blanc réf SAN REMO E7420 ou RONELLA R4208 + mitigeur SLIMLINE I/S chromé.</v>
          </cell>
          <cell r="F50">
            <v>406</v>
          </cell>
          <cell r="H50">
            <v>-92.989999999999981</v>
          </cell>
        </row>
        <row r="51">
          <cell r="B51" t="str">
            <v>Lave-mains d'angle blanc réf SERENA R4203 + mitigeur SLIMLINE I/S chromé.</v>
          </cell>
          <cell r="F51">
            <v>422</v>
          </cell>
          <cell r="H51">
            <v>-107.50800000000001</v>
          </cell>
        </row>
        <row r="52">
          <cell r="B52" t="str">
            <v>Douche à l'italienne 90/90 + mitigeur SLIMLINE I/S chromé et douchette sur barre. (y/c 5m² de faïences supplémentaire) choix antidérapant au sol RDC</v>
          </cell>
          <cell r="F52">
            <v>1790</v>
          </cell>
        </row>
        <row r="53">
          <cell r="B53" t="str">
            <v>Douche à l'italienne 90/90 + mitigeur SLIMLINE I/S chromé et douchette sur barre. (y/c 5m² de faïences supplémentaire) choix antidérapant au sol ETAGE</v>
          </cell>
          <cell r="F53">
            <v>2060</v>
          </cell>
        </row>
        <row r="73">
          <cell r="B73" t="str">
            <v>Meuble 2 portes de 60 blanc avec plan en résine de synthèse (1 vasque) réf WOODSTOCK (NABIS de BROSSETTE)</v>
          </cell>
          <cell r="F73">
            <v>887.93169999999998</v>
          </cell>
          <cell r="H73">
            <v>-412.69199999999995</v>
          </cell>
        </row>
        <row r="74">
          <cell r="B74" t="str">
            <v>Meuble 2 portes de 90 blanc avec plan en résine de synthèse (1 vasque) réf WOODSTOCK (NABIS de BROSSETTE)</v>
          </cell>
          <cell r="F74">
            <v>1012</v>
          </cell>
          <cell r="H74">
            <v>-529.44800000000009</v>
          </cell>
        </row>
        <row r="75">
          <cell r="B75" t="str">
            <v>Meuble 2 portes de 120 blanc avec plan en résine de synthèse (2 vasques) réf WOODSTOCK (NABIS de BROSSETTE)</v>
          </cell>
          <cell r="F75">
            <v>1450</v>
          </cell>
          <cell r="H75">
            <v>-937.51599999999996</v>
          </cell>
        </row>
        <row r="79">
          <cell r="B79" t="str">
            <v>Tablette baignoire sur la largeur avec faïences.</v>
          </cell>
          <cell r="F79">
            <v>120</v>
          </cell>
        </row>
        <row r="80">
          <cell r="B80" t="str">
            <v>Tablette baignoire sur la longueur avec faïences.</v>
          </cell>
          <cell r="F80">
            <v>150</v>
          </cell>
        </row>
        <row r="81">
          <cell r="B81" t="str">
            <v>Habillage 1 face de la douche avec faïences.</v>
          </cell>
          <cell r="F81">
            <v>100</v>
          </cell>
        </row>
        <row r="82">
          <cell r="B82" t="str">
            <v>Habillage 2 faces de la douche avec faïences.</v>
          </cell>
          <cell r="F82">
            <v>180</v>
          </cell>
        </row>
        <row r="86">
          <cell r="F86">
            <v>3930.48</v>
          </cell>
        </row>
        <row r="87">
          <cell r="F87">
            <v>3280.48</v>
          </cell>
        </row>
        <row r="88">
          <cell r="F88">
            <v>1695</v>
          </cell>
        </row>
        <row r="89">
          <cell r="F89">
            <v>1220</v>
          </cell>
        </row>
        <row r="90">
          <cell r="F90">
            <v>1350</v>
          </cell>
        </row>
        <row r="91">
          <cell r="F91">
            <v>90</v>
          </cell>
        </row>
        <row r="92">
          <cell r="F92">
            <v>110</v>
          </cell>
        </row>
        <row r="93">
          <cell r="F93">
            <v>130</v>
          </cell>
        </row>
        <row r="94">
          <cell r="F94">
            <v>120</v>
          </cell>
        </row>
        <row r="95">
          <cell r="F95">
            <v>130</v>
          </cell>
        </row>
      </sheetData>
      <sheetData sheetId="15">
        <row r="8">
          <cell r="L8">
            <v>65</v>
          </cell>
        </row>
        <row r="9">
          <cell r="L9">
            <v>102</v>
          </cell>
        </row>
        <row r="10">
          <cell r="L10">
            <v>141</v>
          </cell>
        </row>
        <row r="11">
          <cell r="L11">
            <v>180</v>
          </cell>
        </row>
        <row r="12">
          <cell r="L12">
            <v>220</v>
          </cell>
        </row>
        <row r="13">
          <cell r="L13">
            <v>300</v>
          </cell>
        </row>
        <row r="14">
          <cell r="L14">
            <v>380</v>
          </cell>
        </row>
        <row r="15">
          <cell r="L15">
            <v>420</v>
          </cell>
        </row>
        <row r="16">
          <cell r="L16">
            <v>460</v>
          </cell>
        </row>
        <row r="17">
          <cell r="L17">
            <v>112</v>
          </cell>
        </row>
        <row r="19">
          <cell r="L19">
            <v>56</v>
          </cell>
        </row>
        <row r="20">
          <cell r="L20">
            <v>77</v>
          </cell>
        </row>
        <row r="21">
          <cell r="L21">
            <v>66</v>
          </cell>
        </row>
        <row r="22">
          <cell r="L22">
            <v>77</v>
          </cell>
        </row>
        <row r="23">
          <cell r="L23">
            <v>87</v>
          </cell>
        </row>
        <row r="24">
          <cell r="L24">
            <v>108</v>
          </cell>
        </row>
        <row r="25">
          <cell r="L25">
            <v>64</v>
          </cell>
        </row>
        <row r="26">
          <cell r="L26">
            <v>77</v>
          </cell>
        </row>
        <row r="27">
          <cell r="L27">
            <v>46</v>
          </cell>
        </row>
        <row r="28">
          <cell r="L28">
            <v>152</v>
          </cell>
        </row>
        <row r="29">
          <cell r="L29">
            <v>172</v>
          </cell>
        </row>
        <row r="30">
          <cell r="L30">
            <v>39</v>
          </cell>
        </row>
        <row r="31">
          <cell r="L31">
            <v>24</v>
          </cell>
        </row>
        <row r="32">
          <cell r="L32">
            <v>127</v>
          </cell>
        </row>
        <row r="33">
          <cell r="L33">
            <v>80</v>
          </cell>
        </row>
        <row r="34">
          <cell r="L34">
            <v>66</v>
          </cell>
        </row>
        <row r="35">
          <cell r="L35">
            <v>11</v>
          </cell>
        </row>
        <row r="36">
          <cell r="L36">
            <v>11</v>
          </cell>
        </row>
        <row r="37">
          <cell r="L37">
            <v>253</v>
          </cell>
        </row>
        <row r="38">
          <cell r="L38">
            <v>84</v>
          </cell>
        </row>
        <row r="39">
          <cell r="L39">
            <v>40</v>
          </cell>
        </row>
        <row r="40">
          <cell r="L40">
            <v>600</v>
          </cell>
        </row>
        <row r="41">
          <cell r="L41">
            <v>163</v>
          </cell>
        </row>
        <row r="42">
          <cell r="L42">
            <v>390</v>
          </cell>
        </row>
      </sheetData>
      <sheetData sheetId="16">
        <row r="9">
          <cell r="B9" t="str">
            <v xml:space="preserve">Pour le remplacement de la chape initialement prévue par un carrelage standard et plinthe assorties </v>
          </cell>
          <cell r="F9">
            <v>49</v>
          </cell>
        </row>
        <row r="10">
          <cell r="B10" t="str">
            <v>Fourniture et pose de faïence standard supplémentaire (four=21€/m² maxi)</v>
          </cell>
          <cell r="F10">
            <v>62</v>
          </cell>
        </row>
        <row r="11">
          <cell r="B11" t="str">
            <v xml:space="preserve">Pose uniquement pour faïence standard supplémentaire </v>
          </cell>
          <cell r="F11">
            <v>36</v>
          </cell>
        </row>
        <row r="12">
          <cell r="B12" t="str">
            <v xml:space="preserve">Pose uniquement de listel standard supplémentaire </v>
          </cell>
          <cell r="F12">
            <v>9</v>
          </cell>
        </row>
        <row r="13">
          <cell r="B13" t="str">
            <v>PV de pose en diagonal pour un carrelage standard (format 33 maxi.)</v>
          </cell>
          <cell r="F13">
            <v>9</v>
          </cell>
        </row>
        <row r="14">
          <cell r="B14" t="str">
            <v>PV de pose de grand format pour faïences</v>
          </cell>
          <cell r="F14">
            <v>8</v>
          </cell>
        </row>
        <row r="15">
          <cell r="B15" t="str">
            <v>Fourniture et pose de carrelage standard supplémentaire y compris plinthes  (four=21€/m² maxi)</v>
          </cell>
          <cell r="F15">
            <v>79</v>
          </cell>
        </row>
        <row r="16">
          <cell r="B16" t="str">
            <v>Fourniture et pose de carrelage standart exterieur supplémentaire y compris plinthes (four=21€/m² maxi)</v>
          </cell>
          <cell r="F16">
            <v>95</v>
          </cell>
        </row>
        <row r="17">
          <cell r="B17" t="str">
            <v>PV de pose de grand format pour carrelage 45/45 exécution chape et double encollage</v>
          </cell>
          <cell r="F17">
            <v>16</v>
          </cell>
        </row>
        <row r="18">
          <cell r="B18" t="str">
            <v>PV de pose de grand format pour carrelage 50/50 exécution chape et double encollage</v>
          </cell>
          <cell r="F18">
            <v>21</v>
          </cell>
        </row>
        <row r="19">
          <cell r="B19" t="str">
            <v>PV de pose de grand format pour carrelage 60/60 exécution chape et double encollage</v>
          </cell>
          <cell r="F19">
            <v>26</v>
          </cell>
        </row>
        <row r="20">
          <cell r="B20" t="str">
            <v>Ravoirage sur tuyaux électricité et plomberie</v>
          </cell>
          <cell r="F20">
            <v>22</v>
          </cell>
        </row>
        <row r="21">
          <cell r="B21" t="str">
            <v>Chape liquide ou enrobage béton (ciment classique) sur réseau chauffage au sol à circulation d'eau</v>
          </cell>
          <cell r="F21">
            <v>37</v>
          </cell>
        </row>
        <row r="22">
          <cell r="B22" t="str">
            <v>Chape sur dalle brute</v>
          </cell>
          <cell r="F22">
            <v>27</v>
          </cell>
        </row>
        <row r="23">
          <cell r="B23" t="str">
            <v>Remplacement du carrelage de base par un format 45/45 (four=25€/m² et plinthe à 9€/ml)</v>
          </cell>
          <cell r="F23">
            <v>26</v>
          </cell>
        </row>
        <row r="24">
          <cell r="B24" t="str">
            <v>Remplacement du carrelage de base par un format 50/50 (four=35€/m² et plinthe à 9€/ml)</v>
          </cell>
          <cell r="F24">
            <v>36</v>
          </cell>
        </row>
        <row r="25">
          <cell r="B25" t="str">
            <v>Remplacement du carrelage de base par un format 60/60 (four=48€/m² et plinthe à 9€/ml)</v>
          </cell>
          <cell r="F25">
            <v>56</v>
          </cell>
        </row>
        <row r="26">
          <cell r="B26" t="str">
            <v>Tablette de baignoire grand coté</v>
          </cell>
          <cell r="F26">
            <v>91</v>
          </cell>
        </row>
        <row r="27">
          <cell r="B27" t="str">
            <v>Tablette de baignoire petit coté</v>
          </cell>
          <cell r="F27">
            <v>66</v>
          </cell>
        </row>
        <row r="28">
          <cell r="B28" t="str">
            <v>Ajout d'une marche en décalé de niveau en habitable</v>
          </cell>
          <cell r="F28">
            <v>118</v>
          </cell>
        </row>
        <row r="29">
          <cell r="B29" t="str">
            <v>nez de marche en alu</v>
          </cell>
          <cell r="F29">
            <v>35</v>
          </cell>
        </row>
        <row r="33">
          <cell r="F33">
            <v>-9</v>
          </cell>
        </row>
        <row r="34">
          <cell r="F34">
            <v>-45</v>
          </cell>
        </row>
        <row r="35">
          <cell r="F35">
            <v>-20</v>
          </cell>
        </row>
        <row r="36">
          <cell r="F36">
            <v>-60</v>
          </cell>
        </row>
        <row r="37">
          <cell r="F37">
            <v>-48</v>
          </cell>
        </row>
        <row r="38">
          <cell r="F38">
            <v>-115</v>
          </cell>
        </row>
        <row r="42">
          <cell r="B42" t="str">
            <v>Parquet 7mm gamme classic avec plinthes et sous couche mousse polyéthylène fourniture=12€TTC/m²</v>
          </cell>
          <cell r="F42">
            <v>50</v>
          </cell>
        </row>
        <row r="43">
          <cell r="B43" t="str">
            <v>Parquet 8mm gamme comby silence avec plinthes et sous couche intégrée fourniture=20€TTC/m²</v>
          </cell>
          <cell r="F43">
            <v>58</v>
          </cell>
        </row>
        <row r="44">
          <cell r="B44" t="str">
            <v>Parquet 9mm gamme master silence avec plinthes et sous couche intégrée fourniture=24€TTC/m²</v>
          </cell>
          <cell r="F44">
            <v>62</v>
          </cell>
        </row>
        <row r="45">
          <cell r="B45" t="str">
            <v>Pose parquet avec sous couche et plinthe</v>
          </cell>
          <cell r="F45">
            <v>24</v>
          </cell>
        </row>
        <row r="55">
          <cell r="F55">
            <v>2030</v>
          </cell>
        </row>
        <row r="56">
          <cell r="F56">
            <v>2460</v>
          </cell>
        </row>
        <row r="58">
          <cell r="F58">
            <v>275</v>
          </cell>
        </row>
        <row r="59">
          <cell r="F59">
            <v>115</v>
          </cell>
        </row>
        <row r="64">
          <cell r="F64">
            <v>1080</v>
          </cell>
        </row>
      </sheetData>
      <sheetData sheetId="17">
        <row r="3">
          <cell r="B3" t="str">
            <v>G LAVEAU</v>
          </cell>
        </row>
        <row r="4">
          <cell r="B4" t="str">
            <v>V QUIGNON</v>
          </cell>
        </row>
        <row r="5">
          <cell r="B5" t="str">
            <v>J MERINI</v>
          </cell>
        </row>
        <row r="6">
          <cell r="B6" t="str">
            <v>G RAUZY</v>
          </cell>
        </row>
        <row r="7">
          <cell r="B7" t="str">
            <v>S KOHLER</v>
          </cell>
        </row>
        <row r="8">
          <cell r="B8" t="str">
            <v>A SOREL</v>
          </cell>
        </row>
        <row r="9">
          <cell r="B9" t="str">
            <v>Y BENSA</v>
          </cell>
        </row>
        <row r="10">
          <cell r="B10" t="str">
            <v>M BOURARD</v>
          </cell>
        </row>
        <row r="11">
          <cell r="B11" t="str">
            <v>T BARELLE</v>
          </cell>
        </row>
        <row r="12">
          <cell r="B12" t="str">
            <v>C GOYET</v>
          </cell>
        </row>
        <row r="13">
          <cell r="B13" t="str">
            <v>P LEBORGNE</v>
          </cell>
        </row>
        <row r="14">
          <cell r="B14" t="str">
            <v>E EPISSE</v>
          </cell>
        </row>
        <row r="15">
          <cell r="B15" t="str">
            <v>C LAMARD</v>
          </cell>
        </row>
        <row r="16">
          <cell r="B16" t="str">
            <v>L COELHO</v>
          </cell>
        </row>
      </sheetData>
      <sheetData sheetId="18">
        <row r="10">
          <cell r="B10" t="str">
            <v>Remplacement du radiateur basse température par un chauffage au sol sur terre plain</v>
          </cell>
          <cell r="F10">
            <v>39</v>
          </cell>
        </row>
        <row r="11">
          <cell r="B11" t="str">
            <v>Remplacement du radiateur basse température par un chauffage au sol sur vide sanitaire ou sous sol</v>
          </cell>
          <cell r="F11">
            <v>13</v>
          </cell>
        </row>
        <row r="13">
          <cell r="B13" t="str">
            <v>incidence double circuit de chauffage (radiateurs et au sol)</v>
          </cell>
          <cell r="F13">
            <v>1654</v>
          </cell>
        </row>
        <row r="14">
          <cell r="B14" t="str">
            <v>Remplacement de la chaudière gaz à condensation sans ecs ave chauffe eau thermo par une chaudière à condensation micro accumulation avec 2 panneau photovoltaïque</v>
          </cell>
          <cell r="F14">
            <v>400</v>
          </cell>
        </row>
        <row r="15">
          <cell r="B15" t="str">
            <v>Remplacement de la chaudière gaz à condensation sans ecs ave chauffe eau thermo par une chaudière à condensation micro accumulation avec 3 panneau photovoltaïque</v>
          </cell>
          <cell r="F15">
            <v>1000</v>
          </cell>
        </row>
        <row r="16">
          <cell r="B16" t="str">
            <v>Remplacement du générateur de type chaudière gaz par une PAC (conservation de l'émetteur type radiateurs ou chauffage au sol) surface jusqu'à 130m²</v>
          </cell>
          <cell r="F16">
            <v>3300</v>
          </cell>
        </row>
        <row r="17">
          <cell r="B17" t="str">
            <v>Incidence cloison stil de 72mm (réserve de sol &gt;15) si chauffage au sol en terre plain</v>
          </cell>
          <cell r="F17">
            <v>46</v>
          </cell>
        </row>
        <row r="22">
          <cell r="B22" t="str">
            <v>Remplacement du chauffe eau thermodynamique par un chauffe eau solaire avec 1 capteur</v>
          </cell>
          <cell r="F22">
            <v>4620</v>
          </cell>
        </row>
        <row r="23">
          <cell r="B23" t="str">
            <v>Remplacement du chauffe eau thermodynamique par un chauffe eau avec technologie CO2</v>
          </cell>
          <cell r="F23">
            <v>4810</v>
          </cell>
        </row>
        <row r="24">
          <cell r="B24" t="str">
            <v>Remplacement de la vmc optima micro watt par une vmc double flux DEE FLY CUBE (projet compact 2 niveaux)</v>
          </cell>
          <cell r="F24">
            <v>4600</v>
          </cell>
        </row>
        <row r="25">
          <cell r="B25" t="str">
            <v>Suppression du poêle à granulés 8kw avec son conduit de fumée en plain pied    si étage=-5885€</v>
          </cell>
          <cell r="F25">
            <v>-5485</v>
          </cell>
        </row>
        <row r="26">
          <cell r="B26" t="str">
            <v>Remplacement de la filière poêle à granulés (projet 100m² maxi avec étage) par une PAC 6kw avec 6 radiateurs</v>
          </cell>
          <cell r="F26">
            <v>2600</v>
          </cell>
        </row>
        <row r="27">
          <cell r="B27" t="str">
            <v>Remplacement du sèche-serviettes électrique REF 2012 (Atlantic) par un sèche serviettes mixte réf DORIS VENTILO</v>
          </cell>
          <cell r="F27">
            <v>860</v>
          </cell>
        </row>
        <row r="28">
          <cell r="B28" t="str">
            <v>Régulation par pièce avec un chauffage au sol avec thermostat individuel</v>
          </cell>
          <cell r="F28">
            <v>290</v>
          </cell>
        </row>
        <row r="35">
          <cell r="B35" t="str">
            <v>Remplacement de la fillère gaz ou poêle par une PAC duo eau/eau OPTIPACK (NEXTHERM) avec cuve Eau chaude Sanitaire de 170 litre intégrée</v>
          </cell>
          <cell r="F35">
            <v>2800</v>
          </cell>
        </row>
        <row r="36">
          <cell r="B36" t="str">
            <v>Remplacement de la fillère PAC air/eau par une PAC duo eau/eau OPTIPACK (NEXTHERM) avec cuve Eau chaude Sanitaire de 170 litre intégrée</v>
          </cell>
        </row>
        <row r="37">
          <cell r="B37" t="str">
            <v>* tarif pour un captage sur un sol  pourvu de terre végétale, peu pentu et non rocheux.  Au dela de 160 m² habitable; faire chiffrer au bureau d'étude. NB: 100m² habitable = 50m² de captage.</v>
          </cell>
        </row>
        <row r="38">
          <cell r="B38" t="str">
            <v>Si surface habitable entre 120m² et 140m² avec un ballon de 170 litres</v>
          </cell>
        </row>
      </sheetData>
      <sheetData sheetId="19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AISIE"/>
      <sheetName val="CALCUL BBC "/>
      <sheetName val="BBC"/>
      <sheetName val="&lt;GAZ&gt;"/>
      <sheetName val="TARIF DE VENTE"/>
      <sheetName val="PV"/>
      <sheetName val="MAC"/>
      <sheetName val="ESCBETON"/>
      <sheetName val="GCBETON"/>
      <sheetName val="ESCBOIS"/>
      <sheetName val="FAC"/>
      <sheetName val="TOIT"/>
      <sheetName val="ZINC"/>
      <sheetName val="PLATRERIE ISOLATION"/>
      <sheetName val="PLATRERIE ISOLATION (2)"/>
      <sheetName val="SANI"/>
      <sheetName val="ELEC"/>
      <sheetName val="AEROTHERMIE"/>
      <sheetName val="GAZ (2)"/>
      <sheetName val="CARR+ASPI"/>
      <sheetName val="MEN"/>
      <sheetName val="BAIES"/>
      <sheetName val="VR"/>
      <sheetName val="PE PG"/>
      <sheetName val="calcul chauff"/>
      <sheetName val="calcul rapi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2" enableFormatConditionsCalculation="0">
    <tabColor rgb="FF92D050"/>
  </sheetPr>
  <dimension ref="A1:O1380"/>
  <sheetViews>
    <sheetView tabSelected="1" topLeftCell="A30" workbookViewId="0">
      <selection activeCell="L31" sqref="L31"/>
    </sheetView>
  </sheetViews>
  <sheetFormatPr baseColWidth="10" defaultColWidth="0" defaultRowHeight="0" customHeight="1" zeroHeight="1"/>
  <cols>
    <col min="1" max="1" width="3.6640625" style="2" customWidth="1"/>
    <col min="2" max="2" width="15.83203125" style="2" customWidth="1"/>
    <col min="3" max="3" width="13.6640625" style="2" customWidth="1"/>
    <col min="4" max="4" width="11.5" style="2" bestFit="1" customWidth="1"/>
    <col min="5" max="5" width="7.5" style="2" customWidth="1"/>
    <col min="6" max="6" width="15.5" style="2" customWidth="1"/>
    <col min="7" max="7" width="17.1640625" style="8" customWidth="1"/>
    <col min="8" max="8" width="15.5" style="7" customWidth="1"/>
    <col min="9" max="9" width="6.83203125" style="7" customWidth="1"/>
    <col min="10" max="10" width="15.6640625" style="7" customWidth="1"/>
    <col min="11" max="11" width="11.33203125" style="6" bestFit="1" customWidth="1"/>
    <col min="12" max="12" width="16.1640625" style="5" bestFit="1" customWidth="1"/>
    <col min="13" max="13" width="3.6640625" style="4" customWidth="1"/>
    <col min="14" max="14" width="11.6640625" style="3" hidden="1" customWidth="1"/>
    <col min="15" max="15" width="0" style="2" hidden="1" customWidth="1"/>
    <col min="16" max="16384" width="11.5" style="2" hidden="1"/>
  </cols>
  <sheetData>
    <row r="1" spans="1:13" ht="1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20" customHeight="1">
      <c r="A2" s="3"/>
      <c r="B2" s="138" t="s">
        <v>365</v>
      </c>
      <c r="C2" s="274">
        <f ca="1">TODAY()</f>
        <v>42650</v>
      </c>
      <c r="D2" s="275"/>
      <c r="E2" s="139"/>
      <c r="F2" s="281" t="s">
        <v>364</v>
      </c>
      <c r="G2" s="282"/>
      <c r="H2" s="282"/>
      <c r="I2" s="282"/>
      <c r="J2" s="282"/>
      <c r="K2" s="282"/>
      <c r="L2" s="283"/>
      <c r="M2" s="3"/>
    </row>
    <row r="3" spans="1:13" ht="20" customHeight="1">
      <c r="A3" s="3"/>
      <c r="B3" s="138" t="s">
        <v>363</v>
      </c>
      <c r="C3" s="265" t="s">
        <v>362</v>
      </c>
      <c r="D3" s="265"/>
      <c r="E3" s="139"/>
      <c r="F3" s="281" t="s">
        <v>361</v>
      </c>
      <c r="G3" s="282"/>
      <c r="H3" s="282"/>
      <c r="I3" s="282"/>
      <c r="J3" s="282"/>
      <c r="K3" s="282"/>
      <c r="L3" s="283"/>
      <c r="M3" s="3"/>
    </row>
    <row r="4" spans="1:13" ht="20" customHeight="1" thickBot="1">
      <c r="A4" s="3"/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3"/>
    </row>
    <row r="5" spans="1:13" ht="15" customHeight="1">
      <c r="A5" s="3"/>
      <c r="B5" s="221"/>
      <c r="C5" s="220"/>
      <c r="D5" s="220"/>
      <c r="E5" s="220"/>
      <c r="F5" s="220"/>
      <c r="G5" s="219"/>
      <c r="H5" s="219"/>
      <c r="I5" s="219"/>
      <c r="J5" s="219"/>
      <c r="K5" s="219"/>
      <c r="L5" s="218"/>
      <c r="M5" s="3"/>
    </row>
    <row r="6" spans="1:13" ht="20" customHeight="1">
      <c r="A6" s="3"/>
      <c r="B6" s="214" t="s">
        <v>360</v>
      </c>
      <c r="C6" s="217">
        <v>1</v>
      </c>
      <c r="D6" s="183"/>
      <c r="E6" s="183"/>
      <c r="F6" s="216">
        <f>INDEX('[1]TARIF DE VENTE 2015'!D6:P64,C6,3)</f>
        <v>86.66</v>
      </c>
      <c r="G6" s="211"/>
      <c r="H6" s="215" t="s">
        <v>10</v>
      </c>
      <c r="I6" s="266">
        <f>INDEX('[1]TARIF DE VENTE 2015'!J6:P64,C6,(C7+(IF(C7=1,0,0)))+IF(C7=2,2,0)+IF(C7=3,4,0))</f>
        <v>101500</v>
      </c>
      <c r="J6" s="266"/>
      <c r="K6" s="269"/>
      <c r="L6" s="271"/>
      <c r="M6" s="3"/>
    </row>
    <row r="7" spans="1:13" ht="20" customHeight="1">
      <c r="A7" s="3"/>
      <c r="B7" s="214" t="s">
        <v>359</v>
      </c>
      <c r="C7" s="213">
        <v>1</v>
      </c>
      <c r="D7" s="183"/>
      <c r="E7" s="183"/>
      <c r="F7" s="212">
        <f>INDEX('[1]TARIF DE VENTE 2015'!D6:P64,C6,4)</f>
        <v>19.149999999999999</v>
      </c>
      <c r="G7" s="211"/>
      <c r="H7" s="211"/>
      <c r="I7" s="211"/>
      <c r="J7" s="211"/>
      <c r="K7" s="270"/>
      <c r="L7" s="272"/>
      <c r="M7" s="3"/>
    </row>
    <row r="8" spans="1:13" ht="5" customHeight="1">
      <c r="A8" s="3"/>
      <c r="B8" s="209"/>
      <c r="C8" s="208"/>
      <c r="D8" s="208"/>
      <c r="E8" s="208"/>
      <c r="F8" s="208"/>
      <c r="G8" s="210"/>
      <c r="H8" s="204"/>
      <c r="I8" s="204"/>
      <c r="J8" s="204"/>
      <c r="K8" s="179"/>
      <c r="L8" s="203"/>
      <c r="M8" s="3"/>
    </row>
    <row r="9" spans="1:13" ht="5" customHeight="1" thickBot="1">
      <c r="A9" s="3"/>
      <c r="B9" s="209"/>
      <c r="C9" s="208"/>
      <c r="D9" s="208"/>
      <c r="E9" s="208"/>
      <c r="F9" s="208"/>
      <c r="G9" s="210"/>
      <c r="H9" s="204"/>
      <c r="I9" s="204"/>
      <c r="J9" s="204"/>
      <c r="K9" s="179"/>
      <c r="L9" s="203"/>
      <c r="M9" s="3"/>
    </row>
    <row r="10" spans="1:13" ht="16.5" customHeight="1" thickTop="1" thickBot="1">
      <c r="A10" s="3"/>
      <c r="B10" s="209"/>
      <c r="C10" s="208"/>
      <c r="D10" s="208"/>
      <c r="E10" s="208"/>
      <c r="F10" s="207" t="s">
        <v>358</v>
      </c>
      <c r="G10" s="206" t="s">
        <v>357</v>
      </c>
      <c r="H10" s="205" t="s">
        <v>7</v>
      </c>
      <c r="I10" s="204"/>
      <c r="J10" s="204"/>
      <c r="K10" s="179"/>
      <c r="L10" s="203"/>
      <c r="M10" s="3"/>
    </row>
    <row r="11" spans="1:13" ht="17.25" customHeight="1" thickTop="1">
      <c r="A11" s="3"/>
      <c r="B11" s="185"/>
      <c r="C11" s="202"/>
      <c r="D11" s="183"/>
      <c r="E11" s="197" t="s">
        <v>356</v>
      </c>
      <c r="F11" s="201">
        <f>F6</f>
        <v>86.66</v>
      </c>
      <c r="G11" s="200">
        <f>I57</f>
        <v>0</v>
      </c>
      <c r="H11" s="199">
        <f>F11+G11</f>
        <v>86.66</v>
      </c>
      <c r="I11" s="189"/>
      <c r="J11" s="189"/>
      <c r="K11" s="179"/>
      <c r="L11" s="178"/>
      <c r="M11" s="3"/>
    </row>
    <row r="12" spans="1:13" ht="16.5" customHeight="1" thickBot="1">
      <c r="A12" s="3"/>
      <c r="B12" s="185"/>
      <c r="C12" s="198"/>
      <c r="D12" s="183"/>
      <c r="E12" s="197" t="s">
        <v>355</v>
      </c>
      <c r="F12" s="196">
        <f>F7</f>
        <v>19.149999999999999</v>
      </c>
      <c r="G12" s="195">
        <f>I48</f>
        <v>0</v>
      </c>
      <c r="H12" s="194">
        <f>F12+G12</f>
        <v>19.149999999999999</v>
      </c>
      <c r="I12" s="189"/>
      <c r="J12" s="189"/>
      <c r="K12" s="179"/>
      <c r="L12" s="193"/>
      <c r="M12" s="3"/>
    </row>
    <row r="13" spans="1:13" ht="16.5" customHeight="1" thickTop="1" thickBot="1">
      <c r="A13" s="3"/>
      <c r="B13" s="185"/>
      <c r="C13" s="184"/>
      <c r="D13" s="183"/>
      <c r="E13" s="182"/>
      <c r="F13" s="181"/>
      <c r="G13" s="181"/>
      <c r="H13" s="190"/>
      <c r="I13" s="189"/>
      <c r="J13" s="189"/>
      <c r="K13" s="179"/>
      <c r="L13" s="178"/>
      <c r="M13" s="3"/>
    </row>
    <row r="14" spans="1:13" ht="16.5" customHeight="1" thickTop="1" thickBot="1">
      <c r="A14" s="3"/>
      <c r="B14" s="185"/>
      <c r="C14" s="184"/>
      <c r="D14" s="183"/>
      <c r="E14" s="182" t="s">
        <v>354</v>
      </c>
      <c r="F14" s="181"/>
      <c r="G14" s="192">
        <f>H11+H12</f>
        <v>105.81</v>
      </c>
      <c r="H14" s="190"/>
      <c r="I14" s="189"/>
      <c r="J14" s="189"/>
      <c r="K14" s="179"/>
      <c r="L14" s="178"/>
      <c r="M14" s="3"/>
    </row>
    <row r="15" spans="1:13" ht="16.5" customHeight="1" thickTop="1">
      <c r="A15" s="3"/>
      <c r="B15" s="185"/>
      <c r="C15" s="184"/>
      <c r="D15" s="183"/>
      <c r="E15" s="182"/>
      <c r="F15" s="181"/>
      <c r="G15" s="181"/>
      <c r="H15" s="190"/>
      <c r="I15" s="189"/>
      <c r="J15" s="189"/>
      <c r="K15" s="179"/>
      <c r="L15" s="178"/>
      <c r="M15" s="3"/>
    </row>
    <row r="16" spans="1:13" ht="16.5" customHeight="1">
      <c r="A16" s="3"/>
      <c r="B16" s="185"/>
      <c r="D16" s="191" t="s">
        <v>353</v>
      </c>
      <c r="E16" s="182"/>
      <c r="F16" s="181"/>
      <c r="G16" s="181"/>
      <c r="H16" s="190"/>
      <c r="I16" s="189"/>
      <c r="J16" s="189"/>
      <c r="K16" s="179"/>
      <c r="L16" s="178"/>
      <c r="M16" s="3"/>
    </row>
    <row r="17" spans="1:13" ht="16.5" customHeight="1">
      <c r="A17" s="3"/>
      <c r="B17" s="185"/>
      <c r="C17" s="184"/>
      <c r="D17" s="188" t="b">
        <v>0</v>
      </c>
      <c r="E17" s="187" t="s">
        <v>352</v>
      </c>
      <c r="F17" s="181"/>
      <c r="G17" s="181"/>
      <c r="H17" s="190"/>
      <c r="I17" s="189"/>
      <c r="J17" s="189"/>
      <c r="K17" s="179"/>
      <c r="L17" s="178"/>
      <c r="M17" s="3"/>
    </row>
    <row r="18" spans="1:13" ht="16.5" customHeight="1">
      <c r="A18" s="3"/>
      <c r="B18" s="185"/>
      <c r="C18" s="184"/>
      <c r="D18" s="188" t="b">
        <v>0</v>
      </c>
      <c r="E18" s="187" t="s">
        <v>351</v>
      </c>
      <c r="F18" s="181"/>
      <c r="G18" s="181"/>
      <c r="H18" s="180" t="s">
        <v>350</v>
      </c>
      <c r="I18" s="266">
        <f>I6-I6*(IF(D17=TRUE,0.3,0))-I6*(IF(D18=TRUE,0.25,0))</f>
        <v>101500</v>
      </c>
      <c r="J18" s="266"/>
      <c r="K18" s="186"/>
      <c r="L18" s="178"/>
      <c r="M18" s="3"/>
    </row>
    <row r="19" spans="1:13" ht="16.5" customHeight="1">
      <c r="A19" s="3"/>
      <c r="B19" s="185"/>
      <c r="C19" s="184"/>
      <c r="D19" s="183"/>
      <c r="E19" s="182"/>
      <c r="F19" s="181"/>
      <c r="G19" s="181"/>
      <c r="H19" s="180" t="s">
        <v>349</v>
      </c>
      <c r="I19" s="266">
        <f>I18+L44+L54+L65+L28+L659+L392+L435+L550+L253+L215+L619+L495+L690+L271+L289+L730</f>
        <v>217223.33470000001</v>
      </c>
      <c r="J19" s="266"/>
      <c r="K19" s="179"/>
      <c r="L19" s="178"/>
      <c r="M19" s="3"/>
    </row>
    <row r="20" spans="1:13" ht="16.5" customHeight="1" thickBot="1">
      <c r="A20" s="3"/>
      <c r="B20" s="177"/>
      <c r="C20" s="176"/>
      <c r="D20" s="175"/>
      <c r="E20" s="174"/>
      <c r="F20" s="173"/>
      <c r="G20" s="173"/>
      <c r="H20" s="172"/>
      <c r="I20" s="171"/>
      <c r="J20" s="171"/>
      <c r="K20" s="170"/>
      <c r="L20" s="169"/>
      <c r="M20" s="3"/>
    </row>
    <row r="21" spans="1:13" ht="9.75" customHeight="1">
      <c r="A21" s="3"/>
      <c r="B21" s="168"/>
      <c r="C21" s="166"/>
      <c r="D21" s="165"/>
      <c r="E21" s="164"/>
      <c r="F21" s="164"/>
      <c r="G21" s="163"/>
      <c r="H21" s="163"/>
      <c r="I21" s="163"/>
      <c r="J21" s="163"/>
      <c r="K21" s="136"/>
      <c r="L21" s="162"/>
      <c r="M21" s="3"/>
    </row>
    <row r="22" spans="1:13" ht="15" customHeight="1">
      <c r="A22" s="3"/>
      <c r="B22" s="168"/>
      <c r="C22" s="166"/>
      <c r="D22" s="165"/>
      <c r="E22" s="164"/>
      <c r="F22" s="164"/>
      <c r="G22" s="163"/>
      <c r="H22" s="163"/>
      <c r="I22" s="163"/>
      <c r="J22" s="163"/>
      <c r="K22" s="136"/>
      <c r="L22" s="162"/>
      <c r="M22" s="3"/>
    </row>
    <row r="23" spans="1:13" ht="15" customHeight="1">
      <c r="A23" s="3"/>
      <c r="B23" s="168"/>
      <c r="C23" s="166"/>
      <c r="D23" s="165"/>
      <c r="E23" s="164"/>
      <c r="F23" s="164"/>
      <c r="G23" s="163"/>
      <c r="H23" s="163"/>
      <c r="I23" s="163"/>
      <c r="J23" s="163"/>
      <c r="K23" s="136"/>
      <c r="L23" s="162"/>
      <c r="M23" s="3"/>
    </row>
    <row r="24" spans="1:13" ht="15" customHeight="1">
      <c r="A24" s="3"/>
      <c r="B24" s="168"/>
      <c r="C24" s="166"/>
      <c r="D24" s="165"/>
      <c r="E24" s="164"/>
      <c r="F24" s="164"/>
      <c r="G24" s="163"/>
      <c r="H24" s="163"/>
      <c r="I24" s="163"/>
      <c r="J24" s="163"/>
      <c r="K24" s="136"/>
      <c r="L24" s="162"/>
      <c r="M24" s="3"/>
    </row>
    <row r="25" spans="1:13" ht="15" customHeight="1">
      <c r="A25" s="3"/>
      <c r="B25" s="168"/>
      <c r="C25" s="166"/>
      <c r="D25" s="165"/>
      <c r="E25" s="164"/>
      <c r="F25" s="164"/>
      <c r="G25" s="163"/>
      <c r="H25" s="163"/>
      <c r="I25" s="163"/>
      <c r="J25" s="163"/>
      <c r="K25" s="136"/>
      <c r="L25" s="162"/>
      <c r="M25" s="3"/>
    </row>
    <row r="26" spans="1:13" ht="15" customHeight="1">
      <c r="A26" s="3"/>
      <c r="B26" s="168"/>
      <c r="C26" s="166"/>
      <c r="D26" s="165"/>
      <c r="E26" s="164"/>
      <c r="F26" s="164"/>
      <c r="G26" s="163"/>
      <c r="H26" s="163"/>
      <c r="I26" s="163"/>
      <c r="J26" s="163"/>
      <c r="K26" s="163"/>
      <c r="L26" s="162"/>
      <c r="M26" s="3"/>
    </row>
    <row r="27" spans="1:13" ht="15" customHeight="1" thickBot="1">
      <c r="A27" s="3"/>
      <c r="B27" s="167"/>
      <c r="C27" s="166"/>
      <c r="D27" s="165"/>
      <c r="E27" s="164"/>
      <c r="F27" s="164"/>
      <c r="G27" s="163"/>
      <c r="H27" s="163"/>
      <c r="I27" s="163"/>
      <c r="J27" s="163"/>
      <c r="K27" s="136"/>
      <c r="L27" s="162"/>
      <c r="M27" s="3"/>
    </row>
    <row r="28" spans="1:13" ht="15" customHeight="1" thickBot="1">
      <c r="A28" s="3"/>
      <c r="B28" s="44" t="s">
        <v>348</v>
      </c>
      <c r="C28" s="39"/>
      <c r="D28" s="39"/>
      <c r="E28" s="39"/>
      <c r="F28" s="39"/>
      <c r="G28" s="38"/>
      <c r="H28" s="37"/>
      <c r="I28" s="37"/>
      <c r="J28" s="37"/>
      <c r="K28" s="43" t="s">
        <v>10</v>
      </c>
      <c r="L28" s="86">
        <f>SUM(L29:L42)</f>
        <v>1700</v>
      </c>
      <c r="M28" s="3"/>
    </row>
    <row r="29" spans="1:13" ht="15" customHeight="1" thickBot="1">
      <c r="A29" s="3"/>
      <c r="B29" s="41"/>
      <c r="C29" s="40"/>
      <c r="D29" s="39"/>
      <c r="E29" s="39"/>
      <c r="F29" s="39"/>
      <c r="G29" s="38"/>
      <c r="H29" s="37"/>
      <c r="I29" s="37"/>
      <c r="J29" s="37"/>
      <c r="K29" s="36"/>
      <c r="L29" s="85"/>
      <c r="M29" s="3"/>
    </row>
    <row r="30" spans="1:13" ht="15" customHeight="1" thickBot="1">
      <c r="A30" s="3"/>
      <c r="B30" s="161" t="s">
        <v>347</v>
      </c>
      <c r="C30" s="160"/>
      <c r="D30" s="30"/>
      <c r="E30" s="30"/>
      <c r="F30" s="30"/>
      <c r="G30" s="29"/>
      <c r="H30" s="28"/>
      <c r="I30" s="231" t="s">
        <v>0</v>
      </c>
      <c r="J30" s="231"/>
      <c r="K30" s="1" t="s">
        <v>8</v>
      </c>
      <c r="L30" s="34" t="s">
        <v>7</v>
      </c>
      <c r="M30" s="3"/>
    </row>
    <row r="31" spans="1:13" ht="25.5" customHeight="1">
      <c r="A31" s="3"/>
      <c r="B31" s="32"/>
      <c r="C31" s="262" t="s">
        <v>346</v>
      </c>
      <c r="D31" s="262"/>
      <c r="E31" s="262"/>
      <c r="F31" s="262"/>
      <c r="G31" s="262"/>
      <c r="H31" s="263"/>
      <c r="I31" s="258">
        <v>2</v>
      </c>
      <c r="J31" s="259"/>
      <c r="K31" s="82">
        <f>'[1]PV COM 2014'!F10</f>
        <v>850</v>
      </c>
      <c r="L31" s="81">
        <f>K31*I31</f>
        <v>1700</v>
      </c>
      <c r="M31" s="3"/>
    </row>
    <row r="32" spans="1:13" ht="24" customHeight="1">
      <c r="A32" s="3"/>
      <c r="B32" s="32"/>
      <c r="C32" s="262" t="s">
        <v>345</v>
      </c>
      <c r="D32" s="262"/>
      <c r="E32" s="262"/>
      <c r="F32" s="262"/>
      <c r="G32" s="262"/>
      <c r="H32" s="263"/>
      <c r="I32" s="258">
        <v>0</v>
      </c>
      <c r="J32" s="259"/>
      <c r="K32" s="82">
        <f>'[1]PV COM 2014'!F11</f>
        <v>790</v>
      </c>
      <c r="L32" s="81">
        <f>K32*I32</f>
        <v>0</v>
      </c>
      <c r="M32" s="3"/>
    </row>
    <row r="33" spans="1:13" ht="15" customHeight="1">
      <c r="A33" s="3"/>
      <c r="B33" s="32"/>
      <c r="C33" s="159" t="s">
        <v>344</v>
      </c>
      <c r="D33" s="159"/>
      <c r="E33" s="159"/>
      <c r="F33" s="159"/>
      <c r="G33" s="158"/>
      <c r="H33" s="157"/>
      <c r="I33" s="258">
        <v>0</v>
      </c>
      <c r="J33" s="259"/>
      <c r="K33" s="82">
        <f>'[1]PV COM 2014'!F12</f>
        <v>1320</v>
      </c>
      <c r="L33" s="81">
        <f>K33*I33</f>
        <v>0</v>
      </c>
      <c r="M33" s="3"/>
    </row>
    <row r="34" spans="1:13" ht="27" customHeight="1">
      <c r="A34" s="3"/>
      <c r="B34" s="32"/>
      <c r="C34" s="262" t="s">
        <v>343</v>
      </c>
      <c r="D34" s="262"/>
      <c r="E34" s="262"/>
      <c r="F34" s="262"/>
      <c r="G34" s="262"/>
      <c r="H34" s="263"/>
      <c r="I34" s="258">
        <v>0</v>
      </c>
      <c r="J34" s="259"/>
      <c r="K34" s="82">
        <f>'[1]PV COM 2014'!F13</f>
        <v>1300</v>
      </c>
      <c r="L34" s="81">
        <f>K34*I34</f>
        <v>0</v>
      </c>
      <c r="M34" s="3"/>
    </row>
    <row r="35" spans="1:13" ht="15" customHeight="1">
      <c r="A35" s="3"/>
      <c r="B35" s="32"/>
      <c r="C35" s="159" t="s">
        <v>342</v>
      </c>
      <c r="D35" s="159"/>
      <c r="E35" s="159"/>
      <c r="F35" s="159"/>
      <c r="G35" s="158"/>
      <c r="H35" s="157"/>
      <c r="I35" s="258">
        <v>0</v>
      </c>
      <c r="J35" s="259"/>
      <c r="K35" s="82">
        <f>'[1]PV COM 2014'!F14</f>
        <v>1500</v>
      </c>
      <c r="L35" s="81">
        <f>K35*I35</f>
        <v>0</v>
      </c>
      <c r="M35" s="3"/>
    </row>
    <row r="36" spans="1:13" ht="15" customHeight="1">
      <c r="A36" s="3"/>
      <c r="B36" s="32"/>
      <c r="C36" s="31"/>
      <c r="D36" s="30"/>
      <c r="E36" s="30"/>
      <c r="F36" s="30"/>
      <c r="G36" s="29"/>
      <c r="H36" s="28"/>
      <c r="I36" s="28"/>
      <c r="J36" s="28"/>
      <c r="K36" s="27"/>
      <c r="L36" s="156"/>
      <c r="M36" s="3"/>
    </row>
    <row r="37" spans="1:13" ht="15" customHeight="1">
      <c r="A37" s="3"/>
      <c r="B37" s="33" t="s">
        <v>341</v>
      </c>
      <c r="C37" s="31"/>
      <c r="D37" s="30"/>
      <c r="E37" s="30"/>
      <c r="F37" s="30"/>
      <c r="G37" s="29"/>
      <c r="H37" s="28"/>
      <c r="I37" s="28"/>
      <c r="J37" s="28"/>
      <c r="K37" s="27"/>
      <c r="L37" s="156"/>
      <c r="M37" s="3"/>
    </row>
    <row r="38" spans="1:13" ht="24" customHeight="1">
      <c r="A38" s="3"/>
      <c r="B38" s="32"/>
      <c r="C38" s="264" t="s">
        <v>340</v>
      </c>
      <c r="D38" s="264"/>
      <c r="E38" s="264"/>
      <c r="F38" s="264"/>
      <c r="G38" s="264"/>
      <c r="H38" s="264"/>
      <c r="I38" s="258">
        <v>0</v>
      </c>
      <c r="J38" s="259"/>
      <c r="K38" s="82">
        <f>'[1]PV COM 2014'!F18</f>
        <v>1850</v>
      </c>
      <c r="L38" s="81">
        <f>K38*I38</f>
        <v>0</v>
      </c>
      <c r="M38" s="3"/>
    </row>
    <row r="39" spans="1:13" ht="15" customHeight="1">
      <c r="A39" s="3"/>
      <c r="B39" s="32"/>
      <c r="C39" s="109" t="s">
        <v>339</v>
      </c>
      <c r="D39" s="109"/>
      <c r="E39" s="109"/>
      <c r="F39" s="109"/>
      <c r="G39" s="155"/>
      <c r="H39" s="109"/>
      <c r="I39" s="258">
        <v>0</v>
      </c>
      <c r="J39" s="259"/>
      <c r="K39" s="82">
        <f>'[1]PV COM 2014'!F19</f>
        <v>2500</v>
      </c>
      <c r="L39" s="81">
        <f>K39*I39</f>
        <v>0</v>
      </c>
      <c r="M39" s="3"/>
    </row>
    <row r="40" spans="1:13" ht="15" customHeight="1">
      <c r="A40" s="3"/>
      <c r="B40" s="32"/>
      <c r="C40" s="109"/>
      <c r="D40" s="109"/>
      <c r="E40" s="109"/>
      <c r="F40" s="109"/>
      <c r="G40" s="155"/>
      <c r="H40" s="109"/>
      <c r="I40" s="258">
        <v>0</v>
      </c>
      <c r="J40" s="259"/>
      <c r="K40" s="82"/>
      <c r="L40" s="26"/>
      <c r="M40" s="3"/>
    </row>
    <row r="41" spans="1:13" ht="15" customHeight="1">
      <c r="A41" s="3"/>
      <c r="B41" s="32"/>
      <c r="C41" s="109"/>
      <c r="D41" s="109"/>
      <c r="E41" s="109"/>
      <c r="F41" s="109"/>
      <c r="G41" s="155"/>
      <c r="H41" s="109"/>
      <c r="I41" s="258">
        <v>0</v>
      </c>
      <c r="J41" s="259"/>
      <c r="K41" s="82"/>
      <c r="L41" s="26"/>
      <c r="M41" s="3"/>
    </row>
    <row r="42" spans="1:13" ht="15" customHeight="1" thickBot="1">
      <c r="A42" s="3"/>
      <c r="B42" s="25"/>
      <c r="C42" s="24"/>
      <c r="D42" s="23"/>
      <c r="E42" s="23"/>
      <c r="F42" s="23"/>
      <c r="G42" s="22"/>
      <c r="H42" s="21"/>
      <c r="I42" s="21"/>
      <c r="J42" s="21"/>
      <c r="K42" s="20"/>
      <c r="L42" s="102"/>
      <c r="M42" s="3"/>
    </row>
    <row r="43" spans="1:13" ht="15" customHeight="1" thickBot="1">
      <c r="A43" s="3"/>
      <c r="B43" s="3"/>
      <c r="C43" s="14"/>
      <c r="D43" s="3"/>
      <c r="E43" s="3"/>
      <c r="F43" s="3"/>
      <c r="G43" s="18"/>
      <c r="H43" s="17"/>
      <c r="I43" s="17"/>
      <c r="J43" s="17"/>
      <c r="K43" s="16"/>
      <c r="L43" s="15"/>
      <c r="M43" s="3"/>
    </row>
    <row r="44" spans="1:13" ht="17" customHeight="1" thickBot="1">
      <c r="A44" s="3"/>
      <c r="B44" s="116" t="s">
        <v>338</v>
      </c>
      <c r="C44" s="154"/>
      <c r="D44" s="115"/>
      <c r="E44" s="115"/>
      <c r="F44" s="115"/>
      <c r="G44" s="114"/>
      <c r="H44" s="114"/>
      <c r="I44" s="267"/>
      <c r="J44" s="268"/>
      <c r="K44" s="153" t="s">
        <v>10</v>
      </c>
      <c r="L44" s="152">
        <f>SUM(L45:L52)</f>
        <v>2702</v>
      </c>
      <c r="M44" s="3"/>
    </row>
    <row r="45" spans="1:13" ht="15" customHeight="1">
      <c r="A45" s="3"/>
      <c r="B45" s="91"/>
      <c r="C45" s="150"/>
      <c r="D45" s="30"/>
      <c r="E45" s="30"/>
      <c r="F45" s="30"/>
      <c r="G45" s="29"/>
      <c r="H45" s="29"/>
      <c r="I45" s="29"/>
      <c r="J45" s="29"/>
      <c r="K45" s="73"/>
      <c r="L45" s="151"/>
      <c r="M45" s="3"/>
    </row>
    <row r="46" spans="1:13" ht="15" customHeight="1">
      <c r="A46" s="3"/>
      <c r="B46" s="91"/>
      <c r="C46" s="150"/>
      <c r="D46" s="30"/>
      <c r="E46" s="30"/>
      <c r="F46" s="30"/>
      <c r="G46" s="29"/>
      <c r="H46" s="29"/>
      <c r="I46" s="231"/>
      <c r="J46" s="231"/>
      <c r="K46" s="1" t="s">
        <v>8</v>
      </c>
      <c r="L46" s="34" t="s">
        <v>7</v>
      </c>
      <c r="M46" s="3"/>
    </row>
    <row r="47" spans="1:13" ht="15" customHeight="1">
      <c r="A47" s="3"/>
      <c r="B47" s="91"/>
      <c r="C47" s="31"/>
      <c r="D47" s="67">
        <v>1</v>
      </c>
      <c r="E47" s="147"/>
      <c r="F47" s="146"/>
      <c r="G47" s="149"/>
      <c r="H47" s="118"/>
      <c r="I47" s="118"/>
      <c r="J47" s="118"/>
      <c r="K47" s="148"/>
      <c r="L47" s="81">
        <f>INDEX('[1]MAC 2014'!B8:D15,D47,3)</f>
        <v>0</v>
      </c>
      <c r="M47" s="3"/>
    </row>
    <row r="48" spans="1:13" ht="15" customHeight="1">
      <c r="A48" s="3"/>
      <c r="B48" s="91"/>
      <c r="C48" s="134"/>
      <c r="D48" s="67">
        <v>2</v>
      </c>
      <c r="E48" s="147"/>
      <c r="F48" s="146"/>
      <c r="G48" s="145"/>
      <c r="H48" s="118"/>
      <c r="I48" s="227">
        <v>0</v>
      </c>
      <c r="J48" s="228"/>
      <c r="K48" s="82">
        <f>IF(D48=1,'[1]MAC 2014'!D16,'[1]MAC 2014'!D17)</f>
        <v>276</v>
      </c>
      <c r="L48" s="81">
        <f>I48*K48</f>
        <v>0</v>
      </c>
      <c r="M48" s="3"/>
    </row>
    <row r="49" spans="1:13" ht="15" customHeight="1">
      <c r="A49" s="3"/>
      <c r="B49" s="32"/>
      <c r="C49" s="133" t="s">
        <v>337</v>
      </c>
      <c r="D49" s="143"/>
      <c r="E49" s="133"/>
      <c r="F49" s="133"/>
      <c r="G49" s="144"/>
      <c r="H49" s="118"/>
      <c r="I49" s="227">
        <v>1</v>
      </c>
      <c r="J49" s="228"/>
      <c r="K49" s="82">
        <f>'[1]MAC 2014'!D18</f>
        <v>52</v>
      </c>
      <c r="L49" s="81">
        <f>I49*K49</f>
        <v>52</v>
      </c>
      <c r="M49" s="3"/>
    </row>
    <row r="50" spans="1:13" ht="15" customHeight="1">
      <c r="A50" s="3"/>
      <c r="B50" s="32"/>
      <c r="C50" s="133" t="s">
        <v>336</v>
      </c>
      <c r="D50" s="143"/>
      <c r="E50" s="133"/>
      <c r="F50" s="133"/>
      <c r="G50" s="29"/>
      <c r="H50" s="28"/>
      <c r="I50" s="238">
        <v>5</v>
      </c>
      <c r="J50" s="239"/>
      <c r="K50" s="82">
        <f>'[1]MAC 2014'!D19</f>
        <v>350</v>
      </c>
      <c r="L50" s="81">
        <f>I50*K50</f>
        <v>1750</v>
      </c>
      <c r="M50" s="3"/>
    </row>
    <row r="51" spans="1:13" ht="15" customHeight="1">
      <c r="A51" s="3"/>
      <c r="B51" s="32"/>
      <c r="C51" s="133" t="s">
        <v>335</v>
      </c>
      <c r="D51" s="133"/>
      <c r="E51" s="133"/>
      <c r="F51" s="133"/>
      <c r="G51" s="29"/>
      <c r="H51" s="28"/>
      <c r="I51" s="258">
        <v>2</v>
      </c>
      <c r="J51" s="259"/>
      <c r="K51" s="82">
        <f>'[1]MAC 2014'!D20</f>
        <v>450</v>
      </c>
      <c r="L51" s="81">
        <f>I51*K51</f>
        <v>900</v>
      </c>
      <c r="M51" s="3"/>
    </row>
    <row r="52" spans="1:13" ht="15" customHeight="1" thickBot="1">
      <c r="A52" s="3"/>
      <c r="B52" s="25"/>
      <c r="C52" s="142"/>
      <c r="D52" s="23"/>
      <c r="E52" s="23"/>
      <c r="F52" s="23"/>
      <c r="G52" s="22"/>
      <c r="H52" s="21"/>
      <c r="I52" s="21"/>
      <c r="J52" s="21"/>
      <c r="K52" s="141"/>
      <c r="L52" s="88"/>
      <c r="M52" s="3"/>
    </row>
    <row r="53" spans="1:13" ht="15" customHeight="1" thickBot="1">
      <c r="A53" s="3"/>
      <c r="B53" s="139"/>
      <c r="C53" s="140"/>
      <c r="D53" s="139"/>
      <c r="E53" s="139"/>
      <c r="F53" s="139"/>
      <c r="G53" s="138"/>
      <c r="H53" s="137"/>
      <c r="I53" s="137"/>
      <c r="J53" s="137"/>
      <c r="K53" s="136"/>
      <c r="L53" s="135"/>
      <c r="M53" s="3"/>
    </row>
    <row r="54" spans="1:13" ht="17" customHeight="1" thickBot="1">
      <c r="A54" s="3"/>
      <c r="B54" s="116" t="s">
        <v>334</v>
      </c>
      <c r="C54" s="115"/>
      <c r="D54" s="115"/>
      <c r="E54" s="115"/>
      <c r="F54" s="115"/>
      <c r="G54" s="114"/>
      <c r="H54" s="113"/>
      <c r="I54" s="113"/>
      <c r="J54" s="113"/>
      <c r="K54" s="112" t="s">
        <v>10</v>
      </c>
      <c r="L54" s="111">
        <f>SUM(L55:L63)</f>
        <v>4306</v>
      </c>
      <c r="M54" s="3"/>
    </row>
    <row r="55" spans="1:13" ht="15" customHeight="1">
      <c r="A55" s="3"/>
      <c r="B55" s="32"/>
      <c r="C55" s="30"/>
      <c r="D55" s="30"/>
      <c r="E55" s="30"/>
      <c r="F55" s="30"/>
      <c r="G55" s="29"/>
      <c r="H55" s="28"/>
      <c r="I55" s="28"/>
      <c r="J55" s="28"/>
      <c r="K55" s="73"/>
      <c r="L55" s="83"/>
      <c r="M55" s="3"/>
    </row>
    <row r="56" spans="1:13" ht="15" customHeight="1">
      <c r="A56" s="3"/>
      <c r="B56" s="32"/>
      <c r="C56" s="30"/>
      <c r="D56" s="30"/>
      <c r="E56" s="30"/>
      <c r="F56" s="30"/>
      <c r="G56" s="29"/>
      <c r="H56" s="28"/>
      <c r="I56" s="273"/>
      <c r="J56" s="273"/>
      <c r="K56" s="1" t="s">
        <v>8</v>
      </c>
      <c r="L56" s="34" t="s">
        <v>7</v>
      </c>
      <c r="M56" s="3"/>
    </row>
    <row r="57" spans="1:13" ht="15" customHeight="1">
      <c r="A57" s="3"/>
      <c r="B57" s="32"/>
      <c r="C57" s="134"/>
      <c r="D57" s="66">
        <v>1</v>
      </c>
      <c r="E57" s="30"/>
      <c r="F57" s="30"/>
      <c r="G57" s="29"/>
      <c r="H57" s="28"/>
      <c r="I57" s="227"/>
      <c r="J57" s="228"/>
      <c r="K57" s="82">
        <f>IF(D57=1,G62,INDEX('[1]MAC 2014'!D24:D36,D57,1))</f>
        <v>0</v>
      </c>
      <c r="L57" s="81">
        <f>I57*K57</f>
        <v>0</v>
      </c>
      <c r="M57" s="3"/>
    </row>
    <row r="58" spans="1:13" ht="15" customHeight="1">
      <c r="A58" s="3"/>
      <c r="B58" s="32"/>
      <c r="C58" s="133" t="s">
        <v>333</v>
      </c>
      <c r="D58" s="133"/>
      <c r="E58" s="30"/>
      <c r="F58" s="30"/>
      <c r="G58" s="29"/>
      <c r="H58" s="28"/>
      <c r="I58" s="224">
        <v>1</v>
      </c>
      <c r="J58" s="225"/>
      <c r="K58" s="82">
        <f>'[1]MAC 2014'!D40</f>
        <v>1300</v>
      </c>
      <c r="L58" s="81">
        <f>I58*K58</f>
        <v>1300</v>
      </c>
      <c r="M58" s="3"/>
    </row>
    <row r="59" spans="1:13" ht="15" customHeight="1">
      <c r="A59" s="3"/>
      <c r="B59" s="32"/>
      <c r="C59" s="133" t="s">
        <v>332</v>
      </c>
      <c r="D59" s="133"/>
      <c r="E59" s="30"/>
      <c r="F59" s="30"/>
      <c r="G59" s="29"/>
      <c r="H59" s="28"/>
      <c r="I59" s="224">
        <v>1</v>
      </c>
      <c r="J59" s="225"/>
      <c r="K59" s="82">
        <f>'[1]MAC 2014'!D41</f>
        <v>1460</v>
      </c>
      <c r="L59" s="81">
        <f>I59*K59</f>
        <v>1460</v>
      </c>
      <c r="M59" s="3"/>
    </row>
    <row r="60" spans="1:13" ht="15" customHeight="1">
      <c r="A60" s="3"/>
      <c r="B60" s="32"/>
      <c r="C60" s="133" t="s">
        <v>331</v>
      </c>
      <c r="D60" s="133"/>
      <c r="E60" s="30"/>
      <c r="F60" s="30"/>
      <c r="G60" s="29"/>
      <c r="H60" s="28"/>
      <c r="I60" s="224">
        <v>1</v>
      </c>
      <c r="J60" s="225"/>
      <c r="K60" s="82">
        <f>'[1]MAC 2014'!D42</f>
        <v>1546</v>
      </c>
      <c r="L60" s="81">
        <f>I60*K60</f>
        <v>1546</v>
      </c>
      <c r="M60" s="3"/>
    </row>
    <row r="61" spans="1:13" ht="6" customHeight="1">
      <c r="A61" s="3"/>
      <c r="B61" s="32"/>
      <c r="C61" s="30"/>
      <c r="D61" s="30"/>
      <c r="E61" s="30"/>
      <c r="F61" s="30"/>
      <c r="G61" s="29"/>
      <c r="H61" s="28"/>
      <c r="I61" s="28"/>
      <c r="J61" s="28"/>
      <c r="K61" s="73"/>
      <c r="L61" s="83"/>
      <c r="M61" s="3"/>
    </row>
    <row r="62" spans="1:13" ht="15" customHeight="1">
      <c r="A62" s="3"/>
      <c r="B62" s="32"/>
      <c r="C62" s="132"/>
      <c r="D62" s="132"/>
      <c r="E62" s="30"/>
      <c r="F62" s="131" t="s">
        <v>330</v>
      </c>
      <c r="G62" s="130"/>
      <c r="H62" s="28"/>
      <c r="I62" s="28"/>
      <c r="J62" s="28"/>
      <c r="K62" s="73"/>
      <c r="L62" s="83"/>
      <c r="M62" s="3"/>
    </row>
    <row r="63" spans="1:13" ht="15" customHeight="1" thickBot="1">
      <c r="A63" s="3"/>
      <c r="B63" s="25"/>
      <c r="C63" s="23"/>
      <c r="D63" s="23"/>
      <c r="E63" s="23"/>
      <c r="F63" s="23"/>
      <c r="G63" s="22"/>
      <c r="H63" s="21"/>
      <c r="I63" s="21"/>
      <c r="J63" s="21"/>
      <c r="K63" s="20"/>
      <c r="L63" s="102"/>
      <c r="M63" s="3"/>
    </row>
    <row r="64" spans="1:13" ht="15" customHeight="1" thickBot="1">
      <c r="A64" s="3"/>
      <c r="B64" s="49"/>
      <c r="C64" s="49"/>
      <c r="D64" s="49"/>
      <c r="E64" s="49"/>
      <c r="F64" s="49"/>
      <c r="G64" s="48"/>
      <c r="H64" s="47"/>
      <c r="I64" s="47"/>
      <c r="J64" s="47"/>
      <c r="K64" s="46"/>
      <c r="L64" s="87"/>
      <c r="M64" s="3"/>
    </row>
    <row r="65" spans="1:13" ht="17" customHeight="1" thickBot="1">
      <c r="A65" s="3"/>
      <c r="B65" s="116" t="s">
        <v>329</v>
      </c>
      <c r="C65" s="115"/>
      <c r="D65" s="115"/>
      <c r="E65" s="115"/>
      <c r="F65" s="115"/>
      <c r="G65" s="114"/>
      <c r="H65" s="113"/>
      <c r="I65" s="113"/>
      <c r="J65" s="113"/>
      <c r="K65" s="112" t="s">
        <v>10</v>
      </c>
      <c r="L65" s="111">
        <f>SUM(L66:L213)</f>
        <v>81888</v>
      </c>
      <c r="M65" s="3"/>
    </row>
    <row r="66" spans="1:13" ht="15" customHeight="1">
      <c r="A66" s="3"/>
      <c r="B66" s="91"/>
      <c r="C66" s="30"/>
      <c r="D66" s="30"/>
      <c r="E66" s="30"/>
      <c r="F66" s="30"/>
      <c r="G66" s="29"/>
      <c r="H66" s="28"/>
      <c r="I66" s="28"/>
      <c r="J66" s="28"/>
      <c r="K66" s="73"/>
      <c r="L66" s="89"/>
      <c r="M66" s="3"/>
    </row>
    <row r="67" spans="1:13" ht="15" customHeight="1">
      <c r="A67" s="3"/>
      <c r="B67" s="120" t="s">
        <v>328</v>
      </c>
      <c r="C67" s="30"/>
      <c r="D67" s="30"/>
      <c r="E67" s="30"/>
      <c r="F67" s="30"/>
      <c r="G67" s="29"/>
      <c r="H67" s="28"/>
      <c r="I67" s="231"/>
      <c r="J67" s="231"/>
      <c r="K67" s="1" t="s">
        <v>8</v>
      </c>
      <c r="L67" s="34" t="s">
        <v>7</v>
      </c>
      <c r="M67" s="3"/>
    </row>
    <row r="68" spans="1:13" ht="15" customHeight="1">
      <c r="A68" s="3"/>
      <c r="B68" s="32"/>
      <c r="C68" s="84" t="s">
        <v>327</v>
      </c>
      <c r="D68" s="30"/>
      <c r="E68" s="30"/>
      <c r="F68" s="30"/>
      <c r="G68" s="29"/>
      <c r="H68" s="28"/>
      <c r="I68" s="247">
        <v>0</v>
      </c>
      <c r="J68" s="248"/>
      <c r="K68" s="82">
        <f>'[1]MAC 2014'!D44</f>
        <v>700</v>
      </c>
      <c r="L68" s="81">
        <f>I68*K68</f>
        <v>0</v>
      </c>
      <c r="M68" s="3"/>
    </row>
    <row r="69" spans="1:13" ht="15" customHeight="1">
      <c r="A69" s="3"/>
      <c r="B69" s="32"/>
      <c r="C69" s="84" t="s">
        <v>326</v>
      </c>
      <c r="D69" s="30"/>
      <c r="E69" s="30"/>
      <c r="F69" s="30"/>
      <c r="G69" s="29"/>
      <c r="H69" s="28"/>
      <c r="I69" s="247">
        <v>0</v>
      </c>
      <c r="J69" s="248"/>
      <c r="K69" s="82">
        <f>'[1]MAC 2014'!D45</f>
        <v>1556</v>
      </c>
      <c r="L69" s="81">
        <f>I69*K69</f>
        <v>0</v>
      </c>
      <c r="M69" s="3"/>
    </row>
    <row r="70" spans="1:13" ht="15" customHeight="1">
      <c r="A70" s="3"/>
      <c r="B70" s="91"/>
      <c r="C70" s="30"/>
      <c r="D70" s="30"/>
      <c r="E70" s="30"/>
      <c r="F70" s="30"/>
      <c r="G70" s="29"/>
      <c r="H70" s="28"/>
      <c r="I70" s="28"/>
      <c r="J70" s="28"/>
      <c r="K70" s="73"/>
      <c r="L70" s="89"/>
      <c r="M70" s="3"/>
    </row>
    <row r="71" spans="1:13" ht="15" customHeight="1">
      <c r="A71" s="3"/>
      <c r="B71" s="120" t="s">
        <v>325</v>
      </c>
      <c r="C71" s="30"/>
      <c r="D71" s="30"/>
      <c r="E71" s="30"/>
      <c r="F71" s="30"/>
      <c r="G71" s="29"/>
      <c r="H71" s="28"/>
      <c r="I71" s="231"/>
      <c r="J71" s="231"/>
      <c r="K71" s="1" t="s">
        <v>8</v>
      </c>
      <c r="L71" s="34" t="s">
        <v>7</v>
      </c>
      <c r="M71" s="3"/>
    </row>
    <row r="72" spans="1:13" ht="15" customHeight="1">
      <c r="A72" s="3"/>
      <c r="B72" s="32"/>
      <c r="C72" s="84" t="s">
        <v>319</v>
      </c>
      <c r="D72" s="84"/>
      <c r="E72" s="30"/>
      <c r="F72" s="30"/>
      <c r="G72" s="29"/>
      <c r="H72" s="28"/>
      <c r="I72" s="238">
        <v>1</v>
      </c>
      <c r="J72" s="239"/>
      <c r="K72" s="82">
        <f>'[1]MAC 2014'!D53</f>
        <v>23</v>
      </c>
      <c r="L72" s="81">
        <f>I72*K72</f>
        <v>23</v>
      </c>
      <c r="M72" s="3"/>
    </row>
    <row r="73" spans="1:13" ht="15" customHeight="1">
      <c r="A73" s="3"/>
      <c r="B73" s="32"/>
      <c r="C73" s="84" t="s">
        <v>323</v>
      </c>
      <c r="D73" s="84"/>
      <c r="E73" s="30"/>
      <c r="F73" s="30"/>
      <c r="G73" s="29"/>
      <c r="H73" s="28"/>
      <c r="I73" s="258">
        <v>2</v>
      </c>
      <c r="J73" s="259"/>
      <c r="K73" s="82">
        <f>'[1]MAC 2014'!D55</f>
        <v>590</v>
      </c>
      <c r="L73" s="81">
        <f>I73*K73</f>
        <v>1180</v>
      </c>
      <c r="M73" s="3"/>
    </row>
    <row r="74" spans="1:13" ht="15" customHeight="1">
      <c r="A74" s="3"/>
      <c r="B74" s="32"/>
      <c r="C74" s="84" t="s">
        <v>318</v>
      </c>
      <c r="D74" s="84"/>
      <c r="E74" s="30"/>
      <c r="F74" s="30"/>
      <c r="G74" s="29"/>
      <c r="H74" s="28"/>
      <c r="I74" s="258">
        <v>1</v>
      </c>
      <c r="J74" s="259"/>
      <c r="K74" s="82">
        <f>'[1]MAC 2014'!D56</f>
        <v>700</v>
      </c>
      <c r="L74" s="81">
        <f>I74*K74</f>
        <v>700</v>
      </c>
      <c r="M74" s="3"/>
    </row>
    <row r="75" spans="1:13" ht="15" customHeight="1">
      <c r="A75" s="3"/>
      <c r="B75" s="32"/>
      <c r="C75" s="126" t="s">
        <v>317</v>
      </c>
      <c r="D75" s="84"/>
      <c r="E75" s="30"/>
      <c r="F75" s="30"/>
      <c r="G75" s="29"/>
      <c r="H75" s="28"/>
      <c r="I75" s="227">
        <v>1</v>
      </c>
      <c r="J75" s="228"/>
      <c r="K75" s="82">
        <f>'[1]MAC 2014'!D57</f>
        <v>283</v>
      </c>
      <c r="L75" s="81">
        <f>I75*K75</f>
        <v>283</v>
      </c>
      <c r="M75" s="3"/>
    </row>
    <row r="76" spans="1:13" ht="15" customHeight="1">
      <c r="A76" s="3"/>
      <c r="B76" s="32"/>
      <c r="C76" s="30"/>
      <c r="D76" s="30"/>
      <c r="E76" s="30"/>
      <c r="F76" s="30"/>
      <c r="G76" s="29"/>
      <c r="H76" s="28"/>
      <c r="I76" s="28"/>
      <c r="J76" s="28"/>
      <c r="K76" s="73"/>
      <c r="L76" s="83"/>
      <c r="M76" s="3"/>
    </row>
    <row r="77" spans="1:13" ht="15" customHeight="1">
      <c r="A77" s="3"/>
      <c r="B77" s="120" t="s">
        <v>324</v>
      </c>
      <c r="C77" s="30"/>
      <c r="D77" s="30"/>
      <c r="E77" s="30"/>
      <c r="F77" s="30"/>
      <c r="G77" s="29"/>
      <c r="H77" s="28"/>
      <c r="I77" s="231"/>
      <c r="J77" s="231"/>
      <c r="K77" s="1" t="s">
        <v>8</v>
      </c>
      <c r="L77" s="34" t="s">
        <v>7</v>
      </c>
      <c r="M77" s="3"/>
    </row>
    <row r="78" spans="1:13" ht="15" customHeight="1">
      <c r="A78" s="3"/>
      <c r="B78" s="32"/>
      <c r="C78" s="84" t="s">
        <v>319</v>
      </c>
      <c r="D78" s="30"/>
      <c r="E78" s="30"/>
      <c r="F78" s="30"/>
      <c r="G78" s="29"/>
      <c r="H78" s="28"/>
      <c r="I78" s="238">
        <v>12</v>
      </c>
      <c r="J78" s="239"/>
      <c r="K78" s="82">
        <f>'[1]MAC 2014'!D59</f>
        <v>23</v>
      </c>
      <c r="L78" s="81">
        <f>I78*K78</f>
        <v>276</v>
      </c>
      <c r="M78" s="3"/>
    </row>
    <row r="79" spans="1:13" ht="15" customHeight="1">
      <c r="A79" s="3"/>
      <c r="B79" s="32"/>
      <c r="C79" s="84" t="s">
        <v>323</v>
      </c>
      <c r="D79" s="30"/>
      <c r="E79" s="30"/>
      <c r="F79" s="30"/>
      <c r="G79" s="29"/>
      <c r="H79" s="28"/>
      <c r="I79" s="258">
        <v>22</v>
      </c>
      <c r="J79" s="259"/>
      <c r="K79" s="82">
        <f>'[1]MAC 2014'!D60</f>
        <v>585</v>
      </c>
      <c r="L79" s="81">
        <f>I79*K79</f>
        <v>12870</v>
      </c>
      <c r="M79" s="3"/>
    </row>
    <row r="80" spans="1:13" ht="15" customHeight="1">
      <c r="A80" s="3"/>
      <c r="B80" s="32"/>
      <c r="C80" s="84" t="s">
        <v>322</v>
      </c>
      <c r="D80" s="30"/>
      <c r="E80" s="30"/>
      <c r="F80" s="30"/>
      <c r="G80" s="29"/>
      <c r="H80" s="28"/>
      <c r="I80" s="258">
        <v>0</v>
      </c>
      <c r="J80" s="259"/>
      <c r="K80" s="82">
        <f>'[1]MAC 2014'!D61</f>
        <v>2982</v>
      </c>
      <c r="L80" s="81">
        <f>I80*K80</f>
        <v>0</v>
      </c>
      <c r="M80" s="3"/>
    </row>
    <row r="81" spans="1:13" ht="15" customHeight="1">
      <c r="A81" s="3"/>
      <c r="B81" s="32"/>
      <c r="C81" s="84" t="s">
        <v>321</v>
      </c>
      <c r="D81" s="30"/>
      <c r="E81" s="30"/>
      <c r="F81" s="30"/>
      <c r="G81" s="29"/>
      <c r="H81" s="28"/>
      <c r="I81" s="227">
        <v>0</v>
      </c>
      <c r="J81" s="228"/>
      <c r="K81" s="82">
        <f>'[1]MAC 2014'!D62</f>
        <v>280</v>
      </c>
      <c r="L81" s="81">
        <f>I81*K81</f>
        <v>0</v>
      </c>
      <c r="M81" s="3"/>
    </row>
    <row r="82" spans="1:13" ht="15" customHeight="1">
      <c r="A82" s="3"/>
      <c r="B82" s="32"/>
      <c r="C82" s="30"/>
      <c r="D82" s="30"/>
      <c r="E82" s="30"/>
      <c r="F82" s="30"/>
      <c r="G82" s="29"/>
      <c r="H82" s="28"/>
      <c r="I82" s="28"/>
      <c r="J82" s="28"/>
      <c r="K82" s="73"/>
      <c r="L82" s="83"/>
      <c r="M82" s="3"/>
    </row>
    <row r="83" spans="1:13" ht="15" customHeight="1">
      <c r="A83" s="3"/>
      <c r="B83" s="120" t="s">
        <v>320</v>
      </c>
      <c r="C83" s="30"/>
      <c r="D83" s="30"/>
      <c r="E83" s="30"/>
      <c r="F83" s="30"/>
      <c r="G83" s="29"/>
      <c r="H83" s="28"/>
      <c r="I83" s="231"/>
      <c r="J83" s="231"/>
      <c r="K83" s="1" t="s">
        <v>8</v>
      </c>
      <c r="L83" s="34" t="s">
        <v>7</v>
      </c>
      <c r="M83" s="3"/>
    </row>
    <row r="84" spans="1:13" ht="15" customHeight="1">
      <c r="A84" s="3"/>
      <c r="B84" s="32"/>
      <c r="C84" s="84" t="s">
        <v>319</v>
      </c>
      <c r="D84" s="30"/>
      <c r="E84" s="30"/>
      <c r="F84" s="30"/>
      <c r="G84" s="29"/>
      <c r="H84" s="28"/>
      <c r="I84" s="238">
        <v>0</v>
      </c>
      <c r="J84" s="239"/>
      <c r="K84" s="82">
        <f>'[1]MAC 2014'!D64</f>
        <v>23</v>
      </c>
      <c r="L84" s="81">
        <f>I84*K84</f>
        <v>0</v>
      </c>
      <c r="M84" s="3"/>
    </row>
    <row r="85" spans="1:13" ht="15" customHeight="1">
      <c r="A85" s="3"/>
      <c r="B85" s="32"/>
      <c r="C85" s="84" t="s">
        <v>318</v>
      </c>
      <c r="D85" s="30"/>
      <c r="E85" s="30"/>
      <c r="F85" s="30"/>
      <c r="G85" s="29"/>
      <c r="H85" s="28"/>
      <c r="I85" s="258">
        <v>37</v>
      </c>
      <c r="J85" s="259"/>
      <c r="K85" s="82">
        <f>'[1]MAC 2014'!D65</f>
        <v>700</v>
      </c>
      <c r="L85" s="81">
        <f>I85*K85</f>
        <v>25900</v>
      </c>
      <c r="M85" s="3"/>
    </row>
    <row r="86" spans="1:13" ht="15" customHeight="1">
      <c r="A86" s="3"/>
      <c r="B86" s="32"/>
      <c r="C86" s="126" t="s">
        <v>317</v>
      </c>
      <c r="D86" s="30"/>
      <c r="E86" s="30"/>
      <c r="F86" s="30"/>
      <c r="G86" s="29"/>
      <c r="H86" s="28"/>
      <c r="I86" s="227">
        <v>0</v>
      </c>
      <c r="J86" s="228"/>
      <c r="K86" s="82">
        <f>'[1]MAC 2014'!D66</f>
        <v>138</v>
      </c>
      <c r="L86" s="81">
        <f>I86*K86</f>
        <v>0</v>
      </c>
      <c r="M86" s="3"/>
    </row>
    <row r="87" spans="1:13" ht="15" customHeight="1">
      <c r="A87" s="3"/>
      <c r="B87" s="32"/>
      <c r="C87" s="30"/>
      <c r="D87" s="30"/>
      <c r="E87" s="30"/>
      <c r="F87" s="30"/>
      <c r="G87" s="29"/>
      <c r="H87" s="28"/>
      <c r="I87" s="251"/>
      <c r="J87" s="251"/>
      <c r="K87" s="27"/>
      <c r="L87" s="89"/>
      <c r="M87" s="3"/>
    </row>
    <row r="88" spans="1:13" ht="15" customHeight="1">
      <c r="A88" s="3"/>
      <c r="B88" s="120" t="s">
        <v>316</v>
      </c>
      <c r="C88" s="30"/>
      <c r="D88" s="30"/>
      <c r="E88" s="30"/>
      <c r="F88" s="30"/>
      <c r="G88" s="29"/>
      <c r="H88" s="28"/>
      <c r="I88" s="231"/>
      <c r="J88" s="231"/>
      <c r="K88" s="1" t="s">
        <v>8</v>
      </c>
      <c r="L88" s="34" t="s">
        <v>7</v>
      </c>
      <c r="M88" s="3"/>
    </row>
    <row r="89" spans="1:13" ht="15" customHeight="1">
      <c r="A89" s="3"/>
      <c r="B89" s="76" t="s">
        <v>315</v>
      </c>
      <c r="C89" s="84"/>
      <c r="D89" s="30"/>
      <c r="E89" s="30"/>
      <c r="F89" s="30"/>
      <c r="G89" s="29"/>
      <c r="H89" s="28"/>
      <c r="I89" s="257"/>
      <c r="J89" s="257"/>
      <c r="K89" s="27"/>
      <c r="L89" s="89"/>
      <c r="M89" s="3"/>
    </row>
    <row r="90" spans="1:13" ht="15" customHeight="1">
      <c r="A90" s="3"/>
      <c r="B90" s="32"/>
      <c r="C90" s="84" t="s">
        <v>314</v>
      </c>
      <c r="D90" s="30"/>
      <c r="E90" s="30"/>
      <c r="F90" s="30"/>
      <c r="G90" s="29"/>
      <c r="H90" s="28"/>
      <c r="I90" s="238">
        <v>0</v>
      </c>
      <c r="J90" s="239"/>
      <c r="K90" s="82">
        <f>'[1]MAC 2014'!D69</f>
        <v>233</v>
      </c>
      <c r="L90" s="81">
        <f>I90*K90</f>
        <v>0</v>
      </c>
      <c r="M90" s="3"/>
    </row>
    <row r="91" spans="1:13" ht="6" customHeight="1">
      <c r="A91" s="3"/>
      <c r="B91" s="32"/>
      <c r="C91" s="31"/>
      <c r="D91" s="30"/>
      <c r="E91" s="30"/>
      <c r="F91" s="30"/>
      <c r="G91" s="29"/>
      <c r="H91" s="28"/>
      <c r="I91" s="118"/>
      <c r="J91" s="118"/>
      <c r="K91" s="82"/>
      <c r="L91" s="81"/>
      <c r="M91" s="3"/>
    </row>
    <row r="92" spans="1:13" ht="15" customHeight="1">
      <c r="A92" s="3"/>
      <c r="B92" s="76" t="s">
        <v>313</v>
      </c>
      <c r="C92" s="31"/>
      <c r="D92" s="30"/>
      <c r="E92" s="30"/>
      <c r="F92" s="30"/>
      <c r="G92" s="29"/>
      <c r="H92" s="28"/>
      <c r="I92" s="118"/>
      <c r="J92" s="118"/>
      <c r="K92" s="82"/>
      <c r="L92" s="81"/>
      <c r="M92" s="3"/>
    </row>
    <row r="93" spans="1:13" ht="15" customHeight="1">
      <c r="A93" s="3"/>
      <c r="B93" s="53"/>
      <c r="C93" s="84" t="s">
        <v>312</v>
      </c>
      <c r="D93" s="30"/>
      <c r="E93" s="30"/>
      <c r="F93" s="30"/>
      <c r="G93" s="29"/>
      <c r="H93" s="28"/>
      <c r="I93" s="238">
        <v>0</v>
      </c>
      <c r="J93" s="239"/>
      <c r="K93" s="82">
        <f>'[1]MAC 2014'!D72</f>
        <v>380</v>
      </c>
      <c r="L93" s="81">
        <f>I93*K93</f>
        <v>0</v>
      </c>
      <c r="M93" s="3"/>
    </row>
    <row r="94" spans="1:13" ht="15" customHeight="1">
      <c r="A94" s="3"/>
      <c r="B94" s="53"/>
      <c r="C94" s="84" t="s">
        <v>311</v>
      </c>
      <c r="D94" s="30"/>
      <c r="E94" s="30"/>
      <c r="F94" s="30"/>
      <c r="G94" s="29"/>
      <c r="H94" s="28"/>
      <c r="I94" s="238">
        <v>0</v>
      </c>
      <c r="J94" s="239"/>
      <c r="K94" s="82">
        <f>'[1]MAC 2014'!D73</f>
        <v>300</v>
      </c>
      <c r="L94" s="81">
        <f>I94*K94</f>
        <v>0</v>
      </c>
      <c r="M94" s="3"/>
    </row>
    <row r="95" spans="1:13" ht="6" customHeight="1">
      <c r="A95" s="3"/>
      <c r="B95" s="53"/>
      <c r="C95" s="31"/>
      <c r="D95" s="30"/>
      <c r="E95" s="30"/>
      <c r="F95" s="30"/>
      <c r="G95" s="29"/>
      <c r="H95" s="28"/>
      <c r="I95" s="118"/>
      <c r="J95" s="118"/>
      <c r="K95" s="27"/>
      <c r="L95" s="89"/>
      <c r="M95" s="3"/>
    </row>
    <row r="96" spans="1:13" ht="15" customHeight="1">
      <c r="A96" s="3"/>
      <c r="B96" s="76" t="s">
        <v>310</v>
      </c>
      <c r="C96" s="31"/>
      <c r="D96" s="30"/>
      <c r="E96" s="30"/>
      <c r="F96" s="30"/>
      <c r="G96" s="29"/>
      <c r="H96" s="28"/>
      <c r="I96" s="118"/>
      <c r="J96" s="118"/>
      <c r="K96" s="27"/>
      <c r="L96" s="89"/>
      <c r="M96" s="3"/>
    </row>
    <row r="97" spans="1:13" ht="15" customHeight="1">
      <c r="A97" s="3"/>
      <c r="B97" s="53"/>
      <c r="C97" s="84" t="s">
        <v>309</v>
      </c>
      <c r="D97" s="30"/>
      <c r="E97" s="30"/>
      <c r="F97" s="30"/>
      <c r="G97" s="29"/>
      <c r="H97" s="28"/>
      <c r="I97" s="258">
        <v>0</v>
      </c>
      <c r="J97" s="259"/>
      <c r="K97" s="82">
        <f>'[1]MAC 2014'!D76</f>
        <v>450</v>
      </c>
      <c r="L97" s="81">
        <f>I97*K97</f>
        <v>0</v>
      </c>
      <c r="M97" s="3"/>
    </row>
    <row r="98" spans="1:13" ht="6" customHeight="1">
      <c r="A98" s="3"/>
      <c r="B98" s="53"/>
      <c r="C98" s="31"/>
      <c r="D98" s="30"/>
      <c r="E98" s="30"/>
      <c r="F98" s="30"/>
      <c r="G98" s="29"/>
      <c r="H98" s="28"/>
      <c r="I98" s="118"/>
      <c r="J98" s="118"/>
      <c r="K98" s="82"/>
      <c r="L98" s="81"/>
      <c r="M98" s="3"/>
    </row>
    <row r="99" spans="1:13" ht="15" customHeight="1">
      <c r="A99" s="3"/>
      <c r="B99" s="76" t="s">
        <v>308</v>
      </c>
      <c r="C99" s="31"/>
      <c r="D99" s="30"/>
      <c r="E99" s="30"/>
      <c r="F99" s="30"/>
      <c r="G99" s="29"/>
      <c r="H99" s="28"/>
      <c r="I99" s="118"/>
      <c r="J99" s="118"/>
      <c r="K99" s="82"/>
      <c r="L99" s="81"/>
      <c r="M99" s="3"/>
    </row>
    <row r="100" spans="1:13" ht="15" customHeight="1">
      <c r="A100" s="3"/>
      <c r="B100" s="32"/>
      <c r="C100" s="84" t="s">
        <v>307</v>
      </c>
      <c r="D100" s="30"/>
      <c r="E100" s="30"/>
      <c r="F100" s="30"/>
      <c r="G100" s="29"/>
      <c r="H100" s="28"/>
      <c r="I100" s="247">
        <v>0</v>
      </c>
      <c r="J100" s="248"/>
      <c r="K100" s="82">
        <f>'[1]MAC 2014'!D79</f>
        <v>1630</v>
      </c>
      <c r="L100" s="81">
        <f>I100*K100</f>
        <v>0</v>
      </c>
      <c r="M100" s="3"/>
    </row>
    <row r="101" spans="1:13" ht="15" customHeight="1">
      <c r="A101" s="3"/>
      <c r="B101" s="32"/>
      <c r="C101" s="84" t="s">
        <v>306</v>
      </c>
      <c r="D101" s="30"/>
      <c r="E101" s="30"/>
      <c r="F101" s="30"/>
      <c r="G101" s="29"/>
      <c r="H101" s="28"/>
      <c r="I101" s="247">
        <v>0</v>
      </c>
      <c r="J101" s="248"/>
      <c r="K101" s="82">
        <f>'[1]MAC 2014'!D80</f>
        <v>2700</v>
      </c>
      <c r="L101" s="81">
        <f>I101*K101</f>
        <v>0</v>
      </c>
      <c r="M101" s="3"/>
    </row>
    <row r="102" spans="1:13" ht="6" customHeight="1">
      <c r="A102" s="3"/>
      <c r="B102" s="32"/>
      <c r="C102" s="31"/>
      <c r="D102" s="30"/>
      <c r="E102" s="30"/>
      <c r="F102" s="30"/>
      <c r="G102" s="29"/>
      <c r="H102" s="28"/>
      <c r="I102" s="118"/>
      <c r="J102" s="118"/>
      <c r="K102" s="27"/>
      <c r="L102" s="89"/>
      <c r="M102" s="3"/>
    </row>
    <row r="103" spans="1:13" ht="15" customHeight="1">
      <c r="A103" s="3"/>
      <c r="B103" s="32"/>
      <c r="C103" s="84" t="s">
        <v>305</v>
      </c>
      <c r="D103" s="30"/>
      <c r="E103" s="30"/>
      <c r="F103" s="30"/>
      <c r="G103" s="29"/>
      <c r="H103" s="28"/>
      <c r="I103" s="247">
        <v>0</v>
      </c>
      <c r="J103" s="248"/>
      <c r="K103" s="82">
        <f>'[1]MAC 2014'!D82</f>
        <v>703</v>
      </c>
      <c r="L103" s="81">
        <f t="shared" ref="L103:L109" si="0">I103*K103</f>
        <v>0</v>
      </c>
      <c r="M103" s="3"/>
    </row>
    <row r="104" spans="1:13" ht="15" customHeight="1">
      <c r="A104" s="3"/>
      <c r="B104" s="32"/>
      <c r="C104" s="84" t="s">
        <v>304</v>
      </c>
      <c r="D104" s="30"/>
      <c r="E104" s="30"/>
      <c r="F104" s="30"/>
      <c r="G104" s="29"/>
      <c r="H104" s="28"/>
      <c r="I104" s="227">
        <v>0</v>
      </c>
      <c r="J104" s="228"/>
      <c r="K104" s="82">
        <f>'[1]MAC 2014'!D83</f>
        <v>263</v>
      </c>
      <c r="L104" s="81">
        <f t="shared" si="0"/>
        <v>0</v>
      </c>
      <c r="M104" s="3"/>
    </row>
    <row r="105" spans="1:13" ht="15" customHeight="1">
      <c r="A105" s="3"/>
      <c r="B105" s="32"/>
      <c r="C105" s="31"/>
      <c r="D105" s="30"/>
      <c r="E105" s="30"/>
      <c r="F105" s="30"/>
      <c r="G105" s="29"/>
      <c r="H105" s="28"/>
      <c r="I105" s="227">
        <v>0</v>
      </c>
      <c r="J105" s="228"/>
      <c r="K105" s="82"/>
      <c r="L105" s="81">
        <f t="shared" si="0"/>
        <v>0</v>
      </c>
      <c r="M105" s="3"/>
    </row>
    <row r="106" spans="1:13" ht="15" customHeight="1">
      <c r="A106" s="3"/>
      <c r="B106" s="32"/>
      <c r="C106" s="84" t="s">
        <v>303</v>
      </c>
      <c r="D106" s="30"/>
      <c r="E106" s="30"/>
      <c r="F106" s="30"/>
      <c r="G106" s="29"/>
      <c r="H106" s="28"/>
      <c r="I106" s="227">
        <v>0</v>
      </c>
      <c r="J106" s="228"/>
      <c r="K106" s="82">
        <f>'[1]MAC 2014'!D85</f>
        <v>27</v>
      </c>
      <c r="L106" s="81">
        <f t="shared" si="0"/>
        <v>0</v>
      </c>
      <c r="M106" s="3"/>
    </row>
    <row r="107" spans="1:13" ht="15" customHeight="1">
      <c r="A107" s="3"/>
      <c r="B107" s="32"/>
      <c r="C107" s="84" t="s">
        <v>302</v>
      </c>
      <c r="D107" s="30"/>
      <c r="E107" s="30"/>
      <c r="F107" s="30"/>
      <c r="G107" s="29"/>
      <c r="H107" s="28"/>
      <c r="I107" s="227">
        <v>0</v>
      </c>
      <c r="J107" s="228"/>
      <c r="K107" s="82">
        <f>'[1]MAC 2014'!D86</f>
        <v>104</v>
      </c>
      <c r="L107" s="81">
        <f t="shared" si="0"/>
        <v>0</v>
      </c>
      <c r="M107" s="3"/>
    </row>
    <row r="108" spans="1:13" ht="15" customHeight="1">
      <c r="A108" s="3"/>
      <c r="B108" s="32"/>
      <c r="C108" s="84" t="s">
        <v>301</v>
      </c>
      <c r="D108" s="30"/>
      <c r="E108" s="30"/>
      <c r="F108" s="30"/>
      <c r="G108" s="29"/>
      <c r="H108" s="28"/>
      <c r="I108" s="247">
        <v>0</v>
      </c>
      <c r="J108" s="248"/>
      <c r="K108" s="82">
        <f>'[1]MAC 2014'!D87</f>
        <v>222</v>
      </c>
      <c r="L108" s="81">
        <f t="shared" si="0"/>
        <v>0</v>
      </c>
      <c r="M108" s="3"/>
    </row>
    <row r="109" spans="1:13" ht="15" customHeight="1">
      <c r="A109" s="3"/>
      <c r="B109" s="32"/>
      <c r="C109" s="84" t="s">
        <v>300</v>
      </c>
      <c r="D109" s="30"/>
      <c r="E109" s="30"/>
      <c r="F109" s="30"/>
      <c r="G109" s="29"/>
      <c r="H109" s="28"/>
      <c r="I109" s="247">
        <v>0</v>
      </c>
      <c r="J109" s="248"/>
      <c r="K109" s="82">
        <f>'[1]MAC 2014'!D88</f>
        <v>140</v>
      </c>
      <c r="L109" s="81">
        <f t="shared" si="0"/>
        <v>0</v>
      </c>
      <c r="M109" s="3"/>
    </row>
    <row r="110" spans="1:13" ht="15" customHeight="1">
      <c r="A110" s="3"/>
      <c r="B110" s="32"/>
      <c r="C110" s="30"/>
      <c r="D110" s="30"/>
      <c r="E110" s="30"/>
      <c r="F110" s="30"/>
      <c r="G110" s="29"/>
      <c r="H110" s="28"/>
      <c r="I110" s="28"/>
      <c r="J110" s="28"/>
      <c r="K110" s="73"/>
      <c r="L110" s="83"/>
      <c r="M110" s="3"/>
    </row>
    <row r="111" spans="1:13" ht="15" customHeight="1">
      <c r="A111" s="3"/>
      <c r="B111" s="120" t="s">
        <v>299</v>
      </c>
      <c r="C111" s="30"/>
      <c r="D111" s="30"/>
      <c r="E111" s="30"/>
      <c r="F111" s="30"/>
      <c r="G111" s="29"/>
      <c r="H111" s="28"/>
      <c r="I111" s="231"/>
      <c r="J111" s="231"/>
      <c r="K111" s="1" t="s">
        <v>8</v>
      </c>
      <c r="L111" s="34" t="s">
        <v>7</v>
      </c>
      <c r="M111" s="3"/>
    </row>
    <row r="112" spans="1:13" ht="15" customHeight="1">
      <c r="A112" s="3"/>
      <c r="B112" s="32"/>
      <c r="C112" s="31" t="s">
        <v>85</v>
      </c>
      <c r="D112" s="66">
        <v>1</v>
      </c>
      <c r="E112" s="30"/>
      <c r="F112" s="30"/>
      <c r="G112" s="29"/>
      <c r="H112" s="28"/>
      <c r="I112" s="247">
        <v>0</v>
      </c>
      <c r="J112" s="248"/>
      <c r="K112" s="82">
        <f>INDEX('[1]MAC 2014'!B95:D98,D112,3)</f>
        <v>233</v>
      </c>
      <c r="L112" s="81">
        <f>I112*K112</f>
        <v>0</v>
      </c>
      <c r="M112" s="3"/>
    </row>
    <row r="113" spans="1:13" ht="15" customHeight="1">
      <c r="A113" s="3"/>
      <c r="B113" s="32"/>
      <c r="C113" s="84" t="s">
        <v>298</v>
      </c>
      <c r="D113" s="30"/>
      <c r="E113" s="30"/>
      <c r="F113" s="30"/>
      <c r="G113" s="29"/>
      <c r="H113" s="28"/>
      <c r="I113" s="247">
        <v>0</v>
      </c>
      <c r="J113" s="248"/>
      <c r="K113" s="82">
        <f>'[1]MAC 2014'!D99</f>
        <v>117</v>
      </c>
      <c r="L113" s="81">
        <f>I113*K113</f>
        <v>0</v>
      </c>
      <c r="M113" s="3"/>
    </row>
    <row r="114" spans="1:13" ht="15" customHeight="1">
      <c r="A114" s="3"/>
      <c r="B114" s="32"/>
      <c r="C114" s="84" t="s">
        <v>297</v>
      </c>
      <c r="D114" s="30"/>
      <c r="E114" s="30"/>
      <c r="F114" s="30"/>
      <c r="G114" s="29"/>
      <c r="H114" s="28"/>
      <c r="I114" s="247">
        <v>0</v>
      </c>
      <c r="J114" s="248"/>
      <c r="K114" s="82">
        <f>'[1]MAC 2014'!D100</f>
        <v>290</v>
      </c>
      <c r="L114" s="81">
        <f>I114*K114</f>
        <v>0</v>
      </c>
      <c r="M114" s="3"/>
    </row>
    <row r="115" spans="1:13" ht="6" customHeight="1">
      <c r="A115" s="3"/>
      <c r="B115" s="32"/>
      <c r="C115" s="84"/>
      <c r="D115" s="30"/>
      <c r="E115" s="30"/>
      <c r="F115" s="30"/>
      <c r="G115" s="29"/>
      <c r="H115" s="28"/>
      <c r="I115" s="129"/>
      <c r="J115" s="129"/>
      <c r="K115" s="27"/>
      <c r="L115" s="89"/>
      <c r="M115" s="3"/>
    </row>
    <row r="116" spans="1:13" ht="15" customHeight="1">
      <c r="A116" s="3"/>
      <c r="B116" s="32"/>
      <c r="C116" s="84" t="s">
        <v>296</v>
      </c>
      <c r="D116" s="30"/>
      <c r="E116" s="30"/>
      <c r="F116" s="30"/>
      <c r="G116" s="29"/>
      <c r="H116" s="28"/>
      <c r="I116" s="247">
        <v>0</v>
      </c>
      <c r="J116" s="248"/>
      <c r="K116" s="82">
        <f>'[1]MAC 2014'!D102</f>
        <v>54</v>
      </c>
      <c r="L116" s="81">
        <f>I116*K116</f>
        <v>0</v>
      </c>
      <c r="M116" s="3"/>
    </row>
    <row r="117" spans="1:13" ht="15" customHeight="1">
      <c r="A117" s="3"/>
      <c r="B117" s="32"/>
      <c r="C117" s="84" t="s">
        <v>295</v>
      </c>
      <c r="D117" s="30"/>
      <c r="E117" s="30"/>
      <c r="F117" s="30"/>
      <c r="G117" s="29"/>
      <c r="H117" s="28"/>
      <c r="I117" s="247">
        <v>0</v>
      </c>
      <c r="J117" s="248"/>
      <c r="K117" s="82">
        <f>'[1]MAC 2014'!D103</f>
        <v>406</v>
      </c>
      <c r="L117" s="81">
        <f>I117*K117</f>
        <v>0</v>
      </c>
      <c r="M117" s="3"/>
    </row>
    <row r="118" spans="1:13" ht="13">
      <c r="A118" s="3"/>
      <c r="B118" s="32"/>
      <c r="C118" s="84" t="s">
        <v>294</v>
      </c>
      <c r="D118" s="30"/>
      <c r="E118" s="30"/>
      <c r="F118" s="30"/>
      <c r="G118" s="29"/>
      <c r="H118" s="28"/>
      <c r="I118" s="247">
        <v>44</v>
      </c>
      <c r="J118" s="248"/>
      <c r="K118" s="82">
        <f>'[1]MAC 2014'!D104</f>
        <v>581</v>
      </c>
      <c r="L118" s="81">
        <f>I118*K118</f>
        <v>25564</v>
      </c>
      <c r="M118" s="3"/>
    </row>
    <row r="119" spans="1:13" ht="6" customHeight="1">
      <c r="A119" s="3"/>
      <c r="B119" s="32"/>
      <c r="C119" s="84"/>
      <c r="D119" s="30"/>
      <c r="E119" s="30"/>
      <c r="F119" s="30"/>
      <c r="G119" s="29"/>
      <c r="H119" s="28"/>
      <c r="I119" s="28"/>
      <c r="J119" s="28"/>
      <c r="K119" s="82"/>
      <c r="L119" s="81"/>
      <c r="M119" s="3"/>
    </row>
    <row r="120" spans="1:13" ht="15" customHeight="1">
      <c r="A120" s="3"/>
      <c r="B120" s="32"/>
      <c r="C120" s="84" t="s">
        <v>293</v>
      </c>
      <c r="D120" s="30"/>
      <c r="E120" s="30"/>
      <c r="F120" s="30"/>
      <c r="G120" s="29"/>
      <c r="H120" s="28"/>
      <c r="I120" s="238">
        <v>0</v>
      </c>
      <c r="J120" s="239"/>
      <c r="K120" s="82">
        <f>'[1]MAC 2014'!D107</f>
        <v>95</v>
      </c>
      <c r="L120" s="81">
        <f>I120*K120</f>
        <v>0</v>
      </c>
      <c r="M120" s="3"/>
    </row>
    <row r="121" spans="1:13" ht="15" customHeight="1">
      <c r="A121" s="3"/>
      <c r="B121" s="32"/>
      <c r="C121" s="84" t="s">
        <v>292</v>
      </c>
      <c r="D121" s="30"/>
      <c r="E121" s="30"/>
      <c r="F121" s="30"/>
      <c r="G121" s="29"/>
      <c r="H121" s="28"/>
      <c r="I121" s="238">
        <v>0</v>
      </c>
      <c r="J121" s="239"/>
      <c r="K121" s="82">
        <f>'[1]MAC 2014'!D108</f>
        <v>137</v>
      </c>
      <c r="L121" s="81">
        <f>I121*K121</f>
        <v>0</v>
      </c>
      <c r="M121" s="3"/>
    </row>
    <row r="122" spans="1:13" ht="13">
      <c r="A122" s="3"/>
      <c r="B122" s="32"/>
      <c r="C122" s="84" t="s">
        <v>291</v>
      </c>
      <c r="D122" s="30"/>
      <c r="E122" s="30"/>
      <c r="F122" s="30"/>
      <c r="G122" s="29"/>
      <c r="H122" s="28"/>
      <c r="I122" s="238">
        <v>0</v>
      </c>
      <c r="J122" s="239"/>
      <c r="K122" s="82">
        <f>'[1]MAC 2014'!D109</f>
        <v>76.75</v>
      </c>
      <c r="L122" s="81">
        <f>I122*K122</f>
        <v>0</v>
      </c>
      <c r="M122" s="3"/>
    </row>
    <row r="123" spans="1:13" ht="15" customHeight="1">
      <c r="A123" s="3"/>
      <c r="B123" s="32"/>
      <c r="C123" s="30"/>
      <c r="D123" s="30"/>
      <c r="E123" s="30"/>
      <c r="F123" s="30"/>
      <c r="G123" s="29"/>
      <c r="H123" s="28"/>
      <c r="I123" s="28"/>
      <c r="J123" s="28"/>
      <c r="K123" s="73"/>
      <c r="L123" s="83"/>
      <c r="M123" s="3"/>
    </row>
    <row r="124" spans="1:13" ht="15" customHeight="1">
      <c r="A124" s="3"/>
      <c r="B124" s="120" t="s">
        <v>290</v>
      </c>
      <c r="C124" s="30"/>
      <c r="D124" s="30"/>
      <c r="E124" s="30"/>
      <c r="F124" s="30"/>
      <c r="G124" s="29"/>
      <c r="H124" s="28"/>
      <c r="I124" s="231"/>
      <c r="J124" s="231"/>
      <c r="K124" s="1" t="s">
        <v>8</v>
      </c>
      <c r="L124" s="34" t="s">
        <v>7</v>
      </c>
      <c r="M124" s="3"/>
    </row>
    <row r="125" spans="1:13" ht="15" customHeight="1">
      <c r="A125" s="3"/>
      <c r="B125" s="76" t="s">
        <v>289</v>
      </c>
      <c r="C125" s="31"/>
      <c r="D125" s="30"/>
      <c r="E125" s="30"/>
      <c r="F125" s="30"/>
      <c r="G125" s="29"/>
      <c r="H125" s="28"/>
      <c r="I125" s="118"/>
      <c r="J125" s="118"/>
      <c r="K125" s="27"/>
      <c r="L125" s="89"/>
      <c r="M125" s="3"/>
    </row>
    <row r="126" spans="1:13" ht="15" customHeight="1">
      <c r="A126" s="3"/>
      <c r="B126" s="53"/>
      <c r="C126" s="84" t="s">
        <v>255</v>
      </c>
      <c r="D126" s="30"/>
      <c r="E126" s="30"/>
      <c r="F126" s="30"/>
      <c r="G126" s="29"/>
      <c r="H126" s="28"/>
      <c r="I126" s="238">
        <v>0</v>
      </c>
      <c r="J126" s="239"/>
      <c r="K126" s="82">
        <f>'[1]MAC 2014'!D112</f>
        <v>85</v>
      </c>
      <c r="L126" s="81">
        <f>I126*K126</f>
        <v>0</v>
      </c>
      <c r="M126" s="3"/>
    </row>
    <row r="127" spans="1:13" ht="15" customHeight="1">
      <c r="A127" s="3"/>
      <c r="B127" s="53"/>
      <c r="C127" s="128">
        <v>1</v>
      </c>
      <c r="D127" s="30"/>
      <c r="E127" s="30"/>
      <c r="F127" s="30"/>
      <c r="G127" s="29"/>
      <c r="H127" s="28"/>
      <c r="I127" s="227">
        <v>0</v>
      </c>
      <c r="J127" s="228"/>
      <c r="K127" s="82">
        <f>INDEX('[1]MAC 2014'!D113:D114,C127,1)</f>
        <v>55</v>
      </c>
      <c r="L127" s="81">
        <f>I127*K127</f>
        <v>0</v>
      </c>
      <c r="M127" s="3"/>
    </row>
    <row r="128" spans="1:13" ht="15" customHeight="1">
      <c r="A128" s="3"/>
      <c r="B128" s="53"/>
      <c r="C128" s="84" t="s">
        <v>288</v>
      </c>
      <c r="D128" s="30"/>
      <c r="E128" s="30"/>
      <c r="F128" s="30"/>
      <c r="G128" s="29"/>
      <c r="H128" s="28"/>
      <c r="I128" s="227">
        <v>0</v>
      </c>
      <c r="J128" s="228"/>
      <c r="K128" s="82">
        <f>'[1]MAC 2014'!D120</f>
        <v>60</v>
      </c>
      <c r="L128" s="81">
        <f>I128*K128</f>
        <v>0</v>
      </c>
      <c r="M128" s="3"/>
    </row>
    <row r="129" spans="1:13" ht="15" customHeight="1">
      <c r="A129" s="3"/>
      <c r="B129" s="53"/>
      <c r="C129" s="119">
        <v>1</v>
      </c>
      <c r="D129" s="30"/>
      <c r="E129" s="30"/>
      <c r="F129" s="30"/>
      <c r="G129" s="29"/>
      <c r="H129" s="28"/>
      <c r="I129" s="227">
        <v>72</v>
      </c>
      <c r="J129" s="228"/>
      <c r="K129" s="82">
        <f>INDEX('[1]MAC 2014'!B121:D122,C129,3)</f>
        <v>155</v>
      </c>
      <c r="L129" s="81">
        <f>I129*K129</f>
        <v>11160</v>
      </c>
      <c r="M129" s="3"/>
    </row>
    <row r="130" spans="1:13" ht="15" customHeight="1">
      <c r="A130" s="3"/>
      <c r="B130" s="76" t="s">
        <v>287</v>
      </c>
      <c r="C130" s="84"/>
      <c r="D130" s="30"/>
      <c r="E130" s="30"/>
      <c r="F130" s="30"/>
      <c r="G130" s="29"/>
      <c r="H130" s="28"/>
      <c r="I130" s="257"/>
      <c r="J130" s="257"/>
      <c r="K130" s="27"/>
      <c r="L130" s="103"/>
      <c r="M130" s="3"/>
    </row>
    <row r="131" spans="1:13" ht="15" customHeight="1">
      <c r="A131" s="3"/>
      <c r="B131" s="53"/>
      <c r="C131" s="127">
        <v>2</v>
      </c>
      <c r="D131" s="30"/>
      <c r="E131" s="30"/>
      <c r="F131" s="30"/>
      <c r="G131" s="29"/>
      <c r="H131" s="28"/>
      <c r="I131" s="238">
        <v>0</v>
      </c>
      <c r="J131" s="239"/>
      <c r="K131" s="82">
        <f>INDEX('[1]MAC 2014'!B116:D117,C131,3)</f>
        <v>153</v>
      </c>
      <c r="L131" s="81">
        <f>I131*K131</f>
        <v>0</v>
      </c>
      <c r="M131" s="3"/>
    </row>
    <row r="132" spans="1:13" ht="15" customHeight="1">
      <c r="A132" s="3"/>
      <c r="B132" s="53"/>
      <c r="C132" s="126" t="s">
        <v>286</v>
      </c>
      <c r="D132" s="30"/>
      <c r="E132" s="30"/>
      <c r="F132" s="30"/>
      <c r="G132" s="29"/>
      <c r="H132" s="28"/>
      <c r="I132" s="227">
        <v>0</v>
      </c>
      <c r="J132" s="228"/>
      <c r="K132" s="82">
        <f>'[1]MAC 2014'!D118</f>
        <v>97</v>
      </c>
      <c r="L132" s="81">
        <f>I132*K132</f>
        <v>0</v>
      </c>
      <c r="M132" s="3"/>
    </row>
    <row r="133" spans="1:13" ht="6" customHeight="1">
      <c r="A133" s="3"/>
      <c r="B133" s="53"/>
      <c r="C133" s="31"/>
      <c r="D133" s="30"/>
      <c r="E133" s="30"/>
      <c r="F133" s="30"/>
      <c r="G133" s="29"/>
      <c r="H133" s="28"/>
      <c r="I133" s="118"/>
      <c r="J133" s="118"/>
      <c r="K133" s="27"/>
      <c r="L133" s="103"/>
      <c r="M133" s="3"/>
    </row>
    <row r="134" spans="1:13" ht="6" customHeight="1">
      <c r="A134" s="3"/>
      <c r="B134" s="53"/>
      <c r="C134" s="31"/>
      <c r="D134" s="30"/>
      <c r="E134" s="30"/>
      <c r="F134" s="30"/>
      <c r="G134" s="29"/>
      <c r="H134" s="28"/>
      <c r="I134" s="118"/>
      <c r="J134" s="118"/>
      <c r="K134" s="27"/>
      <c r="L134" s="103"/>
      <c r="M134" s="3"/>
    </row>
    <row r="135" spans="1:13" ht="15" customHeight="1">
      <c r="A135" s="3"/>
      <c r="B135" s="76" t="s">
        <v>285</v>
      </c>
      <c r="C135" s="31"/>
      <c r="D135" s="30"/>
      <c r="E135" s="30"/>
      <c r="F135" s="30"/>
      <c r="G135" s="30"/>
      <c r="H135" s="30"/>
      <c r="I135" s="118"/>
      <c r="J135" s="118"/>
      <c r="K135" s="27"/>
      <c r="L135" s="103"/>
      <c r="M135" s="3"/>
    </row>
    <row r="136" spans="1:13" ht="15" customHeight="1">
      <c r="A136" s="3"/>
      <c r="B136" s="53"/>
      <c r="C136" s="84" t="s">
        <v>255</v>
      </c>
      <c r="D136" s="30"/>
      <c r="E136" s="30"/>
      <c r="F136" s="30"/>
      <c r="G136" s="29"/>
      <c r="H136" s="28"/>
      <c r="I136" s="238">
        <v>0</v>
      </c>
      <c r="J136" s="239"/>
      <c r="K136" s="82">
        <f>'[1]MAC 2014'!D153</f>
        <v>23</v>
      </c>
      <c r="L136" s="81">
        <f>I136*K136</f>
        <v>0</v>
      </c>
      <c r="M136" s="3"/>
    </row>
    <row r="137" spans="1:13" ht="15" customHeight="1">
      <c r="A137" s="3"/>
      <c r="B137" s="53"/>
      <c r="C137" s="84" t="s">
        <v>254</v>
      </c>
      <c r="D137" s="30"/>
      <c r="E137" s="30"/>
      <c r="F137" s="30"/>
      <c r="G137" s="29"/>
      <c r="H137" s="118"/>
      <c r="I137" s="238">
        <v>0</v>
      </c>
      <c r="J137" s="239"/>
      <c r="K137" s="82">
        <f>'[1]MAC 2014'!D154</f>
        <v>15</v>
      </c>
      <c r="L137" s="81">
        <f>I137*K137</f>
        <v>0</v>
      </c>
      <c r="M137" s="3"/>
    </row>
    <row r="138" spans="1:13" ht="15" customHeight="1">
      <c r="A138" s="3"/>
      <c r="B138" s="53"/>
      <c r="C138" s="119">
        <v>2</v>
      </c>
      <c r="D138" s="30">
        <v>1</v>
      </c>
      <c r="E138" s="30"/>
      <c r="F138" s="30"/>
      <c r="G138" s="29"/>
      <c r="H138" s="28"/>
      <c r="I138" s="238">
        <v>0</v>
      </c>
      <c r="J138" s="239"/>
      <c r="K138" s="82">
        <f>INDEX('[1]MAC 2014'!B124:D125,C138,3)</f>
        <v>589</v>
      </c>
      <c r="L138" s="81">
        <f>I138*K138</f>
        <v>0</v>
      </c>
      <c r="M138" s="3"/>
    </row>
    <row r="139" spans="1:13" ht="6" customHeight="1">
      <c r="A139" s="3"/>
      <c r="B139" s="53"/>
      <c r="C139" s="31"/>
      <c r="D139" s="30"/>
      <c r="E139" s="30"/>
      <c r="F139" s="30"/>
      <c r="G139" s="29"/>
      <c r="H139" s="28"/>
      <c r="I139" s="118"/>
      <c r="J139" s="118"/>
      <c r="K139" s="27"/>
      <c r="L139" s="103"/>
      <c r="M139" s="3"/>
    </row>
    <row r="140" spans="1:13" ht="15" customHeight="1">
      <c r="A140" s="3"/>
      <c r="B140" s="53"/>
      <c r="C140" s="119">
        <v>1</v>
      </c>
      <c r="D140" s="30"/>
      <c r="E140" s="30"/>
      <c r="F140" s="30"/>
      <c r="G140" s="29"/>
      <c r="H140" s="28"/>
      <c r="I140" s="227">
        <v>0</v>
      </c>
      <c r="J140" s="228"/>
      <c r="K140" s="82">
        <f>INDEX('[1]MAC 2014'!B129:D134,C140,3)</f>
        <v>175</v>
      </c>
      <c r="L140" s="81">
        <f>I140*K140</f>
        <v>0</v>
      </c>
      <c r="M140" s="3"/>
    </row>
    <row r="141" spans="1:13" ht="6" customHeight="1">
      <c r="A141" s="3"/>
      <c r="B141" s="53"/>
      <c r="C141" s="31"/>
      <c r="D141" s="30"/>
      <c r="E141" s="30"/>
      <c r="F141" s="30"/>
      <c r="G141" s="29"/>
      <c r="H141" s="28"/>
      <c r="I141" s="118"/>
      <c r="J141" s="118"/>
      <c r="K141" s="27"/>
      <c r="L141" s="103"/>
      <c r="M141" s="3"/>
    </row>
    <row r="142" spans="1:13" ht="15" customHeight="1">
      <c r="A142" s="3"/>
      <c r="B142" s="53"/>
      <c r="C142" s="119">
        <v>1</v>
      </c>
      <c r="D142" s="30"/>
      <c r="E142" s="30"/>
      <c r="F142" s="30"/>
      <c r="G142" s="29"/>
      <c r="H142" s="28"/>
      <c r="I142" s="227">
        <v>0</v>
      </c>
      <c r="J142" s="228"/>
      <c r="K142" s="82">
        <f>INDEX('[1]MAC 2014'!B136:D139,C142,3)</f>
        <v>23</v>
      </c>
      <c r="L142" s="81">
        <f>I142*K142</f>
        <v>0</v>
      </c>
      <c r="M142" s="3"/>
    </row>
    <row r="143" spans="1:13" ht="6" customHeight="1">
      <c r="A143" s="3"/>
      <c r="B143" s="53"/>
      <c r="C143" s="31"/>
      <c r="D143" s="30"/>
      <c r="E143" s="30"/>
      <c r="F143" s="30"/>
      <c r="G143" s="29"/>
      <c r="H143" s="28"/>
      <c r="I143" s="118"/>
      <c r="J143" s="118"/>
      <c r="K143" s="27"/>
      <c r="L143" s="103"/>
      <c r="M143" s="3"/>
    </row>
    <row r="144" spans="1:13" ht="6" customHeight="1">
      <c r="A144" s="3"/>
      <c r="B144" s="32"/>
      <c r="C144" s="31"/>
      <c r="D144" s="30"/>
      <c r="E144" s="30"/>
      <c r="F144" s="30"/>
      <c r="G144" s="29"/>
      <c r="H144" s="28"/>
      <c r="I144" s="28"/>
      <c r="J144" s="28"/>
      <c r="K144" s="108"/>
      <c r="L144" s="26"/>
      <c r="M144" s="3"/>
    </row>
    <row r="145" spans="1:13" ht="15" customHeight="1">
      <c r="A145" s="3"/>
      <c r="B145" s="32"/>
      <c r="C145" s="31"/>
      <c r="D145" s="30"/>
      <c r="E145" s="30"/>
      <c r="F145" s="30"/>
      <c r="G145" s="29"/>
      <c r="H145" s="28"/>
      <c r="I145" s="28"/>
      <c r="J145" s="28"/>
      <c r="K145" s="73"/>
      <c r="L145" s="83"/>
      <c r="M145" s="3"/>
    </row>
    <row r="146" spans="1:13" ht="15" customHeight="1">
      <c r="A146" s="3"/>
      <c r="B146" s="120" t="s">
        <v>284</v>
      </c>
      <c r="C146" s="31"/>
      <c r="D146" s="30"/>
      <c r="E146" s="30"/>
      <c r="F146" s="30"/>
      <c r="G146" s="29"/>
      <c r="H146" s="28"/>
      <c r="I146" s="231"/>
      <c r="J146" s="231"/>
      <c r="K146" s="1" t="s">
        <v>8</v>
      </c>
      <c r="L146" s="34" t="s">
        <v>7</v>
      </c>
      <c r="M146" s="3"/>
    </row>
    <row r="147" spans="1:13" ht="15" customHeight="1">
      <c r="A147" s="3"/>
      <c r="B147" s="76" t="s">
        <v>283</v>
      </c>
      <c r="C147" s="31"/>
      <c r="D147" s="30"/>
      <c r="E147" s="30"/>
      <c r="F147" s="30"/>
      <c r="G147" s="29"/>
      <c r="H147" s="28"/>
      <c r="I147" s="257"/>
      <c r="J147" s="257"/>
      <c r="K147" s="27"/>
      <c r="L147" s="89"/>
      <c r="M147" s="3"/>
    </row>
    <row r="148" spans="1:13" ht="15" customHeight="1">
      <c r="A148" s="3"/>
      <c r="B148" s="32"/>
      <c r="C148" s="84" t="s">
        <v>255</v>
      </c>
      <c r="D148" s="30"/>
      <c r="E148" s="30"/>
      <c r="F148" s="30"/>
      <c r="G148" s="29"/>
      <c r="H148" s="28"/>
      <c r="I148" s="238">
        <v>2</v>
      </c>
      <c r="J148" s="239"/>
      <c r="K148" s="82">
        <f>'[1]MAC 2014'!D153</f>
        <v>23</v>
      </c>
      <c r="L148" s="81">
        <f>I148*K148</f>
        <v>46</v>
      </c>
      <c r="M148" s="3"/>
    </row>
    <row r="149" spans="1:13" ht="15" customHeight="1">
      <c r="A149" s="3"/>
      <c r="B149" s="32"/>
      <c r="C149" s="84" t="s">
        <v>254</v>
      </c>
      <c r="D149" s="30"/>
      <c r="E149" s="30"/>
      <c r="F149" s="30"/>
      <c r="G149" s="29"/>
      <c r="H149" s="118"/>
      <c r="I149" s="227">
        <v>0</v>
      </c>
      <c r="J149" s="228"/>
      <c r="K149" s="82">
        <f>'[1]MAC 2014'!D154</f>
        <v>15</v>
      </c>
      <c r="L149" s="81">
        <f>I149*K149</f>
        <v>0</v>
      </c>
      <c r="M149" s="3"/>
    </row>
    <row r="150" spans="1:13" ht="6" customHeight="1">
      <c r="A150" s="3"/>
      <c r="B150" s="32"/>
      <c r="C150" s="31"/>
      <c r="D150" s="30"/>
      <c r="E150" s="30"/>
      <c r="F150" s="30"/>
      <c r="G150" s="29"/>
      <c r="H150" s="28"/>
      <c r="I150" s="118"/>
      <c r="J150" s="118"/>
      <c r="K150" s="27"/>
      <c r="L150" s="103"/>
      <c r="M150" s="3"/>
    </row>
    <row r="151" spans="1:13" ht="15" customHeight="1">
      <c r="A151" s="3"/>
      <c r="B151" s="76" t="s">
        <v>282</v>
      </c>
      <c r="C151" s="31"/>
      <c r="D151" s="30"/>
      <c r="E151" s="30"/>
      <c r="F151" s="30"/>
      <c r="G151" s="29"/>
      <c r="H151" s="28"/>
      <c r="I151" s="118"/>
      <c r="J151" s="118"/>
      <c r="K151" s="27"/>
      <c r="L151" s="103"/>
      <c r="M151" s="3"/>
    </row>
    <row r="152" spans="1:13" ht="15" customHeight="1">
      <c r="A152" s="3"/>
      <c r="B152" s="76" t="s">
        <v>275</v>
      </c>
      <c r="C152" s="31"/>
      <c r="D152" s="30"/>
      <c r="E152" s="30"/>
      <c r="F152" s="30"/>
      <c r="G152" s="29"/>
      <c r="H152" s="28"/>
      <c r="I152" s="118"/>
      <c r="J152" s="118"/>
      <c r="K152" s="27"/>
      <c r="L152" s="103"/>
      <c r="M152" s="3"/>
    </row>
    <row r="153" spans="1:13" ht="15" customHeight="1">
      <c r="A153" s="3"/>
      <c r="B153" s="32"/>
      <c r="C153" s="84" t="s">
        <v>255</v>
      </c>
      <c r="D153" s="30"/>
      <c r="E153" s="30"/>
      <c r="F153" s="30"/>
      <c r="G153" s="29"/>
      <c r="H153" s="28"/>
      <c r="I153" s="238">
        <v>0</v>
      </c>
      <c r="J153" s="239"/>
      <c r="K153" s="82">
        <f>'[1]MAC 2014'!D163</f>
        <v>0</v>
      </c>
      <c r="L153" s="81">
        <f>I153*K153</f>
        <v>0</v>
      </c>
      <c r="M153" s="3"/>
    </row>
    <row r="154" spans="1:13" ht="15" customHeight="1">
      <c r="A154" s="3"/>
      <c r="B154" s="32"/>
      <c r="C154" s="84" t="s">
        <v>254</v>
      </c>
      <c r="D154" s="30"/>
      <c r="E154" s="30"/>
      <c r="F154" s="30"/>
      <c r="G154" s="29"/>
      <c r="H154" s="118"/>
      <c r="I154" s="227">
        <v>0</v>
      </c>
      <c r="J154" s="228"/>
      <c r="K154" s="82">
        <f>'[1]MAC 2014'!D164</f>
        <v>76</v>
      </c>
      <c r="L154" s="81">
        <f>I154*K154</f>
        <v>0</v>
      </c>
      <c r="M154" s="3"/>
    </row>
    <row r="155" spans="1:13" ht="15" customHeight="1">
      <c r="A155" s="3"/>
      <c r="B155" s="76" t="s">
        <v>281</v>
      </c>
      <c r="C155" s="31"/>
      <c r="D155" s="30"/>
      <c r="E155" s="30"/>
      <c r="F155" s="30"/>
      <c r="G155" s="29"/>
      <c r="H155" s="28"/>
      <c r="I155" s="118"/>
      <c r="J155" s="118"/>
      <c r="K155" s="27"/>
      <c r="L155" s="103"/>
      <c r="M155" s="3"/>
    </row>
    <row r="156" spans="1:13" ht="15" customHeight="1">
      <c r="A156" s="3"/>
      <c r="B156" s="76" t="s">
        <v>275</v>
      </c>
      <c r="C156" s="31"/>
      <c r="D156" s="30"/>
      <c r="E156" s="30"/>
      <c r="F156" s="30"/>
      <c r="G156" s="29"/>
      <c r="H156" s="28"/>
      <c r="I156" s="118"/>
      <c r="J156" s="118"/>
      <c r="K156" s="27"/>
      <c r="L156" s="103"/>
      <c r="M156" s="3"/>
    </row>
    <row r="157" spans="1:13" ht="15" customHeight="1">
      <c r="A157" s="3"/>
      <c r="B157" s="32"/>
      <c r="C157" s="84" t="s">
        <v>255</v>
      </c>
      <c r="D157" s="30"/>
      <c r="E157" s="30"/>
      <c r="F157" s="30"/>
      <c r="G157" s="29"/>
      <c r="H157" s="28"/>
      <c r="I157" s="238">
        <v>0</v>
      </c>
      <c r="J157" s="239"/>
      <c r="K157" s="82">
        <f>'[1]MAC 2014'!D169</f>
        <v>45</v>
      </c>
      <c r="L157" s="81">
        <f>I157*K157</f>
        <v>0</v>
      </c>
      <c r="M157" s="3"/>
    </row>
    <row r="158" spans="1:13" ht="15" customHeight="1">
      <c r="A158" s="3"/>
      <c r="B158" s="32"/>
      <c r="C158" s="84" t="s">
        <v>254</v>
      </c>
      <c r="D158" s="30"/>
      <c r="E158" s="30"/>
      <c r="F158" s="30"/>
      <c r="G158" s="29"/>
      <c r="H158" s="118"/>
      <c r="I158" s="227">
        <v>0</v>
      </c>
      <c r="J158" s="228"/>
      <c r="K158" s="82">
        <f>'[1]MAC 2014'!D170</f>
        <v>76</v>
      </c>
      <c r="L158" s="81">
        <f>IF(I157=0,0,H158*K158)</f>
        <v>0</v>
      </c>
      <c r="M158" s="3"/>
    </row>
    <row r="159" spans="1:13" ht="6" customHeight="1">
      <c r="A159" s="3"/>
      <c r="B159" s="32"/>
      <c r="C159" s="31"/>
      <c r="D159" s="30"/>
      <c r="E159" s="30"/>
      <c r="F159" s="30"/>
      <c r="G159" s="29"/>
      <c r="H159" s="28"/>
      <c r="I159" s="118"/>
      <c r="J159" s="118"/>
      <c r="K159" s="82"/>
      <c r="L159" s="103"/>
      <c r="M159" s="3"/>
    </row>
    <row r="160" spans="1:13" ht="6" customHeight="1">
      <c r="A160" s="3"/>
      <c r="B160" s="32"/>
      <c r="C160" s="31"/>
      <c r="D160" s="30"/>
      <c r="E160" s="30"/>
      <c r="F160" s="30"/>
      <c r="G160" s="29"/>
      <c r="H160" s="28"/>
      <c r="I160" s="118"/>
      <c r="J160" s="118"/>
      <c r="K160" s="27"/>
      <c r="L160" s="103"/>
      <c r="M160" s="3"/>
    </row>
    <row r="161" spans="1:13" ht="15" customHeight="1">
      <c r="A161" s="3"/>
      <c r="B161" s="32"/>
      <c r="C161" s="84" t="s">
        <v>280</v>
      </c>
      <c r="D161" s="30"/>
      <c r="E161" s="30"/>
      <c r="F161" s="30"/>
      <c r="G161" s="29"/>
      <c r="H161" s="28"/>
      <c r="I161" s="238">
        <v>0</v>
      </c>
      <c r="J161" s="239"/>
      <c r="K161" s="82">
        <f>'[1]MAC 2014'!D172</f>
        <v>23</v>
      </c>
      <c r="L161" s="81">
        <f>I161*K161</f>
        <v>0</v>
      </c>
      <c r="M161" s="3"/>
    </row>
    <row r="162" spans="1:13" ht="6" customHeight="1">
      <c r="A162" s="3"/>
      <c r="B162" s="32"/>
      <c r="C162" s="31"/>
      <c r="D162" s="30"/>
      <c r="E162" s="30"/>
      <c r="F162" s="30"/>
      <c r="G162" s="29"/>
      <c r="H162" s="28"/>
      <c r="I162" s="118"/>
      <c r="J162" s="118"/>
      <c r="K162" s="27"/>
      <c r="L162" s="103"/>
      <c r="M162" s="3"/>
    </row>
    <row r="163" spans="1:13" ht="15" customHeight="1">
      <c r="A163" s="3"/>
      <c r="B163" s="76" t="s">
        <v>279</v>
      </c>
      <c r="C163" s="31"/>
      <c r="D163" s="30"/>
      <c r="E163" s="30"/>
      <c r="F163" s="30"/>
      <c r="G163" s="29"/>
      <c r="H163" s="28"/>
      <c r="I163" s="118"/>
      <c r="J163" s="118"/>
      <c r="K163" s="27"/>
      <c r="L163" s="103"/>
      <c r="M163" s="3"/>
    </row>
    <row r="164" spans="1:13" ht="15" customHeight="1">
      <c r="A164" s="3"/>
      <c r="B164" s="32"/>
      <c r="C164" s="84" t="s">
        <v>277</v>
      </c>
      <c r="D164" s="30"/>
      <c r="E164" s="30"/>
      <c r="F164" s="30"/>
      <c r="G164" s="29"/>
      <c r="H164" s="28"/>
      <c r="I164" s="238">
        <v>0</v>
      </c>
      <c r="J164" s="239"/>
      <c r="K164" s="82">
        <f>'[1]MAC 2014'!D175</f>
        <v>35</v>
      </c>
      <c r="L164" s="81">
        <f>I164*K164</f>
        <v>0</v>
      </c>
      <c r="M164" s="3"/>
    </row>
    <row r="165" spans="1:13" ht="6" customHeight="1">
      <c r="A165" s="3"/>
      <c r="B165" s="32"/>
      <c r="C165" s="31"/>
      <c r="D165" s="30"/>
      <c r="E165" s="30"/>
      <c r="F165" s="30"/>
      <c r="G165" s="29"/>
      <c r="H165" s="28"/>
      <c r="I165" s="118"/>
      <c r="J165" s="118"/>
      <c r="K165" s="82"/>
      <c r="L165" s="81"/>
      <c r="M165" s="3"/>
    </row>
    <row r="166" spans="1:13" ht="15" customHeight="1">
      <c r="A166" s="3"/>
      <c r="B166" s="76" t="s">
        <v>278</v>
      </c>
      <c r="C166" s="31"/>
      <c r="D166" s="30"/>
      <c r="E166" s="30"/>
      <c r="F166" s="30"/>
      <c r="G166" s="29"/>
      <c r="H166" s="28"/>
      <c r="I166" s="118"/>
      <c r="J166" s="118"/>
      <c r="K166" s="82"/>
      <c r="L166" s="81"/>
      <c r="M166" s="3"/>
    </row>
    <row r="167" spans="1:13" ht="15" customHeight="1">
      <c r="A167" s="3"/>
      <c r="B167" s="32"/>
      <c r="C167" s="84" t="s">
        <v>277</v>
      </c>
      <c r="D167" s="30"/>
      <c r="E167" s="30"/>
      <c r="F167" s="30"/>
      <c r="G167" s="29"/>
      <c r="H167" s="28"/>
      <c r="I167" s="238">
        <v>0</v>
      </c>
      <c r="J167" s="239"/>
      <c r="K167" s="82">
        <f>'[1]MAC 2014'!D178</f>
        <v>23</v>
      </c>
      <c r="L167" s="81">
        <f>I167*K167</f>
        <v>0</v>
      </c>
      <c r="M167" s="3"/>
    </row>
    <row r="168" spans="1:13" ht="6" customHeight="1">
      <c r="A168" s="3"/>
      <c r="B168" s="32"/>
      <c r="C168" s="31"/>
      <c r="D168" s="30"/>
      <c r="E168" s="30"/>
      <c r="F168" s="30"/>
      <c r="G168" s="29"/>
      <c r="H168" s="28"/>
      <c r="I168" s="118"/>
      <c r="J168" s="118"/>
      <c r="K168" s="27"/>
      <c r="L168" s="103"/>
      <c r="M168" s="3"/>
    </row>
    <row r="169" spans="1:13" ht="15" customHeight="1">
      <c r="A169" s="3"/>
      <c r="B169" s="76" t="s">
        <v>276</v>
      </c>
      <c r="C169" s="31"/>
      <c r="D169" s="30"/>
      <c r="E169" s="30"/>
      <c r="F169" s="30"/>
      <c r="G169" s="29"/>
      <c r="H169" s="28"/>
      <c r="I169" s="118"/>
      <c r="J169" s="118"/>
      <c r="K169" s="27"/>
      <c r="L169" s="103"/>
      <c r="M169" s="3"/>
    </row>
    <row r="170" spans="1:13" ht="15" customHeight="1">
      <c r="A170" s="3"/>
      <c r="B170" s="76" t="s">
        <v>275</v>
      </c>
      <c r="C170" s="31"/>
      <c r="D170" s="30"/>
      <c r="E170" s="30"/>
      <c r="F170" s="30"/>
      <c r="G170" s="29"/>
      <c r="H170" s="28"/>
      <c r="I170" s="118"/>
      <c r="J170" s="118"/>
      <c r="K170" s="27"/>
      <c r="L170" s="103"/>
      <c r="M170" s="3"/>
    </row>
    <row r="171" spans="1:13" ht="15" customHeight="1">
      <c r="A171" s="3"/>
      <c r="B171" s="32"/>
      <c r="C171" s="84" t="s">
        <v>274</v>
      </c>
      <c r="D171" s="30"/>
      <c r="E171" s="30"/>
      <c r="F171" s="30"/>
      <c r="G171" s="29"/>
      <c r="H171" s="28"/>
      <c r="I171" s="238">
        <v>0</v>
      </c>
      <c r="J171" s="239"/>
      <c r="K171" s="82">
        <f>'[1]MAC 2014'!D182</f>
        <v>190</v>
      </c>
      <c r="L171" s="81">
        <f>I171*K171</f>
        <v>0</v>
      </c>
      <c r="M171" s="3"/>
    </row>
    <row r="172" spans="1:13" ht="15" customHeight="1">
      <c r="A172" s="3"/>
      <c r="B172" s="32"/>
      <c r="C172" s="84" t="s">
        <v>273</v>
      </c>
      <c r="D172" s="30"/>
      <c r="E172" s="30"/>
      <c r="F172" s="30"/>
      <c r="G172" s="29"/>
      <c r="H172" s="118"/>
      <c r="I172" s="227">
        <v>0</v>
      </c>
      <c r="J172" s="228"/>
      <c r="K172" s="82">
        <f>'[1]MAC 2014'!D183</f>
        <v>90</v>
      </c>
      <c r="L172" s="81">
        <f>I172*K172</f>
        <v>0</v>
      </c>
      <c r="M172" s="3"/>
    </row>
    <row r="173" spans="1:13" ht="15" customHeight="1">
      <c r="A173" s="3"/>
      <c r="B173" s="32"/>
      <c r="C173" s="84" t="s">
        <v>272</v>
      </c>
      <c r="D173" s="30"/>
      <c r="E173" s="30"/>
      <c r="F173" s="30"/>
      <c r="G173" s="29"/>
      <c r="H173" s="28"/>
      <c r="I173" s="258">
        <v>0</v>
      </c>
      <c r="J173" s="259"/>
      <c r="K173" s="82">
        <f>'[1]MAC 2014'!D184</f>
        <v>6250</v>
      </c>
      <c r="L173" s="81">
        <f>I173*K173</f>
        <v>0</v>
      </c>
      <c r="M173" s="3"/>
    </row>
    <row r="174" spans="1:13" ht="15" customHeight="1">
      <c r="A174" s="3"/>
      <c r="B174" s="32"/>
      <c r="C174" s="84" t="s">
        <v>271</v>
      </c>
      <c r="D174" s="30"/>
      <c r="E174" s="30"/>
      <c r="F174" s="30"/>
      <c r="G174" s="29"/>
      <c r="H174" s="28"/>
      <c r="I174" s="227">
        <v>0</v>
      </c>
      <c r="J174" s="228"/>
      <c r="K174" s="82">
        <f>'[1]MAC 2014'!D185</f>
        <v>52</v>
      </c>
      <c r="L174" s="81">
        <f>I174*K174</f>
        <v>0</v>
      </c>
      <c r="M174" s="3"/>
    </row>
    <row r="175" spans="1:13" ht="6" customHeight="1">
      <c r="A175" s="3"/>
      <c r="B175" s="32"/>
      <c r="C175" s="31"/>
      <c r="D175" s="30"/>
      <c r="E175" s="30"/>
      <c r="F175" s="30"/>
      <c r="G175" s="29"/>
      <c r="H175" s="28"/>
      <c r="I175" s="118"/>
      <c r="J175" s="118"/>
      <c r="K175" s="27"/>
      <c r="L175" s="103"/>
      <c r="M175" s="3"/>
    </row>
    <row r="176" spans="1:13" ht="15" customHeight="1">
      <c r="A176" s="3"/>
      <c r="B176" s="76" t="s">
        <v>270</v>
      </c>
      <c r="C176" s="31"/>
      <c r="D176" s="30"/>
      <c r="E176" s="30"/>
      <c r="F176" s="30"/>
      <c r="G176" s="29"/>
      <c r="H176" s="28"/>
      <c r="I176" s="118"/>
      <c r="J176" s="118"/>
      <c r="K176" s="27"/>
      <c r="L176" s="103"/>
      <c r="M176" s="3"/>
    </row>
    <row r="177" spans="1:14" ht="15" customHeight="1">
      <c r="A177" s="3"/>
      <c r="B177" s="32"/>
      <c r="C177" s="84" t="s">
        <v>269</v>
      </c>
      <c r="D177" s="30"/>
      <c r="E177" s="30"/>
      <c r="F177" s="30"/>
      <c r="G177" s="29"/>
      <c r="H177" s="28"/>
      <c r="I177" s="238">
        <v>0</v>
      </c>
      <c r="J177" s="239"/>
      <c r="K177" s="82">
        <f>'[1]MAC 2014'!D188</f>
        <v>23</v>
      </c>
      <c r="L177" s="81">
        <f>I177*K177</f>
        <v>0</v>
      </c>
      <c r="M177" s="3"/>
    </row>
    <row r="178" spans="1:14" ht="15" customHeight="1">
      <c r="A178" s="3"/>
      <c r="B178" s="32"/>
      <c r="C178" s="84" t="s">
        <v>268</v>
      </c>
      <c r="D178" s="30"/>
      <c r="E178" s="30"/>
      <c r="F178" s="30"/>
      <c r="G178" s="29"/>
      <c r="H178" s="28"/>
      <c r="I178" s="258">
        <v>5</v>
      </c>
      <c r="J178" s="259"/>
      <c r="K178" s="82">
        <f>'[1]MAC 2014'!D189</f>
        <v>340</v>
      </c>
      <c r="L178" s="81">
        <f>I178*K178</f>
        <v>1700</v>
      </c>
      <c r="M178" s="3"/>
    </row>
    <row r="179" spans="1:14" ht="6" customHeight="1">
      <c r="A179" s="3"/>
      <c r="B179" s="32"/>
      <c r="C179" s="31"/>
      <c r="D179" s="30"/>
      <c r="E179" s="30"/>
      <c r="F179" s="30"/>
      <c r="G179" s="29"/>
      <c r="H179" s="28"/>
      <c r="I179" s="118"/>
      <c r="J179" s="118"/>
      <c r="K179" s="27"/>
      <c r="L179" s="103"/>
      <c r="M179" s="3"/>
    </row>
    <row r="180" spans="1:14" ht="15" customHeight="1">
      <c r="A180" s="3"/>
      <c r="B180" s="76" t="s">
        <v>267</v>
      </c>
      <c r="C180" s="31"/>
      <c r="D180" s="30"/>
      <c r="E180" s="30"/>
      <c r="F180" s="30"/>
      <c r="G180" s="29"/>
      <c r="H180" s="28"/>
      <c r="I180" s="118"/>
      <c r="J180" s="118"/>
      <c r="K180" s="27"/>
      <c r="L180" s="103"/>
      <c r="M180" s="3"/>
    </row>
    <row r="181" spans="1:14" s="122" customFormat="1" ht="21.75" customHeight="1">
      <c r="A181" s="123"/>
      <c r="B181" s="125"/>
      <c r="C181" s="244" t="s">
        <v>266</v>
      </c>
      <c r="D181" s="244"/>
      <c r="E181" s="244"/>
      <c r="F181" s="244"/>
      <c r="G181" s="244"/>
      <c r="H181" s="244"/>
      <c r="I181" s="260">
        <v>0</v>
      </c>
      <c r="J181" s="261"/>
      <c r="K181" s="124">
        <f>'[1]MAC 2014'!D192</f>
        <v>152</v>
      </c>
      <c r="L181" s="81">
        <f>I181*K181</f>
        <v>0</v>
      </c>
      <c r="M181" s="123"/>
      <c r="N181" s="123"/>
    </row>
    <row r="182" spans="1:14" ht="15" customHeight="1">
      <c r="A182" s="3"/>
      <c r="B182" s="32"/>
      <c r="C182" s="84"/>
      <c r="D182" s="84"/>
      <c r="E182" s="84"/>
      <c r="F182" s="84"/>
      <c r="G182" s="29"/>
      <c r="H182" s="97"/>
      <c r="I182" s="257"/>
      <c r="J182" s="257"/>
      <c r="K182" s="27"/>
      <c r="L182" s="103"/>
      <c r="M182" s="3"/>
    </row>
    <row r="183" spans="1:14" ht="15" customHeight="1">
      <c r="A183" s="3"/>
      <c r="B183" s="76" t="s">
        <v>265</v>
      </c>
      <c r="C183" s="31"/>
      <c r="D183" s="30"/>
      <c r="E183" s="30"/>
      <c r="F183" s="30"/>
      <c r="G183" s="29"/>
      <c r="H183" s="28"/>
      <c r="I183" s="118"/>
      <c r="J183" s="118"/>
      <c r="K183" s="27"/>
      <c r="L183" s="103"/>
      <c r="M183" s="3"/>
    </row>
    <row r="184" spans="1:14" ht="15" customHeight="1">
      <c r="A184" s="3"/>
      <c r="B184" s="32"/>
      <c r="C184" s="84" t="s">
        <v>264</v>
      </c>
      <c r="D184" s="30"/>
      <c r="E184" s="30"/>
      <c r="F184" s="30"/>
      <c r="G184" s="29"/>
      <c r="H184" s="28"/>
      <c r="I184" s="258">
        <v>0</v>
      </c>
      <c r="J184" s="259"/>
      <c r="K184" s="82">
        <f>'[1]MAC 2014'!D195</f>
        <v>6200</v>
      </c>
      <c r="L184" s="81">
        <f>I184*K184</f>
        <v>0</v>
      </c>
      <c r="M184" s="3"/>
    </row>
    <row r="185" spans="1:14" ht="15" customHeight="1">
      <c r="A185" s="3"/>
      <c r="B185" s="76" t="s">
        <v>263</v>
      </c>
      <c r="C185" s="31"/>
      <c r="D185" s="30"/>
      <c r="E185" s="30"/>
      <c r="F185" s="30"/>
      <c r="G185" s="29"/>
      <c r="H185" s="28"/>
      <c r="I185" s="118"/>
      <c r="J185" s="118"/>
      <c r="K185" s="82"/>
      <c r="L185" s="81"/>
      <c r="M185" s="3"/>
    </row>
    <row r="186" spans="1:14" ht="15" customHeight="1">
      <c r="A186" s="3"/>
      <c r="B186" s="32"/>
      <c r="C186" s="84" t="s">
        <v>262</v>
      </c>
      <c r="D186" s="30"/>
      <c r="E186" s="30"/>
      <c r="F186" s="30"/>
      <c r="G186" s="29"/>
      <c r="H186" s="28"/>
      <c r="I186" s="258">
        <v>0</v>
      </c>
      <c r="J186" s="259"/>
      <c r="K186" s="82">
        <f>'[1]MAC 2014'!D197</f>
        <v>7880</v>
      </c>
      <c r="L186" s="81">
        <f>I186*K186</f>
        <v>0</v>
      </c>
      <c r="M186" s="3"/>
    </row>
    <row r="187" spans="1:14" ht="15" customHeight="1">
      <c r="A187" s="3"/>
      <c r="B187" s="76" t="s">
        <v>261</v>
      </c>
      <c r="C187" s="31"/>
      <c r="D187" s="30"/>
      <c r="E187" s="30"/>
      <c r="F187" s="30"/>
      <c r="G187" s="29"/>
      <c r="H187" s="28"/>
      <c r="I187" s="118"/>
      <c r="J187" s="118"/>
      <c r="K187" s="27"/>
      <c r="L187" s="103"/>
      <c r="M187" s="3"/>
    </row>
    <row r="188" spans="1:14" ht="15" customHeight="1">
      <c r="A188" s="3"/>
      <c r="B188" s="32"/>
      <c r="C188" s="121">
        <v>1</v>
      </c>
      <c r="D188" s="30"/>
      <c r="E188" s="30"/>
      <c r="F188" s="30"/>
      <c r="G188" s="29"/>
      <c r="H188" s="28"/>
      <c r="I188" s="227">
        <v>0</v>
      </c>
      <c r="J188" s="228"/>
      <c r="K188" s="82">
        <f>INDEX('[1]MAC 2014'!B205:D210,C188,3)</f>
        <v>18</v>
      </c>
      <c r="L188" s="81">
        <f>I188*K188</f>
        <v>0</v>
      </c>
      <c r="M188" s="3"/>
    </row>
    <row r="189" spans="1:14" ht="6" customHeight="1">
      <c r="A189" s="3"/>
      <c r="B189" s="32"/>
      <c r="C189" s="31"/>
      <c r="D189" s="30"/>
      <c r="E189" s="30"/>
      <c r="F189" s="30"/>
      <c r="G189" s="29"/>
      <c r="H189" s="28"/>
      <c r="I189" s="118"/>
      <c r="J189" s="118"/>
      <c r="K189" s="82"/>
      <c r="L189" s="103"/>
      <c r="M189" s="3"/>
    </row>
    <row r="190" spans="1:14" ht="15" customHeight="1">
      <c r="A190" s="3"/>
      <c r="B190" s="76" t="s">
        <v>260</v>
      </c>
      <c r="C190" s="31"/>
      <c r="D190" s="30"/>
      <c r="E190" s="30"/>
      <c r="F190" s="30"/>
      <c r="G190" s="29"/>
      <c r="H190" s="28"/>
      <c r="I190" s="118"/>
      <c r="J190" s="118"/>
      <c r="K190" s="82"/>
      <c r="L190" s="103"/>
      <c r="M190" s="3"/>
    </row>
    <row r="191" spans="1:14" ht="15" customHeight="1">
      <c r="A191" s="3"/>
      <c r="B191" s="32"/>
      <c r="C191" s="119">
        <v>1</v>
      </c>
      <c r="D191" s="30"/>
      <c r="E191" s="30"/>
      <c r="F191" s="30"/>
      <c r="G191" s="29"/>
      <c r="H191" s="28"/>
      <c r="I191" s="238">
        <v>0</v>
      </c>
      <c r="J191" s="239"/>
      <c r="K191" s="82">
        <f>INDEX('[1]MAC 2014'!B212:D214,C191,3)</f>
        <v>258</v>
      </c>
      <c r="L191" s="81">
        <f>I191*K191</f>
        <v>0</v>
      </c>
      <c r="M191" s="3"/>
    </row>
    <row r="192" spans="1:14" ht="15" customHeight="1">
      <c r="A192" s="3"/>
      <c r="B192" s="32"/>
      <c r="C192" s="84" t="s">
        <v>259</v>
      </c>
      <c r="D192" s="30"/>
      <c r="E192" s="30"/>
      <c r="F192" s="30"/>
      <c r="G192" s="29"/>
      <c r="H192" s="28"/>
      <c r="I192" s="238">
        <v>0</v>
      </c>
      <c r="J192" s="239"/>
      <c r="K192" s="82">
        <f>'[1]MAC 2014'!D214</f>
        <v>40</v>
      </c>
      <c r="L192" s="81">
        <f>I192*K192</f>
        <v>0</v>
      </c>
      <c r="M192" s="3"/>
    </row>
    <row r="193" spans="1:13" ht="15" customHeight="1">
      <c r="A193" s="3"/>
      <c r="B193" s="32"/>
      <c r="C193" s="31"/>
      <c r="D193" s="30"/>
      <c r="E193" s="30"/>
      <c r="F193" s="30"/>
      <c r="G193" s="29"/>
      <c r="H193" s="28"/>
      <c r="I193" s="28"/>
      <c r="J193" s="28"/>
      <c r="K193" s="27"/>
      <c r="L193" s="103"/>
      <c r="M193" s="3"/>
    </row>
    <row r="194" spans="1:13" ht="15" customHeight="1">
      <c r="A194" s="3"/>
      <c r="B194" s="120" t="s">
        <v>258</v>
      </c>
      <c r="C194" s="31"/>
      <c r="D194" s="30"/>
      <c r="E194" s="30"/>
      <c r="F194" s="30"/>
      <c r="G194" s="29"/>
      <c r="H194" s="28"/>
      <c r="I194" s="231"/>
      <c r="J194" s="231"/>
      <c r="K194" s="1" t="s">
        <v>8</v>
      </c>
      <c r="L194" s="34" t="s">
        <v>7</v>
      </c>
      <c r="M194" s="3"/>
    </row>
    <row r="195" spans="1:13" ht="15" customHeight="1">
      <c r="A195" s="3"/>
      <c r="B195" s="76" t="s">
        <v>257</v>
      </c>
      <c r="C195" s="31"/>
      <c r="D195" s="30"/>
      <c r="E195" s="30"/>
      <c r="F195" s="30"/>
      <c r="G195" s="29"/>
      <c r="H195" s="28"/>
      <c r="I195" s="257"/>
      <c r="J195" s="257"/>
      <c r="K195" s="27"/>
      <c r="L195" s="103"/>
      <c r="M195" s="3"/>
    </row>
    <row r="196" spans="1:13" ht="15" customHeight="1">
      <c r="A196" s="3"/>
      <c r="B196" s="32"/>
      <c r="C196" s="84" t="s">
        <v>255</v>
      </c>
      <c r="D196" s="30"/>
      <c r="E196" s="30"/>
      <c r="F196" s="30"/>
      <c r="G196" s="29"/>
      <c r="H196" s="28"/>
      <c r="I196" s="238">
        <v>1</v>
      </c>
      <c r="J196" s="239"/>
      <c r="K196" s="82">
        <f>'[1]MAC 2014'!D222</f>
        <v>26</v>
      </c>
      <c r="L196" s="81">
        <f>I196*K196</f>
        <v>26</v>
      </c>
      <c r="M196" s="3"/>
    </row>
    <row r="197" spans="1:13" ht="15" customHeight="1">
      <c r="A197" s="3"/>
      <c r="B197" s="32"/>
      <c r="C197" s="84" t="s">
        <v>254</v>
      </c>
      <c r="D197" s="30"/>
      <c r="E197" s="30"/>
      <c r="F197" s="30"/>
      <c r="G197" s="29"/>
      <c r="H197" s="118"/>
      <c r="I197" s="227">
        <v>0</v>
      </c>
      <c r="J197" s="228"/>
      <c r="K197" s="82">
        <f>'[1]MAC 2014'!D223</f>
        <v>18</v>
      </c>
      <c r="L197" s="81">
        <f>IF(I196=0,0,H197*K197)</f>
        <v>0</v>
      </c>
      <c r="M197" s="3"/>
    </row>
    <row r="198" spans="1:13" ht="6" customHeight="1">
      <c r="A198" s="3"/>
      <c r="B198" s="32"/>
      <c r="C198" s="31"/>
      <c r="D198" s="30"/>
      <c r="E198" s="30"/>
      <c r="F198" s="30"/>
      <c r="G198" s="29"/>
      <c r="H198" s="28"/>
      <c r="I198" s="118"/>
      <c r="J198" s="118"/>
      <c r="K198" s="27"/>
      <c r="L198" s="103"/>
      <c r="M198" s="3"/>
    </row>
    <row r="199" spans="1:13" ht="15" customHeight="1">
      <c r="A199" s="3"/>
      <c r="B199" s="76" t="s">
        <v>256</v>
      </c>
      <c r="C199" s="31"/>
      <c r="D199" s="30"/>
      <c r="E199" s="30"/>
      <c r="F199" s="30"/>
      <c r="G199" s="29"/>
      <c r="H199" s="28"/>
      <c r="I199" s="118"/>
      <c r="J199" s="118"/>
      <c r="K199" s="27"/>
      <c r="L199" s="103"/>
      <c r="M199" s="3"/>
    </row>
    <row r="200" spans="1:13" ht="15" customHeight="1">
      <c r="A200" s="3"/>
      <c r="B200" s="32"/>
      <c r="C200" s="84" t="s">
        <v>255</v>
      </c>
      <c r="D200" s="30"/>
      <c r="E200" s="30"/>
      <c r="F200" s="30"/>
      <c r="G200" s="29"/>
      <c r="H200" s="28"/>
      <c r="I200" s="238">
        <v>0</v>
      </c>
      <c r="J200" s="239"/>
      <c r="K200" s="82">
        <f>'[1]MAC 2014'!D227</f>
        <v>55</v>
      </c>
      <c r="L200" s="81">
        <f>I200*K200</f>
        <v>0</v>
      </c>
      <c r="M200" s="3"/>
    </row>
    <row r="201" spans="1:13" ht="15" customHeight="1">
      <c r="A201" s="3"/>
      <c r="B201" s="32"/>
      <c r="C201" s="84" t="s">
        <v>254</v>
      </c>
      <c r="D201" s="30"/>
      <c r="E201" s="30"/>
      <c r="F201" s="30"/>
      <c r="G201" s="29"/>
      <c r="H201" s="118"/>
      <c r="I201" s="227">
        <v>0</v>
      </c>
      <c r="J201" s="228"/>
      <c r="K201" s="82">
        <f>'[1]MAC 2014'!D228</f>
        <v>93</v>
      </c>
      <c r="L201" s="81">
        <f>IF(I200=0,0,H201*K201)</f>
        <v>0</v>
      </c>
      <c r="M201" s="3"/>
    </row>
    <row r="202" spans="1:13" ht="6" customHeight="1">
      <c r="A202" s="3"/>
      <c r="B202" s="32"/>
      <c r="C202" s="31"/>
      <c r="D202" s="30"/>
      <c r="E202" s="30"/>
      <c r="F202" s="30"/>
      <c r="G202" s="29"/>
      <c r="H202" s="28"/>
      <c r="I202" s="118"/>
      <c r="J202" s="118"/>
      <c r="K202" s="27"/>
      <c r="L202" s="103"/>
      <c r="M202" s="3"/>
    </row>
    <row r="203" spans="1:13" ht="15" customHeight="1">
      <c r="A203" s="3"/>
      <c r="B203" s="32"/>
      <c r="C203" s="119">
        <v>1</v>
      </c>
      <c r="D203" s="30"/>
      <c r="E203" s="30"/>
      <c r="F203" s="30"/>
      <c r="G203" s="29"/>
      <c r="H203" s="28"/>
      <c r="I203" s="118"/>
      <c r="J203" s="118"/>
      <c r="K203" s="27"/>
      <c r="L203" s="81">
        <f>INDEX('[1]MAC 2014'!B230:D245,C203,3)</f>
        <v>0</v>
      </c>
      <c r="M203" s="3"/>
    </row>
    <row r="204" spans="1:13" ht="6" customHeight="1">
      <c r="A204" s="3"/>
      <c r="B204" s="32"/>
      <c r="C204" s="31"/>
      <c r="D204" s="30"/>
      <c r="E204" s="30"/>
      <c r="F204" s="30"/>
      <c r="G204" s="29"/>
      <c r="H204" s="28"/>
      <c r="I204" s="118"/>
      <c r="J204" s="118"/>
      <c r="K204" s="27"/>
      <c r="L204" s="103"/>
      <c r="M204" s="3"/>
    </row>
    <row r="205" spans="1:13" ht="15" customHeight="1">
      <c r="A205" s="3"/>
      <c r="B205" s="76" t="s">
        <v>253</v>
      </c>
      <c r="C205" s="31"/>
      <c r="D205" s="30"/>
      <c r="E205" s="30"/>
      <c r="F205" s="30"/>
      <c r="G205" s="29"/>
      <c r="H205" s="28"/>
      <c r="I205" s="257"/>
      <c r="J205" s="257"/>
      <c r="K205" s="27"/>
      <c r="L205" s="103"/>
      <c r="M205" s="3"/>
    </row>
    <row r="206" spans="1:13" ht="15" customHeight="1">
      <c r="A206" s="3"/>
      <c r="B206" s="32"/>
      <c r="C206" s="84" t="s">
        <v>252</v>
      </c>
      <c r="D206" s="30"/>
      <c r="E206" s="30"/>
      <c r="F206" s="30"/>
      <c r="G206" s="29"/>
      <c r="H206" s="28"/>
      <c r="I206" s="224">
        <v>0</v>
      </c>
      <c r="J206" s="225"/>
      <c r="K206" s="82">
        <f>'[1]MAC 2014'!D247</f>
        <v>40</v>
      </c>
      <c r="L206" s="81">
        <f>I206*K206</f>
        <v>0</v>
      </c>
      <c r="M206" s="3"/>
    </row>
    <row r="207" spans="1:13" ht="6" customHeight="1">
      <c r="A207" s="3"/>
      <c r="B207" s="32"/>
      <c r="C207" s="31"/>
      <c r="D207" s="30"/>
      <c r="E207" s="30"/>
      <c r="F207" s="30"/>
      <c r="G207" s="29"/>
      <c r="H207" s="28"/>
      <c r="I207" s="30"/>
      <c r="J207" s="30"/>
      <c r="K207" s="27"/>
      <c r="L207" s="103"/>
      <c r="M207" s="3"/>
    </row>
    <row r="208" spans="1:13" ht="15" customHeight="1">
      <c r="A208" s="3"/>
      <c r="B208" s="32"/>
      <c r="C208" s="84" t="s">
        <v>251</v>
      </c>
      <c r="D208" s="30"/>
      <c r="E208" s="30"/>
      <c r="F208" s="30"/>
      <c r="G208" s="29"/>
      <c r="H208" s="28"/>
      <c r="I208" s="224">
        <v>4</v>
      </c>
      <c r="J208" s="225"/>
      <c r="K208" s="82">
        <f>'[1]MAC 2014'!D268</f>
        <v>540</v>
      </c>
      <c r="L208" s="81">
        <f>I208*K208</f>
        <v>2160</v>
      </c>
      <c r="M208" s="3"/>
    </row>
    <row r="209" spans="1:13" ht="15" customHeight="1">
      <c r="A209" s="3"/>
      <c r="B209" s="32"/>
      <c r="C209" s="84" t="s">
        <v>250</v>
      </c>
      <c r="D209" s="30"/>
      <c r="E209" s="30"/>
      <c r="F209" s="30"/>
      <c r="G209" s="29"/>
      <c r="H209" s="28"/>
      <c r="I209" s="224">
        <v>0</v>
      </c>
      <c r="J209" s="225"/>
      <c r="K209" s="82">
        <f>'[1]MAC 2014'!D269</f>
        <v>3900</v>
      </c>
      <c r="L209" s="81">
        <f>I209*K209</f>
        <v>0</v>
      </c>
      <c r="M209" s="3"/>
    </row>
    <row r="210" spans="1:13" ht="6" customHeight="1">
      <c r="A210" s="3"/>
      <c r="B210" s="32"/>
      <c r="C210" s="31"/>
      <c r="D210" s="30"/>
      <c r="E210" s="30"/>
      <c r="F210" s="30"/>
      <c r="G210" s="29"/>
      <c r="H210" s="28"/>
      <c r="I210" s="28"/>
      <c r="J210" s="28"/>
      <c r="K210" s="27"/>
      <c r="L210" s="103"/>
      <c r="M210" s="3"/>
    </row>
    <row r="211" spans="1:13" ht="15" customHeight="1">
      <c r="A211" s="3"/>
      <c r="B211" s="32"/>
      <c r="C211" s="84" t="s">
        <v>249</v>
      </c>
      <c r="D211" s="30"/>
      <c r="E211" s="30"/>
      <c r="F211" s="30"/>
      <c r="G211" s="29"/>
      <c r="H211" s="28"/>
      <c r="I211" s="224">
        <v>0</v>
      </c>
      <c r="J211" s="225"/>
      <c r="K211" s="82">
        <f>'[1]MAC 2014'!D270</f>
        <v>650</v>
      </c>
      <c r="L211" s="81">
        <f>I211*K211</f>
        <v>0</v>
      </c>
      <c r="M211" s="3"/>
    </row>
    <row r="212" spans="1:13" ht="15" customHeight="1">
      <c r="A212" s="3"/>
      <c r="B212" s="32"/>
      <c r="C212" s="84" t="s">
        <v>248</v>
      </c>
      <c r="D212" s="30"/>
      <c r="E212" s="30"/>
      <c r="F212" s="30"/>
      <c r="G212" s="29"/>
      <c r="H212" s="28"/>
      <c r="I212" s="224">
        <v>0</v>
      </c>
      <c r="J212" s="225"/>
      <c r="K212" s="82">
        <f>'[1]MAC 2014'!D271</f>
        <v>150</v>
      </c>
      <c r="L212" s="81">
        <f>I212*K212</f>
        <v>0</v>
      </c>
      <c r="M212" s="3"/>
    </row>
    <row r="213" spans="1:13" ht="15" customHeight="1" thickBot="1">
      <c r="A213" s="3"/>
      <c r="B213" s="25"/>
      <c r="C213" s="24"/>
      <c r="D213" s="23"/>
      <c r="E213" s="23"/>
      <c r="F213" s="23"/>
      <c r="G213" s="22"/>
      <c r="H213" s="21"/>
      <c r="I213" s="21"/>
      <c r="J213" s="21"/>
      <c r="K213" s="20"/>
      <c r="L213" s="117"/>
      <c r="M213" s="3"/>
    </row>
    <row r="214" spans="1:13" ht="15" customHeight="1" thickBot="1">
      <c r="A214" s="3"/>
      <c r="B214" s="49"/>
      <c r="C214" s="49"/>
      <c r="D214" s="49"/>
      <c r="E214" s="49"/>
      <c r="F214" s="49"/>
      <c r="G214" s="48"/>
      <c r="H214" s="47"/>
      <c r="I214" s="47"/>
      <c r="J214" s="47"/>
      <c r="K214" s="46"/>
      <c r="L214" s="87"/>
      <c r="M214" s="3"/>
    </row>
    <row r="215" spans="1:13" ht="15" customHeight="1" thickBot="1">
      <c r="A215" s="3"/>
      <c r="B215" s="116" t="s">
        <v>247</v>
      </c>
      <c r="C215" s="115"/>
      <c r="D215" s="115"/>
      <c r="E215" s="115"/>
      <c r="F215" s="115"/>
      <c r="G215" s="114"/>
      <c r="H215" s="113"/>
      <c r="I215" s="113"/>
      <c r="J215" s="113"/>
      <c r="K215" s="112" t="s">
        <v>10</v>
      </c>
      <c r="L215" s="111">
        <f>SUM(L216:L251)</f>
        <v>210</v>
      </c>
      <c r="M215" s="3"/>
    </row>
    <row r="216" spans="1:13" ht="15" customHeight="1">
      <c r="A216" s="3"/>
      <c r="B216" s="33" t="s">
        <v>246</v>
      </c>
      <c r="C216" s="31"/>
      <c r="D216" s="30"/>
      <c r="E216" s="30"/>
      <c r="F216" s="30"/>
      <c r="G216" s="29"/>
      <c r="H216" s="28"/>
      <c r="I216" s="231"/>
      <c r="J216" s="231"/>
      <c r="K216" s="1" t="s">
        <v>8</v>
      </c>
      <c r="L216" s="34" t="s">
        <v>7</v>
      </c>
      <c r="M216" s="3"/>
    </row>
    <row r="217" spans="1:13" ht="15" customHeight="1">
      <c r="A217" s="3"/>
      <c r="B217" s="32"/>
      <c r="C217" s="104" t="s">
        <v>85</v>
      </c>
      <c r="D217" s="66">
        <v>1</v>
      </c>
      <c r="E217" s="30"/>
      <c r="F217" s="30"/>
      <c r="G217" s="29"/>
      <c r="H217" s="28"/>
      <c r="I217" s="224">
        <v>0</v>
      </c>
      <c r="J217" s="225"/>
      <c r="K217" s="73"/>
      <c r="L217" s="83"/>
      <c r="M217" s="3"/>
    </row>
    <row r="218" spans="1:13" ht="22.5" customHeight="1">
      <c r="A218" s="3"/>
      <c r="B218" s="32"/>
      <c r="C218" s="104" t="s">
        <v>85</v>
      </c>
      <c r="D218" s="66">
        <v>1</v>
      </c>
      <c r="E218" s="30"/>
      <c r="F218" s="30"/>
      <c r="G218" s="29"/>
      <c r="H218" s="28"/>
      <c r="I218" s="224">
        <f>I217</f>
        <v>0</v>
      </c>
      <c r="J218" s="225"/>
      <c r="K218" s="27"/>
      <c r="L218" s="89"/>
      <c r="M218" s="3"/>
    </row>
    <row r="219" spans="1:13" ht="15" customHeight="1">
      <c r="A219" s="3"/>
      <c r="B219" s="32"/>
      <c r="C219" s="104" t="s">
        <v>85</v>
      </c>
      <c r="D219" s="66">
        <v>2</v>
      </c>
      <c r="E219" s="30"/>
      <c r="F219" s="30"/>
      <c r="G219" s="29"/>
      <c r="H219" s="28"/>
      <c r="I219" s="224">
        <f>I217</f>
        <v>0</v>
      </c>
      <c r="J219" s="225"/>
      <c r="K219" s="82">
        <f>IF(D217=1,(IF(D218=1,(IF(D219=1,'[1]ESCBETON 2014'!$T$17,'[1]ESCBETON 2014'!$T$18)),(IF(D219=1,'[1]ESCBETON 2014'!$T$19,'[1]ESCBETON 2014'!$T$20)))),(IF(D217=2,(IF(D218=1,IF(D219=1,'[1]ESCBETON 2014'!$T$21,'[1]ESCBETON 2014'!$T$22),IF(D219=1,'[1]ESCBETON 2014'!$T$23,'[1]ESCBETON 2014'!$T$24))),(IF(D217=3,(IF(D218=1,IF(D219=1,'[1]ESCBETON 2014'!$T$25,'[1]ESCBETON 2014'!$T$26),IF(D219=1,'[1]ESCBETON 2014'!$T$27,'[1]ESCBETON 2014'!$T$28))),(IF(D217=4,(IF(D218=1,IF(D219=1,'[1]ESCBETON 2014'!$T$29,'[1]ESCBETON 2014'!$T$30),IF(D219=1,'[1]ESCBETON 2014'!$T$31,'[1]ESCBETON 2014'!$T$32))),(IF(D218=1,IF(D219=1,'[1]ESCBETON 2014'!$T$33,'[1]ESCBETON 2014'!$T$34),IF(D219=1,'[1]ESCBETON 2014'!$T$35,'[1]ESCBETON 2014'!$T$36))))))))))</f>
        <v>2620</v>
      </c>
      <c r="L219" s="81">
        <f>I217*K219</f>
        <v>0</v>
      </c>
      <c r="M219" s="3"/>
    </row>
    <row r="220" spans="1:13" ht="24" customHeight="1">
      <c r="A220" s="3"/>
      <c r="B220" s="32"/>
      <c r="C220" s="31"/>
      <c r="D220" s="30"/>
      <c r="E220" s="30"/>
      <c r="F220" s="30"/>
      <c r="G220" s="29"/>
      <c r="H220" s="28"/>
      <c r="I220" s="28"/>
      <c r="J220" s="28"/>
      <c r="K220" s="73"/>
      <c r="L220" s="110"/>
      <c r="M220" s="3"/>
    </row>
    <row r="221" spans="1:13" ht="15" customHeight="1">
      <c r="A221" s="3"/>
      <c r="B221" s="76" t="s">
        <v>245</v>
      </c>
      <c r="C221" s="31"/>
      <c r="D221" s="30"/>
      <c r="E221" s="30"/>
      <c r="F221" s="30"/>
      <c r="G221" s="29"/>
      <c r="H221" s="28"/>
      <c r="I221" s="28"/>
      <c r="J221" s="28"/>
      <c r="K221" s="73"/>
      <c r="L221" s="110"/>
      <c r="M221" s="3"/>
    </row>
    <row r="222" spans="1:13" ht="15" customHeight="1">
      <c r="A222" s="3"/>
      <c r="B222" s="32"/>
      <c r="C222" s="109" t="s">
        <v>244</v>
      </c>
      <c r="D222" s="66">
        <v>1</v>
      </c>
      <c r="E222" s="30"/>
      <c r="F222" s="30"/>
      <c r="G222" s="29"/>
      <c r="H222" s="108">
        <f>IF(D217=1,(IF(D222=1,'[1] GCBETON 2014'!$AB$14,(IF(D222=2,'[1] GCBETON 2014'!$AB$15,(IF(D222=3,'[1] GCBETON 2014'!$AB$16,'[1] GCBETON 2014'!$AB$17)))))),(IF(D217=2,(IF(D222=1,'[1] GCBETON 2014'!$AB$18,(IF(D222=2,'[1] GCBETON 2014'!$AB$19,(IF(D222=3,'[1] GCBETON 2014'!$AB$20,'[1] GCBETON 2014'!$AB$21)))))),(IF(D217=3,(IF(D222=1,'[1] GCBETON 2014'!$AB$22,(IF(D222=2,'[1] GCBETON 2014'!$AB$23,(IF(D222=3,'[1] GCBETON 2014'!$AB$24,'[1] GCBETON 2014'!$AB$25)))))),(IF(D217=4,(IF(D222=1,'[1] GCBETON 2014'!$AB$26,(IF(D222=2,'[1] GCBETON 2014'!$AB$27,(IF(D222=3,'[1] GCBETON 2014'!$AB$28,'[1] GCBETON 2014'!$AB$29)))))))))))))</f>
        <v>1472</v>
      </c>
      <c r="I222" s="238">
        <v>0</v>
      </c>
      <c r="J222" s="239"/>
      <c r="K222" s="82">
        <f>IF(D222=1,'[1] GCBETON 2014'!$W$8,(IF(D222=2,'[1] GCBETON 2014'!$W$9,(IF(D222=3,'[1] GCBETON 2014'!$W$10,'[1] GCBETON 2014'!$W$11)))))</f>
        <v>392.68799999999999</v>
      </c>
      <c r="L222" s="81">
        <f>IF(H222="N/A","N/A",IF(I222&gt;0,H222+K222*I222,0))</f>
        <v>0</v>
      </c>
      <c r="M222" s="3"/>
    </row>
    <row r="223" spans="1:13" ht="23.25" customHeight="1">
      <c r="A223" s="3"/>
      <c r="B223" s="32"/>
      <c r="C223" s="109" t="s">
        <v>243</v>
      </c>
      <c r="D223" s="66">
        <v>1</v>
      </c>
      <c r="E223" s="30"/>
      <c r="F223" s="30"/>
      <c r="G223" s="29"/>
      <c r="H223" s="108" t="str">
        <f>IF(D217=1,(IF(D223=1,'[1] GCBETON 2014'!$AG$14,(IF(D223=2,'[1] GCBETON 2014'!$AG$15,(IF(D223=3,'[1] GCBETON 2014'!$AG$16,'[1] GCBETON 2014'!$AG$17)))))),(IF(D217=2,(IF(D223=1,'[1] GCBETON 2014'!$AG$18,(IF(D223=2,'[1] GCBETON 2014'!$AG$19,(IF(D223=3,'[1] GCBETON 2014'!$AG$20,'[1] GCBETON 2014'!$AG$21)))))),(IF(D217=3,(IF(D223=1,'[1] GCBETON 2014'!$AG$22,(IF(D223=2,'[1] GCBETON 2014'!$AG$23,(IF(D223=3,'[1] GCBETON 2014'!$AG$24,'[1] GCBETON 2014'!$AG$25)))))),(IF(D217=4,(IF(D223=1,'[1] GCBETON 2014'!$AG$26,(IF(D223=2,'[1] GCBETON 2014'!$AG$27,(IF(D223=3,'[1] GCBETON 2014'!$AG$28,'[1] GCBETON 2014'!$AG$29)))))))))))))</f>
        <v>N/A</v>
      </c>
      <c r="I223" s="238">
        <v>0</v>
      </c>
      <c r="J223" s="239"/>
      <c r="K223" s="82">
        <f>IF(D223=1,'[1] GCBETON 2014'!$W$8,(IF(D223=2,'[1] GCBETON 2014'!$W$9,(IF(D223=3,'[1] GCBETON 2014'!$W$10,'[1] GCBETON 2014'!$W$11)))))</f>
        <v>392.68799999999999</v>
      </c>
      <c r="L223" s="81" t="str">
        <f>IF(H223="N/A","N/A",IF(I223&gt;0,H223+K223*I223,0))</f>
        <v>N/A</v>
      </c>
      <c r="M223" s="3"/>
    </row>
    <row r="224" spans="1:13" ht="15" customHeight="1">
      <c r="A224" s="3"/>
      <c r="B224" s="32"/>
      <c r="C224" s="109" t="s">
        <v>242</v>
      </c>
      <c r="D224" s="66">
        <v>1</v>
      </c>
      <c r="E224" s="30"/>
      <c r="F224" s="30"/>
      <c r="G224" s="29"/>
      <c r="H224" s="108" t="str">
        <f>IF(D217=1,(IF(D224=1,'[1] GCBETON 2014'!$AL$14,(IF(D224=2,'[1] GCBETON 2014'!$AL$15,(IF(D224=3,'[1] GCBETON 2014'!$AL$16,'[1] GCBETON 2014'!$AL$17)))))),(IF(D217=2,(IF(D224=1,'[1] GCBETON 2014'!$AL$18,(IF(D224=2,'[1] GCBETON 2014'!$AL$19,(IF(D224=3,'[1] GCBETON 2014'!$AL$20,'[1] GCBETON 2014'!$AL$21)))))),(IF(D217=3,(IF(D224=1,'[1] GCBETON 2014'!$AL$22,(IF(D224=2,'[1] GCBETON 2014'!$AL$23,(IF(D224=3,'[1] GCBETON 2014'!$AL$24,'[1] GCBETON 2014'!$AL$25)))))),(IF(D217=4,(IF(D224=1,'[1] GCBETON 2014'!$AL$26,(IF(D224=2,'[1] GCBETON 2014'!$AL$27,(IF(D224=3,'[1] GCBETON 2014'!$AL$28,'[1] GCBETON 2014'!$AL$29)))))))))))))</f>
        <v>N/A</v>
      </c>
      <c r="I224" s="238">
        <v>0</v>
      </c>
      <c r="J224" s="239"/>
      <c r="K224" s="82">
        <f>IF(D224=1,'[1] GCBETON 2014'!$W$8,(IF(D224=2,'[1] GCBETON 2014'!$W$9,(IF(D224=3,'[1] GCBETON 2014'!$W$10,'[1] GCBETON 2014'!$W$11)))))</f>
        <v>392.68799999999999</v>
      </c>
      <c r="L224" s="81" t="str">
        <f>IF(H224="N/A","N/A",IF(I224&gt;0,H224+K224*I224,0))</f>
        <v>N/A</v>
      </c>
      <c r="M224" s="3"/>
    </row>
    <row r="225" spans="1:13" ht="15" customHeight="1">
      <c r="A225" s="3"/>
      <c r="B225" s="32"/>
      <c r="C225" s="109" t="s">
        <v>241</v>
      </c>
      <c r="D225" s="66">
        <v>1</v>
      </c>
      <c r="E225" s="30"/>
      <c r="F225" s="30"/>
      <c r="G225" s="29"/>
      <c r="H225" s="108" t="str">
        <f>IF(D217=1,(IF(D225=1,'[1] GCBETON 2014'!$AQ$14,(IF(D225=2,'[1] GCBETON 2014'!$AQ$15,(IF(D225=3,'[1] GCBETON 2014'!$AQ$16,'[1] GCBETON 2014'!$AQ$17)))))),(IF(D217=2,(IF(D225=1,'[1] GCBETON 2014'!$AQ$18,(IF(D225=2,'[1] GCBETON 2014'!$AQ$19,(IF(D225=3,'[1] GCBETON 2014'!$AQ$20,'[1] GCBETON 2014'!$AQ$21)))))),(IF(D217=3,(IF(D225=1,'[1] GCBETON 2014'!$AQ$22,(IF(D225=2,'[1] GCBETON 2014'!$AQ$23,(IF(D225=3,'[1] GCBETON 2014'!$AQ$24,'[1] GCBETON 2014'!$AQ$25)))))),(IF(D217=4,(IF(D225=1,'[1] GCBETON 2014'!$AQ$26,(IF(D225=2,'[1] GCBETON 2014'!$AQ$27,(IF(D225=3,'[1] GCBETON 2014'!$AQ$28,'[1] GCBETON 2014'!$AQ$29)))))))))))))</f>
        <v>N/A</v>
      </c>
      <c r="I225" s="238">
        <v>0</v>
      </c>
      <c r="J225" s="239"/>
      <c r="K225" s="82">
        <f>IF(D225=1,'[1] GCBETON 2014'!$W$8,(IF(D225=2,'[1] GCBETON 2014'!$W$9,(IF(D225=3,'[1] GCBETON 2014'!$W$10,'[1] GCBETON 2014'!$W$11)))))</f>
        <v>392.68799999999999</v>
      </c>
      <c r="L225" s="81" t="str">
        <f>IF(H225="N/A","N/A",IF(I225&gt;0,H225+K225*I225,0))</f>
        <v>N/A</v>
      </c>
      <c r="M225" s="3"/>
    </row>
    <row r="226" spans="1:13" ht="15" customHeight="1">
      <c r="A226" s="3"/>
      <c r="B226" s="32"/>
      <c r="C226" s="109" t="s">
        <v>240</v>
      </c>
      <c r="D226" s="66">
        <v>1</v>
      </c>
      <c r="E226" s="30"/>
      <c r="F226" s="30"/>
      <c r="G226" s="29"/>
      <c r="H226" s="108" t="str">
        <f>IF(D217=1,(IF(D226=1,'[1] GCBETON 2014'!$AV$14,(IF(D226=2,'[1] GCBETON 2014'!$AV$15,(IF(D226=3,'[1] GCBETON 2014'!$AV$16,'[1] GCBETON 2014'!$AV$17)))))),(IF(D217=2,(IF(D226=1,'[1] GCBETON 2014'!$AV$18,(IF(D226=2,'[1] GCBETON 2014'!$AV$19,(IF(D226=3,'[1] GCBETON 2014'!$AV$20,'[1] GCBETON 2014'!$AV$21)))))),(IF(D217=3,(IF(D226=1,'[1] GCBETON 2014'!$AV$22,(IF(D226=2,'[1] GCBETON 2014'!$AV$23,(IF(D226=3,'[1] GCBETON 2014'!$AV$24,'[1] GCBETON 2014'!$AV$25)))))),(IF(D217=4,(IF(D226=1,'[1] GCBETON 2014'!$AV$26,(IF(D226=2,'[1] GCBETON 2014'!$AV$27,(IF(D226=3,'[1] GCBETON 2014'!$AV$28,'[1] GCBETON 2014'!$AV$29)))))))))))))</f>
        <v>N/A</v>
      </c>
      <c r="I226" s="238">
        <v>0</v>
      </c>
      <c r="J226" s="239"/>
      <c r="K226" s="82">
        <f>IF(D226=1,'[1] GCBETON 2014'!$W$8,(IF(D226=2,'[1] GCBETON 2014'!$W$9,(IF(D226=3,'[1] GCBETON 2014'!$W$10,'[1] GCBETON 2014'!$W$11)))))</f>
        <v>392.68799999999999</v>
      </c>
      <c r="L226" s="81" t="str">
        <f>IF(H226="N/A","N/A",IF(I226&gt;0,H226+K226*I226,0))</f>
        <v>N/A</v>
      </c>
      <c r="M226" s="3"/>
    </row>
    <row r="227" spans="1:13" ht="15" customHeight="1">
      <c r="A227" s="3"/>
      <c r="B227" s="32"/>
      <c r="C227" s="31"/>
      <c r="D227" s="30"/>
      <c r="E227" s="30"/>
      <c r="F227" s="30"/>
      <c r="G227" s="29"/>
      <c r="H227" s="28"/>
      <c r="I227" s="28"/>
      <c r="J227" s="28"/>
      <c r="K227" s="73"/>
      <c r="L227" s="105"/>
      <c r="M227" s="3"/>
    </row>
    <row r="228" spans="1:13" ht="15" customHeight="1">
      <c r="A228" s="3"/>
      <c r="B228" s="76" t="s">
        <v>239</v>
      </c>
      <c r="C228" s="31"/>
      <c r="D228" s="30"/>
      <c r="E228" s="30"/>
      <c r="F228" s="30"/>
      <c r="G228" s="29"/>
      <c r="H228" s="28"/>
      <c r="I228" s="28"/>
      <c r="J228" s="28"/>
      <c r="K228" s="73"/>
      <c r="L228" s="105"/>
      <c r="M228" s="3"/>
    </row>
    <row r="229" spans="1:13" ht="15" customHeight="1">
      <c r="A229" s="3"/>
      <c r="B229" s="53"/>
      <c r="C229" s="84" t="s">
        <v>238</v>
      </c>
      <c r="D229" s="30"/>
      <c r="E229" s="30"/>
      <c r="F229" s="30"/>
      <c r="G229" s="29"/>
      <c r="H229" s="28"/>
      <c r="I229" s="224">
        <v>0</v>
      </c>
      <c r="J229" s="225"/>
      <c r="K229" s="82">
        <f>IF(D219=1,'[1]ESCBETON 2014'!$F$30,'[1]ESCBETON 2014'!$H$30)</f>
        <v>189</v>
      </c>
      <c r="L229" s="81">
        <f>K229*I229</f>
        <v>0</v>
      </c>
      <c r="M229" s="3"/>
    </row>
    <row r="230" spans="1:13" ht="15" customHeight="1">
      <c r="A230" s="3"/>
      <c r="B230" s="53"/>
      <c r="C230" s="84" t="s">
        <v>237</v>
      </c>
      <c r="D230" s="30"/>
      <c r="E230" s="30"/>
      <c r="F230" s="30"/>
      <c r="G230" s="29"/>
      <c r="H230" s="28"/>
      <c r="I230" s="224">
        <v>0</v>
      </c>
      <c r="J230" s="225"/>
      <c r="K230" s="82">
        <f>IF(D219=1,'[1]ESCBETON 2014'!$F$32,'[1]ESCBETON 2014'!$H$32)</f>
        <v>216</v>
      </c>
      <c r="L230" s="81">
        <f>K230*I230</f>
        <v>0</v>
      </c>
      <c r="M230" s="3"/>
    </row>
    <row r="231" spans="1:13" ht="15" customHeight="1">
      <c r="A231" s="3"/>
      <c r="B231" s="53"/>
      <c r="C231" s="84" t="s">
        <v>236</v>
      </c>
      <c r="D231" s="30"/>
      <c r="E231" s="30"/>
      <c r="F231" s="30"/>
      <c r="G231" s="29"/>
      <c r="H231" s="28"/>
      <c r="I231" s="224">
        <v>0</v>
      </c>
      <c r="J231" s="225"/>
      <c r="K231" s="82">
        <f>IF(D219=1,"N/A",'[1]ESCBETON 2014'!$H$34)</f>
        <v>55</v>
      </c>
      <c r="L231" s="81">
        <f>IF(D219=1,"N/A",K231*I231)</f>
        <v>0</v>
      </c>
      <c r="M231" s="3"/>
    </row>
    <row r="232" spans="1:13" ht="15" customHeight="1">
      <c r="A232" s="3"/>
      <c r="B232" s="53"/>
      <c r="C232" s="84" t="s">
        <v>235</v>
      </c>
      <c r="D232" s="30"/>
      <c r="E232" s="30"/>
      <c r="F232" s="30"/>
      <c r="G232" s="29"/>
      <c r="H232" s="28"/>
      <c r="I232" s="224">
        <v>6</v>
      </c>
      <c r="J232" s="225"/>
      <c r="K232" s="82">
        <f>IF(D219=1,"N/A",'[1]ESCBETON 2014'!$H$36)</f>
        <v>35</v>
      </c>
      <c r="L232" s="81">
        <f>IF(D219=1,"N/A",K232*I232)</f>
        <v>210</v>
      </c>
      <c r="M232" s="3"/>
    </row>
    <row r="233" spans="1:13" ht="15" customHeight="1">
      <c r="A233" s="3"/>
      <c r="B233" s="53"/>
      <c r="C233" s="84" t="s">
        <v>234</v>
      </c>
      <c r="D233" s="30"/>
      <c r="E233" s="30"/>
      <c r="F233" s="30"/>
      <c r="G233" s="29"/>
      <c r="H233" s="28"/>
      <c r="I233" s="238">
        <v>0</v>
      </c>
      <c r="J233" s="239"/>
      <c r="K233" s="82">
        <f>'[1]ESCBETON 2014'!$L$40</f>
        <v>380</v>
      </c>
      <c r="L233" s="81">
        <f>K233*I233</f>
        <v>0</v>
      </c>
      <c r="M233" s="3"/>
    </row>
    <row r="234" spans="1:13" ht="15" customHeight="1">
      <c r="A234" s="3"/>
      <c r="B234" s="53"/>
      <c r="C234" s="84" t="s">
        <v>233</v>
      </c>
      <c r="D234" s="30"/>
      <c r="E234" s="30"/>
      <c r="F234" s="30"/>
      <c r="G234" s="29"/>
      <c r="H234" s="28"/>
      <c r="I234" s="238">
        <v>0</v>
      </c>
      <c r="J234" s="239"/>
      <c r="K234" s="82">
        <f>'[1]ESCBETON 2014'!$L$41</f>
        <v>308</v>
      </c>
      <c r="L234" s="81">
        <f>K234*I234</f>
        <v>0</v>
      </c>
      <c r="M234" s="3"/>
    </row>
    <row r="235" spans="1:13" ht="15" customHeight="1">
      <c r="A235" s="3"/>
      <c r="B235" s="32"/>
      <c r="C235" s="31"/>
      <c r="D235" s="30"/>
      <c r="E235" s="30"/>
      <c r="F235" s="30"/>
      <c r="G235" s="29"/>
      <c r="H235" s="28"/>
      <c r="I235" s="28"/>
      <c r="J235" s="28"/>
      <c r="K235" s="73"/>
      <c r="L235" s="105"/>
      <c r="M235" s="3"/>
    </row>
    <row r="236" spans="1:13" ht="15" customHeight="1">
      <c r="A236" s="3"/>
      <c r="B236" s="33" t="s">
        <v>232</v>
      </c>
      <c r="C236" s="31"/>
      <c r="D236" s="30"/>
      <c r="E236" s="30"/>
      <c r="F236" s="30"/>
      <c r="G236" s="29"/>
      <c r="H236" s="28"/>
      <c r="I236" s="28"/>
      <c r="J236" s="28"/>
      <c r="K236" s="73"/>
      <c r="L236" s="83"/>
      <c r="M236" s="3"/>
    </row>
    <row r="237" spans="1:13" ht="15" customHeight="1">
      <c r="A237" s="3"/>
      <c r="B237" s="32"/>
      <c r="C237" s="84" t="s">
        <v>231</v>
      </c>
      <c r="D237" s="30"/>
      <c r="E237" s="30"/>
      <c r="F237" s="30"/>
      <c r="G237" s="29"/>
      <c r="H237" s="28"/>
      <c r="I237" s="234">
        <v>0</v>
      </c>
      <c r="J237" s="235"/>
      <c r="K237" s="107">
        <f>'[1]ESCBETON 2014'!$L$43</f>
        <v>1800</v>
      </c>
      <c r="L237" s="106">
        <f>K237*I237</f>
        <v>0</v>
      </c>
      <c r="M237" s="3"/>
    </row>
    <row r="238" spans="1:13" ht="15" customHeight="1">
      <c r="A238" s="3"/>
      <c r="B238" s="32"/>
      <c r="C238" s="31"/>
      <c r="D238" s="30"/>
      <c r="E238" s="30"/>
      <c r="F238" s="30"/>
      <c r="G238" s="29"/>
      <c r="H238" s="28"/>
      <c r="I238" s="28"/>
      <c r="J238" s="28"/>
      <c r="K238" s="29"/>
      <c r="L238" s="105"/>
      <c r="M238" s="3"/>
    </row>
    <row r="239" spans="1:13" ht="15" customHeight="1">
      <c r="A239" s="3"/>
      <c r="B239" s="33" t="s">
        <v>230</v>
      </c>
      <c r="C239" s="31"/>
      <c r="D239" s="30"/>
      <c r="E239" s="30"/>
      <c r="F239" s="30"/>
      <c r="G239" s="29"/>
      <c r="H239" s="28"/>
      <c r="I239" s="28"/>
      <c r="J239" s="28"/>
      <c r="K239" s="29"/>
      <c r="L239" s="105"/>
      <c r="M239" s="3"/>
    </row>
    <row r="240" spans="1:13" ht="15" customHeight="1">
      <c r="A240" s="3"/>
      <c r="B240" s="32"/>
      <c r="C240" s="31" t="s">
        <v>85</v>
      </c>
      <c r="D240" s="66">
        <v>1</v>
      </c>
      <c r="E240" s="30"/>
      <c r="F240" s="30"/>
      <c r="G240" s="29"/>
      <c r="H240" s="28"/>
      <c r="I240" s="224">
        <v>0</v>
      </c>
      <c r="J240" s="225"/>
      <c r="K240" s="82">
        <f>INDEX('[1]ESCBOIS 2014'!$C$35:$G$43,D240,5)</f>
        <v>310</v>
      </c>
      <c r="L240" s="81">
        <f>K240*I240</f>
        <v>0</v>
      </c>
      <c r="M240" s="3"/>
    </row>
    <row r="241" spans="1:13" ht="15" customHeight="1" thickBot="1">
      <c r="A241" s="3"/>
      <c r="B241" s="32"/>
      <c r="C241" s="31"/>
      <c r="D241" s="30"/>
      <c r="E241" s="30"/>
      <c r="F241" s="30"/>
      <c r="G241" s="29"/>
      <c r="H241" s="28"/>
      <c r="I241" s="28"/>
      <c r="J241" s="28"/>
      <c r="K241" s="73"/>
      <c r="L241" s="83"/>
      <c r="M241" s="3"/>
    </row>
    <row r="242" spans="1:13" ht="15" customHeight="1">
      <c r="A242" s="3"/>
      <c r="B242" s="41"/>
      <c r="C242" s="40"/>
      <c r="D242" s="39"/>
      <c r="E242" s="39"/>
      <c r="F242" s="39"/>
      <c r="G242" s="38"/>
      <c r="H242" s="37"/>
      <c r="I242" s="37"/>
      <c r="J242" s="37"/>
      <c r="K242" s="36"/>
      <c r="L242" s="85"/>
      <c r="M242" s="3"/>
    </row>
    <row r="243" spans="1:13" ht="15" customHeight="1">
      <c r="A243" s="3"/>
      <c r="B243" s="33" t="s">
        <v>229</v>
      </c>
      <c r="C243" s="31"/>
      <c r="D243" s="30"/>
      <c r="E243" s="30"/>
      <c r="F243" s="30"/>
      <c r="G243" s="29"/>
      <c r="H243" s="28"/>
      <c r="I243" s="231"/>
      <c r="J243" s="231"/>
      <c r="K243" s="1" t="s">
        <v>8</v>
      </c>
      <c r="L243" s="34" t="s">
        <v>7</v>
      </c>
      <c r="M243" s="3"/>
    </row>
    <row r="244" spans="1:13" ht="15" customHeight="1">
      <c r="A244" s="3"/>
      <c r="B244" s="32"/>
      <c r="C244" s="104" t="s">
        <v>85</v>
      </c>
      <c r="D244" s="66">
        <v>2</v>
      </c>
      <c r="E244" s="30"/>
      <c r="F244" s="30"/>
      <c r="G244" s="29"/>
      <c r="H244" s="28"/>
      <c r="I244" s="224">
        <v>0</v>
      </c>
      <c r="J244" s="225"/>
      <c r="K244" s="73"/>
      <c r="L244" s="83"/>
      <c r="M244" s="3"/>
    </row>
    <row r="245" spans="1:13" ht="15" customHeight="1">
      <c r="A245" s="3"/>
      <c r="B245" s="32"/>
      <c r="C245" s="104" t="s">
        <v>85</v>
      </c>
      <c r="D245" s="66">
        <v>3</v>
      </c>
      <c r="E245" s="30"/>
      <c r="F245" s="30"/>
      <c r="G245" s="29"/>
      <c r="H245" s="28"/>
      <c r="I245" s="279">
        <f>I244</f>
        <v>0</v>
      </c>
      <c r="J245" s="280"/>
      <c r="K245" s="82">
        <f>IF(D244=1,(IF(D245=1,'[1]ESCBOIS 2014'!$P$16,(IF(D245=2,'[1]ESCBOIS 2014'!$P$17,(IF(D245=3,'[1]ESCBOIS 2014'!$P$18,'[1]ESCBOIS 2014'!$P$19)))))),(IF(D244=2,(IF(D245=1,'[1]ESCBOIS 2014'!$P$20,(IF(D245=2,'[1]ESCBOIS 2014'!$P$21,(IF(D245=3,'[1]ESCBOIS 2014'!$P$22,'[1]ESCBOIS 2014'!$P$23)))))),(IF(D244=3,(IF(D245=1,'[1]ESCBOIS 2014'!$P$24,(IF(D245=2,'[1]ESCBOIS 2014'!$P$25,(IF(D245=3,'[1]ESCBOIS 2014'!$P$26,'[1]ESCBOIS 2014'!$P$27)))))),(IF(D244=4,(IF(D245=1,'[1]ESCBOIS 2014'!$P$28,(IF(D245=2,'[1]ESCBOIS 2014'!$P$29,(IF(D245=3,'[1]ESCBOIS 2014'!$P$30,'[1]ESCBOIS 2014'!$P$31)))))))))))))</f>
        <v>2490</v>
      </c>
      <c r="L245" s="81">
        <f>I244*K245</f>
        <v>0</v>
      </c>
      <c r="M245" s="3"/>
    </row>
    <row r="246" spans="1:13" ht="15" customHeight="1">
      <c r="A246" s="3"/>
      <c r="B246" s="32"/>
      <c r="C246" s="31"/>
      <c r="D246" s="30"/>
      <c r="E246" s="30"/>
      <c r="F246" s="30"/>
      <c r="G246" s="29"/>
      <c r="H246" s="28"/>
      <c r="I246" s="28"/>
      <c r="J246" s="28"/>
      <c r="K246" s="73"/>
      <c r="L246" s="103"/>
      <c r="M246" s="3"/>
    </row>
    <row r="247" spans="1:13" ht="15" customHeight="1">
      <c r="A247" s="3"/>
      <c r="B247" s="76" t="s">
        <v>228</v>
      </c>
      <c r="C247" s="31"/>
      <c r="D247" s="30"/>
      <c r="E247" s="30"/>
      <c r="F247" s="30"/>
      <c r="G247" s="29"/>
      <c r="H247" s="28"/>
      <c r="I247" s="28"/>
      <c r="J247" s="28"/>
      <c r="K247" s="73"/>
      <c r="L247" s="103"/>
      <c r="M247" s="3"/>
    </row>
    <row r="248" spans="1:13" ht="15" customHeight="1">
      <c r="A248" s="3"/>
      <c r="B248" s="32"/>
      <c r="C248" s="84" t="s">
        <v>227</v>
      </c>
      <c r="D248" s="30"/>
      <c r="E248" s="30"/>
      <c r="F248" s="30"/>
      <c r="G248" s="29"/>
      <c r="H248" s="28"/>
      <c r="I248" s="234">
        <v>0</v>
      </c>
      <c r="J248" s="235"/>
      <c r="K248" s="82">
        <f>'[1]ESCBOIS 2014'!$G$30</f>
        <v>494</v>
      </c>
      <c r="L248" s="81">
        <f>I248*K248</f>
        <v>0</v>
      </c>
      <c r="M248" s="3"/>
    </row>
    <row r="249" spans="1:13" ht="15" customHeight="1">
      <c r="A249" s="3"/>
      <c r="B249" s="32"/>
      <c r="C249" s="84" t="s">
        <v>226</v>
      </c>
      <c r="D249" s="30"/>
      <c r="E249" s="30"/>
      <c r="F249" s="30"/>
      <c r="G249" s="29"/>
      <c r="H249" s="28"/>
      <c r="I249" s="234">
        <v>0</v>
      </c>
      <c r="J249" s="235"/>
      <c r="K249" s="82">
        <f>'[1]ESCBOIS 2014'!$G$31</f>
        <v>590</v>
      </c>
      <c r="L249" s="81">
        <f>I249*K249</f>
        <v>0</v>
      </c>
      <c r="M249" s="3"/>
    </row>
    <row r="250" spans="1:13" ht="15" customHeight="1">
      <c r="A250" s="3"/>
      <c r="B250" s="32"/>
      <c r="C250" s="31"/>
      <c r="D250" s="30"/>
      <c r="E250" s="30"/>
      <c r="F250" s="30"/>
      <c r="G250" s="29"/>
      <c r="H250" s="28"/>
      <c r="I250" s="28"/>
      <c r="J250" s="28"/>
      <c r="K250" s="73"/>
      <c r="L250" s="83"/>
      <c r="M250" s="3"/>
    </row>
    <row r="251" spans="1:13" ht="15" customHeight="1" thickBot="1">
      <c r="A251" s="3"/>
      <c r="B251" s="25"/>
      <c r="C251" s="24"/>
      <c r="D251" s="23"/>
      <c r="E251" s="23"/>
      <c r="F251" s="23"/>
      <c r="G251" s="22"/>
      <c r="H251" s="21"/>
      <c r="I251" s="21"/>
      <c r="J251" s="21"/>
      <c r="K251" s="20"/>
      <c r="L251" s="102"/>
      <c r="M251" s="3"/>
    </row>
    <row r="252" spans="1:13" ht="15" customHeight="1" thickBot="1">
      <c r="A252" s="3"/>
      <c r="B252" s="49"/>
      <c r="C252" s="49"/>
      <c r="D252" s="49"/>
      <c r="E252" s="49"/>
      <c r="F252" s="49"/>
      <c r="G252" s="48"/>
      <c r="H252" s="47"/>
      <c r="I252" s="47"/>
      <c r="J252" s="47"/>
      <c r="K252" s="46"/>
      <c r="L252" s="87"/>
      <c r="M252" s="3"/>
    </row>
    <row r="253" spans="1:13" ht="15" customHeight="1" thickBot="1">
      <c r="A253" s="3"/>
      <c r="B253" s="44" t="s">
        <v>225</v>
      </c>
      <c r="C253" s="39"/>
      <c r="D253" s="39"/>
      <c r="E253" s="39"/>
      <c r="F253" s="39"/>
      <c r="G253" s="38"/>
      <c r="H253" s="37"/>
      <c r="I253" s="37"/>
      <c r="J253" s="37"/>
      <c r="K253" s="43" t="s">
        <v>10</v>
      </c>
      <c r="L253" s="86">
        <f>SUM(L254:L269)</f>
        <v>216</v>
      </c>
      <c r="M253" s="3"/>
    </row>
    <row r="254" spans="1:13" ht="15" customHeight="1">
      <c r="A254" s="3"/>
      <c r="B254" s="41"/>
      <c r="C254" s="40"/>
      <c r="D254" s="39"/>
      <c r="E254" s="39"/>
      <c r="F254" s="39"/>
      <c r="G254" s="38"/>
      <c r="H254" s="37"/>
      <c r="I254" s="37"/>
      <c r="J254" s="37"/>
      <c r="K254" s="36"/>
      <c r="L254" s="85"/>
      <c r="M254" s="3"/>
    </row>
    <row r="255" spans="1:13" ht="15" customHeight="1">
      <c r="A255" s="3"/>
      <c r="B255" s="33" t="s">
        <v>224</v>
      </c>
      <c r="C255" s="31"/>
      <c r="D255" s="30"/>
      <c r="E255" s="30"/>
      <c r="F255" s="30"/>
      <c r="G255" s="29"/>
      <c r="H255" s="28"/>
      <c r="I255" s="231"/>
      <c r="J255" s="231"/>
      <c r="K255" s="1" t="s">
        <v>8</v>
      </c>
      <c r="L255" s="34" t="s">
        <v>7</v>
      </c>
      <c r="M255" s="3"/>
    </row>
    <row r="256" spans="1:13" ht="15" customHeight="1">
      <c r="A256" s="3"/>
      <c r="B256" s="32"/>
      <c r="C256" s="31" t="s">
        <v>85</v>
      </c>
      <c r="D256" s="66">
        <v>1</v>
      </c>
      <c r="E256" s="30"/>
      <c r="F256" s="30"/>
      <c r="G256" s="29"/>
      <c r="H256" s="28"/>
      <c r="I256" s="251">
        <f>IF(D256=1,0,1)</f>
        <v>0</v>
      </c>
      <c r="J256" s="251"/>
      <c r="K256" s="82">
        <f>INDEX('[1]FAC 2014'!$B$8:$F$24,D256,5)</f>
        <v>0</v>
      </c>
      <c r="L256" s="81">
        <f>I256*K256</f>
        <v>0</v>
      </c>
      <c r="M256" s="3"/>
    </row>
    <row r="257" spans="1:13" ht="15" customHeight="1">
      <c r="A257" s="3"/>
      <c r="B257" s="32"/>
      <c r="C257" s="31"/>
      <c r="D257" s="30"/>
      <c r="E257" s="30"/>
      <c r="F257" s="30"/>
      <c r="G257" s="29"/>
      <c r="H257" s="28"/>
      <c r="I257" s="28"/>
      <c r="J257" s="28"/>
      <c r="K257" s="73"/>
      <c r="L257" s="89"/>
      <c r="M257" s="3"/>
    </row>
    <row r="258" spans="1:13" ht="15" customHeight="1">
      <c r="A258" s="3"/>
      <c r="B258" s="33" t="s">
        <v>223</v>
      </c>
      <c r="C258" s="31"/>
      <c r="D258" s="30"/>
      <c r="E258" s="30"/>
      <c r="F258" s="30"/>
      <c r="G258" s="29"/>
      <c r="H258" s="28"/>
      <c r="I258" s="28"/>
      <c r="J258" s="28"/>
      <c r="K258" s="73"/>
      <c r="L258" s="89"/>
      <c r="M258" s="3"/>
    </row>
    <row r="259" spans="1:13" ht="15" customHeight="1">
      <c r="A259" s="3"/>
      <c r="B259" s="32"/>
      <c r="C259" s="31"/>
      <c r="D259" s="66">
        <v>2</v>
      </c>
      <c r="E259" s="30"/>
      <c r="F259" s="30"/>
      <c r="G259" s="29"/>
      <c r="H259" s="28"/>
      <c r="I259" s="28"/>
      <c r="J259" s="28"/>
      <c r="K259" s="73"/>
      <c r="L259" s="89"/>
      <c r="M259" s="3"/>
    </row>
    <row r="260" spans="1:13" ht="15" customHeight="1">
      <c r="A260" s="3"/>
      <c r="B260" s="53"/>
      <c r="C260" s="31"/>
      <c r="D260" s="66">
        <v>1</v>
      </c>
      <c r="E260" s="30"/>
      <c r="F260" s="30"/>
      <c r="G260" s="29"/>
      <c r="H260" s="28"/>
      <c r="I260" s="28"/>
      <c r="J260" s="28"/>
      <c r="K260" s="73"/>
      <c r="L260" s="89"/>
      <c r="M260" s="3"/>
    </row>
    <row r="261" spans="1:13" ht="15" customHeight="1">
      <c r="A261" s="3"/>
      <c r="B261" s="32"/>
      <c r="C261" s="31"/>
      <c r="D261" s="30"/>
      <c r="E261" s="30"/>
      <c r="F261" s="30"/>
      <c r="G261" s="29"/>
      <c r="H261" s="28"/>
      <c r="I261" s="251"/>
      <c r="J261" s="251"/>
      <c r="K261" s="73"/>
      <c r="L261" s="103"/>
      <c r="M261" s="3"/>
    </row>
    <row r="262" spans="1:13" ht="15" customHeight="1">
      <c r="A262" s="3"/>
      <c r="B262" s="32"/>
      <c r="C262" s="31" t="s">
        <v>85</v>
      </c>
      <c r="D262" s="66">
        <v>1</v>
      </c>
      <c r="E262" s="30"/>
      <c r="F262" s="30"/>
      <c r="G262" s="29"/>
      <c r="H262" s="28"/>
      <c r="I262" s="240">
        <v>0</v>
      </c>
      <c r="J262" s="241"/>
      <c r="K262" s="82">
        <f>INDEX('[1]FAC 2014'!$V$9:$V$33,SAISIE!D262,1)</f>
        <v>108</v>
      </c>
      <c r="L262" s="81">
        <f t="shared" ref="L262:L268" si="1">I262*K262</f>
        <v>0</v>
      </c>
      <c r="M262" s="3"/>
    </row>
    <row r="263" spans="1:13" ht="15" customHeight="1">
      <c r="A263" s="3"/>
      <c r="B263" s="32"/>
      <c r="C263" s="31" t="s">
        <v>85</v>
      </c>
      <c r="D263" s="66">
        <v>1</v>
      </c>
      <c r="E263" s="30"/>
      <c r="F263" s="30"/>
      <c r="G263" s="29"/>
      <c r="H263" s="28"/>
      <c r="I263" s="240">
        <v>0</v>
      </c>
      <c r="J263" s="241"/>
      <c r="K263" s="82">
        <f>INDEX('[1]FAC 2014'!$V$9:$V$33,SAISIE!D263,1)</f>
        <v>108</v>
      </c>
      <c r="L263" s="81">
        <f t="shared" si="1"/>
        <v>0</v>
      </c>
      <c r="M263" s="3"/>
    </row>
    <row r="264" spans="1:13" ht="15" customHeight="1">
      <c r="A264" s="3"/>
      <c r="B264" s="32"/>
      <c r="C264" s="31" t="s">
        <v>85</v>
      </c>
      <c r="D264" s="66">
        <v>1</v>
      </c>
      <c r="E264" s="30"/>
      <c r="F264" s="30"/>
      <c r="G264" s="29"/>
      <c r="H264" s="28"/>
      <c r="I264" s="240">
        <v>0</v>
      </c>
      <c r="J264" s="241"/>
      <c r="K264" s="82">
        <f>INDEX('[1]FAC 2014'!$V$9:$V$33,SAISIE!D264,1)</f>
        <v>108</v>
      </c>
      <c r="L264" s="81">
        <f t="shared" si="1"/>
        <v>0</v>
      </c>
      <c r="M264" s="3"/>
    </row>
    <row r="265" spans="1:13" ht="15" customHeight="1">
      <c r="A265" s="3"/>
      <c r="B265" s="32"/>
      <c r="C265" s="31" t="s">
        <v>85</v>
      </c>
      <c r="D265" s="66">
        <v>1</v>
      </c>
      <c r="E265" s="30"/>
      <c r="F265" s="30"/>
      <c r="G265" s="29"/>
      <c r="H265" s="28"/>
      <c r="I265" s="240">
        <v>0</v>
      </c>
      <c r="J265" s="241"/>
      <c r="K265" s="82">
        <f>INDEX('[1]FAC 2014'!$V$9:$V$33,SAISIE!D265,1)</f>
        <v>108</v>
      </c>
      <c r="L265" s="81">
        <f t="shared" si="1"/>
        <v>0</v>
      </c>
      <c r="M265" s="3"/>
    </row>
    <row r="266" spans="1:13" ht="23.25" customHeight="1">
      <c r="A266" s="3"/>
      <c r="B266" s="32"/>
      <c r="C266" s="31" t="s">
        <v>85</v>
      </c>
      <c r="D266" s="66">
        <v>1</v>
      </c>
      <c r="E266" s="30"/>
      <c r="F266" s="30"/>
      <c r="G266" s="29"/>
      <c r="H266" s="28"/>
      <c r="I266" s="240">
        <v>2</v>
      </c>
      <c r="J266" s="241"/>
      <c r="K266" s="82">
        <f>INDEX('[1]FAC 2014'!$V$9:$V$33,SAISIE!D266,1)</f>
        <v>108</v>
      </c>
      <c r="L266" s="81">
        <f t="shared" si="1"/>
        <v>216</v>
      </c>
      <c r="M266" s="3"/>
    </row>
    <row r="267" spans="1:13" ht="15" customHeight="1">
      <c r="A267" s="3"/>
      <c r="B267" s="32"/>
      <c r="C267" s="31" t="s">
        <v>85</v>
      </c>
      <c r="D267" s="66">
        <v>1</v>
      </c>
      <c r="E267" s="30"/>
      <c r="F267" s="30"/>
      <c r="G267" s="29"/>
      <c r="H267" s="28"/>
      <c r="I267" s="240">
        <v>0</v>
      </c>
      <c r="J267" s="241"/>
      <c r="K267" s="82">
        <f>INDEX('[1]FAC 2014'!$V$9:$V$33,SAISIE!D267,1)</f>
        <v>108</v>
      </c>
      <c r="L267" s="81">
        <f t="shared" si="1"/>
        <v>0</v>
      </c>
      <c r="M267" s="3"/>
    </row>
    <row r="268" spans="1:13" ht="24" customHeight="1">
      <c r="A268" s="3"/>
      <c r="B268" s="32"/>
      <c r="C268" s="31" t="s">
        <v>85</v>
      </c>
      <c r="D268" s="66">
        <v>1</v>
      </c>
      <c r="E268" s="30"/>
      <c r="F268" s="30"/>
      <c r="G268" s="29"/>
      <c r="H268" s="28"/>
      <c r="I268" s="240">
        <v>0</v>
      </c>
      <c r="J268" s="241"/>
      <c r="K268" s="82">
        <f>INDEX('[1]FAC 2014'!$V$9:$V$33,SAISIE!D268,1)</f>
        <v>108</v>
      </c>
      <c r="L268" s="81">
        <f t="shared" si="1"/>
        <v>0</v>
      </c>
      <c r="M268" s="3"/>
    </row>
    <row r="269" spans="1:13" ht="15" customHeight="1" thickBot="1">
      <c r="A269" s="3"/>
      <c r="B269" s="25"/>
      <c r="C269" s="24"/>
      <c r="D269" s="23"/>
      <c r="E269" s="23"/>
      <c r="F269" s="23"/>
      <c r="G269" s="22"/>
      <c r="H269" s="21"/>
      <c r="I269" s="21"/>
      <c r="J269" s="21"/>
      <c r="K269" s="20"/>
      <c r="L269" s="88"/>
      <c r="M269" s="14"/>
    </row>
    <row r="270" spans="1:13" ht="15" customHeight="1" thickBot="1">
      <c r="A270" s="3"/>
      <c r="B270" s="49"/>
      <c r="C270" s="49"/>
      <c r="D270" s="49"/>
      <c r="E270" s="49"/>
      <c r="F270" s="49"/>
      <c r="G270" s="48"/>
      <c r="H270" s="47"/>
      <c r="I270" s="47"/>
      <c r="J270" s="47"/>
      <c r="K270" s="46"/>
      <c r="L270" s="87"/>
      <c r="M270" s="3"/>
    </row>
    <row r="271" spans="1:13" ht="15" customHeight="1" thickBot="1">
      <c r="A271" s="3"/>
      <c r="B271" s="44" t="s">
        <v>222</v>
      </c>
      <c r="C271" s="39"/>
      <c r="D271" s="39"/>
      <c r="E271" s="39"/>
      <c r="F271" s="39"/>
      <c r="G271" s="38"/>
      <c r="H271" s="37"/>
      <c r="I271" s="37"/>
      <c r="J271" s="37"/>
      <c r="K271" s="43" t="s">
        <v>10</v>
      </c>
      <c r="L271" s="86">
        <f>SUM(L272:L287)</f>
        <v>180</v>
      </c>
      <c r="M271" s="3"/>
    </row>
    <row r="272" spans="1:13" ht="15" customHeight="1">
      <c r="A272" s="3"/>
      <c r="B272" s="41"/>
      <c r="C272" s="40"/>
      <c r="D272" s="39"/>
      <c r="E272" s="39"/>
      <c r="F272" s="39"/>
      <c r="G272" s="38"/>
      <c r="H272" s="37"/>
      <c r="I272" s="37"/>
      <c r="J272" s="37"/>
      <c r="K272" s="36"/>
      <c r="L272" s="85"/>
      <c r="M272" s="3"/>
    </row>
    <row r="273" spans="1:13" ht="15" customHeight="1">
      <c r="A273" s="3"/>
      <c r="B273" s="33" t="s">
        <v>221</v>
      </c>
      <c r="C273" s="31"/>
      <c r="D273" s="30"/>
      <c r="E273" s="30"/>
      <c r="F273" s="30"/>
      <c r="G273" s="29"/>
      <c r="H273" s="28"/>
      <c r="I273" s="231"/>
      <c r="J273" s="231"/>
      <c r="K273" s="1" t="s">
        <v>8</v>
      </c>
      <c r="L273" s="34" t="s">
        <v>7</v>
      </c>
      <c r="M273" s="3"/>
    </row>
    <row r="274" spans="1:13" ht="24" customHeight="1">
      <c r="A274" s="3"/>
      <c r="B274" s="32"/>
      <c r="C274" s="84" t="s">
        <v>117</v>
      </c>
      <c r="D274" s="66">
        <v>1</v>
      </c>
      <c r="E274" s="30"/>
      <c r="F274" s="30"/>
      <c r="G274" s="29"/>
      <c r="H274" s="54"/>
      <c r="I274" s="278"/>
      <c r="J274" s="278"/>
      <c r="K274" s="73"/>
      <c r="L274" s="83"/>
      <c r="M274" s="3"/>
    </row>
    <row r="275" spans="1:13" ht="15" customHeight="1">
      <c r="A275" s="3"/>
      <c r="B275" s="32"/>
      <c r="C275" s="84" t="s">
        <v>127</v>
      </c>
      <c r="D275" s="66">
        <v>2</v>
      </c>
      <c r="E275" s="30"/>
      <c r="F275" s="30"/>
      <c r="G275" s="29"/>
      <c r="H275" s="28"/>
      <c r="I275" s="276">
        <f>I274</f>
        <v>0</v>
      </c>
      <c r="J275" s="277"/>
      <c r="K275" s="82">
        <f>IF(D274=1,(INDEX('[1]ZINC 2014'!$F$10:$F$30,D275,1)),(INDEX('[1]ZINC 2014'!$I$10:$I$30,D275,1)))</f>
        <v>340</v>
      </c>
      <c r="L275" s="89">
        <f>K275*I275</f>
        <v>0</v>
      </c>
      <c r="M275" s="3"/>
    </row>
    <row r="276" spans="1:13" ht="15" customHeight="1">
      <c r="A276" s="3"/>
      <c r="B276" s="32"/>
      <c r="C276" s="31"/>
      <c r="D276" s="30"/>
      <c r="E276" s="30"/>
      <c r="F276" s="30"/>
      <c r="G276" s="29"/>
      <c r="H276" s="28"/>
      <c r="I276" s="28"/>
      <c r="J276" s="28"/>
      <c r="K276" s="82"/>
      <c r="L276" s="89"/>
      <c r="M276" s="3"/>
    </row>
    <row r="277" spans="1:13" ht="15" customHeight="1">
      <c r="A277" s="3"/>
      <c r="B277" s="32"/>
      <c r="C277" s="84" t="s">
        <v>220</v>
      </c>
      <c r="D277" s="30"/>
      <c r="E277" s="30"/>
      <c r="F277" s="30"/>
      <c r="G277" s="29"/>
      <c r="H277" s="28"/>
      <c r="I277" s="238">
        <v>3</v>
      </c>
      <c r="J277" s="239"/>
      <c r="K277" s="82">
        <f>'[1]ZINC 2014'!F32</f>
        <v>60</v>
      </c>
      <c r="L277" s="89">
        <f t="shared" ref="L277:L286" si="2">I277*K277</f>
        <v>180</v>
      </c>
      <c r="M277" s="3"/>
    </row>
    <row r="278" spans="1:13" ht="24.75" customHeight="1">
      <c r="A278" s="3"/>
      <c r="B278" s="32"/>
      <c r="C278" s="84" t="s">
        <v>219</v>
      </c>
      <c r="D278" s="30"/>
      <c r="E278" s="30"/>
      <c r="F278" s="30"/>
      <c r="G278" s="29"/>
      <c r="H278" s="28"/>
      <c r="I278" s="224">
        <v>0</v>
      </c>
      <c r="J278" s="225"/>
      <c r="K278" s="82">
        <f>'[1]ZINC 2014'!F33</f>
        <v>65</v>
      </c>
      <c r="L278" s="89">
        <f t="shared" si="2"/>
        <v>0</v>
      </c>
      <c r="M278" s="3"/>
    </row>
    <row r="279" spans="1:13" ht="24" customHeight="1">
      <c r="A279" s="3"/>
      <c r="B279" s="32"/>
      <c r="C279" s="84" t="s">
        <v>218</v>
      </c>
      <c r="D279" s="30"/>
      <c r="E279" s="30"/>
      <c r="F279" s="30"/>
      <c r="G279" s="29"/>
      <c r="H279" s="28"/>
      <c r="I279" s="238">
        <v>0</v>
      </c>
      <c r="J279" s="239"/>
      <c r="K279" s="82">
        <f>'[1]ZINC 2014'!F34</f>
        <v>12</v>
      </c>
      <c r="L279" s="89">
        <f t="shared" si="2"/>
        <v>0</v>
      </c>
      <c r="M279" s="3"/>
    </row>
    <row r="280" spans="1:13" ht="15" customHeight="1">
      <c r="A280" s="3"/>
      <c r="B280" s="32"/>
      <c r="C280" s="84" t="s">
        <v>217</v>
      </c>
      <c r="D280" s="30"/>
      <c r="E280" s="30"/>
      <c r="F280" s="30"/>
      <c r="G280" s="29"/>
      <c r="H280" s="28"/>
      <c r="I280" s="238">
        <v>0</v>
      </c>
      <c r="J280" s="239"/>
      <c r="K280" s="82">
        <f>'[1]ZINC 2014'!F35</f>
        <v>83</v>
      </c>
      <c r="L280" s="89">
        <f t="shared" si="2"/>
        <v>0</v>
      </c>
      <c r="M280" s="3"/>
    </row>
    <row r="281" spans="1:13" ht="15" customHeight="1">
      <c r="A281" s="3"/>
      <c r="B281" s="32"/>
      <c r="C281" s="84" t="s">
        <v>216</v>
      </c>
      <c r="D281" s="30"/>
      <c r="E281" s="30"/>
      <c r="F281" s="30"/>
      <c r="G281" s="29"/>
      <c r="H281" s="28"/>
      <c r="I281" s="224">
        <v>0</v>
      </c>
      <c r="J281" s="225"/>
      <c r="K281" s="82">
        <f>'[1]ZINC 2014'!F36</f>
        <v>136</v>
      </c>
      <c r="L281" s="89">
        <f t="shared" si="2"/>
        <v>0</v>
      </c>
      <c r="M281" s="3"/>
    </row>
    <row r="282" spans="1:13" ht="15" customHeight="1">
      <c r="A282" s="3"/>
      <c r="B282" s="32"/>
      <c r="C282" s="84" t="s">
        <v>215</v>
      </c>
      <c r="D282" s="30"/>
      <c r="E282" s="30"/>
      <c r="F282" s="30"/>
      <c r="G282" s="29"/>
      <c r="H282" s="28"/>
      <c r="I282" s="224">
        <v>0</v>
      </c>
      <c r="J282" s="225"/>
      <c r="K282" s="82">
        <f>'[1]ZINC 2014'!F37</f>
        <v>150</v>
      </c>
      <c r="L282" s="89">
        <f t="shared" si="2"/>
        <v>0</v>
      </c>
      <c r="M282" s="3"/>
    </row>
    <row r="283" spans="1:13" ht="15" customHeight="1">
      <c r="A283" s="3"/>
      <c r="B283" s="32"/>
      <c r="C283" s="84" t="s">
        <v>214</v>
      </c>
      <c r="D283" s="30"/>
      <c r="E283" s="30"/>
      <c r="F283" s="30"/>
      <c r="G283" s="29"/>
      <c r="H283" s="28"/>
      <c r="I283" s="224">
        <v>0</v>
      </c>
      <c r="J283" s="225"/>
      <c r="K283" s="82">
        <f>'[1]ZINC 2014'!F39</f>
        <v>240</v>
      </c>
      <c r="L283" s="89">
        <f t="shared" si="2"/>
        <v>0</v>
      </c>
      <c r="M283" s="3"/>
    </row>
    <row r="284" spans="1:13" ht="15" customHeight="1">
      <c r="A284" s="3"/>
      <c r="B284" s="32"/>
      <c r="C284" s="84" t="s">
        <v>213</v>
      </c>
      <c r="D284" s="30"/>
      <c r="E284" s="30"/>
      <c r="F284" s="30"/>
      <c r="G284" s="29"/>
      <c r="H284" s="28"/>
      <c r="I284" s="238">
        <v>0</v>
      </c>
      <c r="J284" s="239"/>
      <c r="K284" s="82">
        <f>'[1]ZINC 2014'!F40</f>
        <v>47</v>
      </c>
      <c r="L284" s="89">
        <f t="shared" si="2"/>
        <v>0</v>
      </c>
      <c r="M284" s="3"/>
    </row>
    <row r="285" spans="1:13" ht="23.25" customHeight="1">
      <c r="A285" s="3"/>
      <c r="B285" s="32"/>
      <c r="C285" s="84" t="s">
        <v>212</v>
      </c>
      <c r="D285" s="30"/>
      <c r="E285" s="30"/>
      <c r="F285" s="30"/>
      <c r="G285" s="29"/>
      <c r="H285" s="28"/>
      <c r="I285" s="238">
        <v>0</v>
      </c>
      <c r="J285" s="239"/>
      <c r="K285" s="82">
        <f>'[1]ZINC 2014'!F41</f>
        <v>61</v>
      </c>
      <c r="L285" s="89">
        <f t="shared" si="2"/>
        <v>0</v>
      </c>
      <c r="M285" s="3"/>
    </row>
    <row r="286" spans="1:13" ht="15" customHeight="1">
      <c r="A286" s="3"/>
      <c r="B286" s="32"/>
      <c r="C286" s="84" t="s">
        <v>211</v>
      </c>
      <c r="D286" s="30"/>
      <c r="E286" s="30"/>
      <c r="F286" s="30"/>
      <c r="G286" s="29"/>
      <c r="H286" s="28"/>
      <c r="I286" s="238">
        <v>0</v>
      </c>
      <c r="J286" s="239"/>
      <c r="K286" s="82">
        <f>'[1]ZINC 2014'!F42</f>
        <v>50</v>
      </c>
      <c r="L286" s="89">
        <f t="shared" si="2"/>
        <v>0</v>
      </c>
      <c r="M286" s="3"/>
    </row>
    <row r="287" spans="1:13" ht="15" customHeight="1" thickBot="1">
      <c r="A287" s="3"/>
      <c r="B287" s="25"/>
      <c r="C287" s="24"/>
      <c r="D287" s="23"/>
      <c r="E287" s="23"/>
      <c r="F287" s="23"/>
      <c r="G287" s="22"/>
      <c r="H287" s="21"/>
      <c r="I287" s="21"/>
      <c r="J287" s="21"/>
      <c r="K287" s="20"/>
      <c r="L287" s="102"/>
      <c r="M287" s="3"/>
    </row>
    <row r="288" spans="1:13" ht="15" customHeight="1" thickBot="1">
      <c r="A288" s="3"/>
      <c r="B288" s="49"/>
      <c r="C288" s="49"/>
      <c r="D288" s="49"/>
      <c r="E288" s="49"/>
      <c r="F288" s="49"/>
      <c r="G288" s="48"/>
      <c r="H288" s="47"/>
      <c r="I288" s="47"/>
      <c r="J288" s="47"/>
      <c r="K288" s="46"/>
      <c r="L288" s="87"/>
      <c r="M288" s="3"/>
    </row>
    <row r="289" spans="1:13" ht="15" customHeight="1" thickBot="1">
      <c r="A289" s="3"/>
      <c r="B289" s="44" t="s">
        <v>210</v>
      </c>
      <c r="C289" s="39"/>
      <c r="D289" s="39"/>
      <c r="E289" s="39"/>
      <c r="F289" s="39"/>
      <c r="G289" s="38"/>
      <c r="H289" s="37"/>
      <c r="I289" s="37"/>
      <c r="J289" s="37"/>
      <c r="K289" s="43" t="s">
        <v>10</v>
      </c>
      <c r="L289" s="86">
        <f>SUM(L290:L390)</f>
        <v>6946</v>
      </c>
      <c r="M289" s="3"/>
    </row>
    <row r="290" spans="1:13" ht="15" customHeight="1">
      <c r="A290" s="3"/>
      <c r="B290" s="41"/>
      <c r="C290" s="40"/>
      <c r="D290" s="39"/>
      <c r="E290" s="39"/>
      <c r="F290" s="39"/>
      <c r="G290" s="38"/>
      <c r="H290" s="37"/>
      <c r="I290" s="37"/>
      <c r="J290" s="37"/>
      <c r="K290" s="36"/>
      <c r="L290" s="85"/>
      <c r="M290" s="3"/>
    </row>
    <row r="291" spans="1:13" ht="15" customHeight="1">
      <c r="A291" s="3"/>
      <c r="B291" s="33" t="s">
        <v>209</v>
      </c>
      <c r="C291" s="31"/>
      <c r="D291" s="30"/>
      <c r="E291" s="30"/>
      <c r="F291" s="30"/>
      <c r="G291" s="29"/>
      <c r="H291" s="28"/>
      <c r="I291" s="231"/>
      <c r="J291" s="231"/>
      <c r="K291" s="1" t="s">
        <v>8</v>
      </c>
      <c r="L291" s="34" t="s">
        <v>7</v>
      </c>
      <c r="M291" s="3"/>
    </row>
    <row r="292" spans="1:13" ht="15" customHeight="1">
      <c r="A292" s="3"/>
      <c r="B292" s="100" t="s">
        <v>208</v>
      </c>
      <c r="C292" s="31"/>
      <c r="D292" s="30"/>
      <c r="E292" s="30"/>
      <c r="F292" s="30"/>
      <c r="G292" s="29"/>
      <c r="H292" s="28"/>
      <c r="I292" s="28"/>
      <c r="J292" s="28"/>
      <c r="K292" s="73"/>
      <c r="L292" s="83"/>
      <c r="M292" s="3"/>
    </row>
    <row r="293" spans="1:13" ht="23.25" customHeight="1">
      <c r="A293" s="3"/>
      <c r="B293" s="100" t="s">
        <v>207</v>
      </c>
      <c r="C293" s="31"/>
      <c r="D293" s="30"/>
      <c r="E293" s="30"/>
      <c r="F293" s="30"/>
      <c r="G293" s="29"/>
      <c r="H293" s="28"/>
      <c r="I293" s="28"/>
      <c r="J293" s="28"/>
      <c r="K293" s="27"/>
      <c r="L293" s="89"/>
      <c r="M293" s="3"/>
    </row>
    <row r="294" spans="1:13" ht="15" customHeight="1">
      <c r="A294" s="3"/>
      <c r="B294" s="101"/>
      <c r="C294" s="84" t="s">
        <v>206</v>
      </c>
      <c r="D294" s="30"/>
      <c r="E294" s="30"/>
      <c r="F294" s="30"/>
      <c r="G294" s="29"/>
      <c r="H294" s="28"/>
      <c r="I294" s="227">
        <v>0</v>
      </c>
      <c r="J294" s="228"/>
      <c r="K294" s="82">
        <f>'[1]TOIT 2014'!$F9</f>
        <v>9</v>
      </c>
      <c r="L294" s="81">
        <f t="shared" ref="L294:L302" si="3">K294*I294</f>
        <v>0</v>
      </c>
      <c r="M294" s="3"/>
    </row>
    <row r="295" spans="1:13" ht="26.25" customHeight="1">
      <c r="A295" s="3"/>
      <c r="B295" s="32"/>
      <c r="C295" s="298" t="s">
        <v>205</v>
      </c>
      <c r="D295" s="298"/>
      <c r="E295" s="298"/>
      <c r="F295" s="298"/>
      <c r="G295" s="298"/>
      <c r="H295" s="299"/>
      <c r="I295" s="227">
        <v>0</v>
      </c>
      <c r="J295" s="228"/>
      <c r="K295" s="82">
        <f>'[1]TOIT 2014'!$F10</f>
        <v>24</v>
      </c>
      <c r="L295" s="81">
        <f t="shared" si="3"/>
        <v>0</v>
      </c>
      <c r="M295" s="3"/>
    </row>
    <row r="296" spans="1:13" ht="15" customHeight="1">
      <c r="A296" s="3"/>
      <c r="B296" s="32"/>
      <c r="C296" s="264" t="s">
        <v>204</v>
      </c>
      <c r="D296" s="264"/>
      <c r="E296" s="264"/>
      <c r="F296" s="264"/>
      <c r="G296" s="264"/>
      <c r="H296" s="300"/>
      <c r="I296" s="227">
        <v>0</v>
      </c>
      <c r="J296" s="228"/>
      <c r="K296" s="82">
        <f>'[1]TOIT 2014'!$F11</f>
        <v>24</v>
      </c>
      <c r="L296" s="81">
        <f t="shared" si="3"/>
        <v>0</v>
      </c>
      <c r="M296" s="3"/>
    </row>
    <row r="297" spans="1:13" ht="15" customHeight="1">
      <c r="A297" s="3"/>
      <c r="B297" s="32"/>
      <c r="C297" s="84" t="s">
        <v>203</v>
      </c>
      <c r="D297" s="30"/>
      <c r="E297" s="30"/>
      <c r="F297" s="30"/>
      <c r="G297" s="29"/>
      <c r="H297" s="28"/>
      <c r="I297" s="247">
        <v>0</v>
      </c>
      <c r="J297" s="248"/>
      <c r="K297" s="82">
        <f>'[1]TOIT 2014'!$F12</f>
        <v>430</v>
      </c>
      <c r="L297" s="81">
        <f t="shared" si="3"/>
        <v>0</v>
      </c>
      <c r="M297" s="3"/>
    </row>
    <row r="298" spans="1:13" ht="15" customHeight="1">
      <c r="A298" s="3"/>
      <c r="B298" s="32"/>
      <c r="C298" s="84" t="s">
        <v>202</v>
      </c>
      <c r="D298" s="30"/>
      <c r="E298" s="30"/>
      <c r="F298" s="30"/>
      <c r="G298" s="29"/>
      <c r="H298" s="28"/>
      <c r="I298" s="247">
        <v>0</v>
      </c>
      <c r="J298" s="248"/>
      <c r="K298" s="82">
        <f>'[1]TOIT 2014'!$F13</f>
        <v>140</v>
      </c>
      <c r="L298" s="81">
        <f t="shared" si="3"/>
        <v>0</v>
      </c>
      <c r="M298" s="3"/>
    </row>
    <row r="299" spans="1:13" ht="15" customHeight="1">
      <c r="A299" s="3"/>
      <c r="B299" s="32"/>
      <c r="C299" s="84" t="s">
        <v>201</v>
      </c>
      <c r="D299" s="30"/>
      <c r="E299" s="30"/>
      <c r="F299" s="30"/>
      <c r="G299" s="29"/>
      <c r="H299" s="28"/>
      <c r="I299" s="234">
        <v>0</v>
      </c>
      <c r="J299" s="235"/>
      <c r="K299" s="82">
        <f>'[1]TOIT 2014'!F14</f>
        <v>850</v>
      </c>
      <c r="L299" s="81">
        <f t="shared" si="3"/>
        <v>0</v>
      </c>
      <c r="M299" s="3"/>
    </row>
    <row r="300" spans="1:13" ht="15" customHeight="1">
      <c r="A300" s="3"/>
      <c r="B300" s="32"/>
      <c r="C300" s="84" t="s">
        <v>200</v>
      </c>
      <c r="D300" s="30"/>
      <c r="E300" s="30"/>
      <c r="F300" s="30"/>
      <c r="G300" s="29"/>
      <c r="H300" s="28"/>
      <c r="I300" s="234">
        <v>0</v>
      </c>
      <c r="J300" s="235"/>
      <c r="K300" s="82">
        <f>'[1]TOIT 2014'!F15</f>
        <v>1850</v>
      </c>
      <c r="L300" s="81">
        <f t="shared" si="3"/>
        <v>0</v>
      </c>
      <c r="M300" s="3"/>
    </row>
    <row r="301" spans="1:13" ht="15" customHeight="1">
      <c r="A301" s="3"/>
      <c r="B301" s="32"/>
      <c r="C301" s="84" t="s">
        <v>199</v>
      </c>
      <c r="D301" s="30"/>
      <c r="E301" s="30"/>
      <c r="F301" s="30"/>
      <c r="G301" s="29"/>
      <c r="H301" s="28"/>
      <c r="I301" s="234">
        <v>0</v>
      </c>
      <c r="J301" s="235"/>
      <c r="K301" s="82">
        <f>'[1]TOIT 2014'!F16</f>
        <v>1800</v>
      </c>
      <c r="L301" s="81">
        <f t="shared" si="3"/>
        <v>0</v>
      </c>
      <c r="M301" s="3"/>
    </row>
    <row r="302" spans="1:13" ht="15" customHeight="1">
      <c r="A302" s="3"/>
      <c r="B302" s="32"/>
      <c r="C302" s="84" t="s">
        <v>198</v>
      </c>
      <c r="D302" s="30"/>
      <c r="E302" s="30"/>
      <c r="F302" s="30"/>
      <c r="G302" s="29"/>
      <c r="H302" s="28"/>
      <c r="I302" s="234">
        <v>0</v>
      </c>
      <c r="J302" s="235"/>
      <c r="K302" s="82">
        <f>'[1]TOIT 2014'!F17</f>
        <v>2400</v>
      </c>
      <c r="L302" s="81">
        <f t="shared" si="3"/>
        <v>0</v>
      </c>
      <c r="M302" s="3"/>
    </row>
    <row r="303" spans="1:13" ht="15" customHeight="1">
      <c r="A303" s="3"/>
      <c r="B303" s="32"/>
      <c r="C303" s="31"/>
      <c r="D303" s="30"/>
      <c r="E303" s="30"/>
      <c r="F303" s="30"/>
      <c r="G303" s="29"/>
      <c r="H303" s="28"/>
      <c r="I303" s="28"/>
      <c r="J303" s="28"/>
      <c r="K303" s="27"/>
      <c r="L303" s="89"/>
      <c r="M303" s="3"/>
    </row>
    <row r="304" spans="1:13" ht="15" customHeight="1">
      <c r="A304" s="3"/>
      <c r="B304" s="91" t="s">
        <v>197</v>
      </c>
      <c r="C304" s="31"/>
      <c r="D304" s="30"/>
      <c r="E304" s="30"/>
      <c r="F304" s="30"/>
      <c r="G304" s="29"/>
      <c r="H304" s="28"/>
      <c r="I304" s="28"/>
      <c r="J304" s="28"/>
      <c r="K304" s="27"/>
      <c r="L304" s="89"/>
      <c r="M304" s="3"/>
    </row>
    <row r="305" spans="1:13" ht="15" customHeight="1">
      <c r="A305" s="3"/>
      <c r="B305" s="32"/>
      <c r="C305" s="31"/>
      <c r="D305" s="30"/>
      <c r="E305" s="30"/>
      <c r="F305" s="30"/>
      <c r="G305" s="29"/>
      <c r="H305" s="28"/>
      <c r="I305" s="28"/>
      <c r="J305" s="28"/>
      <c r="K305" s="27"/>
      <c r="L305" s="89"/>
      <c r="M305" s="3"/>
    </row>
    <row r="306" spans="1:13" ht="15" customHeight="1">
      <c r="A306" s="3"/>
      <c r="B306" s="100" t="s">
        <v>196</v>
      </c>
      <c r="C306" s="31"/>
      <c r="D306" s="30"/>
      <c r="E306" s="30"/>
      <c r="F306" s="30"/>
      <c r="G306" s="29"/>
      <c r="H306" s="28"/>
      <c r="I306" s="28"/>
      <c r="J306" s="28"/>
      <c r="K306" s="27"/>
      <c r="L306" s="89"/>
      <c r="M306" s="3"/>
    </row>
    <row r="307" spans="1:13" ht="15" customHeight="1">
      <c r="A307" s="3"/>
      <c r="B307" s="32"/>
      <c r="C307" s="84" t="s">
        <v>195</v>
      </c>
      <c r="D307" s="84"/>
      <c r="E307" s="84"/>
      <c r="F307" s="84"/>
      <c r="G307" s="29"/>
      <c r="H307" s="97"/>
      <c r="I307" s="227">
        <v>0</v>
      </c>
      <c r="J307" s="228"/>
      <c r="K307" s="82">
        <f>'[1]TOIT 2014'!$F22</f>
        <v>0</v>
      </c>
      <c r="L307" s="81">
        <f t="shared" ref="L307:L315" si="4">K307*I307</f>
        <v>0</v>
      </c>
      <c r="M307" s="3"/>
    </row>
    <row r="308" spans="1:13" ht="26.25" customHeight="1">
      <c r="A308" s="3"/>
      <c r="B308" s="32"/>
      <c r="C308" s="244" t="s">
        <v>194</v>
      </c>
      <c r="D308" s="244"/>
      <c r="E308" s="244"/>
      <c r="F308" s="244"/>
      <c r="G308" s="244"/>
      <c r="H308" s="244"/>
      <c r="I308" s="227">
        <v>4</v>
      </c>
      <c r="J308" s="228"/>
      <c r="K308" s="82">
        <f>'[1]TOIT 2014'!$F23</f>
        <v>47</v>
      </c>
      <c r="L308" s="81">
        <f t="shared" si="4"/>
        <v>188</v>
      </c>
      <c r="M308" s="3"/>
    </row>
    <row r="309" spans="1:13" ht="15" customHeight="1">
      <c r="A309" s="3"/>
      <c r="B309" s="32"/>
      <c r="C309" s="244" t="s">
        <v>193</v>
      </c>
      <c r="D309" s="244"/>
      <c r="E309" s="244"/>
      <c r="F309" s="244"/>
      <c r="G309" s="244"/>
      <c r="H309" s="244"/>
      <c r="I309" s="227">
        <v>0</v>
      </c>
      <c r="J309" s="228"/>
      <c r="K309" s="82">
        <f>'[1]TOIT 2014'!$F24</f>
        <v>120</v>
      </c>
      <c r="L309" s="81">
        <f t="shared" si="4"/>
        <v>0</v>
      </c>
      <c r="M309" s="3"/>
    </row>
    <row r="310" spans="1:13" ht="15" customHeight="1">
      <c r="A310" s="3"/>
      <c r="B310" s="32"/>
      <c r="C310" s="99" t="s">
        <v>192</v>
      </c>
      <c r="D310" s="99"/>
      <c r="E310" s="99"/>
      <c r="F310" s="99"/>
      <c r="G310" s="99"/>
      <c r="H310" s="98"/>
      <c r="I310" s="224">
        <v>0</v>
      </c>
      <c r="J310" s="225"/>
      <c r="K310" s="82">
        <f>'[1]TOIT 2014'!$F25</f>
        <v>1710</v>
      </c>
      <c r="L310" s="81">
        <f t="shared" si="4"/>
        <v>0</v>
      </c>
      <c r="M310" s="3"/>
    </row>
    <row r="311" spans="1:13" ht="15" customHeight="1">
      <c r="A311" s="3"/>
      <c r="B311" s="32"/>
      <c r="C311" s="84" t="s">
        <v>157</v>
      </c>
      <c r="D311" s="84"/>
      <c r="E311" s="84"/>
      <c r="F311" s="84"/>
      <c r="G311" s="29"/>
      <c r="H311" s="97"/>
      <c r="I311" s="224">
        <v>0</v>
      </c>
      <c r="J311" s="225"/>
      <c r="K311" s="82">
        <f>'[1]TOIT 2014'!$F26</f>
        <v>855</v>
      </c>
      <c r="L311" s="81">
        <f t="shared" si="4"/>
        <v>0</v>
      </c>
      <c r="M311" s="3"/>
    </row>
    <row r="312" spans="1:13" ht="15" customHeight="1">
      <c r="A312" s="3"/>
      <c r="B312" s="32"/>
      <c r="C312" s="84" t="s">
        <v>191</v>
      </c>
      <c r="D312" s="84"/>
      <c r="E312" s="84"/>
      <c r="F312" s="84"/>
      <c r="G312" s="29"/>
      <c r="H312" s="97"/>
      <c r="I312" s="227">
        <v>0</v>
      </c>
      <c r="J312" s="228"/>
      <c r="K312" s="82">
        <f>'[1]TOIT 2014'!$F27</f>
        <v>130</v>
      </c>
      <c r="L312" s="81">
        <f t="shared" si="4"/>
        <v>0</v>
      </c>
      <c r="M312" s="3"/>
    </row>
    <row r="313" spans="1:13" ht="15" customHeight="1">
      <c r="A313" s="3"/>
      <c r="B313" s="32"/>
      <c r="C313" s="84" t="s">
        <v>190</v>
      </c>
      <c r="D313" s="84"/>
      <c r="E313" s="84"/>
      <c r="F313" s="84"/>
      <c r="G313" s="29"/>
      <c r="H313" s="97"/>
      <c r="I313" s="227">
        <v>0</v>
      </c>
      <c r="J313" s="228"/>
      <c r="K313" s="82">
        <f>'[1]TOIT 2014'!$F28</f>
        <v>88</v>
      </c>
      <c r="L313" s="81">
        <f t="shared" si="4"/>
        <v>0</v>
      </c>
      <c r="M313" s="3"/>
    </row>
    <row r="314" spans="1:13" ht="15" customHeight="1">
      <c r="A314" s="3"/>
      <c r="B314" s="32"/>
      <c r="C314" s="84" t="s">
        <v>189</v>
      </c>
      <c r="D314" s="84"/>
      <c r="E314" s="84"/>
      <c r="F314" s="84"/>
      <c r="G314" s="29"/>
      <c r="H314" s="97"/>
      <c r="I314" s="227">
        <v>0</v>
      </c>
      <c r="J314" s="228"/>
      <c r="K314" s="82">
        <f>'[1]TOIT 2014'!$F29</f>
        <v>75</v>
      </c>
      <c r="L314" s="81">
        <f t="shared" si="4"/>
        <v>0</v>
      </c>
      <c r="M314" s="3"/>
    </row>
    <row r="315" spans="1:13" ht="15" customHeight="1">
      <c r="A315" s="3"/>
      <c r="B315" s="32"/>
      <c r="C315" s="84" t="s">
        <v>188</v>
      </c>
      <c r="D315" s="84"/>
      <c r="E315" s="84"/>
      <c r="F315" s="84"/>
      <c r="G315" s="29"/>
      <c r="H315" s="97"/>
      <c r="I315" s="227">
        <v>0</v>
      </c>
      <c r="J315" s="228"/>
      <c r="K315" s="82">
        <f>'[1]TOIT 2014'!$F30</f>
        <v>65</v>
      </c>
      <c r="L315" s="81">
        <f t="shared" si="4"/>
        <v>0</v>
      </c>
      <c r="M315" s="3"/>
    </row>
    <row r="316" spans="1:13" ht="23.25" customHeight="1">
      <c r="A316" s="3"/>
      <c r="B316" s="32"/>
      <c r="C316" s="31"/>
      <c r="D316" s="30"/>
      <c r="E316" s="30"/>
      <c r="F316" s="30"/>
      <c r="G316" s="29"/>
      <c r="H316" s="28"/>
      <c r="I316" s="28"/>
      <c r="J316" s="28"/>
      <c r="K316" s="27"/>
      <c r="L316" s="89"/>
      <c r="M316" s="3"/>
    </row>
    <row r="317" spans="1:13" ht="23.25" customHeight="1">
      <c r="A317" s="3"/>
      <c r="B317" s="33" t="s">
        <v>187</v>
      </c>
      <c r="C317" s="31"/>
      <c r="D317" s="30"/>
      <c r="E317" s="30"/>
      <c r="F317" s="30"/>
      <c r="G317" s="29"/>
      <c r="H317" s="28"/>
      <c r="I317" s="28"/>
      <c r="J317" s="28"/>
      <c r="K317" s="27"/>
      <c r="L317" s="89"/>
      <c r="M317" s="3"/>
    </row>
    <row r="318" spans="1:13" ht="15" customHeight="1">
      <c r="A318" s="3"/>
      <c r="B318" s="32"/>
      <c r="C318" s="84" t="s">
        <v>186</v>
      </c>
      <c r="D318" s="84"/>
      <c r="E318" s="84"/>
      <c r="F318" s="84"/>
      <c r="G318" s="29"/>
      <c r="H318" s="97"/>
      <c r="I318" s="227">
        <v>0</v>
      </c>
      <c r="J318" s="228"/>
      <c r="K318" s="82">
        <f>'[1]TOIT 2014'!$F32</f>
        <v>13</v>
      </c>
      <c r="L318" s="81">
        <f t="shared" ref="L318:L327" si="5">K318*I318</f>
        <v>0</v>
      </c>
      <c r="M318" s="3"/>
    </row>
    <row r="319" spans="1:13" ht="15" customHeight="1">
      <c r="A319" s="3"/>
      <c r="B319" s="32"/>
      <c r="C319" s="84" t="s">
        <v>185</v>
      </c>
      <c r="D319" s="84"/>
      <c r="E319" s="84"/>
      <c r="F319" s="84"/>
      <c r="G319" s="29"/>
      <c r="H319" s="97"/>
      <c r="I319" s="227">
        <v>0</v>
      </c>
      <c r="J319" s="228"/>
      <c r="K319" s="82">
        <f>'[1]TOIT 2014'!$F33</f>
        <v>14</v>
      </c>
      <c r="L319" s="81">
        <f t="shared" si="5"/>
        <v>0</v>
      </c>
      <c r="M319" s="3"/>
    </row>
    <row r="320" spans="1:13" ht="15" customHeight="1">
      <c r="A320" s="3"/>
      <c r="B320" s="32"/>
      <c r="C320" s="84" t="s">
        <v>184</v>
      </c>
      <c r="D320" s="84"/>
      <c r="E320" s="84"/>
      <c r="F320" s="84"/>
      <c r="G320" s="29"/>
      <c r="H320" s="97"/>
      <c r="I320" s="227">
        <v>2</v>
      </c>
      <c r="J320" s="228"/>
      <c r="K320" s="82">
        <f>'[1]TOIT 2014'!$F34</f>
        <v>15</v>
      </c>
      <c r="L320" s="81">
        <f t="shared" si="5"/>
        <v>30</v>
      </c>
      <c r="M320" s="3"/>
    </row>
    <row r="321" spans="1:13" ht="15" customHeight="1">
      <c r="A321" s="3"/>
      <c r="B321" s="32"/>
      <c r="C321" s="84" t="s">
        <v>183</v>
      </c>
      <c r="D321" s="84"/>
      <c r="E321" s="84"/>
      <c r="F321" s="84"/>
      <c r="G321" s="29"/>
      <c r="H321" s="97"/>
      <c r="I321" s="227">
        <v>0</v>
      </c>
      <c r="J321" s="228"/>
      <c r="K321" s="82">
        <f>'[1]TOIT 2014'!$F35</f>
        <v>11</v>
      </c>
      <c r="L321" s="81">
        <f t="shared" si="5"/>
        <v>0</v>
      </c>
      <c r="M321" s="3"/>
    </row>
    <row r="322" spans="1:13" ht="15" customHeight="1">
      <c r="A322" s="3"/>
      <c r="B322" s="32"/>
      <c r="C322" s="244" t="s">
        <v>182</v>
      </c>
      <c r="D322" s="244"/>
      <c r="E322" s="244"/>
      <c r="F322" s="244"/>
      <c r="G322" s="244"/>
      <c r="H322" s="245"/>
      <c r="I322" s="238">
        <v>0</v>
      </c>
      <c r="J322" s="239"/>
      <c r="K322" s="82">
        <f>'[1]TOIT 2014'!$F36</f>
        <v>11</v>
      </c>
      <c r="L322" s="81">
        <f t="shared" si="5"/>
        <v>0</v>
      </c>
      <c r="M322" s="3"/>
    </row>
    <row r="323" spans="1:13" ht="15" customHeight="1">
      <c r="A323" s="3"/>
      <c r="B323" s="32"/>
      <c r="C323" s="244" t="s">
        <v>181</v>
      </c>
      <c r="D323" s="244"/>
      <c r="E323" s="244"/>
      <c r="F323" s="244"/>
      <c r="G323" s="244"/>
      <c r="H323" s="245"/>
      <c r="I323" s="238">
        <v>0</v>
      </c>
      <c r="J323" s="239"/>
      <c r="K323" s="82">
        <f>'[1]TOIT 2014'!$F37</f>
        <v>14</v>
      </c>
      <c r="L323" s="81">
        <f t="shared" si="5"/>
        <v>0</v>
      </c>
      <c r="M323" s="3"/>
    </row>
    <row r="324" spans="1:13" ht="15" customHeight="1">
      <c r="A324" s="3"/>
      <c r="B324" s="32"/>
      <c r="C324" s="244" t="s">
        <v>180</v>
      </c>
      <c r="D324" s="244"/>
      <c r="E324" s="244"/>
      <c r="F324" s="244"/>
      <c r="G324" s="244"/>
      <c r="H324" s="245"/>
      <c r="I324" s="238">
        <v>0</v>
      </c>
      <c r="J324" s="239"/>
      <c r="K324" s="82">
        <f>'[1]TOIT 2014'!$F38</f>
        <v>25</v>
      </c>
      <c r="L324" s="81">
        <f t="shared" si="5"/>
        <v>0</v>
      </c>
      <c r="M324" s="3"/>
    </row>
    <row r="325" spans="1:13" ht="15" customHeight="1">
      <c r="A325" s="3"/>
      <c r="B325" s="32"/>
      <c r="C325" s="244" t="s">
        <v>179</v>
      </c>
      <c r="D325" s="244"/>
      <c r="E325" s="244"/>
      <c r="F325" s="244"/>
      <c r="G325" s="244"/>
      <c r="H325" s="245"/>
      <c r="I325" s="238">
        <v>0</v>
      </c>
      <c r="J325" s="239"/>
      <c r="K325" s="82">
        <f>'[1]TOIT 2014'!$F39</f>
        <v>39</v>
      </c>
      <c r="L325" s="81">
        <f t="shared" si="5"/>
        <v>0</v>
      </c>
      <c r="M325" s="3"/>
    </row>
    <row r="326" spans="1:13" ht="15" customHeight="1">
      <c r="A326" s="3"/>
      <c r="B326" s="32"/>
      <c r="C326" s="244" t="s">
        <v>178</v>
      </c>
      <c r="D326" s="244"/>
      <c r="E326" s="244"/>
      <c r="F326" s="244"/>
      <c r="G326" s="244"/>
      <c r="H326" s="245"/>
      <c r="I326" s="238">
        <v>0</v>
      </c>
      <c r="J326" s="239"/>
      <c r="K326" s="82">
        <f>'[1]TOIT 2014'!$F40</f>
        <v>14</v>
      </c>
      <c r="L326" s="81">
        <f t="shared" si="5"/>
        <v>0</v>
      </c>
      <c r="M326" s="3"/>
    </row>
    <row r="327" spans="1:13" ht="15" customHeight="1">
      <c r="A327" s="3"/>
      <c r="B327" s="32"/>
      <c r="C327" s="84" t="s">
        <v>177</v>
      </c>
      <c r="D327" s="84"/>
      <c r="E327" s="84"/>
      <c r="F327" s="84"/>
      <c r="G327" s="29"/>
      <c r="H327" s="97"/>
      <c r="I327" s="227">
        <v>0</v>
      </c>
      <c r="J327" s="228"/>
      <c r="K327" s="82">
        <f>'[1]TOIT 2014'!$F41</f>
        <v>24</v>
      </c>
      <c r="L327" s="81">
        <f t="shared" si="5"/>
        <v>0</v>
      </c>
      <c r="M327" s="3"/>
    </row>
    <row r="328" spans="1:13" ht="15" customHeight="1">
      <c r="A328" s="3"/>
      <c r="B328" s="94"/>
      <c r="C328" s="31"/>
      <c r="D328" s="30"/>
      <c r="E328" s="30"/>
      <c r="F328" s="30"/>
      <c r="G328" s="29"/>
      <c r="H328" s="28"/>
      <c r="I328" s="28"/>
      <c r="J328" s="28"/>
      <c r="K328" s="27"/>
      <c r="L328" s="89"/>
      <c r="M328" s="3"/>
    </row>
    <row r="329" spans="1:13" ht="15" customHeight="1">
      <c r="A329" s="3"/>
      <c r="B329" s="33" t="s">
        <v>176</v>
      </c>
      <c r="C329" s="31"/>
      <c r="D329" s="30"/>
      <c r="E329" s="30"/>
      <c r="F329" s="30"/>
      <c r="G329" s="29"/>
      <c r="H329" s="28"/>
      <c r="I329" s="28"/>
      <c r="J329" s="28"/>
      <c r="K329" s="27"/>
      <c r="L329" s="89"/>
      <c r="M329" s="3"/>
    </row>
    <row r="330" spans="1:13" ht="15" customHeight="1">
      <c r="A330" s="3"/>
      <c r="B330" s="91" t="s">
        <v>175</v>
      </c>
      <c r="C330" s="31"/>
      <c r="D330" s="30"/>
      <c r="E330" s="30"/>
      <c r="F330" s="30"/>
      <c r="G330" s="29"/>
      <c r="H330" s="28"/>
      <c r="I330" s="28"/>
      <c r="J330" s="28"/>
      <c r="K330" s="27"/>
      <c r="L330" s="89"/>
      <c r="M330" s="3"/>
    </row>
    <row r="331" spans="1:13" ht="24.75" customHeight="1">
      <c r="A331" s="3"/>
      <c r="B331" s="32"/>
      <c r="C331" s="31"/>
      <c r="D331" s="66">
        <v>1</v>
      </c>
      <c r="E331" s="30"/>
      <c r="F331" s="30"/>
      <c r="G331" s="29"/>
      <c r="H331" s="28"/>
      <c r="I331" s="227">
        <v>1</v>
      </c>
      <c r="J331" s="228"/>
      <c r="K331" s="82">
        <f>INDEX('[1]TOIT 2014'!F49:F57,D331,1)</f>
        <v>0</v>
      </c>
      <c r="L331" s="81">
        <f>K331*I331</f>
        <v>0</v>
      </c>
      <c r="M331" s="3"/>
    </row>
    <row r="332" spans="1:13" ht="15.75" customHeight="1">
      <c r="A332" s="3"/>
      <c r="B332" s="32"/>
      <c r="C332" s="246" t="str">
        <f>INDEX('[1]TOIT 2014'!B49:B57,D331,1)</f>
        <v>Tuile BETON plein ciel ou galleane (MONIER) ou H10 (IMERYS) dans les mêmes tons au lieu de MAZARRON  pour toiture 2,3,4,6 pans; prévoir en plus tuile de rive à rabat à 39€/ml</v>
      </c>
      <c r="D332" s="246"/>
      <c r="E332" s="246"/>
      <c r="F332" s="246"/>
      <c r="G332" s="246"/>
      <c r="H332" s="28"/>
      <c r="I332" s="242">
        <f>I331</f>
        <v>1</v>
      </c>
      <c r="J332" s="243"/>
      <c r="K332" s="82"/>
      <c r="L332" s="81"/>
      <c r="M332" s="3"/>
    </row>
    <row r="333" spans="1:13" ht="15.75" customHeight="1">
      <c r="A333" s="3"/>
      <c r="B333" s="32"/>
      <c r="C333" s="246"/>
      <c r="D333" s="246"/>
      <c r="E333" s="246"/>
      <c r="F333" s="246"/>
      <c r="G333" s="246"/>
      <c r="H333" s="28"/>
      <c r="I333" s="96"/>
      <c r="J333" s="95"/>
      <c r="K333" s="82"/>
      <c r="L333" s="81"/>
      <c r="M333" s="3"/>
    </row>
    <row r="334" spans="1:13" ht="15.75" customHeight="1">
      <c r="A334" s="3"/>
      <c r="B334" s="94"/>
      <c r="C334" s="84" t="str">
        <f>IF(OR(D331=11,D331=12,D331=1,D331=2,D331=4),"*Tuile de rive à rabat (pour tuile plate)","")</f>
        <v>*Tuile de rive à rabat (pour tuile plate)</v>
      </c>
      <c r="D334" s="93"/>
      <c r="E334" s="93"/>
      <c r="F334" s="93"/>
      <c r="G334" s="93"/>
      <c r="H334" s="28"/>
      <c r="I334" s="238"/>
      <c r="J334" s="239"/>
      <c r="K334" s="82">
        <f>IF(OR(D331=11,D331=12,D331=1,D331=4,D331=2),'[1]TOIT 2014'!F66,0)</f>
        <v>38.5</v>
      </c>
      <c r="L334" s="81">
        <f>K334*I334</f>
        <v>0</v>
      </c>
      <c r="M334" s="3"/>
    </row>
    <row r="335" spans="1:13" ht="15.75" customHeight="1">
      <c r="A335" s="3"/>
      <c r="B335" s="32"/>
      <c r="C335" s="93"/>
      <c r="D335" s="93"/>
      <c r="E335" s="93"/>
      <c r="F335" s="93"/>
      <c r="G335" s="93"/>
      <c r="H335" s="28"/>
      <c r="I335" s="28"/>
      <c r="J335" s="28"/>
      <c r="K335" s="82"/>
      <c r="L335" s="81"/>
      <c r="M335" s="3"/>
    </row>
    <row r="336" spans="1:13" ht="15.75" customHeight="1">
      <c r="A336" s="3"/>
      <c r="B336" s="32"/>
      <c r="C336" s="31" t="s">
        <v>85</v>
      </c>
      <c r="D336" s="66">
        <v>1</v>
      </c>
      <c r="E336" s="30"/>
      <c r="F336" s="30"/>
      <c r="G336" s="29"/>
      <c r="H336" s="28"/>
      <c r="I336" s="227">
        <v>0</v>
      </c>
      <c r="J336" s="228"/>
      <c r="K336" s="82">
        <f>INDEX('[1]TOIT 2014'!F59:F61,D336,1)</f>
        <v>6</v>
      </c>
      <c r="L336" s="81">
        <f>K336*I336</f>
        <v>0</v>
      </c>
      <c r="M336" s="3"/>
    </row>
    <row r="337" spans="1:13" ht="15.75" customHeight="1">
      <c r="A337" s="3"/>
      <c r="B337" s="32"/>
      <c r="C337" s="92" t="s">
        <v>85</v>
      </c>
      <c r="D337" s="84" t="s">
        <v>174</v>
      </c>
      <c r="E337" s="30"/>
      <c r="F337" s="30"/>
      <c r="G337" s="29"/>
      <c r="H337" s="28"/>
      <c r="I337" s="242">
        <f>I336</f>
        <v>0</v>
      </c>
      <c r="J337" s="243"/>
      <c r="K337" s="82"/>
      <c r="L337" s="81"/>
      <c r="M337" s="3"/>
    </row>
    <row r="338" spans="1:13" ht="15.75" customHeight="1">
      <c r="A338" s="3"/>
      <c r="B338" s="32"/>
      <c r="C338" s="31"/>
      <c r="D338" s="30"/>
      <c r="E338" s="30"/>
      <c r="F338" s="30"/>
      <c r="G338" s="29"/>
      <c r="H338" s="28"/>
      <c r="I338" s="28"/>
      <c r="J338" s="28"/>
      <c r="K338" s="82"/>
      <c r="L338" s="81"/>
      <c r="M338" s="3"/>
    </row>
    <row r="339" spans="1:13" ht="15.75" customHeight="1">
      <c r="A339" s="3"/>
      <c r="B339" s="32"/>
      <c r="C339" s="31" t="s">
        <v>85</v>
      </c>
      <c r="D339" s="66">
        <v>1</v>
      </c>
      <c r="E339" s="30"/>
      <c r="F339" s="30"/>
      <c r="G339" s="29"/>
      <c r="H339" s="28"/>
      <c r="I339" s="227">
        <v>0</v>
      </c>
      <c r="J339" s="228"/>
      <c r="K339" s="82">
        <f>INDEX('[1]TOIT 2014'!F62:F64,D339,1)</f>
        <v>8</v>
      </c>
      <c r="L339" s="81">
        <f>K339*I339</f>
        <v>0</v>
      </c>
      <c r="M339" s="3"/>
    </row>
    <row r="340" spans="1:13" ht="15.75" customHeight="1">
      <c r="A340" s="3"/>
      <c r="B340" s="32"/>
      <c r="C340" s="92" t="s">
        <v>85</v>
      </c>
      <c r="D340" s="84" t="str">
        <f>'[1]TOIT 2014'!$L$57</f>
        <v>pour toiture 3,4,6 pans (entraxe 0,90ml)</v>
      </c>
      <c r="E340" s="30"/>
      <c r="F340" s="30"/>
      <c r="G340" s="29"/>
      <c r="H340" s="28"/>
      <c r="I340" s="242">
        <f>I339</f>
        <v>0</v>
      </c>
      <c r="J340" s="243"/>
      <c r="K340" s="27"/>
      <c r="L340" s="89"/>
      <c r="M340" s="3"/>
    </row>
    <row r="341" spans="1:13" ht="15.75" customHeight="1">
      <c r="A341" s="3"/>
      <c r="B341" s="32"/>
      <c r="C341" s="31"/>
      <c r="D341" s="30"/>
      <c r="E341" s="30"/>
      <c r="F341" s="30"/>
      <c r="G341" s="29"/>
      <c r="H341" s="28"/>
      <c r="I341" s="28"/>
      <c r="J341" s="28"/>
      <c r="K341" s="27"/>
      <c r="L341" s="89"/>
      <c r="M341" s="3"/>
    </row>
    <row r="342" spans="1:13" ht="15.75" customHeight="1">
      <c r="A342" s="3"/>
      <c r="B342" s="33" t="s">
        <v>173</v>
      </c>
      <c r="C342" s="31"/>
      <c r="D342" s="30"/>
      <c r="E342" s="30"/>
      <c r="F342" s="30"/>
      <c r="G342" s="29"/>
      <c r="H342" s="28"/>
      <c r="I342" s="28"/>
      <c r="J342" s="28"/>
      <c r="K342" s="27"/>
      <c r="L342" s="89"/>
      <c r="M342" s="3"/>
    </row>
    <row r="343" spans="1:13" ht="15.75" customHeight="1">
      <c r="A343" s="3"/>
      <c r="B343" s="91" t="s">
        <v>172</v>
      </c>
      <c r="C343" s="31"/>
      <c r="D343" s="30"/>
      <c r="E343" s="30"/>
      <c r="F343" s="30"/>
      <c r="G343" s="29"/>
      <c r="H343" s="28"/>
      <c r="I343" s="28"/>
      <c r="J343" s="28"/>
      <c r="K343" s="27"/>
      <c r="L343" s="89"/>
      <c r="M343" s="3"/>
    </row>
    <row r="344" spans="1:13" ht="15.75" customHeight="1">
      <c r="A344" s="3"/>
      <c r="B344" s="32"/>
      <c r="C344" s="84" t="s">
        <v>171</v>
      </c>
      <c r="D344" s="30"/>
      <c r="E344" s="30"/>
      <c r="F344" s="30"/>
      <c r="G344" s="29"/>
      <c r="H344" s="28"/>
      <c r="I344" s="238">
        <v>0</v>
      </c>
      <c r="J344" s="239"/>
      <c r="K344" s="82">
        <f>'[1]TOIT 2014'!F68</f>
        <v>25</v>
      </c>
      <c r="L344" s="81">
        <f>K344*I344</f>
        <v>0</v>
      </c>
      <c r="M344" s="3"/>
    </row>
    <row r="345" spans="1:13" ht="15.75" customHeight="1">
      <c r="A345" s="3"/>
      <c r="B345" s="32"/>
      <c r="C345" s="84" t="s">
        <v>170</v>
      </c>
      <c r="D345" s="30"/>
      <c r="E345" s="30"/>
      <c r="F345" s="30"/>
      <c r="G345" s="29"/>
      <c r="H345" s="28"/>
      <c r="I345" s="234">
        <v>0</v>
      </c>
      <c r="J345" s="235"/>
      <c r="K345" s="82">
        <f>'[1]TOIT 2014'!F69</f>
        <v>300</v>
      </c>
      <c r="L345" s="81">
        <f>K345*I345</f>
        <v>0</v>
      </c>
      <c r="M345" s="3"/>
    </row>
    <row r="346" spans="1:13" ht="15.75" customHeight="1">
      <c r="A346" s="3"/>
      <c r="B346" s="32"/>
      <c r="C346" s="84" t="s">
        <v>169</v>
      </c>
      <c r="D346" s="30"/>
      <c r="E346" s="30"/>
      <c r="F346" s="30"/>
      <c r="G346" s="29"/>
      <c r="H346" s="28"/>
      <c r="I346" s="234">
        <v>0</v>
      </c>
      <c r="J346" s="235"/>
      <c r="K346" s="82">
        <f>'[1]TOIT 2014'!F70</f>
        <v>650</v>
      </c>
      <c r="L346" s="81">
        <f>K346*I346</f>
        <v>0</v>
      </c>
      <c r="M346" s="3"/>
    </row>
    <row r="347" spans="1:13" ht="15.75" customHeight="1">
      <c r="A347" s="3"/>
      <c r="B347" s="32"/>
      <c r="C347" s="84" t="s">
        <v>168</v>
      </c>
      <c r="D347" s="30"/>
      <c r="E347" s="30"/>
      <c r="F347" s="30"/>
      <c r="G347" s="29"/>
      <c r="H347" s="28"/>
      <c r="I347" s="227">
        <v>0</v>
      </c>
      <c r="J347" s="228"/>
      <c r="K347" s="82">
        <f>'[1]TOIT 2014'!F71</f>
        <v>30</v>
      </c>
      <c r="L347" s="81">
        <f>K347*I347</f>
        <v>0</v>
      </c>
      <c r="M347" s="3"/>
    </row>
    <row r="348" spans="1:13" ht="15.75" customHeight="1">
      <c r="A348" s="3"/>
      <c r="B348" s="32"/>
      <c r="C348" s="31"/>
      <c r="D348" s="30"/>
      <c r="E348" s="30"/>
      <c r="F348" s="30"/>
      <c r="G348" s="29"/>
      <c r="H348" s="28"/>
      <c r="I348" s="28"/>
      <c r="J348" s="28"/>
      <c r="K348" s="27"/>
      <c r="L348" s="89"/>
      <c r="M348" s="3"/>
    </row>
    <row r="349" spans="1:13" ht="15.75" customHeight="1">
      <c r="A349" s="3"/>
      <c r="B349" s="33" t="s">
        <v>167</v>
      </c>
      <c r="C349" s="31"/>
      <c r="D349" s="30"/>
      <c r="E349" s="30"/>
      <c r="F349" s="30"/>
      <c r="G349" s="29"/>
      <c r="H349" s="28"/>
      <c r="I349" s="28"/>
      <c r="J349" s="28"/>
      <c r="K349" s="27"/>
      <c r="L349" s="89"/>
      <c r="M349" s="3"/>
    </row>
    <row r="350" spans="1:13" ht="15.75" customHeight="1">
      <c r="A350" s="3"/>
      <c r="B350" s="32"/>
      <c r="C350" s="84" t="s">
        <v>166</v>
      </c>
      <c r="D350" s="30"/>
      <c r="E350" s="30"/>
      <c r="F350" s="30"/>
      <c r="G350" s="29"/>
      <c r="H350" s="28"/>
      <c r="I350" s="234">
        <v>0</v>
      </c>
      <c r="J350" s="235"/>
      <c r="K350" s="82">
        <f>'[1]TOIT 2014'!F74</f>
        <v>840</v>
      </c>
      <c r="L350" s="81">
        <f t="shared" ref="L350:L355" si="6">K350*I350</f>
        <v>0</v>
      </c>
      <c r="M350" s="3"/>
    </row>
    <row r="351" spans="1:13" ht="15.75" customHeight="1">
      <c r="A351" s="3"/>
      <c r="B351" s="32"/>
      <c r="C351" s="84" t="s">
        <v>165</v>
      </c>
      <c r="D351" s="30"/>
      <c r="E351" s="30"/>
      <c r="F351" s="30"/>
      <c r="G351" s="29"/>
      <c r="H351" s="28"/>
      <c r="I351" s="234">
        <v>0</v>
      </c>
      <c r="J351" s="235"/>
      <c r="K351" s="82">
        <f>'[1]TOIT 2014'!F75</f>
        <v>1280</v>
      </c>
      <c r="L351" s="81">
        <f t="shared" si="6"/>
        <v>0</v>
      </c>
      <c r="M351" s="3"/>
    </row>
    <row r="352" spans="1:13" ht="15.75" customHeight="1">
      <c r="A352" s="3"/>
      <c r="B352" s="32"/>
      <c r="C352" s="84" t="s">
        <v>164</v>
      </c>
      <c r="D352" s="30"/>
      <c r="E352" s="30"/>
      <c r="F352" s="30"/>
      <c r="G352" s="29"/>
      <c r="H352" s="28"/>
      <c r="I352" s="224">
        <v>0</v>
      </c>
      <c r="J352" s="225"/>
      <c r="K352" s="82">
        <f>'[1]TOIT 2014'!F76</f>
        <v>180</v>
      </c>
      <c r="L352" s="81">
        <f t="shared" si="6"/>
        <v>0</v>
      </c>
      <c r="M352" s="3"/>
    </row>
    <row r="353" spans="1:13" ht="15.75" customHeight="1">
      <c r="A353" s="3"/>
      <c r="B353" s="32"/>
      <c r="C353" s="84" t="s">
        <v>163</v>
      </c>
      <c r="D353" s="30"/>
      <c r="E353" s="30"/>
      <c r="F353" s="30"/>
      <c r="G353" s="29"/>
      <c r="H353" s="28"/>
      <c r="I353" s="234">
        <v>1</v>
      </c>
      <c r="J353" s="235"/>
      <c r="K353" s="82">
        <f>'[1]TOIT 2014'!F77</f>
        <v>1580</v>
      </c>
      <c r="L353" s="81">
        <f t="shared" si="6"/>
        <v>1580</v>
      </c>
      <c r="M353" s="3"/>
    </row>
    <row r="354" spans="1:13" ht="15.75" customHeight="1">
      <c r="A354" s="3"/>
      <c r="B354" s="32"/>
      <c r="C354" s="84" t="s">
        <v>162</v>
      </c>
      <c r="D354" s="30"/>
      <c r="E354" s="30"/>
      <c r="F354" s="30"/>
      <c r="G354" s="29"/>
      <c r="H354" s="28"/>
      <c r="I354" s="234">
        <v>0</v>
      </c>
      <c r="J354" s="235"/>
      <c r="K354" s="82">
        <f>'[1]TOIT 2014'!F78</f>
        <v>830</v>
      </c>
      <c r="L354" s="81">
        <f t="shared" si="6"/>
        <v>0</v>
      </c>
      <c r="M354" s="3"/>
    </row>
    <row r="355" spans="1:13" ht="15.75" customHeight="1">
      <c r="A355" s="3"/>
      <c r="B355" s="32"/>
      <c r="C355" s="84" t="s">
        <v>161</v>
      </c>
      <c r="D355" s="30"/>
      <c r="E355" s="30"/>
      <c r="F355" s="30"/>
      <c r="G355" s="29"/>
      <c r="H355" s="28"/>
      <c r="I355" s="234">
        <v>0</v>
      </c>
      <c r="J355" s="235"/>
      <c r="K355" s="82">
        <f>'[1]TOIT 2014'!F79</f>
        <v>1020</v>
      </c>
      <c r="L355" s="81">
        <f t="shared" si="6"/>
        <v>0</v>
      </c>
      <c r="M355" s="3"/>
    </row>
    <row r="356" spans="1:13" ht="15.75" customHeight="1">
      <c r="A356" s="3"/>
      <c r="B356" s="32"/>
      <c r="C356" s="31"/>
      <c r="D356" s="30"/>
      <c r="E356" s="30"/>
      <c r="F356" s="30"/>
      <c r="G356" s="29"/>
      <c r="H356" s="28"/>
      <c r="I356" s="28"/>
      <c r="J356" s="28"/>
      <c r="K356" s="27"/>
      <c r="L356" s="89"/>
      <c r="M356" s="3"/>
    </row>
    <row r="357" spans="1:13" ht="15.75" customHeight="1">
      <c r="A357" s="3"/>
      <c r="B357" s="33" t="s">
        <v>160</v>
      </c>
      <c r="C357" s="31"/>
      <c r="D357" s="30"/>
      <c r="E357" s="30"/>
      <c r="F357" s="30"/>
      <c r="G357" s="29"/>
      <c r="H357" s="28"/>
      <c r="I357" s="28"/>
      <c r="J357" s="28"/>
      <c r="K357" s="27"/>
      <c r="L357" s="89"/>
      <c r="M357" s="3"/>
    </row>
    <row r="358" spans="1:13" ht="15.75" customHeight="1">
      <c r="A358" s="3"/>
      <c r="B358" s="32"/>
      <c r="C358" s="84" t="s">
        <v>159</v>
      </c>
      <c r="D358" s="30"/>
      <c r="E358" s="30"/>
      <c r="F358" s="30"/>
      <c r="G358" s="29"/>
      <c r="H358" s="28"/>
      <c r="I358" s="227">
        <v>0</v>
      </c>
      <c r="J358" s="228"/>
      <c r="K358" s="82">
        <f>'[1]TOIT 2014'!$F81</f>
        <v>245</v>
      </c>
      <c r="L358" s="81">
        <f t="shared" ref="L358:L363" si="7">K358*I358</f>
        <v>0</v>
      </c>
      <c r="M358" s="3"/>
    </row>
    <row r="359" spans="1:13" ht="15.75" customHeight="1">
      <c r="A359" s="3"/>
      <c r="B359" s="32"/>
      <c r="C359" s="84" t="s">
        <v>158</v>
      </c>
      <c r="D359" s="30"/>
      <c r="E359" s="30"/>
      <c r="F359" s="30"/>
      <c r="G359" s="29"/>
      <c r="H359" s="28"/>
      <c r="I359" s="227">
        <v>0</v>
      </c>
      <c r="J359" s="228"/>
      <c r="K359" s="82">
        <f>'[1]TOIT 2014'!$F82</f>
        <v>275</v>
      </c>
      <c r="L359" s="81">
        <f t="shared" si="7"/>
        <v>0</v>
      </c>
      <c r="M359" s="3"/>
    </row>
    <row r="360" spans="1:13" ht="15" customHeight="1">
      <c r="A360" s="3"/>
      <c r="B360" s="32"/>
      <c r="C360" s="84" t="s">
        <v>157</v>
      </c>
      <c r="D360" s="30"/>
      <c r="E360" s="30"/>
      <c r="F360" s="30"/>
      <c r="G360" s="29"/>
      <c r="H360" s="28"/>
      <c r="I360" s="224">
        <v>0</v>
      </c>
      <c r="J360" s="225"/>
      <c r="K360" s="82">
        <f>'[1]TOIT 2014'!$F83</f>
        <v>855</v>
      </c>
      <c r="L360" s="81">
        <f t="shared" si="7"/>
        <v>0</v>
      </c>
      <c r="M360" s="3"/>
    </row>
    <row r="361" spans="1:13" ht="15.75" customHeight="1">
      <c r="A361" s="3"/>
      <c r="B361" s="32"/>
      <c r="C361" s="84" t="s">
        <v>156</v>
      </c>
      <c r="D361" s="30"/>
      <c r="E361" s="30"/>
      <c r="F361" s="30"/>
      <c r="G361" s="29"/>
      <c r="H361" s="28"/>
      <c r="I361" s="224">
        <v>1</v>
      </c>
      <c r="J361" s="225"/>
      <c r="K361" s="82">
        <f>'[1]TOIT 2014'!$F84</f>
        <v>180</v>
      </c>
      <c r="L361" s="81">
        <f t="shared" si="7"/>
        <v>180</v>
      </c>
      <c r="M361" s="3"/>
    </row>
    <row r="362" spans="1:13" ht="15.75" customHeight="1">
      <c r="A362" s="3"/>
      <c r="B362" s="32"/>
      <c r="C362" s="84" t="s">
        <v>155</v>
      </c>
      <c r="D362" s="30"/>
      <c r="E362" s="30"/>
      <c r="F362" s="30"/>
      <c r="G362" s="29"/>
      <c r="H362" s="28"/>
      <c r="I362" s="238">
        <v>0</v>
      </c>
      <c r="J362" s="239"/>
      <c r="K362" s="82">
        <v>39</v>
      </c>
      <c r="L362" s="81">
        <f t="shared" si="7"/>
        <v>0</v>
      </c>
      <c r="M362" s="3"/>
    </row>
    <row r="363" spans="1:13" ht="15.75" customHeight="1">
      <c r="A363" s="3"/>
      <c r="B363" s="32"/>
      <c r="C363" s="31" t="s">
        <v>85</v>
      </c>
      <c r="D363" s="66">
        <v>1</v>
      </c>
      <c r="E363" s="30"/>
      <c r="F363" s="30"/>
      <c r="G363" s="29"/>
      <c r="H363" s="28"/>
      <c r="I363" s="227">
        <v>0</v>
      </c>
      <c r="J363" s="228"/>
      <c r="K363" s="82">
        <v>26</v>
      </c>
      <c r="L363" s="81">
        <f t="shared" si="7"/>
        <v>0</v>
      </c>
      <c r="M363" s="3"/>
    </row>
    <row r="364" spans="1:13" ht="15.75" customHeight="1">
      <c r="A364" s="3"/>
      <c r="B364" s="32"/>
      <c r="C364" s="31"/>
      <c r="D364" s="30"/>
      <c r="E364" s="30"/>
      <c r="F364" s="30"/>
      <c r="G364" s="29"/>
      <c r="H364" s="28"/>
      <c r="I364" s="28"/>
      <c r="J364" s="28"/>
      <c r="K364" s="27"/>
      <c r="L364" s="89"/>
      <c r="M364" s="3"/>
    </row>
    <row r="365" spans="1:13" ht="15" customHeight="1">
      <c r="A365" s="3"/>
      <c r="B365" s="33" t="s">
        <v>154</v>
      </c>
      <c r="C365" s="31"/>
      <c r="D365" s="30"/>
      <c r="E365" s="30"/>
      <c r="F365" s="30"/>
      <c r="G365" s="29"/>
      <c r="H365" s="28"/>
      <c r="I365" s="28"/>
      <c r="J365" s="28"/>
      <c r="K365" s="27"/>
      <c r="L365" s="89"/>
      <c r="M365" s="3"/>
    </row>
    <row r="366" spans="1:13" ht="15.75" customHeight="1">
      <c r="A366" s="3"/>
      <c r="B366" s="32"/>
      <c r="C366" s="84" t="s">
        <v>153</v>
      </c>
      <c r="D366" s="30"/>
      <c r="E366" s="30"/>
      <c r="F366" s="30"/>
      <c r="G366" s="29"/>
      <c r="H366" s="28"/>
      <c r="I366" s="224">
        <v>0</v>
      </c>
      <c r="J366" s="225"/>
      <c r="K366" s="82">
        <f>'[1]TOIT 2014'!F95</f>
        <v>74</v>
      </c>
      <c r="L366" s="81">
        <f t="shared" ref="L366:L372" si="8">K366*I366</f>
        <v>0</v>
      </c>
      <c r="M366" s="3"/>
    </row>
    <row r="367" spans="1:13" ht="15.75" customHeight="1">
      <c r="A367" s="3"/>
      <c r="B367" s="32"/>
      <c r="C367" s="84" t="s">
        <v>152</v>
      </c>
      <c r="D367" s="30"/>
      <c r="E367" s="30"/>
      <c r="F367" s="30"/>
      <c r="G367" s="29"/>
      <c r="H367" s="28"/>
      <c r="I367" s="224">
        <v>0</v>
      </c>
      <c r="J367" s="225"/>
      <c r="K367" s="82">
        <f>'[1]TOIT 2014'!F96</f>
        <v>120</v>
      </c>
      <c r="L367" s="81">
        <f t="shared" si="8"/>
        <v>0</v>
      </c>
      <c r="M367" s="3"/>
    </row>
    <row r="368" spans="1:13" ht="15.75" customHeight="1">
      <c r="A368" s="3"/>
      <c r="B368" s="32"/>
      <c r="C368" s="84" t="s">
        <v>151</v>
      </c>
      <c r="D368" s="30"/>
      <c r="E368" s="30"/>
      <c r="F368" s="30"/>
      <c r="G368" s="29"/>
      <c r="H368" s="28"/>
      <c r="I368" s="234">
        <v>1</v>
      </c>
      <c r="J368" s="235"/>
      <c r="K368" s="82">
        <f>'[1]TOIT 2014'!F97</f>
        <v>1330</v>
      </c>
      <c r="L368" s="81">
        <f t="shared" si="8"/>
        <v>1330</v>
      </c>
      <c r="M368" s="3"/>
    </row>
    <row r="369" spans="1:13" ht="15.75" customHeight="1">
      <c r="A369" s="3"/>
      <c r="B369" s="32"/>
      <c r="C369" s="84" t="s">
        <v>150</v>
      </c>
      <c r="D369" s="30"/>
      <c r="E369" s="30"/>
      <c r="F369" s="30"/>
      <c r="G369" s="29"/>
      <c r="H369" s="28"/>
      <c r="I369" s="234">
        <v>0</v>
      </c>
      <c r="J369" s="235"/>
      <c r="K369" s="82">
        <f>'[1]TOIT 2014'!F98</f>
        <v>1730</v>
      </c>
      <c r="L369" s="81">
        <f t="shared" si="8"/>
        <v>0</v>
      </c>
      <c r="M369" s="3"/>
    </row>
    <row r="370" spans="1:13" ht="15.75" customHeight="1">
      <c r="A370" s="3"/>
      <c r="B370" s="32"/>
      <c r="C370" s="84" t="s">
        <v>149</v>
      </c>
      <c r="D370" s="30"/>
      <c r="E370" s="30"/>
      <c r="F370" s="30"/>
      <c r="G370" s="29"/>
      <c r="H370" s="28"/>
      <c r="I370" s="234">
        <v>0</v>
      </c>
      <c r="J370" s="235"/>
      <c r="K370" s="82">
        <f>'[1]TOIT 2014'!F99</f>
        <v>354</v>
      </c>
      <c r="L370" s="81">
        <f t="shared" si="8"/>
        <v>0</v>
      </c>
      <c r="M370" s="3"/>
    </row>
    <row r="371" spans="1:13" ht="15.75" customHeight="1">
      <c r="A371" s="3"/>
      <c r="B371" s="32"/>
      <c r="C371" s="84" t="s">
        <v>148</v>
      </c>
      <c r="D371" s="30"/>
      <c r="E371" s="30"/>
      <c r="F371" s="30"/>
      <c r="G371" s="29"/>
      <c r="H371" s="28"/>
      <c r="I371" s="234">
        <v>0</v>
      </c>
      <c r="J371" s="235"/>
      <c r="K371" s="82">
        <f>'[1]TOIT 2014'!F100</f>
        <v>338</v>
      </c>
      <c r="L371" s="81">
        <f t="shared" si="8"/>
        <v>0</v>
      </c>
      <c r="M371" s="3"/>
    </row>
    <row r="372" spans="1:13" ht="15.75" customHeight="1">
      <c r="A372" s="3"/>
      <c r="B372" s="32"/>
      <c r="C372" s="84" t="s">
        <v>147</v>
      </c>
      <c r="D372" s="30"/>
      <c r="E372" s="30"/>
      <c r="F372" s="30"/>
      <c r="G372" s="29"/>
      <c r="H372" s="28"/>
      <c r="I372" s="234">
        <v>0</v>
      </c>
      <c r="J372" s="235"/>
      <c r="K372" s="82">
        <f>'[1]TOIT 2014'!F101</f>
        <v>930</v>
      </c>
      <c r="L372" s="81">
        <f t="shared" si="8"/>
        <v>0</v>
      </c>
      <c r="M372" s="3"/>
    </row>
    <row r="373" spans="1:13" ht="6.5" customHeight="1">
      <c r="A373" s="3"/>
      <c r="B373" s="32"/>
      <c r="C373" s="31"/>
      <c r="D373" s="30"/>
      <c r="E373" s="30"/>
      <c r="F373" s="30"/>
      <c r="G373" s="29"/>
      <c r="H373" s="28"/>
      <c r="I373" s="28"/>
      <c r="J373" s="28"/>
      <c r="K373" s="27"/>
      <c r="L373" s="89"/>
      <c r="M373" s="3"/>
    </row>
    <row r="374" spans="1:13" ht="15.75" customHeight="1">
      <c r="A374" s="3"/>
      <c r="B374" s="90" t="s">
        <v>146</v>
      </c>
      <c r="C374" s="31"/>
      <c r="D374" s="30"/>
      <c r="E374" s="30"/>
      <c r="F374" s="30"/>
      <c r="G374" s="29"/>
      <c r="H374" s="28"/>
      <c r="I374" s="28"/>
      <c r="J374" s="28"/>
      <c r="K374" s="27"/>
      <c r="L374" s="89"/>
      <c r="M374" s="3"/>
    </row>
    <row r="375" spans="1:13" ht="15.75" customHeight="1">
      <c r="A375" s="3"/>
      <c r="B375" s="32"/>
      <c r="C375" s="31"/>
      <c r="D375" s="30"/>
      <c r="E375" s="30"/>
      <c r="F375" s="30"/>
      <c r="G375" s="29"/>
      <c r="H375" s="28"/>
      <c r="I375" s="28"/>
      <c r="J375" s="28"/>
      <c r="K375" s="27"/>
      <c r="L375" s="89"/>
      <c r="M375" s="3"/>
    </row>
    <row r="376" spans="1:13" ht="15.75" customHeight="1">
      <c r="A376" s="3"/>
      <c r="B376" s="33" t="s">
        <v>145</v>
      </c>
      <c r="C376" s="31"/>
      <c r="D376" s="30"/>
      <c r="E376" s="30"/>
      <c r="F376" s="30"/>
      <c r="G376" s="29"/>
      <c r="H376" s="28"/>
      <c r="I376" s="28"/>
      <c r="J376" s="28"/>
      <c r="K376" s="27"/>
      <c r="L376" s="89"/>
      <c r="M376" s="3"/>
    </row>
    <row r="377" spans="1:13" ht="15" customHeight="1">
      <c r="A377" s="3"/>
      <c r="B377" s="32"/>
      <c r="C377" s="84" t="s">
        <v>144</v>
      </c>
      <c r="D377" s="30"/>
      <c r="E377" s="30"/>
      <c r="F377" s="30"/>
      <c r="G377" s="29"/>
      <c r="H377" s="28"/>
      <c r="I377" s="234">
        <v>0</v>
      </c>
      <c r="J377" s="235"/>
      <c r="K377" s="82">
        <f>'[1]TOIT 2014'!F107</f>
        <v>3242</v>
      </c>
      <c r="L377" s="81">
        <f t="shared" ref="L377:L382" si="9">K377*I377</f>
        <v>0</v>
      </c>
      <c r="M377" s="3"/>
    </row>
    <row r="378" spans="1:13" ht="15" customHeight="1">
      <c r="A378" s="3"/>
      <c r="B378" s="32"/>
      <c r="C378" s="84" t="s">
        <v>143</v>
      </c>
      <c r="D378" s="30"/>
      <c r="E378" s="30"/>
      <c r="F378" s="30"/>
      <c r="G378" s="29"/>
      <c r="H378" s="28"/>
      <c r="I378" s="234">
        <v>0</v>
      </c>
      <c r="J378" s="235"/>
      <c r="K378" s="82">
        <f>'[1]TOIT 2014'!F108</f>
        <v>3242</v>
      </c>
      <c r="L378" s="81">
        <f t="shared" si="9"/>
        <v>0</v>
      </c>
      <c r="M378" s="3"/>
    </row>
    <row r="379" spans="1:13" ht="15" customHeight="1">
      <c r="A379" s="3"/>
      <c r="B379" s="32"/>
      <c r="C379" s="84" t="s">
        <v>142</v>
      </c>
      <c r="D379" s="30"/>
      <c r="E379" s="30"/>
      <c r="F379" s="30"/>
      <c r="G379" s="29"/>
      <c r="H379" s="28"/>
      <c r="I379" s="234">
        <v>1</v>
      </c>
      <c r="J379" s="235"/>
      <c r="K379" s="82">
        <f>'[1]TOIT 2014'!F109</f>
        <v>1273</v>
      </c>
      <c r="L379" s="81">
        <f t="shared" si="9"/>
        <v>1273</v>
      </c>
      <c r="M379" s="3"/>
    </row>
    <row r="380" spans="1:13" ht="15" customHeight="1">
      <c r="A380" s="3"/>
      <c r="B380" s="32"/>
      <c r="C380" s="84" t="s">
        <v>141</v>
      </c>
      <c r="D380" s="30"/>
      <c r="E380" s="30"/>
      <c r="F380" s="30"/>
      <c r="G380" s="29"/>
      <c r="H380" s="28"/>
      <c r="I380" s="234">
        <v>0</v>
      </c>
      <c r="J380" s="235"/>
      <c r="K380" s="82">
        <f>'[1]TOIT 2014'!F110</f>
        <v>7670</v>
      </c>
      <c r="L380" s="81">
        <f t="shared" si="9"/>
        <v>0</v>
      </c>
      <c r="M380" s="3"/>
    </row>
    <row r="381" spans="1:13" ht="15" customHeight="1">
      <c r="A381" s="3"/>
      <c r="B381" s="32"/>
      <c r="C381" s="84" t="s">
        <v>140</v>
      </c>
      <c r="D381" s="30"/>
      <c r="E381" s="30"/>
      <c r="F381" s="30"/>
      <c r="G381" s="29"/>
      <c r="H381" s="28"/>
      <c r="I381" s="234">
        <v>0</v>
      </c>
      <c r="J381" s="235"/>
      <c r="K381" s="82">
        <f>'[1]TOIT 2014'!F111</f>
        <v>8282</v>
      </c>
      <c r="L381" s="81">
        <f t="shared" si="9"/>
        <v>0</v>
      </c>
      <c r="M381" s="3"/>
    </row>
    <row r="382" spans="1:13" ht="15" customHeight="1">
      <c r="A382" s="3"/>
      <c r="B382" s="32"/>
      <c r="C382" s="84" t="s">
        <v>139</v>
      </c>
      <c r="D382" s="30"/>
      <c r="E382" s="30"/>
      <c r="F382" s="30"/>
      <c r="G382" s="29"/>
      <c r="H382" s="28"/>
      <c r="I382" s="234">
        <v>0</v>
      </c>
      <c r="J382" s="235"/>
      <c r="K382" s="82">
        <f>'[1]TOIT 2014'!F112</f>
        <v>7570</v>
      </c>
      <c r="L382" s="81">
        <f t="shared" si="9"/>
        <v>0</v>
      </c>
      <c r="M382" s="3"/>
    </row>
    <row r="383" spans="1:13" ht="6.5" customHeight="1">
      <c r="A383" s="3"/>
      <c r="B383" s="32"/>
      <c r="C383" s="84"/>
      <c r="D383" s="30"/>
      <c r="E383" s="30"/>
      <c r="F383" s="30"/>
      <c r="G383" s="29"/>
      <c r="H383" s="28"/>
      <c r="I383" s="28"/>
      <c r="J383" s="28"/>
      <c r="K383" s="82"/>
      <c r="L383" s="81"/>
      <c r="M383" s="3"/>
    </row>
    <row r="384" spans="1:13" ht="15" customHeight="1">
      <c r="A384" s="3"/>
      <c r="B384" s="32"/>
      <c r="C384" s="84" t="s">
        <v>138</v>
      </c>
      <c r="D384" s="30"/>
      <c r="E384" s="30"/>
      <c r="F384" s="30"/>
      <c r="G384" s="29"/>
      <c r="H384" s="28"/>
      <c r="I384" s="234">
        <v>0</v>
      </c>
      <c r="J384" s="235"/>
      <c r="K384" s="82">
        <f>'[1]TOIT 2014'!F115</f>
        <v>1075</v>
      </c>
      <c r="L384" s="81">
        <f t="shared" ref="L384:L389" si="10">K384*I384</f>
        <v>0</v>
      </c>
      <c r="M384" s="3"/>
    </row>
    <row r="385" spans="1:13" ht="15" customHeight="1">
      <c r="A385" s="3"/>
      <c r="B385" s="32"/>
      <c r="C385" s="84" t="s">
        <v>137</v>
      </c>
      <c r="D385" s="30"/>
      <c r="E385" s="30"/>
      <c r="F385" s="30"/>
      <c r="G385" s="29"/>
      <c r="H385" s="28"/>
      <c r="I385" s="234">
        <v>0</v>
      </c>
      <c r="J385" s="235"/>
      <c r="K385" s="82">
        <f>'[1]TOIT 2014'!F116</f>
        <v>2224</v>
      </c>
      <c r="L385" s="81">
        <f t="shared" si="10"/>
        <v>0</v>
      </c>
      <c r="M385" s="3"/>
    </row>
    <row r="386" spans="1:13" ht="15" customHeight="1">
      <c r="A386" s="3"/>
      <c r="B386" s="32"/>
      <c r="C386" s="84" t="s">
        <v>136</v>
      </c>
      <c r="D386" s="30"/>
      <c r="E386" s="30"/>
      <c r="F386" s="30"/>
      <c r="G386" s="29"/>
      <c r="H386" s="28"/>
      <c r="I386" s="234">
        <v>1</v>
      </c>
      <c r="J386" s="235"/>
      <c r="K386" s="82">
        <f>'[1]TOIT 2014'!F117</f>
        <v>2365</v>
      </c>
      <c r="L386" s="81">
        <f t="shared" si="10"/>
        <v>2365</v>
      </c>
      <c r="M386" s="3"/>
    </row>
    <row r="387" spans="1:13" ht="15" customHeight="1">
      <c r="A387" s="3"/>
      <c r="B387" s="32"/>
      <c r="C387" s="84" t="s">
        <v>135</v>
      </c>
      <c r="D387" s="30"/>
      <c r="E387" s="30"/>
      <c r="F387" s="30"/>
      <c r="G387" s="29"/>
      <c r="H387" s="28"/>
      <c r="I387" s="234">
        <v>0</v>
      </c>
      <c r="J387" s="235"/>
      <c r="K387" s="82">
        <f>'[1]TOIT 2014'!F118</f>
        <v>2740</v>
      </c>
      <c r="L387" s="81">
        <f t="shared" si="10"/>
        <v>0</v>
      </c>
      <c r="M387" s="3"/>
    </row>
    <row r="388" spans="1:13" ht="15" customHeight="1">
      <c r="A388" s="3"/>
      <c r="B388" s="32"/>
      <c r="C388" s="84" t="s">
        <v>134</v>
      </c>
      <c r="D388" s="30"/>
      <c r="E388" s="30"/>
      <c r="F388" s="30"/>
      <c r="G388" s="29"/>
      <c r="H388" s="28"/>
      <c r="I388" s="234">
        <v>0</v>
      </c>
      <c r="J388" s="235"/>
      <c r="K388" s="82">
        <f>'[1]TOIT 2014'!F119</f>
        <v>3890</v>
      </c>
      <c r="L388" s="81">
        <f t="shared" si="10"/>
        <v>0</v>
      </c>
      <c r="M388" s="3"/>
    </row>
    <row r="389" spans="1:13" ht="15" customHeight="1">
      <c r="A389" s="3"/>
      <c r="B389" s="32"/>
      <c r="C389" s="84" t="s">
        <v>133</v>
      </c>
      <c r="D389" s="30"/>
      <c r="E389" s="30"/>
      <c r="F389" s="30"/>
      <c r="G389" s="29"/>
      <c r="H389" s="28"/>
      <c r="I389" s="234">
        <v>0</v>
      </c>
      <c r="J389" s="235"/>
      <c r="K389" s="82">
        <f>'[1]TOIT 2014'!F120</f>
        <v>1920</v>
      </c>
      <c r="L389" s="81">
        <f t="shared" si="10"/>
        <v>0</v>
      </c>
      <c r="M389" s="3"/>
    </row>
    <row r="390" spans="1:13" ht="15" customHeight="1" thickBot="1">
      <c r="A390" s="3"/>
      <c r="B390" s="25"/>
      <c r="C390" s="24"/>
      <c r="D390" s="23"/>
      <c r="E390" s="23"/>
      <c r="F390" s="23"/>
      <c r="G390" s="22"/>
      <c r="H390" s="21"/>
      <c r="I390" s="21"/>
      <c r="J390" s="21"/>
      <c r="K390" s="50"/>
      <c r="L390" s="88"/>
      <c r="M390" s="3"/>
    </row>
    <row r="391" spans="1:13" ht="15" customHeight="1" thickBot="1">
      <c r="A391" s="3"/>
      <c r="B391" s="49"/>
      <c r="C391" s="49"/>
      <c r="D391" s="49"/>
      <c r="E391" s="49"/>
      <c r="F391" s="49"/>
      <c r="G391" s="48"/>
      <c r="H391" s="47"/>
      <c r="I391" s="47"/>
      <c r="J391" s="47"/>
      <c r="K391" s="46"/>
      <c r="L391" s="87"/>
      <c r="M391" s="3"/>
    </row>
    <row r="392" spans="1:13" ht="15" customHeight="1" thickBot="1">
      <c r="A392" s="3"/>
      <c r="B392" s="44" t="s">
        <v>132</v>
      </c>
      <c r="C392" s="39"/>
      <c r="D392" s="39"/>
      <c r="E392" s="39"/>
      <c r="F392" s="39"/>
      <c r="G392" s="38"/>
      <c r="H392" s="37"/>
      <c r="I392" s="37"/>
      <c r="J392" s="37"/>
      <c r="K392" s="43" t="s">
        <v>10</v>
      </c>
      <c r="L392" s="86">
        <f>SUM(L393:L433)</f>
        <v>17532.180000000004</v>
      </c>
      <c r="M392" s="3"/>
    </row>
    <row r="393" spans="1:13" ht="15" customHeight="1">
      <c r="A393" s="3"/>
      <c r="B393" s="41"/>
      <c r="C393" s="40"/>
      <c r="D393" s="39"/>
      <c r="E393" s="39"/>
      <c r="F393" s="39"/>
      <c r="G393" s="38"/>
      <c r="H393" s="37"/>
      <c r="I393" s="37"/>
      <c r="J393" s="37"/>
      <c r="K393" s="36"/>
      <c r="L393" s="85"/>
      <c r="M393" s="3"/>
    </row>
    <row r="394" spans="1:13" ht="15" customHeight="1">
      <c r="A394" s="3"/>
      <c r="B394" s="33" t="s">
        <v>131</v>
      </c>
      <c r="C394" s="31"/>
      <c r="D394" s="30"/>
      <c r="E394" s="30"/>
      <c r="F394" s="30"/>
      <c r="G394" s="29"/>
      <c r="H394" s="28"/>
      <c r="I394" s="231"/>
      <c r="J394" s="231"/>
      <c r="K394" s="1" t="s">
        <v>8</v>
      </c>
      <c r="L394" s="34" t="s">
        <v>7</v>
      </c>
      <c r="M394" s="3"/>
    </row>
    <row r="395" spans="1:13" ht="15" customHeight="1">
      <c r="A395" s="3"/>
      <c r="B395" s="32"/>
      <c r="C395" s="84" t="s">
        <v>130</v>
      </c>
      <c r="D395" s="66">
        <v>2</v>
      </c>
      <c r="E395" s="30"/>
      <c r="F395" s="30"/>
      <c r="G395" s="29"/>
      <c r="H395" s="28"/>
      <c r="I395" s="28"/>
      <c r="J395" s="28"/>
      <c r="K395" s="73"/>
      <c r="L395" s="83"/>
      <c r="M395" s="3"/>
    </row>
    <row r="396" spans="1:13" ht="15" customHeight="1">
      <c r="A396" s="3"/>
      <c r="B396" s="32"/>
      <c r="C396" s="31"/>
      <c r="D396" s="30"/>
      <c r="E396" s="30"/>
      <c r="F396" s="30"/>
      <c r="G396" s="29"/>
      <c r="H396" s="28"/>
      <c r="I396" s="28"/>
      <c r="J396" s="28"/>
      <c r="K396" s="73"/>
      <c r="L396" s="83"/>
      <c r="M396" s="3"/>
    </row>
    <row r="397" spans="1:13" ht="15.75" customHeight="1">
      <c r="A397" s="3"/>
      <c r="B397" s="32"/>
      <c r="C397" s="31" t="s">
        <v>85</v>
      </c>
      <c r="D397" s="66">
        <v>1</v>
      </c>
      <c r="E397" s="30"/>
      <c r="F397" s="30"/>
      <c r="G397" s="29"/>
      <c r="H397" s="28" t="str">
        <f>IF(AND($D$395=18,D397&lt;=5),"PVC BLANC","")</f>
        <v/>
      </c>
      <c r="I397" s="224">
        <v>0</v>
      </c>
      <c r="J397" s="225"/>
      <c r="K397" s="82">
        <f>INDEX('[1]MEN 2014'!E8:J64,D397,D395)</f>
        <v>1753.2180000000003</v>
      </c>
      <c r="L397" s="81">
        <f t="shared" ref="L397:L408" si="11">IF(K397="N/A","N/A",K397*I397)</f>
        <v>0</v>
      </c>
      <c r="M397" s="3"/>
    </row>
    <row r="398" spans="1:13" ht="15.75" customHeight="1">
      <c r="A398" s="3"/>
      <c r="B398" s="32"/>
      <c r="C398" s="31" t="s">
        <v>85</v>
      </c>
      <c r="D398" s="66">
        <v>1</v>
      </c>
      <c r="E398" s="30"/>
      <c r="F398" s="30"/>
      <c r="G398" s="29"/>
      <c r="H398" s="28" t="str">
        <f t="shared" ref="H398:H408" si="12">IF(AND($D$395=3,D398&lt;=5),"ALU","")</f>
        <v/>
      </c>
      <c r="I398" s="224">
        <v>0</v>
      </c>
      <c r="J398" s="225"/>
      <c r="K398" s="82">
        <f>INDEX('[1]MEN 2014'!E8:J64,D398,D395)</f>
        <v>1753.2180000000003</v>
      </c>
      <c r="L398" s="81">
        <f t="shared" si="11"/>
        <v>0</v>
      </c>
      <c r="M398" s="3"/>
    </row>
    <row r="399" spans="1:13" ht="15.75" customHeight="1">
      <c r="A399" s="3"/>
      <c r="B399" s="32"/>
      <c r="C399" s="31" t="s">
        <v>85</v>
      </c>
      <c r="D399" s="66">
        <v>1</v>
      </c>
      <c r="E399" s="30"/>
      <c r="F399" s="30"/>
      <c r="G399" s="29"/>
      <c r="H399" s="28" t="str">
        <f t="shared" si="12"/>
        <v/>
      </c>
      <c r="I399" s="224">
        <v>0</v>
      </c>
      <c r="J399" s="225"/>
      <c r="K399" s="82">
        <f>INDEX('[1]MEN 2014'!E8:J64,D399,D395)</f>
        <v>1753.2180000000003</v>
      </c>
      <c r="L399" s="81">
        <f t="shared" si="11"/>
        <v>0</v>
      </c>
      <c r="M399" s="3"/>
    </row>
    <row r="400" spans="1:13" ht="15.75" customHeight="1">
      <c r="A400" s="3"/>
      <c r="B400" s="32"/>
      <c r="C400" s="31" t="s">
        <v>85</v>
      </c>
      <c r="D400" s="66">
        <v>1</v>
      </c>
      <c r="E400" s="30"/>
      <c r="F400" s="30"/>
      <c r="G400" s="29"/>
      <c r="H400" s="28" t="str">
        <f t="shared" si="12"/>
        <v/>
      </c>
      <c r="I400" s="224">
        <v>0</v>
      </c>
      <c r="J400" s="225"/>
      <c r="K400" s="82">
        <f>INDEX('[1]MEN 2014'!E8:J64,D400,D395)</f>
        <v>1753.2180000000003</v>
      </c>
      <c r="L400" s="81">
        <f t="shared" si="11"/>
        <v>0</v>
      </c>
      <c r="M400" s="3"/>
    </row>
    <row r="401" spans="1:13" ht="15.75" customHeight="1">
      <c r="A401" s="3"/>
      <c r="B401" s="32"/>
      <c r="C401" s="31" t="s">
        <v>85</v>
      </c>
      <c r="D401" s="66">
        <v>1</v>
      </c>
      <c r="E401" s="30"/>
      <c r="F401" s="30"/>
      <c r="G401" s="29"/>
      <c r="H401" s="28" t="str">
        <f t="shared" si="12"/>
        <v/>
      </c>
      <c r="I401" s="224">
        <v>0</v>
      </c>
      <c r="J401" s="225"/>
      <c r="K401" s="82">
        <f>INDEX('[1]MEN 2014'!E8:J64,D401,D395)</f>
        <v>1753.2180000000003</v>
      </c>
      <c r="L401" s="81">
        <f t="shared" si="11"/>
        <v>0</v>
      </c>
      <c r="M401" s="3"/>
    </row>
    <row r="402" spans="1:13" ht="15.75" customHeight="1">
      <c r="A402" s="3"/>
      <c r="B402" s="32"/>
      <c r="C402" s="31" t="s">
        <v>85</v>
      </c>
      <c r="D402" s="66">
        <v>1</v>
      </c>
      <c r="E402" s="30"/>
      <c r="F402" s="30"/>
      <c r="G402" s="29"/>
      <c r="H402" s="28" t="str">
        <f t="shared" si="12"/>
        <v/>
      </c>
      <c r="I402" s="224">
        <v>10</v>
      </c>
      <c r="J402" s="225"/>
      <c r="K402" s="82">
        <f>INDEX('[1]MEN 2014'!E8:J64,D402,D395)</f>
        <v>1753.2180000000003</v>
      </c>
      <c r="L402" s="81">
        <f t="shared" si="11"/>
        <v>17532.180000000004</v>
      </c>
      <c r="M402" s="3"/>
    </row>
    <row r="403" spans="1:13" ht="15.75" customHeight="1">
      <c r="A403" s="3"/>
      <c r="B403" s="32"/>
      <c r="C403" s="31" t="s">
        <v>85</v>
      </c>
      <c r="D403" s="66">
        <v>1</v>
      </c>
      <c r="E403" s="30"/>
      <c r="F403" s="30"/>
      <c r="G403" s="29"/>
      <c r="H403" s="28" t="str">
        <f t="shared" si="12"/>
        <v/>
      </c>
      <c r="I403" s="224">
        <v>0</v>
      </c>
      <c r="J403" s="225"/>
      <c r="K403" s="82">
        <f>INDEX('[1]MEN 2014'!E8:J64,D403,D395)</f>
        <v>1753.2180000000003</v>
      </c>
      <c r="L403" s="81">
        <f t="shared" si="11"/>
        <v>0</v>
      </c>
      <c r="M403" s="3"/>
    </row>
    <row r="404" spans="1:13" ht="15.75" customHeight="1">
      <c r="A404" s="3"/>
      <c r="B404" s="32"/>
      <c r="C404" s="31" t="s">
        <v>85</v>
      </c>
      <c r="D404" s="66">
        <v>1</v>
      </c>
      <c r="E404" s="30"/>
      <c r="F404" s="30"/>
      <c r="G404" s="29"/>
      <c r="H404" s="28" t="str">
        <f t="shared" si="12"/>
        <v/>
      </c>
      <c r="I404" s="224">
        <v>0</v>
      </c>
      <c r="J404" s="225"/>
      <c r="K404" s="82">
        <f>INDEX('[1]MEN 2014'!E8:J64,D404,D395)</f>
        <v>1753.2180000000003</v>
      </c>
      <c r="L404" s="81">
        <f t="shared" si="11"/>
        <v>0</v>
      </c>
      <c r="M404" s="3"/>
    </row>
    <row r="405" spans="1:13" ht="15.75" customHeight="1">
      <c r="A405" s="3"/>
      <c r="B405" s="32"/>
      <c r="C405" s="31" t="s">
        <v>85</v>
      </c>
      <c r="D405" s="66">
        <v>1</v>
      </c>
      <c r="E405" s="30"/>
      <c r="F405" s="30"/>
      <c r="G405" s="29"/>
      <c r="H405" s="28" t="str">
        <f t="shared" si="12"/>
        <v/>
      </c>
      <c r="I405" s="224">
        <v>0</v>
      </c>
      <c r="J405" s="225"/>
      <c r="K405" s="82">
        <f>INDEX('[1]MEN 2014'!E8:J64,D405,D395)</f>
        <v>1753.2180000000003</v>
      </c>
      <c r="L405" s="81">
        <f t="shared" si="11"/>
        <v>0</v>
      </c>
      <c r="M405" s="3"/>
    </row>
    <row r="406" spans="1:13" ht="15.75" customHeight="1">
      <c r="A406" s="3"/>
      <c r="B406" s="32"/>
      <c r="C406" s="31" t="s">
        <v>85</v>
      </c>
      <c r="D406" s="66">
        <v>1</v>
      </c>
      <c r="E406" s="30"/>
      <c r="F406" s="30"/>
      <c r="G406" s="29"/>
      <c r="H406" s="28" t="str">
        <f t="shared" si="12"/>
        <v/>
      </c>
      <c r="I406" s="224">
        <v>0</v>
      </c>
      <c r="J406" s="225"/>
      <c r="K406" s="82">
        <f>INDEX('[1]MEN 2014'!E8:J64,D406,D395)</f>
        <v>1753.2180000000003</v>
      </c>
      <c r="L406" s="81">
        <f t="shared" si="11"/>
        <v>0</v>
      </c>
      <c r="M406" s="3"/>
    </row>
    <row r="407" spans="1:13" ht="15.75" customHeight="1">
      <c r="A407" s="3"/>
      <c r="B407" s="32"/>
      <c r="C407" s="31" t="s">
        <v>85</v>
      </c>
      <c r="D407" s="66">
        <v>1</v>
      </c>
      <c r="E407" s="30"/>
      <c r="F407" s="30"/>
      <c r="G407" s="29"/>
      <c r="H407" s="28" t="str">
        <f t="shared" si="12"/>
        <v/>
      </c>
      <c r="I407" s="224">
        <v>0</v>
      </c>
      <c r="J407" s="225"/>
      <c r="K407" s="82">
        <f>INDEX('[1]MEN 2014'!E8:J64,D407,D395)</f>
        <v>1753.2180000000003</v>
      </c>
      <c r="L407" s="81">
        <f t="shared" si="11"/>
        <v>0</v>
      </c>
      <c r="M407" s="3"/>
    </row>
    <row r="408" spans="1:13" ht="15.75" customHeight="1">
      <c r="A408" s="3"/>
      <c r="B408" s="32"/>
      <c r="C408" s="31" t="s">
        <v>85</v>
      </c>
      <c r="D408" s="66">
        <v>1</v>
      </c>
      <c r="E408" s="30"/>
      <c r="F408" s="30"/>
      <c r="G408" s="29"/>
      <c r="H408" s="28" t="str">
        <f t="shared" si="12"/>
        <v/>
      </c>
      <c r="I408" s="224">
        <v>0</v>
      </c>
      <c r="J408" s="225"/>
      <c r="K408" s="82">
        <f>INDEX('[1]MEN 2014'!E8:J64,D408,D395)</f>
        <v>1753.2180000000003</v>
      </c>
      <c r="L408" s="81">
        <f t="shared" si="11"/>
        <v>0</v>
      </c>
      <c r="M408" s="3"/>
    </row>
    <row r="409" spans="1:13" ht="15" customHeight="1">
      <c r="A409" s="3"/>
      <c r="B409" s="32"/>
      <c r="C409" s="31"/>
      <c r="D409" s="30"/>
      <c r="E409" s="30"/>
      <c r="F409" s="30"/>
      <c r="G409" s="29"/>
      <c r="H409" s="28"/>
      <c r="I409" s="28"/>
      <c r="J409" s="28"/>
      <c r="K409" s="27"/>
      <c r="L409" s="80"/>
      <c r="M409" s="3"/>
    </row>
    <row r="410" spans="1:13" ht="15" customHeight="1">
      <c r="A410" s="3"/>
      <c r="B410" s="33" t="s">
        <v>129</v>
      </c>
      <c r="C410" s="31"/>
      <c r="D410" s="30"/>
      <c r="E410" s="30"/>
      <c r="F410" s="30"/>
      <c r="G410" s="29"/>
      <c r="H410" s="28"/>
      <c r="I410" s="28"/>
      <c r="J410" s="28"/>
      <c r="K410" s="27"/>
      <c r="L410" s="80"/>
      <c r="M410" s="3"/>
    </row>
    <row r="411" spans="1:13" ht="15" customHeight="1">
      <c r="A411" s="3"/>
      <c r="B411" s="32"/>
      <c r="C411" s="31"/>
      <c r="D411" s="30"/>
      <c r="E411" s="30"/>
      <c r="F411" s="30"/>
      <c r="G411" s="29"/>
      <c r="H411" s="28"/>
      <c r="I411" s="236">
        <v>0</v>
      </c>
      <c r="J411" s="237"/>
      <c r="K411" s="27"/>
      <c r="L411" s="80"/>
      <c r="M411" s="3"/>
    </row>
    <row r="412" spans="1:13" ht="15" customHeight="1">
      <c r="A412" s="3"/>
      <c r="B412" s="32"/>
      <c r="C412" s="31" t="s">
        <v>126</v>
      </c>
      <c r="D412" s="66">
        <v>2</v>
      </c>
      <c r="E412" s="30"/>
      <c r="F412" s="30"/>
      <c r="G412" s="29"/>
      <c r="H412" s="28"/>
      <c r="I412" s="255">
        <f>I411</f>
        <v>0</v>
      </c>
      <c r="J412" s="256"/>
      <c r="K412" s="27"/>
      <c r="L412" s="80"/>
      <c r="M412" s="3"/>
    </row>
    <row r="413" spans="1:13" ht="15" customHeight="1">
      <c r="A413" s="3"/>
      <c r="B413" s="32"/>
      <c r="C413" s="31"/>
      <c r="D413" s="30"/>
      <c r="E413" s="30"/>
      <c r="F413" s="30"/>
      <c r="G413" s="29"/>
      <c r="H413" s="28"/>
      <c r="I413" s="28"/>
      <c r="J413" s="28"/>
      <c r="K413" s="27"/>
      <c r="L413" s="80"/>
      <c r="M413" s="3"/>
    </row>
    <row r="414" spans="1:13" ht="15" customHeight="1">
      <c r="A414" s="3"/>
      <c r="B414" s="32"/>
      <c r="C414" s="31" t="s">
        <v>85</v>
      </c>
      <c r="D414" s="66">
        <v>1</v>
      </c>
      <c r="E414" s="30"/>
      <c r="F414" s="30"/>
      <c r="G414" s="29"/>
      <c r="H414" s="28"/>
      <c r="I414" s="224">
        <v>0</v>
      </c>
      <c r="J414" s="225"/>
      <c r="K414" s="27">
        <f>INDEX('[1]PE PG 2014'!W10:Z28,D414,D412)</f>
        <v>743.4</v>
      </c>
      <c r="L414" s="26">
        <f>IF(K414="N/A","N/A",K414*I414)</f>
        <v>0</v>
      </c>
      <c r="M414" s="3"/>
    </row>
    <row r="415" spans="1:13" ht="15" customHeight="1">
      <c r="A415" s="3"/>
      <c r="B415" s="32"/>
      <c r="C415" s="31"/>
      <c r="D415" s="30"/>
      <c r="E415" s="30"/>
      <c r="F415" s="30"/>
      <c r="G415" s="29"/>
      <c r="H415" s="28"/>
      <c r="I415" s="28"/>
      <c r="J415" s="28"/>
      <c r="K415" s="27"/>
      <c r="L415" s="26"/>
      <c r="M415" s="3"/>
    </row>
    <row r="416" spans="1:13" ht="15" customHeight="1">
      <c r="A416" s="3"/>
      <c r="B416" s="32"/>
      <c r="C416" s="31"/>
      <c r="D416" s="30"/>
      <c r="E416" s="30"/>
      <c r="F416" s="30"/>
      <c r="G416" s="29"/>
      <c r="H416" s="28"/>
      <c r="I416" s="28"/>
      <c r="J416" s="28"/>
      <c r="K416" s="27"/>
      <c r="L416" s="26"/>
      <c r="M416" s="3"/>
    </row>
    <row r="417" spans="1:13" ht="15" customHeight="1">
      <c r="A417" s="3"/>
      <c r="B417" s="33" t="s">
        <v>128</v>
      </c>
      <c r="C417" s="31"/>
      <c r="D417" s="30"/>
      <c r="E417" s="30"/>
      <c r="F417" s="30"/>
      <c r="G417" s="29"/>
      <c r="H417" s="28"/>
      <c r="I417" s="28"/>
      <c r="J417" s="28"/>
      <c r="K417" s="27"/>
      <c r="L417" s="26"/>
      <c r="M417" s="3"/>
    </row>
    <row r="418" spans="1:13" ht="15" customHeight="1">
      <c r="A418" s="3"/>
      <c r="B418" s="32"/>
      <c r="C418" s="31" t="s">
        <v>127</v>
      </c>
      <c r="D418" s="66">
        <v>1</v>
      </c>
      <c r="E418" s="30"/>
      <c r="F418" s="30"/>
      <c r="G418" s="29"/>
      <c r="H418" s="28"/>
      <c r="I418" s="28"/>
      <c r="J418" s="28"/>
      <c r="K418" s="27"/>
      <c r="L418" s="26"/>
      <c r="M418" s="3"/>
    </row>
    <row r="419" spans="1:13" ht="15" customHeight="1">
      <c r="A419" s="3"/>
      <c r="B419" s="32"/>
      <c r="C419" s="31" t="s">
        <v>126</v>
      </c>
      <c r="D419" s="66">
        <v>1</v>
      </c>
      <c r="E419" s="30"/>
      <c r="F419" s="30"/>
      <c r="G419" s="29"/>
      <c r="H419" s="79" t="str">
        <f>IF(AND(OR(D418=8,D418=9),OR(D419=1,D419=2)),"prémontée",(IF(AND(OR(D418=8,D418=9),OR(D419=3,D419=4,D419=5,D420=6,D419=7,D419=8,D419=9)),"démontée","")))</f>
        <v/>
      </c>
      <c r="I419" s="224">
        <v>0</v>
      </c>
      <c r="J419" s="225"/>
      <c r="K419" s="27">
        <f>INDEX('[1]PE PG 2014'!G34:N46,D418,D419)</f>
        <v>460</v>
      </c>
      <c r="L419" s="26">
        <f>K419*I419</f>
        <v>0</v>
      </c>
      <c r="M419" s="3"/>
    </row>
    <row r="420" spans="1:13" ht="6.5" customHeight="1">
      <c r="A420" s="3"/>
      <c r="B420" s="32"/>
      <c r="C420" s="31"/>
      <c r="D420" s="30"/>
      <c r="E420" s="30"/>
      <c r="F420" s="30"/>
      <c r="G420" s="29"/>
      <c r="H420" s="28"/>
      <c r="I420" s="28"/>
      <c r="J420" s="28"/>
      <c r="K420" s="27"/>
      <c r="L420" s="26"/>
      <c r="M420" s="3"/>
    </row>
    <row r="421" spans="1:13" ht="15" customHeight="1">
      <c r="A421" s="3"/>
      <c r="B421" s="32"/>
      <c r="C421" s="78" t="s">
        <v>85</v>
      </c>
      <c r="D421" s="66" t="b">
        <v>0</v>
      </c>
      <c r="E421" s="30"/>
      <c r="F421" s="30"/>
      <c r="G421" s="29"/>
      <c r="H421" s="28"/>
      <c r="I421" s="255">
        <f>I419</f>
        <v>0</v>
      </c>
      <c r="J421" s="256"/>
      <c r="K421" s="27">
        <f>IF(D421=TRUE,IF(D418=1,(IF(D418=1,(INDEX('[1]PE PG 2014'!G48:N48,1,D419)),0)),0),0)</f>
        <v>0</v>
      </c>
      <c r="L421" s="26">
        <f>K421*I421</f>
        <v>0</v>
      </c>
      <c r="M421" s="3"/>
    </row>
    <row r="422" spans="1:13" ht="15" customHeight="1">
      <c r="A422" s="3"/>
      <c r="B422" s="32"/>
      <c r="C422" s="31"/>
      <c r="D422" s="30"/>
      <c r="E422" s="30"/>
      <c r="F422" s="30"/>
      <c r="G422" s="29"/>
      <c r="H422" s="28"/>
      <c r="I422" s="28"/>
      <c r="J422" s="28"/>
      <c r="K422" s="27"/>
      <c r="L422" s="26"/>
      <c r="M422" s="3"/>
    </row>
    <row r="423" spans="1:13" ht="15" customHeight="1">
      <c r="A423" s="3"/>
      <c r="B423" s="32"/>
      <c r="C423" s="31" t="s">
        <v>125</v>
      </c>
      <c r="D423" s="30"/>
      <c r="E423" s="30"/>
      <c r="F423" s="30"/>
      <c r="G423" s="29"/>
      <c r="H423" s="28"/>
      <c r="I423" s="224">
        <v>0</v>
      </c>
      <c r="J423" s="225"/>
      <c r="K423" s="27">
        <f>'[1]PE PG 2014'!G45</f>
        <v>760</v>
      </c>
      <c r="L423" s="26">
        <f>K423*I423</f>
        <v>0</v>
      </c>
      <c r="M423" s="3"/>
    </row>
    <row r="424" spans="1:13" ht="15" customHeight="1">
      <c r="A424" s="3"/>
      <c r="B424" s="32"/>
      <c r="C424" s="31" t="s">
        <v>124</v>
      </c>
      <c r="D424" s="30"/>
      <c r="E424" s="30"/>
      <c r="F424" s="30"/>
      <c r="G424" s="29"/>
      <c r="H424" s="28"/>
      <c r="I424" s="224">
        <v>0</v>
      </c>
      <c r="J424" s="225"/>
      <c r="K424" s="27">
        <f>'[1]PE PG 2014'!G46</f>
        <v>880</v>
      </c>
      <c r="L424" s="26">
        <f>K424*I424</f>
        <v>0</v>
      </c>
      <c r="M424" s="3"/>
    </row>
    <row r="425" spans="1:13" ht="15" customHeight="1">
      <c r="A425" s="3"/>
      <c r="B425" s="32"/>
      <c r="C425" s="31" t="str">
        <f>'[1]PE PG 2014'!B49</f>
        <v>PORTE DE SERVICE 80 ou 90/200 BOIS EXO OU PVC 3PTS</v>
      </c>
      <c r="D425" s="30"/>
      <c r="E425" s="30"/>
      <c r="F425" s="30"/>
      <c r="G425" s="29"/>
      <c r="H425" s="28"/>
      <c r="I425" s="224">
        <v>0</v>
      </c>
      <c r="J425" s="225"/>
      <c r="K425" s="27">
        <f>'[1]PE PG 2014'!I49</f>
        <v>630</v>
      </c>
      <c r="L425" s="26">
        <f>K425*I425</f>
        <v>0</v>
      </c>
      <c r="M425" s="3"/>
    </row>
    <row r="426" spans="1:13" ht="15" customHeight="1">
      <c r="A426" s="3"/>
      <c r="B426" s="32"/>
      <c r="C426" s="31" t="str">
        <f>'[1]PE PG 2014'!B50</f>
        <v>PORTE DE SERVICE 80 ou 90/200 ACIER RAINUEE M 3PTS</v>
      </c>
      <c r="D426" s="30"/>
      <c r="E426" s="30"/>
      <c r="F426" s="30"/>
      <c r="G426" s="29"/>
      <c r="H426" s="28"/>
      <c r="I426" s="224">
        <v>0</v>
      </c>
      <c r="J426" s="225"/>
      <c r="K426" s="27">
        <f>'[1]PE PG 2014'!I50</f>
        <v>940</v>
      </c>
      <c r="L426" s="26">
        <f>K426*I426</f>
        <v>0</v>
      </c>
      <c r="M426" s="3"/>
    </row>
    <row r="427" spans="1:13" ht="15" customHeight="1">
      <c r="A427" s="3"/>
      <c r="B427" s="32"/>
      <c r="C427" s="31" t="s">
        <v>123</v>
      </c>
      <c r="D427" s="30"/>
      <c r="E427" s="30"/>
      <c r="F427" s="30"/>
      <c r="G427" s="29"/>
      <c r="H427" s="28"/>
      <c r="I427" s="224">
        <v>0</v>
      </c>
      <c r="J427" s="225"/>
      <c r="K427" s="27">
        <f>'[1]PE PG 2014'!I52</f>
        <v>110</v>
      </c>
      <c r="L427" s="26">
        <f>K427*I427</f>
        <v>0</v>
      </c>
      <c r="M427" s="3"/>
    </row>
    <row r="428" spans="1:13" ht="15" customHeight="1">
      <c r="A428" s="3"/>
      <c r="B428" s="32"/>
      <c r="C428" s="31"/>
      <c r="D428" s="30"/>
      <c r="E428" s="30"/>
      <c r="F428" s="30"/>
      <c r="G428" s="29"/>
      <c r="H428" s="28"/>
      <c r="I428" s="28"/>
      <c r="J428" s="28"/>
      <c r="K428" s="27"/>
      <c r="L428" s="26"/>
      <c r="M428" s="3"/>
    </row>
    <row r="429" spans="1:13" ht="15" customHeight="1">
      <c r="A429" s="3"/>
      <c r="B429" s="32"/>
      <c r="C429" s="31" t="str">
        <f>'[1]PE PG 2014'!B56</f>
        <v>PORTILLON DE SERVICE SUR PG 240/200 METAL BASCULANTE à débordement</v>
      </c>
      <c r="D429" s="30"/>
      <c r="E429" s="30"/>
      <c r="F429" s="30"/>
      <c r="G429" s="29"/>
      <c r="H429" s="28"/>
      <c r="I429" s="224">
        <v>0</v>
      </c>
      <c r="J429" s="225"/>
      <c r="K429" s="27">
        <f>'[1]PE PG 2014'!N56</f>
        <v>770</v>
      </c>
      <c r="L429" s="26">
        <f>K429*I429</f>
        <v>0</v>
      </c>
      <c r="M429" s="3"/>
    </row>
    <row r="430" spans="1:13" ht="15" customHeight="1">
      <c r="A430" s="3"/>
      <c r="B430" s="32"/>
      <c r="C430" s="31" t="str">
        <f>'[1]PE PG 2014'!B57</f>
        <v>PG 240/200 SECTIONNELLE ISOLEE A CASSETTES OU NERVUREE EN COLORIS RAL</v>
      </c>
      <c r="D430" s="30"/>
      <c r="E430" s="30"/>
      <c r="F430" s="30"/>
      <c r="G430" s="29"/>
      <c r="H430" s="28"/>
      <c r="I430" s="224">
        <v>0</v>
      </c>
      <c r="J430" s="225"/>
      <c r="K430" s="27">
        <f>'[1]PE PG 2014'!N57</f>
        <v>700</v>
      </c>
      <c r="L430" s="26">
        <f>K430*I430</f>
        <v>0</v>
      </c>
      <c r="M430" s="3"/>
    </row>
    <row r="431" spans="1:13" ht="15" customHeight="1">
      <c r="A431" s="3"/>
      <c r="B431" s="32"/>
      <c r="C431" s="31" t="str">
        <f>'[1]PE PG 2014'!B58</f>
        <v>PG METAL DEBORDANTE MOTIF 225 (CASSETTES BLANCHES)</v>
      </c>
      <c r="D431" s="30"/>
      <c r="E431" s="30"/>
      <c r="F431" s="30"/>
      <c r="G431" s="29"/>
      <c r="H431" s="28"/>
      <c r="I431" s="224">
        <v>0</v>
      </c>
      <c r="J431" s="225"/>
      <c r="K431" s="27">
        <f>'[1]PE PG 2014'!N58</f>
        <v>160</v>
      </c>
      <c r="L431" s="26">
        <f>K431*I431</f>
        <v>0</v>
      </c>
      <c r="M431" s="3"/>
    </row>
    <row r="432" spans="1:13" ht="15" customHeight="1">
      <c r="A432" s="3"/>
      <c r="B432" s="32"/>
      <c r="C432" s="31" t="str">
        <f>'[1]PE PG 2014'!B59</f>
        <v xml:space="preserve">Porte de garage METAL BASCULANTE  à débordement COLORIS RAL </v>
      </c>
      <c r="D432" s="30"/>
      <c r="E432" s="30"/>
      <c r="F432" s="30"/>
      <c r="G432" s="29"/>
      <c r="H432" s="28"/>
      <c r="I432" s="224">
        <v>0</v>
      </c>
      <c r="J432" s="225"/>
      <c r="K432" s="27">
        <f>'[1]PE PG 2014'!N59</f>
        <v>580</v>
      </c>
      <c r="L432" s="26"/>
      <c r="M432" s="3"/>
    </row>
    <row r="433" spans="1:13" ht="15" customHeight="1" thickBot="1">
      <c r="A433" s="3"/>
      <c r="B433" s="25"/>
      <c r="C433" s="24"/>
      <c r="D433" s="23"/>
      <c r="E433" s="23"/>
      <c r="F433" s="23"/>
      <c r="G433" s="22"/>
      <c r="H433" s="21"/>
      <c r="I433" s="21"/>
      <c r="J433" s="21"/>
      <c r="K433" s="20"/>
      <c r="L433" s="19"/>
      <c r="M433" s="3"/>
    </row>
    <row r="434" spans="1:13" ht="15" customHeight="1" thickBot="1">
      <c r="A434" s="3"/>
      <c r="B434" s="49"/>
      <c r="C434" s="49"/>
      <c r="D434" s="49"/>
      <c r="E434" s="49"/>
      <c r="F434" s="49"/>
      <c r="G434" s="48"/>
      <c r="H434" s="47"/>
      <c r="I434" s="47"/>
      <c r="J434" s="47"/>
      <c r="K434" s="46"/>
      <c r="L434" s="45"/>
      <c r="M434" s="3"/>
    </row>
    <row r="435" spans="1:13" ht="15" customHeight="1" thickBot="1">
      <c r="A435" s="3"/>
      <c r="B435" s="44" t="s">
        <v>122</v>
      </c>
      <c r="C435" s="39"/>
      <c r="D435" s="39"/>
      <c r="E435" s="39"/>
      <c r="F435" s="39"/>
      <c r="G435" s="38"/>
      <c r="H435" s="37"/>
      <c r="I435" s="37"/>
      <c r="J435" s="37"/>
      <c r="K435" s="43" t="s">
        <v>10</v>
      </c>
      <c r="L435" s="42">
        <f>SUM(L436:L493)</f>
        <v>34.154700000000012</v>
      </c>
      <c r="M435" s="3"/>
    </row>
    <row r="436" spans="1:13" ht="15" customHeight="1">
      <c r="A436" s="3"/>
      <c r="B436" s="41"/>
      <c r="C436" s="40"/>
      <c r="D436" s="39"/>
      <c r="E436" s="39"/>
      <c r="F436" s="39"/>
      <c r="G436" s="38"/>
      <c r="H436" s="37"/>
      <c r="I436" s="37"/>
      <c r="J436" s="37"/>
      <c r="K436" s="36"/>
      <c r="L436" s="35"/>
      <c r="M436" s="3"/>
    </row>
    <row r="437" spans="1:13" ht="15" customHeight="1">
      <c r="A437" s="3"/>
      <c r="B437" s="33" t="s">
        <v>121</v>
      </c>
      <c r="C437" s="31"/>
      <c r="D437" s="30"/>
      <c r="E437" s="30"/>
      <c r="F437" s="30"/>
      <c r="G437" s="29"/>
      <c r="H437" s="28"/>
      <c r="I437" s="231"/>
      <c r="J437" s="231"/>
      <c r="K437" s="1" t="s">
        <v>8</v>
      </c>
      <c r="L437" s="34" t="s">
        <v>7</v>
      </c>
      <c r="M437" s="3"/>
    </row>
    <row r="438" spans="1:13" ht="15" customHeight="1">
      <c r="A438" s="3"/>
      <c r="B438" s="32"/>
      <c r="C438" s="31" t="s">
        <v>117</v>
      </c>
      <c r="D438" s="66">
        <v>1</v>
      </c>
      <c r="E438" s="30"/>
      <c r="F438" s="30"/>
      <c r="G438" s="29"/>
      <c r="H438" s="28"/>
      <c r="I438" s="28"/>
      <c r="J438" s="28"/>
      <c r="K438" s="73"/>
      <c r="L438" s="65"/>
      <c r="M438" s="3"/>
    </row>
    <row r="439" spans="1:13" ht="15" customHeight="1">
      <c r="A439" s="3"/>
      <c r="B439" s="32"/>
      <c r="C439" s="31"/>
      <c r="D439" s="30"/>
      <c r="E439" s="30"/>
      <c r="F439" s="30"/>
      <c r="G439" s="29"/>
      <c r="H439" s="28"/>
      <c r="I439" s="28"/>
      <c r="J439" s="28"/>
      <c r="K439" s="73"/>
      <c r="L439" s="65"/>
      <c r="M439" s="3"/>
    </row>
    <row r="440" spans="1:13" ht="15" customHeight="1">
      <c r="A440" s="3"/>
      <c r="B440" s="32"/>
      <c r="C440" s="31" t="s">
        <v>85</v>
      </c>
      <c r="D440" s="66">
        <v>1</v>
      </c>
      <c r="E440" s="30"/>
      <c r="F440" s="30"/>
      <c r="G440" s="29"/>
      <c r="H440" s="28"/>
      <c r="I440" s="224">
        <v>0</v>
      </c>
      <c r="J440" s="225"/>
      <c r="K440" s="27">
        <f>INDEX('[1]VR 2014'!C13:E63,D440,IF(D438=1,D438,D438+1))</f>
        <v>371.59299999999996</v>
      </c>
      <c r="L440" s="26">
        <f t="shared" ref="L440:L451" si="13">IF(K440="N/A","N/A",K440*I440)</f>
        <v>0</v>
      </c>
      <c r="M440" s="3"/>
    </row>
    <row r="441" spans="1:13" ht="15" customHeight="1">
      <c r="A441" s="3"/>
      <c r="B441" s="32"/>
      <c r="C441" s="31" t="s">
        <v>85</v>
      </c>
      <c r="D441" s="66">
        <v>1</v>
      </c>
      <c r="E441" s="30"/>
      <c r="F441" s="30"/>
      <c r="G441" s="29"/>
      <c r="H441" s="28"/>
      <c r="I441" s="224">
        <v>0</v>
      </c>
      <c r="J441" s="225"/>
      <c r="K441" s="27">
        <f>INDEX('[1]VR 2014'!C13:E63,D441,IF(D438=1,D438,D438+1))</f>
        <v>371.59299999999996</v>
      </c>
      <c r="L441" s="26">
        <f t="shared" si="13"/>
        <v>0</v>
      </c>
      <c r="M441" s="3"/>
    </row>
    <row r="442" spans="1:13" ht="15" customHeight="1">
      <c r="A442" s="3"/>
      <c r="B442" s="32"/>
      <c r="C442" s="31" t="s">
        <v>85</v>
      </c>
      <c r="D442" s="66">
        <v>1</v>
      </c>
      <c r="E442" s="30"/>
      <c r="F442" s="30"/>
      <c r="G442" s="29"/>
      <c r="H442" s="28"/>
      <c r="I442" s="224">
        <v>0</v>
      </c>
      <c r="J442" s="225"/>
      <c r="K442" s="27">
        <f>INDEX('[1]VR 2014'!C13:E63,D442,IF(D438=1,D438,D438+1))</f>
        <v>371.59299999999996</v>
      </c>
      <c r="L442" s="26">
        <f t="shared" si="13"/>
        <v>0</v>
      </c>
      <c r="M442" s="3"/>
    </row>
    <row r="443" spans="1:13" ht="15" customHeight="1">
      <c r="A443" s="3"/>
      <c r="B443" s="32"/>
      <c r="C443" s="31" t="s">
        <v>85</v>
      </c>
      <c r="D443" s="66">
        <v>1</v>
      </c>
      <c r="E443" s="30"/>
      <c r="F443" s="30"/>
      <c r="G443" s="29"/>
      <c r="H443" s="28"/>
      <c r="I443" s="224">
        <v>0</v>
      </c>
      <c r="J443" s="225"/>
      <c r="K443" s="27">
        <f>INDEX('[1]VR 2014'!C13:E63,D443,IF(D438=1,D438,D438+1))</f>
        <v>371.59299999999996</v>
      </c>
      <c r="L443" s="26">
        <f t="shared" si="13"/>
        <v>0</v>
      </c>
      <c r="M443" s="3"/>
    </row>
    <row r="444" spans="1:13" ht="15" customHeight="1">
      <c r="A444" s="3"/>
      <c r="B444" s="32"/>
      <c r="C444" s="31" t="s">
        <v>85</v>
      </c>
      <c r="D444" s="66">
        <v>1</v>
      </c>
      <c r="E444" s="30"/>
      <c r="F444" s="30"/>
      <c r="G444" s="29"/>
      <c r="H444" s="28"/>
      <c r="I444" s="224">
        <v>0</v>
      </c>
      <c r="J444" s="225"/>
      <c r="K444" s="27">
        <f>INDEX('[1]VR 2014'!C13:E63,D444,IF(D438=1,D438,D438+1))</f>
        <v>371.59299999999996</v>
      </c>
      <c r="L444" s="26">
        <f t="shared" si="13"/>
        <v>0</v>
      </c>
      <c r="M444" s="3"/>
    </row>
    <row r="445" spans="1:13" ht="15" customHeight="1">
      <c r="A445" s="3"/>
      <c r="B445" s="32"/>
      <c r="C445" s="31" t="s">
        <v>85</v>
      </c>
      <c r="D445" s="66">
        <v>1</v>
      </c>
      <c r="E445" s="30"/>
      <c r="F445" s="30"/>
      <c r="G445" s="29"/>
      <c r="H445" s="28"/>
      <c r="I445" s="224">
        <v>0</v>
      </c>
      <c r="J445" s="225"/>
      <c r="K445" s="27">
        <f>INDEX('[1]VR 2014'!C13:E63,D445,IF(D438=1,D438,D438+1))</f>
        <v>371.59299999999996</v>
      </c>
      <c r="L445" s="26">
        <f t="shared" si="13"/>
        <v>0</v>
      </c>
      <c r="M445" s="3"/>
    </row>
    <row r="446" spans="1:13" ht="15" customHeight="1">
      <c r="A446" s="3"/>
      <c r="B446" s="32"/>
      <c r="C446" s="31" t="s">
        <v>85</v>
      </c>
      <c r="D446" s="66">
        <v>1</v>
      </c>
      <c r="E446" s="30"/>
      <c r="F446" s="30"/>
      <c r="G446" s="29"/>
      <c r="H446" s="28"/>
      <c r="I446" s="224">
        <v>0</v>
      </c>
      <c r="J446" s="225"/>
      <c r="K446" s="27">
        <f>INDEX('[1]VR 2014'!C13:E63,D446,IF(D438=1,D438,D438+1))</f>
        <v>371.59299999999996</v>
      </c>
      <c r="L446" s="26">
        <f t="shared" si="13"/>
        <v>0</v>
      </c>
      <c r="M446" s="3"/>
    </row>
    <row r="447" spans="1:13" ht="15" customHeight="1">
      <c r="A447" s="3"/>
      <c r="B447" s="32"/>
      <c r="C447" s="31" t="s">
        <v>85</v>
      </c>
      <c r="D447" s="66">
        <v>1</v>
      </c>
      <c r="E447" s="30"/>
      <c r="F447" s="30"/>
      <c r="G447" s="29"/>
      <c r="H447" s="28"/>
      <c r="I447" s="224">
        <v>0</v>
      </c>
      <c r="J447" s="225"/>
      <c r="K447" s="27">
        <f>INDEX('[1]VR 2014'!C13:E63,D447,IF(D438=1,D438,D438+1))</f>
        <v>371.59299999999996</v>
      </c>
      <c r="L447" s="26">
        <f t="shared" si="13"/>
        <v>0</v>
      </c>
      <c r="M447" s="3"/>
    </row>
    <row r="448" spans="1:13" ht="15" customHeight="1">
      <c r="A448" s="3"/>
      <c r="B448" s="32"/>
      <c r="C448" s="31" t="s">
        <v>85</v>
      </c>
      <c r="D448" s="66">
        <v>1</v>
      </c>
      <c r="E448" s="30"/>
      <c r="F448" s="30"/>
      <c r="G448" s="29"/>
      <c r="H448" s="28"/>
      <c r="I448" s="224">
        <v>0</v>
      </c>
      <c r="J448" s="225"/>
      <c r="K448" s="27">
        <f>INDEX('[1]VR 2014'!C13:E63,D448,IF(D438=1,D438,D438+1))</f>
        <v>371.59299999999996</v>
      </c>
      <c r="L448" s="26">
        <f t="shared" si="13"/>
        <v>0</v>
      </c>
      <c r="M448" s="3"/>
    </row>
    <row r="449" spans="1:13" ht="15" customHeight="1">
      <c r="A449" s="3"/>
      <c r="B449" s="32"/>
      <c r="C449" s="31" t="s">
        <v>85</v>
      </c>
      <c r="D449" s="66">
        <v>1</v>
      </c>
      <c r="E449" s="30"/>
      <c r="F449" s="30"/>
      <c r="G449" s="29"/>
      <c r="H449" s="28"/>
      <c r="I449" s="224">
        <v>0</v>
      </c>
      <c r="J449" s="225"/>
      <c r="K449" s="27">
        <f>INDEX('[1]VR 2014'!C13:E63,D449,IF(D438=1,D438,D438+1))</f>
        <v>371.59299999999996</v>
      </c>
      <c r="L449" s="26">
        <f t="shared" si="13"/>
        <v>0</v>
      </c>
      <c r="M449" s="3"/>
    </row>
    <row r="450" spans="1:13" ht="15" customHeight="1">
      <c r="A450" s="3"/>
      <c r="B450" s="32"/>
      <c r="C450" s="31" t="s">
        <v>85</v>
      </c>
      <c r="D450" s="66">
        <v>1</v>
      </c>
      <c r="E450" s="30"/>
      <c r="F450" s="30"/>
      <c r="G450" s="29"/>
      <c r="H450" s="28"/>
      <c r="I450" s="224">
        <v>0</v>
      </c>
      <c r="J450" s="225"/>
      <c r="K450" s="27">
        <f>INDEX('[1]VR 2014'!C13:E63,D450,IF(D438=1,D438,D438+1))</f>
        <v>371.59299999999996</v>
      </c>
      <c r="L450" s="26">
        <f t="shared" si="13"/>
        <v>0</v>
      </c>
      <c r="M450" s="3"/>
    </row>
    <row r="451" spans="1:13" ht="15" customHeight="1">
      <c r="A451" s="3"/>
      <c r="B451" s="32"/>
      <c r="C451" s="31" t="s">
        <v>85</v>
      </c>
      <c r="D451" s="66">
        <v>1</v>
      </c>
      <c r="E451" s="30"/>
      <c r="F451" s="30"/>
      <c r="G451" s="29"/>
      <c r="H451" s="28"/>
      <c r="I451" s="224">
        <v>0</v>
      </c>
      <c r="J451" s="225"/>
      <c r="K451" s="27">
        <f>INDEX('[1]VR 2014'!C13:E63,D451,IF(D438=1,D438,D438+1))</f>
        <v>371.59299999999996</v>
      </c>
      <c r="L451" s="26">
        <f t="shared" si="13"/>
        <v>0</v>
      </c>
      <c r="M451" s="3"/>
    </row>
    <row r="452" spans="1:13" ht="15" customHeight="1">
      <c r="A452" s="3"/>
      <c r="B452" s="32"/>
      <c r="C452" s="31"/>
      <c r="D452" s="30"/>
      <c r="E452" s="30"/>
      <c r="F452" s="30"/>
      <c r="G452" s="29"/>
      <c r="H452" s="28"/>
      <c r="I452" s="28"/>
      <c r="J452" s="28"/>
      <c r="K452" s="73"/>
      <c r="L452" s="65"/>
      <c r="M452" s="3"/>
    </row>
    <row r="453" spans="1:13" ht="15" customHeight="1">
      <c r="A453" s="3"/>
      <c r="B453" s="33" t="s">
        <v>120</v>
      </c>
      <c r="C453" s="31"/>
      <c r="D453" s="30"/>
      <c r="E453" s="30"/>
      <c r="F453" s="30"/>
      <c r="G453" s="29"/>
      <c r="H453" s="28"/>
      <c r="I453" s="231"/>
      <c r="J453" s="231"/>
      <c r="K453" s="1" t="s">
        <v>8</v>
      </c>
      <c r="L453" s="34" t="s">
        <v>7</v>
      </c>
      <c r="M453" s="3"/>
    </row>
    <row r="454" spans="1:13" ht="15.75" customHeight="1">
      <c r="A454" s="3"/>
      <c r="B454" s="53" t="s">
        <v>119</v>
      </c>
      <c r="C454" s="31"/>
      <c r="D454" s="30"/>
      <c r="E454" s="30"/>
      <c r="F454" s="30"/>
      <c r="G454" s="29"/>
      <c r="H454" s="28"/>
      <c r="I454" s="1"/>
      <c r="J454" s="1"/>
      <c r="K454" s="1"/>
      <c r="L454" s="34"/>
      <c r="M454" s="3"/>
    </row>
    <row r="455" spans="1:13" ht="15.75" customHeight="1">
      <c r="A455" s="3"/>
      <c r="B455" s="32"/>
      <c r="C455" s="31" t="s">
        <v>117</v>
      </c>
      <c r="D455" s="66">
        <v>1</v>
      </c>
      <c r="E455" s="30"/>
      <c r="F455" s="30"/>
      <c r="G455" s="29"/>
      <c r="H455" s="28"/>
      <c r="I455" s="28"/>
      <c r="J455" s="28"/>
      <c r="K455" s="73"/>
      <c r="L455" s="65"/>
      <c r="M455" s="3"/>
    </row>
    <row r="456" spans="1:13" ht="15.75" customHeight="1">
      <c r="A456" s="3"/>
      <c r="B456" s="32"/>
      <c r="C456" s="31"/>
      <c r="D456" s="30"/>
      <c r="E456" s="30"/>
      <c r="F456" s="30"/>
      <c r="G456" s="29"/>
      <c r="H456" s="28"/>
      <c r="I456" s="28"/>
      <c r="J456" s="28"/>
      <c r="K456" s="73"/>
      <c r="L456" s="65"/>
      <c r="M456" s="3"/>
    </row>
    <row r="457" spans="1:13" ht="15.75" customHeight="1">
      <c r="A457" s="3"/>
      <c r="B457" s="32"/>
      <c r="C457" s="31" t="s">
        <v>85</v>
      </c>
      <c r="D457" s="66">
        <v>1</v>
      </c>
      <c r="E457" s="30"/>
      <c r="F457" s="30"/>
      <c r="G457" s="29"/>
      <c r="H457" s="28"/>
      <c r="I457" s="224"/>
      <c r="J457" s="225"/>
      <c r="K457" s="27">
        <f>INDEX('[1]VR 2014'!K13:N63,D457,D455)</f>
        <v>34.154700000000012</v>
      </c>
      <c r="L457" s="26">
        <f t="shared" ref="L457:L468" si="14">IF(K457="N/A","N/A",K457*I457)</f>
        <v>0</v>
      </c>
      <c r="M457" s="3"/>
    </row>
    <row r="458" spans="1:13" ht="15.75" customHeight="1">
      <c r="A458" s="3"/>
      <c r="B458" s="32"/>
      <c r="C458" s="31" t="s">
        <v>85</v>
      </c>
      <c r="D458" s="66">
        <v>1</v>
      </c>
      <c r="E458" s="30"/>
      <c r="F458" s="30"/>
      <c r="G458" s="29"/>
      <c r="H458" s="28"/>
      <c r="I458" s="224">
        <v>0</v>
      </c>
      <c r="J458" s="225"/>
      <c r="K458" s="27">
        <f>INDEX('[1]VR 2014'!K13:N63,D458,D455)</f>
        <v>34.154700000000012</v>
      </c>
      <c r="L458" s="26">
        <f t="shared" si="14"/>
        <v>0</v>
      </c>
      <c r="M458" s="3"/>
    </row>
    <row r="459" spans="1:13" ht="15" customHeight="1">
      <c r="A459" s="3"/>
      <c r="B459" s="32"/>
      <c r="C459" s="31" t="s">
        <v>85</v>
      </c>
      <c r="D459" s="66">
        <v>1</v>
      </c>
      <c r="E459" s="30"/>
      <c r="F459" s="30"/>
      <c r="G459" s="29"/>
      <c r="H459" s="28"/>
      <c r="I459" s="224">
        <v>0</v>
      </c>
      <c r="J459" s="225"/>
      <c r="K459" s="27">
        <f>INDEX('[1]VR 2014'!K13:N63,D459,D455)</f>
        <v>34.154700000000012</v>
      </c>
      <c r="L459" s="26">
        <f t="shared" si="14"/>
        <v>0</v>
      </c>
      <c r="M459" s="3"/>
    </row>
    <row r="460" spans="1:13" ht="15" customHeight="1">
      <c r="A460" s="3"/>
      <c r="B460" s="32"/>
      <c r="C460" s="31" t="s">
        <v>85</v>
      </c>
      <c r="D460" s="66">
        <v>1</v>
      </c>
      <c r="E460" s="30"/>
      <c r="F460" s="30"/>
      <c r="G460" s="29"/>
      <c r="H460" s="28"/>
      <c r="I460" s="224">
        <v>0</v>
      </c>
      <c r="J460" s="225"/>
      <c r="K460" s="27">
        <f>INDEX('[1]VR 2014'!K13:N63,D460,D455)</f>
        <v>34.154700000000012</v>
      </c>
      <c r="L460" s="26">
        <f t="shared" si="14"/>
        <v>0</v>
      </c>
      <c r="M460" s="3"/>
    </row>
    <row r="461" spans="1:13" ht="15" customHeight="1">
      <c r="A461" s="3"/>
      <c r="B461" s="32"/>
      <c r="C461" s="31" t="s">
        <v>85</v>
      </c>
      <c r="D461" s="66">
        <v>1</v>
      </c>
      <c r="E461" s="30"/>
      <c r="F461" s="30"/>
      <c r="G461" s="29"/>
      <c r="H461" s="28"/>
      <c r="I461" s="224">
        <v>0</v>
      </c>
      <c r="J461" s="225"/>
      <c r="K461" s="27">
        <f>INDEX('[1]VR 2014'!K13:N63,D461,D455)</f>
        <v>34.154700000000012</v>
      </c>
      <c r="L461" s="26">
        <f t="shared" si="14"/>
        <v>0</v>
      </c>
      <c r="M461" s="3"/>
    </row>
    <row r="462" spans="1:13" ht="15" customHeight="1">
      <c r="A462" s="3"/>
      <c r="B462" s="32"/>
      <c r="C462" s="31" t="s">
        <v>85</v>
      </c>
      <c r="D462" s="66">
        <v>1</v>
      </c>
      <c r="E462" s="30"/>
      <c r="F462" s="30"/>
      <c r="G462" s="29"/>
      <c r="H462" s="28"/>
      <c r="I462" s="224">
        <v>0</v>
      </c>
      <c r="J462" s="225"/>
      <c r="K462" s="27">
        <f>INDEX('[1]VR 2014'!K13:N63,D462,D455)</f>
        <v>34.154700000000012</v>
      </c>
      <c r="L462" s="26">
        <f t="shared" si="14"/>
        <v>0</v>
      </c>
      <c r="M462" s="3"/>
    </row>
    <row r="463" spans="1:13" ht="15" customHeight="1">
      <c r="A463" s="3"/>
      <c r="B463" s="32"/>
      <c r="C463" s="31" t="s">
        <v>85</v>
      </c>
      <c r="D463" s="66">
        <v>1</v>
      </c>
      <c r="E463" s="30"/>
      <c r="F463" s="30"/>
      <c r="G463" s="29"/>
      <c r="H463" s="28"/>
      <c r="I463" s="224">
        <v>0</v>
      </c>
      <c r="J463" s="225"/>
      <c r="K463" s="27">
        <f>INDEX('[1]VR 2014'!K13:N63,D463,D455)</f>
        <v>34.154700000000012</v>
      </c>
      <c r="L463" s="26">
        <f t="shared" si="14"/>
        <v>0</v>
      </c>
      <c r="M463" s="3"/>
    </row>
    <row r="464" spans="1:13" ht="15" customHeight="1">
      <c r="A464" s="3"/>
      <c r="B464" s="32"/>
      <c r="C464" s="31" t="s">
        <v>85</v>
      </c>
      <c r="D464" s="66">
        <v>1</v>
      </c>
      <c r="E464" s="30"/>
      <c r="F464" s="30"/>
      <c r="G464" s="29"/>
      <c r="H464" s="28"/>
      <c r="I464" s="224">
        <v>0</v>
      </c>
      <c r="J464" s="225"/>
      <c r="K464" s="27">
        <f>INDEX('[1]VR 2014'!K13:N63,D464,D455)</f>
        <v>34.154700000000012</v>
      </c>
      <c r="L464" s="26">
        <f t="shared" si="14"/>
        <v>0</v>
      </c>
      <c r="M464" s="3"/>
    </row>
    <row r="465" spans="1:13" ht="15" customHeight="1">
      <c r="A465" s="3"/>
      <c r="B465" s="32"/>
      <c r="C465" s="31" t="s">
        <v>85</v>
      </c>
      <c r="D465" s="66">
        <v>1</v>
      </c>
      <c r="E465" s="30"/>
      <c r="F465" s="30"/>
      <c r="G465" s="29"/>
      <c r="H465" s="28"/>
      <c r="I465" s="224">
        <v>0</v>
      </c>
      <c r="J465" s="225"/>
      <c r="K465" s="27">
        <f>INDEX('[1]VR 2014'!K13:N63,D465,D455)</f>
        <v>34.154700000000012</v>
      </c>
      <c r="L465" s="26">
        <f t="shared" si="14"/>
        <v>0</v>
      </c>
      <c r="M465" s="3"/>
    </row>
    <row r="466" spans="1:13" ht="15" customHeight="1">
      <c r="A466" s="3"/>
      <c r="B466" s="32"/>
      <c r="C466" s="31" t="s">
        <v>85</v>
      </c>
      <c r="D466" s="66">
        <v>1</v>
      </c>
      <c r="E466" s="30"/>
      <c r="F466" s="30"/>
      <c r="G466" s="29"/>
      <c r="H466" s="28"/>
      <c r="I466" s="224">
        <v>0</v>
      </c>
      <c r="J466" s="225"/>
      <c r="K466" s="27">
        <f>INDEX('[1]VR 2014'!K13:N63,D466,D455)</f>
        <v>34.154700000000012</v>
      </c>
      <c r="L466" s="26">
        <f t="shared" si="14"/>
        <v>0</v>
      </c>
      <c r="M466" s="3"/>
    </row>
    <row r="467" spans="1:13" ht="15" customHeight="1">
      <c r="A467" s="3"/>
      <c r="B467" s="32"/>
      <c r="C467" s="31" t="s">
        <v>85</v>
      </c>
      <c r="D467" s="66">
        <v>1</v>
      </c>
      <c r="E467" s="30"/>
      <c r="F467" s="30"/>
      <c r="G467" s="29"/>
      <c r="H467" s="28"/>
      <c r="I467" s="224">
        <v>1</v>
      </c>
      <c r="J467" s="225"/>
      <c r="K467" s="27">
        <f>INDEX('[1]VR 2014'!K13:N63,D467,D455)</f>
        <v>34.154700000000012</v>
      </c>
      <c r="L467" s="26">
        <f t="shared" si="14"/>
        <v>34.154700000000012</v>
      </c>
      <c r="M467" s="3"/>
    </row>
    <row r="468" spans="1:13" ht="15" customHeight="1">
      <c r="A468" s="3"/>
      <c r="B468" s="32"/>
      <c r="C468" s="31" t="s">
        <v>85</v>
      </c>
      <c r="D468" s="66">
        <v>1</v>
      </c>
      <c r="E468" s="30"/>
      <c r="F468" s="30"/>
      <c r="G468" s="29"/>
      <c r="H468" s="28"/>
      <c r="I468" s="224">
        <v>0</v>
      </c>
      <c r="J468" s="225"/>
      <c r="K468" s="27">
        <f>INDEX('[1]VR 2014'!K13:N63,D468,D455)</f>
        <v>34.154700000000012</v>
      </c>
      <c r="L468" s="26">
        <f t="shared" si="14"/>
        <v>0</v>
      </c>
      <c r="M468" s="3"/>
    </row>
    <row r="469" spans="1:13" ht="15" customHeight="1">
      <c r="A469" s="3"/>
      <c r="B469" s="32"/>
      <c r="C469" s="31"/>
      <c r="D469" s="77"/>
      <c r="E469" s="30"/>
      <c r="F469" s="30"/>
      <c r="G469" s="29"/>
      <c r="H469" s="28"/>
      <c r="I469" s="28"/>
      <c r="J469" s="28"/>
      <c r="K469" s="27"/>
      <c r="L469" s="26"/>
      <c r="M469" s="3"/>
    </row>
    <row r="470" spans="1:13" ht="15" customHeight="1">
      <c r="A470" s="3"/>
      <c r="B470" s="32"/>
      <c r="C470" s="31" t="str">
        <f>'[1]VR 2014'!B6</f>
        <v>SI CHOIX VR INTEGRES; il faut chiffrer une rehausse de maçonnerie pour coffre (uniquement sous plancher)</v>
      </c>
      <c r="D470" s="30"/>
      <c r="E470" s="30"/>
      <c r="F470" s="30"/>
      <c r="G470" s="29"/>
      <c r="H470" s="28"/>
      <c r="I470" s="28"/>
      <c r="J470" s="28"/>
      <c r="K470" s="27"/>
      <c r="L470" s="26"/>
      <c r="M470" s="3"/>
    </row>
    <row r="471" spans="1:13" ht="15" customHeight="1">
      <c r="A471" s="3"/>
      <c r="B471" s="32"/>
      <c r="C471" s="31" t="str">
        <f>'[1]VR 2014'!B7</f>
        <v>le ml des murs extérieurs sauf garage</v>
      </c>
      <c r="D471" s="30"/>
      <c r="E471" s="30"/>
      <c r="F471" s="30"/>
      <c r="G471" s="29"/>
      <c r="H471" s="28"/>
      <c r="I471" s="224"/>
      <c r="J471" s="225"/>
      <c r="K471" s="27">
        <f>'[1]VR 2014'!M7</f>
        <v>18</v>
      </c>
      <c r="L471" s="26">
        <f>IF(K471="N/A","N/A",K471*I471)</f>
        <v>0</v>
      </c>
      <c r="M471" s="3"/>
    </row>
    <row r="472" spans="1:13" ht="15" customHeight="1">
      <c r="A472" s="3"/>
      <c r="B472" s="32"/>
      <c r="C472" s="31"/>
      <c r="D472" s="30"/>
      <c r="E472" s="30"/>
      <c r="F472" s="30"/>
      <c r="G472" s="29"/>
      <c r="H472" s="28"/>
      <c r="I472" s="28"/>
      <c r="J472" s="28"/>
      <c r="K472" s="73"/>
      <c r="L472" s="65"/>
      <c r="M472" s="3"/>
    </row>
    <row r="473" spans="1:13" ht="15" customHeight="1">
      <c r="A473" s="3"/>
      <c r="B473" s="53" t="s">
        <v>118</v>
      </c>
      <c r="C473" s="31"/>
      <c r="D473" s="30"/>
      <c r="E473" s="30"/>
      <c r="F473" s="30"/>
      <c r="G473" s="29"/>
      <c r="H473" s="28"/>
      <c r="I473" s="28"/>
      <c r="J473" s="28"/>
      <c r="K473" s="73"/>
      <c r="L473" s="65"/>
      <c r="M473" s="3"/>
    </row>
    <row r="474" spans="1:13" ht="15" customHeight="1">
      <c r="A474" s="3"/>
      <c r="B474" s="32"/>
      <c r="C474" s="31" t="s">
        <v>117</v>
      </c>
      <c r="D474" s="66">
        <v>2</v>
      </c>
      <c r="E474" s="30"/>
      <c r="F474" s="30"/>
      <c r="G474" s="29"/>
      <c r="H474" s="28"/>
      <c r="I474" s="28"/>
      <c r="J474" s="28"/>
      <c r="K474" s="73"/>
      <c r="L474" s="65"/>
      <c r="M474" s="3"/>
    </row>
    <row r="475" spans="1:13" ht="15" customHeight="1">
      <c r="A475" s="3"/>
      <c r="B475" s="32"/>
      <c r="C475" s="31"/>
      <c r="D475" s="30"/>
      <c r="E475" s="30"/>
      <c r="F475" s="30"/>
      <c r="G475" s="29"/>
      <c r="H475" s="28"/>
      <c r="I475" s="28"/>
      <c r="J475" s="28"/>
      <c r="K475" s="73"/>
      <c r="L475" s="65"/>
      <c r="M475" s="3"/>
    </row>
    <row r="476" spans="1:13" ht="15" customHeight="1">
      <c r="A476" s="3"/>
      <c r="B476" s="32"/>
      <c r="C476" s="31" t="s">
        <v>85</v>
      </c>
      <c r="D476" s="66">
        <v>1</v>
      </c>
      <c r="E476" s="30"/>
      <c r="F476" s="30"/>
      <c r="G476" s="29"/>
      <c r="H476" s="28"/>
      <c r="I476" s="224">
        <v>0</v>
      </c>
      <c r="J476" s="225"/>
      <c r="K476" s="27">
        <f>INDEX('[1]VR 2014'!G13:J63,D476,D474)</f>
        <v>178.4117</v>
      </c>
      <c r="L476" s="26">
        <f t="shared" ref="L476:L487" si="15">IF(K476="N/A","N/A",K476*I476)</f>
        <v>0</v>
      </c>
      <c r="M476" s="3"/>
    </row>
    <row r="477" spans="1:13" ht="15" customHeight="1">
      <c r="A477" s="3"/>
      <c r="B477" s="32"/>
      <c r="C477" s="31" t="s">
        <v>85</v>
      </c>
      <c r="D477" s="66">
        <v>1</v>
      </c>
      <c r="E477" s="30"/>
      <c r="F477" s="30"/>
      <c r="G477" s="29"/>
      <c r="H477" s="28"/>
      <c r="I477" s="224">
        <v>0</v>
      </c>
      <c r="J477" s="225"/>
      <c r="K477" s="27">
        <f>INDEX('[1]VR 2014'!G13:J63,D477,D474)</f>
        <v>178.4117</v>
      </c>
      <c r="L477" s="26">
        <f t="shared" si="15"/>
        <v>0</v>
      </c>
      <c r="M477" s="3"/>
    </row>
    <row r="478" spans="1:13" ht="15" customHeight="1">
      <c r="A478" s="3"/>
      <c r="B478" s="32"/>
      <c r="C478" s="31" t="s">
        <v>85</v>
      </c>
      <c r="D478" s="66">
        <v>1</v>
      </c>
      <c r="E478" s="30"/>
      <c r="F478" s="30"/>
      <c r="G478" s="29"/>
      <c r="H478" s="28"/>
      <c r="I478" s="224">
        <v>0</v>
      </c>
      <c r="J478" s="225"/>
      <c r="K478" s="27">
        <f>INDEX('[1]VR 2014'!G13:J63,D478,D474)</f>
        <v>178.4117</v>
      </c>
      <c r="L478" s="26">
        <f t="shared" si="15"/>
        <v>0</v>
      </c>
      <c r="M478" s="3"/>
    </row>
    <row r="479" spans="1:13" ht="15" customHeight="1">
      <c r="A479" s="3"/>
      <c r="B479" s="32"/>
      <c r="C479" s="31" t="s">
        <v>85</v>
      </c>
      <c r="D479" s="66">
        <v>1</v>
      </c>
      <c r="E479" s="30"/>
      <c r="F479" s="30"/>
      <c r="G479" s="29"/>
      <c r="H479" s="28"/>
      <c r="I479" s="224">
        <v>0</v>
      </c>
      <c r="J479" s="225"/>
      <c r="K479" s="27">
        <f>INDEX('[1]VR 2014'!G13:J63,D479,D474)</f>
        <v>178.4117</v>
      </c>
      <c r="L479" s="26">
        <f t="shared" si="15"/>
        <v>0</v>
      </c>
      <c r="M479" s="3"/>
    </row>
    <row r="480" spans="1:13" ht="15" customHeight="1">
      <c r="A480" s="3"/>
      <c r="B480" s="32"/>
      <c r="C480" s="31" t="s">
        <v>85</v>
      </c>
      <c r="D480" s="66">
        <v>1</v>
      </c>
      <c r="E480" s="30"/>
      <c r="F480" s="30"/>
      <c r="G480" s="29"/>
      <c r="H480" s="28"/>
      <c r="I480" s="224">
        <v>0</v>
      </c>
      <c r="J480" s="225"/>
      <c r="K480" s="27">
        <f>INDEX('[1]VR 2014'!G13:J63,D480,D474)</f>
        <v>178.4117</v>
      </c>
      <c r="L480" s="26">
        <f t="shared" si="15"/>
        <v>0</v>
      </c>
      <c r="M480" s="3"/>
    </row>
    <row r="481" spans="1:13" ht="15" customHeight="1">
      <c r="A481" s="3"/>
      <c r="B481" s="32"/>
      <c r="C481" s="31" t="s">
        <v>85</v>
      </c>
      <c r="D481" s="66">
        <v>1</v>
      </c>
      <c r="E481" s="30"/>
      <c r="F481" s="30"/>
      <c r="G481" s="29"/>
      <c r="H481" s="28"/>
      <c r="I481" s="224">
        <v>0</v>
      </c>
      <c r="J481" s="225"/>
      <c r="K481" s="27">
        <f>INDEX('[1]VR 2014'!G13:J63,D481,D474)</f>
        <v>178.4117</v>
      </c>
      <c r="L481" s="26">
        <f t="shared" si="15"/>
        <v>0</v>
      </c>
      <c r="M481" s="3"/>
    </row>
    <row r="482" spans="1:13" ht="15" customHeight="1">
      <c r="A482" s="3"/>
      <c r="B482" s="32"/>
      <c r="C482" s="31" t="s">
        <v>85</v>
      </c>
      <c r="D482" s="66">
        <v>1</v>
      </c>
      <c r="E482" s="30"/>
      <c r="F482" s="30"/>
      <c r="G482" s="29"/>
      <c r="H482" s="28"/>
      <c r="I482" s="224">
        <v>0</v>
      </c>
      <c r="J482" s="225"/>
      <c r="K482" s="27">
        <f>INDEX('[1]VR 2014'!G13:J63,D482,D474)</f>
        <v>178.4117</v>
      </c>
      <c r="L482" s="26">
        <f t="shared" si="15"/>
        <v>0</v>
      </c>
      <c r="M482" s="3"/>
    </row>
    <row r="483" spans="1:13" ht="15" customHeight="1">
      <c r="A483" s="3"/>
      <c r="B483" s="32"/>
      <c r="C483" s="31" t="s">
        <v>85</v>
      </c>
      <c r="D483" s="66">
        <v>1</v>
      </c>
      <c r="E483" s="30"/>
      <c r="F483" s="30"/>
      <c r="G483" s="29"/>
      <c r="H483" s="28"/>
      <c r="I483" s="224">
        <v>0</v>
      </c>
      <c r="J483" s="225"/>
      <c r="K483" s="27">
        <f>INDEX('[1]VR 2014'!G13:J63,D483,D474)</f>
        <v>178.4117</v>
      </c>
      <c r="L483" s="26">
        <f t="shared" si="15"/>
        <v>0</v>
      </c>
      <c r="M483" s="3"/>
    </row>
    <row r="484" spans="1:13" ht="15" customHeight="1">
      <c r="A484" s="3"/>
      <c r="B484" s="32"/>
      <c r="C484" s="31" t="s">
        <v>85</v>
      </c>
      <c r="D484" s="66">
        <v>1</v>
      </c>
      <c r="E484" s="30"/>
      <c r="F484" s="30"/>
      <c r="G484" s="29"/>
      <c r="H484" s="28"/>
      <c r="I484" s="224">
        <v>0</v>
      </c>
      <c r="J484" s="225"/>
      <c r="K484" s="27">
        <f>INDEX('[1]VR 2014'!G13:J63,D484,D474)</f>
        <v>178.4117</v>
      </c>
      <c r="L484" s="26">
        <f t="shared" si="15"/>
        <v>0</v>
      </c>
      <c r="M484" s="3"/>
    </row>
    <row r="485" spans="1:13" ht="15" customHeight="1">
      <c r="A485" s="3"/>
      <c r="B485" s="32"/>
      <c r="C485" s="31" t="s">
        <v>85</v>
      </c>
      <c r="D485" s="66">
        <v>1</v>
      </c>
      <c r="E485" s="30"/>
      <c r="F485" s="30"/>
      <c r="G485" s="29"/>
      <c r="H485" s="28"/>
      <c r="I485" s="224">
        <v>0</v>
      </c>
      <c r="J485" s="225"/>
      <c r="K485" s="27">
        <f>INDEX('[1]VR 2014'!G13:J63,D485,D474)</f>
        <v>178.4117</v>
      </c>
      <c r="L485" s="26">
        <f t="shared" si="15"/>
        <v>0</v>
      </c>
      <c r="M485" s="3"/>
    </row>
    <row r="486" spans="1:13" ht="15" customHeight="1">
      <c r="A486" s="3"/>
      <c r="B486" s="32"/>
      <c r="C486" s="31" t="s">
        <v>85</v>
      </c>
      <c r="D486" s="66">
        <v>1</v>
      </c>
      <c r="E486" s="30"/>
      <c r="F486" s="30"/>
      <c r="G486" s="29"/>
      <c r="H486" s="28"/>
      <c r="I486" s="224">
        <v>0</v>
      </c>
      <c r="J486" s="225"/>
      <c r="K486" s="27">
        <f>INDEX('[1]VR 2014'!G13:J63,D486,D474)</f>
        <v>178.4117</v>
      </c>
      <c r="L486" s="26">
        <f t="shared" si="15"/>
        <v>0</v>
      </c>
      <c r="M486" s="3"/>
    </row>
    <row r="487" spans="1:13" ht="15" customHeight="1">
      <c r="A487" s="3"/>
      <c r="B487" s="32"/>
      <c r="C487" s="31" t="s">
        <v>85</v>
      </c>
      <c r="D487" s="66">
        <v>1</v>
      </c>
      <c r="E487" s="30"/>
      <c r="F487" s="30"/>
      <c r="G487" s="29"/>
      <c r="H487" s="28"/>
      <c r="I487" s="224">
        <v>0</v>
      </c>
      <c r="J487" s="225"/>
      <c r="K487" s="27">
        <f>INDEX('[1]VR 2014'!G13:J63,D487,D474)</f>
        <v>178.4117</v>
      </c>
      <c r="L487" s="26">
        <f t="shared" si="15"/>
        <v>0</v>
      </c>
      <c r="M487" s="3"/>
    </row>
    <row r="488" spans="1:13" ht="15" customHeight="1">
      <c r="A488" s="3"/>
      <c r="B488" s="32"/>
      <c r="C488" s="31"/>
      <c r="D488" s="30"/>
      <c r="E488" s="30"/>
      <c r="F488" s="30"/>
      <c r="G488" s="29"/>
      <c r="H488" s="28"/>
      <c r="I488" s="28"/>
      <c r="J488" s="28"/>
      <c r="K488" s="73"/>
      <c r="L488" s="65"/>
      <c r="M488" s="3"/>
    </row>
    <row r="489" spans="1:13" ht="15" customHeight="1">
      <c r="A489" s="3"/>
      <c r="B489" s="32"/>
      <c r="C489" s="31"/>
      <c r="D489" s="30"/>
      <c r="E489" s="30"/>
      <c r="F489" s="30"/>
      <c r="G489" s="29"/>
      <c r="H489" s="28"/>
      <c r="I489" s="28"/>
      <c r="J489" s="28"/>
      <c r="K489" s="73"/>
      <c r="L489" s="65"/>
      <c r="M489" s="3"/>
    </row>
    <row r="490" spans="1:13" ht="15" customHeight="1">
      <c r="A490" s="3"/>
      <c r="B490" s="76" t="s">
        <v>116</v>
      </c>
      <c r="C490" s="31"/>
      <c r="D490" s="30"/>
      <c r="E490" s="30"/>
      <c r="F490" s="30"/>
      <c r="G490" s="29"/>
      <c r="H490" s="75"/>
      <c r="I490" s="28"/>
      <c r="J490" s="28"/>
      <c r="K490" s="73"/>
      <c r="L490" s="65"/>
      <c r="M490" s="3"/>
    </row>
    <row r="491" spans="1:13" ht="15" customHeight="1">
      <c r="A491" s="3"/>
      <c r="B491" s="32"/>
      <c r="C491" s="31"/>
      <c r="D491" s="74" t="b">
        <v>0</v>
      </c>
      <c r="E491" s="30"/>
      <c r="F491" s="30"/>
      <c r="G491" s="29"/>
      <c r="H491" s="28"/>
      <c r="I491" s="28"/>
      <c r="J491" s="28"/>
      <c r="K491" s="73"/>
      <c r="L491" s="26">
        <f>IF(D491=TRUE,0.2*SUM(L457:L468,L476:L487),0)</f>
        <v>0</v>
      </c>
      <c r="M491" s="3"/>
    </row>
    <row r="492" spans="1:13" ht="15" customHeight="1">
      <c r="A492" s="3"/>
      <c r="B492" s="32"/>
      <c r="C492" s="31"/>
      <c r="D492" s="30"/>
      <c r="E492" s="30"/>
      <c r="F492" s="30"/>
      <c r="G492" s="29"/>
      <c r="H492" s="28"/>
      <c r="I492" s="28"/>
      <c r="J492" s="28"/>
      <c r="K492" s="73"/>
      <c r="L492" s="65"/>
      <c r="M492" s="3"/>
    </row>
    <row r="493" spans="1:13" ht="15" customHeight="1" thickBot="1">
      <c r="A493" s="3"/>
      <c r="B493" s="25"/>
      <c r="C493" s="24"/>
      <c r="D493" s="23"/>
      <c r="E493" s="23"/>
      <c r="F493" s="23"/>
      <c r="G493" s="22"/>
      <c r="H493" s="21"/>
      <c r="I493" s="21"/>
      <c r="J493" s="21"/>
      <c r="K493" s="20"/>
      <c r="L493" s="19"/>
      <c r="M493" s="3"/>
    </row>
    <row r="494" spans="1:13" ht="15" customHeight="1" thickBot="1">
      <c r="A494" s="3"/>
      <c r="B494" s="49"/>
      <c r="C494" s="49"/>
      <c r="D494" s="49"/>
      <c r="E494" s="49"/>
      <c r="F494" s="49"/>
      <c r="G494" s="48"/>
      <c r="H494" s="47"/>
      <c r="I494" s="47"/>
      <c r="J494" s="47"/>
      <c r="K494" s="46"/>
      <c r="L494" s="45"/>
      <c r="M494" s="3"/>
    </row>
    <row r="495" spans="1:13" ht="15" customHeight="1" thickBot="1">
      <c r="A495" s="3"/>
      <c r="B495" s="44" t="s">
        <v>115</v>
      </c>
      <c r="C495" s="39"/>
      <c r="D495" s="39"/>
      <c r="E495" s="39"/>
      <c r="F495" s="39"/>
      <c r="G495" s="38"/>
      <c r="H495" s="37"/>
      <c r="I495" s="37"/>
      <c r="J495" s="37"/>
      <c r="K495" s="43" t="s">
        <v>10</v>
      </c>
      <c r="L495" s="42">
        <f>SUM(L498:L547)</f>
        <v>0</v>
      </c>
      <c r="M495" s="3"/>
    </row>
    <row r="496" spans="1:13" ht="15" customHeight="1">
      <c r="A496" s="3"/>
      <c r="B496" s="41"/>
      <c r="C496" s="40"/>
      <c r="D496" s="39"/>
      <c r="E496" s="39"/>
      <c r="F496" s="39"/>
      <c r="G496" s="38"/>
      <c r="H496" s="37"/>
      <c r="I496" s="37"/>
      <c r="J496" s="37"/>
      <c r="K496" s="36"/>
      <c r="L496" s="35"/>
      <c r="M496" s="3"/>
    </row>
    <row r="497" spans="1:13" ht="15" customHeight="1">
      <c r="A497" s="3"/>
      <c r="B497" s="33" t="s">
        <v>114</v>
      </c>
      <c r="C497" s="31"/>
      <c r="D497" s="30"/>
      <c r="E497" s="30"/>
      <c r="F497" s="30"/>
      <c r="G497" s="29"/>
      <c r="H497" s="28"/>
      <c r="I497" s="231"/>
      <c r="J497" s="231"/>
      <c r="K497" s="1" t="s">
        <v>8</v>
      </c>
      <c r="L497" s="34" t="s">
        <v>7</v>
      </c>
      <c r="M497" s="3"/>
    </row>
    <row r="498" spans="1:13" ht="15" customHeight="1">
      <c r="A498" s="3"/>
      <c r="B498" s="32"/>
      <c r="C498" s="31" t="s">
        <v>113</v>
      </c>
      <c r="D498" s="30"/>
      <c r="E498" s="30"/>
      <c r="F498" s="30"/>
      <c r="G498" s="29"/>
      <c r="H498" s="28"/>
      <c r="I498" s="227">
        <v>0</v>
      </c>
      <c r="J498" s="228"/>
      <c r="K498" s="27">
        <f>'[1]PLATRISO 2014'!F8</f>
        <v>34</v>
      </c>
      <c r="L498" s="26">
        <f t="shared" ref="L498:L516" si="16">I498*K498</f>
        <v>0</v>
      </c>
      <c r="M498" s="3"/>
    </row>
    <row r="499" spans="1:13" ht="15" customHeight="1">
      <c r="A499" s="3"/>
      <c r="B499" s="32"/>
      <c r="C499" s="31" t="s">
        <v>112</v>
      </c>
      <c r="D499" s="30"/>
      <c r="E499" s="30"/>
      <c r="F499" s="30"/>
      <c r="G499" s="29"/>
      <c r="H499" s="28"/>
      <c r="I499" s="227">
        <v>0</v>
      </c>
      <c r="J499" s="228"/>
      <c r="K499" s="27">
        <f>'[1]PLATRISO 2014'!F13</f>
        <v>16</v>
      </c>
      <c r="L499" s="26">
        <f t="shared" si="16"/>
        <v>0</v>
      </c>
      <c r="M499" s="3"/>
    </row>
    <row r="500" spans="1:13" ht="15" customHeight="1">
      <c r="A500" s="3"/>
      <c r="B500" s="32"/>
      <c r="C500" s="31" t="s">
        <v>111</v>
      </c>
      <c r="D500" s="30"/>
      <c r="E500" s="30"/>
      <c r="F500" s="30"/>
      <c r="G500" s="29"/>
      <c r="H500" s="28"/>
      <c r="I500" s="227">
        <v>0</v>
      </c>
      <c r="J500" s="228"/>
      <c r="K500" s="27">
        <f>'[1]PLATRISO 2014'!F16</f>
        <v>18</v>
      </c>
      <c r="L500" s="26">
        <f t="shared" si="16"/>
        <v>0</v>
      </c>
      <c r="M500" s="3"/>
    </row>
    <row r="501" spans="1:13" ht="15" customHeight="1">
      <c r="A501" s="3"/>
      <c r="B501" s="32"/>
      <c r="C501" s="31" t="s">
        <v>110</v>
      </c>
      <c r="D501" s="30"/>
      <c r="E501" s="30"/>
      <c r="F501" s="30"/>
      <c r="G501" s="29"/>
      <c r="H501" s="28"/>
      <c r="I501" s="227">
        <v>0</v>
      </c>
      <c r="J501" s="228"/>
      <c r="K501" s="27">
        <f>'[1]PLATRISO 2014'!F17</f>
        <v>45</v>
      </c>
      <c r="L501" s="26">
        <f t="shared" si="16"/>
        <v>0</v>
      </c>
      <c r="M501" s="3"/>
    </row>
    <row r="502" spans="1:13" ht="15" customHeight="1">
      <c r="A502" s="3"/>
      <c r="B502" s="32"/>
      <c r="C502" s="31" t="s">
        <v>109</v>
      </c>
      <c r="D502" s="30"/>
      <c r="E502" s="30"/>
      <c r="F502" s="30"/>
      <c r="G502" s="29"/>
      <c r="H502" s="28"/>
      <c r="I502" s="227">
        <v>0</v>
      </c>
      <c r="J502" s="228"/>
      <c r="K502" s="27">
        <f>'[1]PLATRISO 2014'!F20</f>
        <v>56</v>
      </c>
      <c r="L502" s="26">
        <f t="shared" si="16"/>
        <v>0</v>
      </c>
      <c r="M502" s="3"/>
    </row>
    <row r="503" spans="1:13" ht="15" customHeight="1">
      <c r="A503" s="3"/>
      <c r="B503" s="32"/>
      <c r="C503" s="31" t="s">
        <v>108</v>
      </c>
      <c r="D503" s="30"/>
      <c r="E503" s="30"/>
      <c r="F503" s="30"/>
      <c r="G503" s="29"/>
      <c r="H503" s="28"/>
      <c r="I503" s="227">
        <v>0</v>
      </c>
      <c r="J503" s="228"/>
      <c r="K503" s="27">
        <f>'[1]PLATRISO 2014'!F21</f>
        <v>40</v>
      </c>
      <c r="L503" s="26">
        <f t="shared" si="16"/>
        <v>0</v>
      </c>
      <c r="M503" s="3"/>
    </row>
    <row r="504" spans="1:13" ht="15" customHeight="1">
      <c r="A504" s="3"/>
      <c r="B504" s="32"/>
      <c r="C504" s="31" t="s">
        <v>107</v>
      </c>
      <c r="D504" s="30"/>
      <c r="E504" s="30"/>
      <c r="F504" s="30"/>
      <c r="G504" s="29"/>
      <c r="H504" s="28"/>
      <c r="I504" s="238">
        <v>0</v>
      </c>
      <c r="J504" s="239"/>
      <c r="K504" s="27">
        <f>'[1]PLATRISO 2014'!F22</f>
        <v>100</v>
      </c>
      <c r="L504" s="26">
        <f t="shared" si="16"/>
        <v>0</v>
      </c>
      <c r="M504" s="3"/>
    </row>
    <row r="505" spans="1:13" ht="15" customHeight="1">
      <c r="A505" s="3"/>
      <c r="B505" s="32"/>
      <c r="C505" s="31" t="s">
        <v>106</v>
      </c>
      <c r="D505" s="30"/>
      <c r="E505" s="30"/>
      <c r="F505" s="30"/>
      <c r="G505" s="29"/>
      <c r="H505" s="28"/>
      <c r="I505" s="238">
        <v>0</v>
      </c>
      <c r="J505" s="239"/>
      <c r="K505" s="27">
        <f>'[1]PLATRISO 2014'!F23</f>
        <v>108</v>
      </c>
      <c r="L505" s="26">
        <f t="shared" si="16"/>
        <v>0</v>
      </c>
      <c r="M505" s="3"/>
    </row>
    <row r="506" spans="1:13" ht="15" customHeight="1">
      <c r="A506" s="3"/>
      <c r="B506" s="32"/>
      <c r="C506" s="31" t="s">
        <v>105</v>
      </c>
      <c r="D506" s="30"/>
      <c r="E506" s="30"/>
      <c r="F506" s="30"/>
      <c r="G506" s="29"/>
      <c r="H506" s="28"/>
      <c r="I506" s="238">
        <v>0</v>
      </c>
      <c r="J506" s="239"/>
      <c r="K506" s="27">
        <f>'[1]PLATRISO 2014'!F24</f>
        <v>120</v>
      </c>
      <c r="L506" s="26">
        <f t="shared" si="16"/>
        <v>0</v>
      </c>
      <c r="M506" s="3"/>
    </row>
    <row r="507" spans="1:13" ht="15" customHeight="1">
      <c r="A507" s="3"/>
      <c r="B507" s="32"/>
      <c r="C507" s="31" t="s">
        <v>104</v>
      </c>
      <c r="D507" s="30"/>
      <c r="E507" s="30"/>
      <c r="F507" s="30"/>
      <c r="G507" s="29"/>
      <c r="H507" s="28"/>
      <c r="I507" s="238">
        <v>0</v>
      </c>
      <c r="J507" s="239"/>
      <c r="K507" s="27">
        <f>'[1]PLATRISO 2014'!F25</f>
        <v>112</v>
      </c>
      <c r="L507" s="26">
        <f t="shared" si="16"/>
        <v>0</v>
      </c>
      <c r="M507" s="3"/>
    </row>
    <row r="508" spans="1:13" ht="15" customHeight="1">
      <c r="A508" s="3"/>
      <c r="B508" s="32"/>
      <c r="C508" s="31" t="s">
        <v>103</v>
      </c>
      <c r="D508" s="30"/>
      <c r="E508" s="30"/>
      <c r="F508" s="30"/>
      <c r="G508" s="29"/>
      <c r="H508" s="28"/>
      <c r="I508" s="238">
        <v>0</v>
      </c>
      <c r="J508" s="239"/>
      <c r="K508" s="27">
        <f>'[1]PLATRISO 2014'!F26</f>
        <v>112</v>
      </c>
      <c r="L508" s="26">
        <f t="shared" si="16"/>
        <v>0</v>
      </c>
      <c r="M508" s="3"/>
    </row>
    <row r="509" spans="1:13" ht="15" hidden="1" customHeight="1">
      <c r="A509" s="3"/>
      <c r="B509" s="32"/>
      <c r="C509" s="31" t="s">
        <v>102</v>
      </c>
      <c r="D509" s="30"/>
      <c r="E509" s="30"/>
      <c r="F509" s="30"/>
      <c r="G509" s="29"/>
      <c r="H509" s="28"/>
      <c r="I509" s="238">
        <v>0</v>
      </c>
      <c r="J509" s="239"/>
      <c r="K509" s="27">
        <f>'[1]PLATRISO 2014'!F27</f>
        <v>119</v>
      </c>
      <c r="L509" s="26">
        <f t="shared" si="16"/>
        <v>0</v>
      </c>
      <c r="M509" s="3"/>
    </row>
    <row r="510" spans="1:13" ht="15" customHeight="1">
      <c r="A510" s="3"/>
      <c r="B510" s="32"/>
      <c r="C510" s="31" t="s">
        <v>101</v>
      </c>
      <c r="D510" s="30"/>
      <c r="E510" s="30"/>
      <c r="F510" s="30"/>
      <c r="G510" s="29"/>
      <c r="H510" s="28"/>
      <c r="I510" s="238">
        <v>0</v>
      </c>
      <c r="J510" s="239"/>
      <c r="K510" s="27">
        <f>'[1]PLATRISO 2014'!F28</f>
        <v>120</v>
      </c>
      <c r="L510" s="26">
        <f t="shared" si="16"/>
        <v>0</v>
      </c>
      <c r="M510" s="3"/>
    </row>
    <row r="511" spans="1:13" ht="15" customHeight="1">
      <c r="A511" s="3"/>
      <c r="B511" s="32"/>
      <c r="C511" s="31" t="s">
        <v>100</v>
      </c>
      <c r="D511" s="30"/>
      <c r="E511" s="30"/>
      <c r="F511" s="30"/>
      <c r="G511" s="29"/>
      <c r="H511" s="28"/>
      <c r="I511" s="238">
        <v>0</v>
      </c>
      <c r="J511" s="239"/>
      <c r="K511" s="27">
        <f>'[1]PLATRISO 2014'!F29</f>
        <v>77</v>
      </c>
      <c r="L511" s="26">
        <f t="shared" si="16"/>
        <v>0</v>
      </c>
      <c r="M511" s="3"/>
    </row>
    <row r="512" spans="1:13" ht="15" customHeight="1">
      <c r="A512" s="3"/>
      <c r="B512" s="32"/>
      <c r="C512" s="31" t="s">
        <v>99</v>
      </c>
      <c r="D512" s="30"/>
      <c r="E512" s="30"/>
      <c r="F512" s="30"/>
      <c r="G512" s="29"/>
      <c r="H512" s="28"/>
      <c r="I512" s="238">
        <v>0</v>
      </c>
      <c r="J512" s="239"/>
      <c r="K512" s="27">
        <f>'[1]PLATRISO 2014'!F30</f>
        <v>123.2</v>
      </c>
      <c r="L512" s="26">
        <f t="shared" si="16"/>
        <v>0</v>
      </c>
      <c r="M512" s="3"/>
    </row>
    <row r="513" spans="1:13" ht="15" customHeight="1">
      <c r="A513" s="3"/>
      <c r="B513" s="32"/>
      <c r="C513" s="295" t="s">
        <v>98</v>
      </c>
      <c r="D513" s="295"/>
      <c r="E513" s="295"/>
      <c r="F513" s="295"/>
      <c r="G513" s="295"/>
      <c r="H513" s="296"/>
      <c r="I513" s="238">
        <v>0</v>
      </c>
      <c r="J513" s="239"/>
      <c r="K513" s="27">
        <f>'[1]PLATRISO 2014'!F35</f>
        <v>132</v>
      </c>
      <c r="L513" s="26">
        <f t="shared" si="16"/>
        <v>0</v>
      </c>
      <c r="M513" s="3"/>
    </row>
    <row r="514" spans="1:13" ht="15" customHeight="1">
      <c r="A514" s="3"/>
      <c r="B514" s="32"/>
      <c r="C514" s="31" t="s">
        <v>97</v>
      </c>
      <c r="D514" s="30"/>
      <c r="E514" s="30"/>
      <c r="F514" s="30"/>
      <c r="G514" s="29"/>
      <c r="H514" s="28"/>
      <c r="I514" s="238">
        <v>0</v>
      </c>
      <c r="J514" s="239"/>
      <c r="K514" s="27">
        <f>'[1]PLATRISO 2014'!F33</f>
        <v>178</v>
      </c>
      <c r="L514" s="26">
        <f t="shared" si="16"/>
        <v>0</v>
      </c>
      <c r="M514" s="3"/>
    </row>
    <row r="515" spans="1:13" ht="15" customHeight="1">
      <c r="A515" s="3"/>
      <c r="B515" s="32"/>
      <c r="C515" s="31" t="s">
        <v>96</v>
      </c>
      <c r="D515" s="30"/>
      <c r="E515" s="30"/>
      <c r="F515" s="30"/>
      <c r="G515" s="29"/>
      <c r="H515" s="28"/>
      <c r="I515" s="238">
        <v>0</v>
      </c>
      <c r="J515" s="239"/>
      <c r="K515" s="27">
        <f>'[1]PLATRISO 2014'!F32</f>
        <v>202</v>
      </c>
      <c r="L515" s="26">
        <f t="shared" si="16"/>
        <v>0</v>
      </c>
      <c r="M515" s="3"/>
    </row>
    <row r="516" spans="1:13" ht="15" customHeight="1">
      <c r="A516" s="3"/>
      <c r="B516" s="32"/>
      <c r="C516" s="31" t="s">
        <v>95</v>
      </c>
      <c r="D516" s="30"/>
      <c r="E516" s="30"/>
      <c r="F516" s="30"/>
      <c r="G516" s="29"/>
      <c r="H516" s="28"/>
      <c r="I516" s="238">
        <v>0</v>
      </c>
      <c r="J516" s="239"/>
      <c r="K516" s="27">
        <f>'[1]PLATRISO 2014'!F34</f>
        <v>47</v>
      </c>
      <c r="L516" s="26">
        <f t="shared" si="16"/>
        <v>0</v>
      </c>
      <c r="M516" s="3"/>
    </row>
    <row r="517" spans="1:13" ht="15" customHeight="1">
      <c r="A517" s="3"/>
      <c r="B517" s="32"/>
      <c r="C517" s="31"/>
      <c r="D517" s="30"/>
      <c r="E517" s="30"/>
      <c r="F517" s="30"/>
      <c r="G517" s="29"/>
      <c r="H517" s="28"/>
      <c r="I517" s="72"/>
      <c r="J517" s="72"/>
      <c r="K517" s="27"/>
      <c r="L517" s="26"/>
      <c r="M517" s="3"/>
    </row>
    <row r="518" spans="1:13" ht="15" customHeight="1">
      <c r="A518" s="3"/>
      <c r="B518" s="32"/>
      <c r="C518" s="31"/>
      <c r="D518" s="30"/>
      <c r="E518" s="30"/>
      <c r="F518" s="30"/>
      <c r="G518" s="29"/>
      <c r="H518" s="28"/>
      <c r="I518" s="72"/>
      <c r="J518" s="72"/>
      <c r="K518" s="27"/>
      <c r="L518" s="26"/>
      <c r="M518" s="3"/>
    </row>
    <row r="519" spans="1:13" ht="15" customHeight="1">
      <c r="A519" s="3"/>
      <c r="B519" s="32"/>
      <c r="C519" s="31"/>
      <c r="D519" s="30"/>
      <c r="E519" s="30"/>
      <c r="F519" s="30"/>
      <c r="G519" s="29"/>
      <c r="H519" s="28"/>
      <c r="I519" s="72"/>
      <c r="J519" s="72"/>
      <c r="K519" s="27"/>
      <c r="L519" s="26"/>
      <c r="M519" s="3"/>
    </row>
    <row r="520" spans="1:13" ht="15" customHeight="1">
      <c r="A520" s="3"/>
      <c r="B520" s="32"/>
      <c r="C520" s="71" t="str">
        <f>'[1]PLATRISO 2014'!B37</f>
        <v>BP  type isoplane huisserie 50                                                                                            en 73=115€  en 83=120€</v>
      </c>
      <c r="D520" s="30"/>
      <c r="E520" s="30"/>
      <c r="F520" s="70" t="b">
        <v>0</v>
      </c>
      <c r="G520" s="69" t="b">
        <v>0</v>
      </c>
      <c r="H520" s="67">
        <v>1</v>
      </c>
      <c r="I520" s="224">
        <v>0</v>
      </c>
      <c r="J520" s="225"/>
      <c r="K520" s="27">
        <f>(INDEX('[1]PLATRISO 2014'!J115:K115,D520,H520))+IF(G520=TRUE,'[1]PLATRISO 2014'!M115,0)</f>
        <v>115</v>
      </c>
      <c r="L520" s="26">
        <f t="shared" ref="L520:L529" si="17">I520*K520</f>
        <v>0</v>
      </c>
      <c r="M520" s="3"/>
    </row>
    <row r="521" spans="1:13" ht="15" customHeight="1">
      <c r="A521" s="3"/>
      <c r="B521" s="32"/>
      <c r="C521" s="31" t="str">
        <f>'[1]PLATRISO 2014'!B38</f>
        <v>BP  type isoplane isotherme serrure 3 points huisserie 50                                      en 73=439€  en 83=453€</v>
      </c>
      <c r="D521" s="30"/>
      <c r="E521" s="30"/>
      <c r="F521" s="30"/>
      <c r="G521" s="68"/>
      <c r="H521" s="67">
        <v>1</v>
      </c>
      <c r="I521" s="224">
        <v>0</v>
      </c>
      <c r="J521" s="225"/>
      <c r="K521" s="27">
        <f>(INDEX('[1]PLATRISO 2014'!J116:K116,D521,H521))</f>
        <v>439</v>
      </c>
      <c r="L521" s="26">
        <f t="shared" si="17"/>
        <v>0</v>
      </c>
      <c r="M521" s="3"/>
    </row>
    <row r="522" spans="1:13" ht="15" customHeight="1">
      <c r="A522" s="3"/>
      <c r="B522" s="32"/>
      <c r="C522" s="31" t="str">
        <f>'[1]PLATRISO 2014'!B40</f>
        <v>BP  type postformé ref SEVIAC huisserie 50                                                                  en 73=170€   en 83=190€</v>
      </c>
      <c r="D522" s="30"/>
      <c r="E522" s="30"/>
      <c r="F522" s="30"/>
      <c r="G522" s="68" t="b">
        <v>0</v>
      </c>
      <c r="H522" s="67">
        <v>1</v>
      </c>
      <c r="I522" s="224">
        <v>0</v>
      </c>
      <c r="J522" s="225"/>
      <c r="K522" s="27">
        <f>(INDEX('[1]PLATRISO 2014'!J117:K117,D522,H522))+IF(G522=TRUE,'[1]PLATRISO 2014'!M117,0)</f>
        <v>170</v>
      </c>
      <c r="L522" s="26">
        <f t="shared" si="17"/>
        <v>0</v>
      </c>
      <c r="M522" s="3"/>
    </row>
    <row r="523" spans="1:13" ht="15" customHeight="1">
      <c r="A523" s="3"/>
      <c r="B523" s="32"/>
      <c r="C523" s="31" t="str">
        <f>'[1]PLATRISO 2014'!B41</f>
        <v>BP  type postformé ref SEVIAC  isotherme serrure 3 points                                  en 73=414€   en 83=426€</v>
      </c>
      <c r="D523" s="30"/>
      <c r="E523" s="30"/>
      <c r="F523" s="30"/>
      <c r="G523" s="68"/>
      <c r="H523" s="67">
        <v>2</v>
      </c>
      <c r="I523" s="224">
        <v>0</v>
      </c>
      <c r="J523" s="225"/>
      <c r="K523" s="27">
        <f>(INDEX('[1]PLATRISO 2014'!J118:K118,D523,H523))</f>
        <v>426</v>
      </c>
      <c r="L523" s="26">
        <f t="shared" si="17"/>
        <v>0</v>
      </c>
      <c r="M523" s="3"/>
    </row>
    <row r="524" spans="1:13" ht="15" customHeight="1">
      <c r="A524" s="3"/>
      <c r="B524" s="32"/>
      <c r="C524" s="31" t="str">
        <f>'[1]PLATRISO 2014'!B42</f>
        <v>BP  type postformé à vitrer (petits cx) ref SEVIAC huisserie 50                         en 73=320€   en 83=340€  en 146=570€</v>
      </c>
      <c r="D524" s="30"/>
      <c r="E524" s="30"/>
      <c r="F524" s="30"/>
      <c r="G524" s="68" t="b">
        <v>0</v>
      </c>
      <c r="H524" s="67">
        <v>2</v>
      </c>
      <c r="I524" s="224">
        <v>0</v>
      </c>
      <c r="J524" s="225"/>
      <c r="K524" s="27">
        <f>(INDEX('[1]PLATRISO 2014'!J119:L119,D524,H524))+IF(G524=TRUE,'[1]PLATRISO 2014'!M119,0)</f>
        <v>340</v>
      </c>
      <c r="L524" s="26">
        <f t="shared" si="17"/>
        <v>0</v>
      </c>
      <c r="M524" s="3"/>
    </row>
    <row r="525" spans="1:13" ht="15" customHeight="1">
      <c r="A525" s="3"/>
      <c r="B525" s="32"/>
      <c r="C525" s="31" t="str">
        <f>'[1]PLATRISO 2014'!B44</f>
        <v>BP prépeinte ref GRAPHIK (RIGHINI) huisserie 50                                            en 73=185€   en 83=195€   en=146=330€</v>
      </c>
      <c r="D525" s="30"/>
      <c r="E525" s="30"/>
      <c r="F525" s="30"/>
      <c r="G525" s="68" t="b">
        <v>0</v>
      </c>
      <c r="H525" s="67">
        <v>2</v>
      </c>
      <c r="I525" s="224">
        <v>0</v>
      </c>
      <c r="J525" s="225"/>
      <c r="K525" s="27">
        <f>(INDEX('[1]PLATRISO 2014'!J120:M120,D525,H525))+IF(G525=TRUE,'[1]PLATRISO 2014'!M120,0)</f>
        <v>195</v>
      </c>
      <c r="L525" s="26">
        <f t="shared" si="17"/>
        <v>0</v>
      </c>
      <c r="M525" s="3"/>
    </row>
    <row r="526" spans="1:13" ht="15" customHeight="1">
      <c r="A526" s="3"/>
      <c r="B526" s="32"/>
      <c r="C526" s="31" t="str">
        <f>'[1]PLATRISO 2014'!B45</f>
        <v xml:space="preserve">BP prépeinte ref  GRAPHIK (RIGHINI) isotherme serrure 3 points                                           en 73=480€   en 83=490€ </v>
      </c>
      <c r="D526" s="30"/>
      <c r="E526" s="30"/>
      <c r="F526" s="30"/>
      <c r="G526" s="68"/>
      <c r="H526" s="67">
        <v>2</v>
      </c>
      <c r="I526" s="224">
        <v>0</v>
      </c>
      <c r="J526" s="225"/>
      <c r="K526" s="27">
        <f>(INDEX('[1]PLATRISO 2014'!J121:K121,D526,H526))</f>
        <v>490</v>
      </c>
      <c r="L526" s="26">
        <f t="shared" si="17"/>
        <v>0</v>
      </c>
      <c r="M526" s="3"/>
    </row>
    <row r="527" spans="1:13" ht="15" customHeight="1">
      <c r="A527" s="3"/>
      <c r="B527" s="32"/>
      <c r="C527" s="31" t="str">
        <f>'[1]PLATRISO 2014'!B47</f>
        <v xml:space="preserve">BP bois exo ref SELVE  huisserie 50                                                                                                  en 73=300€   en 83=340€  </v>
      </c>
      <c r="D527" s="30"/>
      <c r="E527" s="30"/>
      <c r="F527" s="30"/>
      <c r="G527" s="68" t="b">
        <v>0</v>
      </c>
      <c r="H527" s="67">
        <v>1</v>
      </c>
      <c r="I527" s="224">
        <v>0</v>
      </c>
      <c r="J527" s="225"/>
      <c r="K527" s="27">
        <f>(INDEX('[1]PLATRISO 2014'!J122:M122,D527,H527))+IF(G527=TRUE,'[1]PLATRISO 2014'!M122,0)</f>
        <v>300</v>
      </c>
      <c r="L527" s="26">
        <f t="shared" si="17"/>
        <v>0</v>
      </c>
      <c r="M527" s="3"/>
    </row>
    <row r="528" spans="1:13" ht="15" customHeight="1">
      <c r="A528" s="3"/>
      <c r="B528" s="32"/>
      <c r="C528" s="31" t="str">
        <f>'[1]PLATRISO 2014'!B48</f>
        <v xml:space="preserve">BP  bois exo ref BP 01 isotherme  serrure 3 points                                                                       en 73=826€   en 83=844€  </v>
      </c>
      <c r="D528" s="30"/>
      <c r="E528" s="30"/>
      <c r="F528" s="30"/>
      <c r="G528" s="68"/>
      <c r="H528" s="67">
        <v>1</v>
      </c>
      <c r="I528" s="224">
        <v>0</v>
      </c>
      <c r="J528" s="225"/>
      <c r="K528" s="27">
        <f>(INDEX('[1]PLATRISO 2014'!J123:K123,D528,H528))</f>
        <v>826</v>
      </c>
      <c r="L528" s="26">
        <f t="shared" si="17"/>
        <v>0</v>
      </c>
      <c r="M528" s="3"/>
    </row>
    <row r="529" spans="1:13" ht="15" customHeight="1">
      <c r="A529" s="3"/>
      <c r="B529" s="32"/>
      <c r="C529" s="31" t="str">
        <f>'[1]PLATRISO 2014'!B49</f>
        <v>BP bois exo (vitrage posé) huisserie 50                                                                 en 73=360€   en 83=380€  en 146=715€</v>
      </c>
      <c r="D529" s="30"/>
      <c r="E529" s="30"/>
      <c r="F529" s="30"/>
      <c r="G529" s="68" t="b">
        <v>0</v>
      </c>
      <c r="H529" s="67">
        <v>1</v>
      </c>
      <c r="I529" s="224">
        <v>0</v>
      </c>
      <c r="J529" s="225"/>
      <c r="K529" s="27">
        <f>(INDEX('[1]PLATRISO 2014'!J124:M124,D529,H529))+IF(G529=TRUE,'[1]PLATRISO 2014'!M124,0)</f>
        <v>360</v>
      </c>
      <c r="L529" s="26">
        <f t="shared" si="17"/>
        <v>0</v>
      </c>
      <c r="M529" s="3"/>
    </row>
    <row r="530" spans="1:13" ht="15" customHeight="1">
      <c r="A530" s="3"/>
      <c r="B530" s="32"/>
      <c r="C530" s="31"/>
      <c r="D530" s="30"/>
      <c r="E530" s="30"/>
      <c r="F530" s="30"/>
      <c r="G530" s="29"/>
      <c r="H530" s="28"/>
      <c r="I530" s="28"/>
      <c r="J530" s="28"/>
      <c r="K530" s="27"/>
      <c r="L530" s="26"/>
      <c r="M530" s="3"/>
    </row>
    <row r="531" spans="1:13" ht="15" customHeight="1">
      <c r="A531" s="3"/>
      <c r="B531" s="32"/>
      <c r="C531" s="31" t="s">
        <v>94</v>
      </c>
      <c r="D531" s="30"/>
      <c r="E531" s="30"/>
      <c r="F531" s="30"/>
      <c r="G531" s="29"/>
      <c r="H531" s="28"/>
      <c r="I531" s="224">
        <v>0</v>
      </c>
      <c r="J531" s="225"/>
      <c r="K531" s="27">
        <f>'[1]PLATRISO 2014'!F51</f>
        <v>900</v>
      </c>
      <c r="L531" s="26">
        <f>I531*K531</f>
        <v>0</v>
      </c>
      <c r="M531" s="3"/>
    </row>
    <row r="532" spans="1:13" ht="15" customHeight="1">
      <c r="A532" s="3"/>
      <c r="B532" s="32"/>
      <c r="C532" s="31" t="s">
        <v>93</v>
      </c>
      <c r="D532" s="30"/>
      <c r="E532" s="30"/>
      <c r="F532" s="30"/>
      <c r="G532" s="29"/>
      <c r="H532" s="28"/>
      <c r="I532" s="224">
        <v>0</v>
      </c>
      <c r="J532" s="225"/>
      <c r="K532" s="27">
        <f>'[1]PLATRISO 2014'!F52</f>
        <v>390</v>
      </c>
      <c r="L532" s="26">
        <f>I532*K532</f>
        <v>0</v>
      </c>
      <c r="M532" s="3"/>
    </row>
    <row r="533" spans="1:13" ht="15" customHeight="1">
      <c r="A533" s="3"/>
      <c r="B533" s="32"/>
      <c r="C533" s="31" t="s">
        <v>92</v>
      </c>
      <c r="D533" s="30"/>
      <c r="E533" s="30"/>
      <c r="F533" s="30"/>
      <c r="G533" s="29"/>
      <c r="H533" s="28"/>
      <c r="I533" s="224">
        <v>0</v>
      </c>
      <c r="J533" s="225"/>
      <c r="K533" s="27">
        <f>'[1]PLATRISO 2014'!F53</f>
        <v>8</v>
      </c>
      <c r="L533" s="26">
        <f>I533*K533</f>
        <v>0</v>
      </c>
      <c r="M533" s="3"/>
    </row>
    <row r="534" spans="1:13" ht="15" customHeight="1">
      <c r="A534" s="3"/>
      <c r="B534" s="32"/>
      <c r="C534" s="31" t="s">
        <v>91</v>
      </c>
      <c r="D534" s="30"/>
      <c r="E534" s="30"/>
      <c r="F534" s="30"/>
      <c r="G534" s="29"/>
      <c r="H534" s="28"/>
      <c r="I534" s="224">
        <v>0</v>
      </c>
      <c r="J534" s="225"/>
      <c r="K534" s="27">
        <f>'[1]PLATRISO 2014'!F54</f>
        <v>85</v>
      </c>
      <c r="L534" s="26">
        <f>I534*K534</f>
        <v>0</v>
      </c>
      <c r="M534" s="3"/>
    </row>
    <row r="535" spans="1:13" ht="15" customHeight="1">
      <c r="A535" s="3"/>
      <c r="B535" s="32"/>
      <c r="C535" s="31"/>
      <c r="D535" s="30"/>
      <c r="E535" s="30"/>
      <c r="F535" s="30"/>
      <c r="G535" s="29"/>
      <c r="H535" s="28"/>
      <c r="I535" s="28"/>
      <c r="J535" s="28"/>
      <c r="K535" s="27"/>
      <c r="L535" s="26"/>
      <c r="M535" s="3"/>
    </row>
    <row r="536" spans="1:13" ht="15" customHeight="1">
      <c r="A536" s="3"/>
      <c r="B536" s="32"/>
      <c r="C536" s="31" t="s">
        <v>90</v>
      </c>
      <c r="D536" s="30"/>
      <c r="E536" s="30"/>
      <c r="F536" s="30"/>
      <c r="G536" s="29"/>
      <c r="H536" s="28"/>
      <c r="I536" s="224">
        <v>0</v>
      </c>
      <c r="J536" s="225"/>
      <c r="K536" s="27">
        <f>'[1]PLATRISO 2014'!F57</f>
        <v>160</v>
      </c>
      <c r="L536" s="26">
        <f>I536*K536</f>
        <v>0</v>
      </c>
      <c r="M536" s="3"/>
    </row>
    <row r="537" spans="1:13" ht="15" customHeight="1">
      <c r="A537" s="3"/>
      <c r="B537" s="32"/>
      <c r="C537" s="31" t="s">
        <v>89</v>
      </c>
      <c r="D537" s="30"/>
      <c r="E537" s="30"/>
      <c r="F537" s="30"/>
      <c r="G537" s="29"/>
      <c r="H537" s="28"/>
      <c r="I537" s="224">
        <v>0</v>
      </c>
      <c r="J537" s="225"/>
      <c r="K537" s="27">
        <f>'[1]PLATRISO 2014'!F58</f>
        <v>260</v>
      </c>
      <c r="L537" s="26">
        <f>I537*K537</f>
        <v>0</v>
      </c>
      <c r="M537" s="3"/>
    </row>
    <row r="538" spans="1:13" ht="15" customHeight="1">
      <c r="A538" s="3"/>
      <c r="B538" s="32"/>
      <c r="C538" s="229" t="s">
        <v>88</v>
      </c>
      <c r="D538" s="229"/>
      <c r="E538" s="229"/>
      <c r="F538" s="229"/>
      <c r="G538" s="229"/>
      <c r="H538" s="229"/>
      <c r="I538" s="297">
        <v>0</v>
      </c>
      <c r="J538" s="297"/>
      <c r="K538" s="27">
        <f>'[1]PLATRISO 2014'!F59</f>
        <v>50</v>
      </c>
      <c r="L538" s="26">
        <f>I538*K538</f>
        <v>0</v>
      </c>
      <c r="M538" s="3"/>
    </row>
    <row r="539" spans="1:13" ht="15" customHeight="1">
      <c r="A539" s="3"/>
      <c r="B539" s="32"/>
      <c r="C539" s="31"/>
      <c r="D539" s="30"/>
      <c r="E539" s="30"/>
      <c r="F539" s="30"/>
      <c r="G539" s="29"/>
      <c r="H539" s="28"/>
      <c r="I539" s="28"/>
      <c r="J539" s="28"/>
      <c r="K539" s="27"/>
      <c r="L539" s="26"/>
      <c r="M539" s="3"/>
    </row>
    <row r="540" spans="1:13" ht="15" customHeight="1">
      <c r="A540" s="3"/>
      <c r="B540" s="32"/>
      <c r="C540" s="31" t="s">
        <v>87</v>
      </c>
      <c r="D540" s="30"/>
      <c r="E540" s="30"/>
      <c r="F540" s="30"/>
      <c r="G540" s="29"/>
      <c r="H540" s="28"/>
      <c r="I540" s="224">
        <v>0</v>
      </c>
      <c r="J540" s="225"/>
      <c r="K540" s="27">
        <f>'[1]PLATRISO 2014'!F61</f>
        <v>140</v>
      </c>
      <c r="L540" s="26">
        <f>I540*K540</f>
        <v>0</v>
      </c>
      <c r="M540" s="3"/>
    </row>
    <row r="541" spans="1:13" ht="15" customHeight="1">
      <c r="A541" s="3"/>
      <c r="B541" s="32"/>
      <c r="C541" s="31"/>
      <c r="D541" s="30"/>
      <c r="E541" s="30"/>
      <c r="F541" s="30"/>
      <c r="G541" s="29"/>
      <c r="H541" s="28"/>
      <c r="I541" s="28"/>
      <c r="J541" s="28"/>
      <c r="K541" s="27"/>
      <c r="L541" s="26"/>
      <c r="M541" s="3"/>
    </row>
    <row r="542" spans="1:13" ht="15" customHeight="1">
      <c r="A542" s="3"/>
      <c r="B542" s="33" t="s">
        <v>86</v>
      </c>
      <c r="C542" s="31"/>
      <c r="D542" s="30"/>
      <c r="E542" s="30"/>
      <c r="F542" s="30"/>
      <c r="G542" s="29"/>
      <c r="H542" s="28"/>
      <c r="I542" s="28"/>
      <c r="J542" s="28"/>
      <c r="K542" s="27"/>
      <c r="L542" s="26"/>
      <c r="M542" s="3"/>
    </row>
    <row r="543" spans="1:13" ht="15" customHeight="1">
      <c r="A543" s="3"/>
      <c r="B543" s="33"/>
      <c r="C543" s="31"/>
      <c r="D543" s="30"/>
      <c r="E543" s="30"/>
      <c r="F543" s="30"/>
      <c r="G543" s="29"/>
      <c r="H543" s="28"/>
      <c r="I543" s="28"/>
      <c r="J543" s="28"/>
      <c r="K543" s="27"/>
      <c r="L543" s="26"/>
      <c r="M543" s="3"/>
    </row>
    <row r="544" spans="1:13" ht="15" customHeight="1">
      <c r="A544" s="3"/>
      <c r="B544" s="32"/>
      <c r="C544" s="31"/>
      <c r="D544" s="66">
        <v>1</v>
      </c>
      <c r="E544" s="30"/>
      <c r="F544" s="30"/>
      <c r="G544" s="29"/>
      <c r="H544" s="28"/>
      <c r="I544" s="236">
        <v>0</v>
      </c>
      <c r="J544" s="237"/>
      <c r="K544" s="27">
        <f>INDEX('[1]PLATRISO 2014'!G70:G90,D544,1)</f>
        <v>1964</v>
      </c>
      <c r="L544" s="26">
        <f>I544*K544</f>
        <v>0</v>
      </c>
      <c r="M544" s="3"/>
    </row>
    <row r="545" spans="1:13" ht="15" customHeight="1">
      <c r="A545" s="3"/>
      <c r="B545" s="32"/>
      <c r="C545" s="31"/>
      <c r="D545" s="30"/>
      <c r="E545" s="30"/>
      <c r="F545" s="30"/>
      <c r="G545" s="29"/>
      <c r="H545" s="28"/>
      <c r="I545" s="28"/>
      <c r="J545" s="28"/>
      <c r="K545" s="27"/>
      <c r="L545" s="26"/>
      <c r="M545" s="3"/>
    </row>
    <row r="546" spans="1:13" ht="15" customHeight="1">
      <c r="A546" s="3"/>
      <c r="B546" s="32"/>
      <c r="C546" s="31" t="s">
        <v>85</v>
      </c>
      <c r="D546" s="66">
        <v>1</v>
      </c>
      <c r="E546" s="30"/>
      <c r="F546" s="30"/>
      <c r="G546" s="29"/>
      <c r="H546" s="28"/>
      <c r="I546" s="234">
        <v>0</v>
      </c>
      <c r="J546" s="235"/>
      <c r="K546" s="27">
        <f>INDEX('[1]PLATRISO 2014'!F92:G94,D546,1)</f>
        <v>404</v>
      </c>
      <c r="L546" s="26">
        <f>I546*K546</f>
        <v>0</v>
      </c>
      <c r="M546" s="3"/>
    </row>
    <row r="547" spans="1:13" ht="15" customHeight="1">
      <c r="A547" s="3"/>
      <c r="B547" s="32"/>
      <c r="C547" s="31" t="s">
        <v>85</v>
      </c>
      <c r="D547" s="66">
        <v>2</v>
      </c>
      <c r="E547" s="30"/>
      <c r="F547" s="30"/>
      <c r="G547" s="29"/>
      <c r="H547" s="28"/>
      <c r="I547" s="224">
        <v>0</v>
      </c>
      <c r="J547" s="225"/>
      <c r="K547" s="27">
        <f>INDEX('[1]PLATRISO 2014'!F96:G103,D547,1)</f>
        <v>404</v>
      </c>
      <c r="L547" s="26">
        <f>I547*K547</f>
        <v>0</v>
      </c>
      <c r="M547" s="3"/>
    </row>
    <row r="548" spans="1:13" ht="15" customHeight="1" thickBot="1">
      <c r="A548" s="3"/>
      <c r="B548" s="25"/>
      <c r="C548" s="24"/>
      <c r="D548" s="23"/>
      <c r="E548" s="23"/>
      <c r="F548" s="23"/>
      <c r="G548" s="22"/>
      <c r="H548" s="21"/>
      <c r="I548" s="21"/>
      <c r="J548" s="21"/>
      <c r="K548" s="20"/>
      <c r="L548" s="19"/>
      <c r="M548" s="3"/>
    </row>
    <row r="549" spans="1:13" ht="15" customHeight="1" thickBot="1">
      <c r="A549" s="3"/>
      <c r="B549" s="49"/>
      <c r="C549" s="49"/>
      <c r="D549" s="49"/>
      <c r="E549" s="49"/>
      <c r="F549" s="49"/>
      <c r="G549" s="48"/>
      <c r="H549" s="47"/>
      <c r="I549" s="47"/>
      <c r="J549" s="47"/>
      <c r="K549" s="46"/>
      <c r="L549" s="45"/>
      <c r="M549" s="3"/>
    </row>
    <row r="550" spans="1:13" ht="15" customHeight="1" thickBot="1">
      <c r="A550" s="3"/>
      <c r="B550" s="44" t="s">
        <v>84</v>
      </c>
      <c r="C550" s="39"/>
      <c r="D550" s="39"/>
      <c r="E550" s="39"/>
      <c r="F550" s="39"/>
      <c r="G550" s="38"/>
      <c r="H550" s="37"/>
      <c r="I550" s="37"/>
      <c r="J550" s="37"/>
      <c r="K550" s="43" t="s">
        <v>10</v>
      </c>
      <c r="L550" s="42">
        <f>SUM(L551:L617)</f>
        <v>0</v>
      </c>
      <c r="M550" s="3"/>
    </row>
    <row r="551" spans="1:13" ht="15" customHeight="1">
      <c r="A551" s="3"/>
      <c r="B551" s="41"/>
      <c r="C551" s="40"/>
      <c r="D551" s="39"/>
      <c r="E551" s="39"/>
      <c r="F551" s="39"/>
      <c r="G551" s="38"/>
      <c r="H551" s="37"/>
      <c r="I551" s="37"/>
      <c r="J551" s="37"/>
      <c r="K551" s="36"/>
      <c r="L551" s="35"/>
      <c r="M551" s="3"/>
    </row>
    <row r="552" spans="1:13" ht="15" customHeight="1">
      <c r="A552" s="3"/>
      <c r="B552" s="33" t="s">
        <v>83</v>
      </c>
      <c r="C552" s="31"/>
      <c r="D552" s="30"/>
      <c r="E552" s="30"/>
      <c r="F552" s="30"/>
      <c r="G552" s="29"/>
      <c r="H552" s="28"/>
      <c r="I552" s="231"/>
      <c r="J552" s="231"/>
      <c r="K552" s="1" t="s">
        <v>8</v>
      </c>
      <c r="L552" s="34" t="s">
        <v>7</v>
      </c>
      <c r="M552" s="3"/>
    </row>
    <row r="553" spans="1:13" ht="15" customHeight="1">
      <c r="A553" s="3"/>
      <c r="B553" s="32"/>
      <c r="C553" s="222" t="str">
        <f>'[1]SANI 2014'!B34</f>
        <v>Evier grés blanc sur meuble blanc 2 portes ou à encastrer 120/60 réf 6900 ROMANS + mitigeur SLIMLINE I/S chromé.</v>
      </c>
      <c r="D553" s="222"/>
      <c r="E553" s="222"/>
      <c r="F553" s="222"/>
      <c r="G553" s="222"/>
      <c r="H553" s="223"/>
      <c r="I553" s="224">
        <v>0</v>
      </c>
      <c r="J553" s="225"/>
      <c r="K553" s="27">
        <f>'[1]SANI 2014'!H34</f>
        <v>-256</v>
      </c>
      <c r="L553" s="26">
        <f t="shared" ref="L553:L572" si="18">I553*K553</f>
        <v>0</v>
      </c>
      <c r="M553" s="3"/>
    </row>
    <row r="554" spans="1:13" ht="15" customHeight="1">
      <c r="A554" s="3"/>
      <c r="B554" s="32"/>
      <c r="C554" s="222" t="str">
        <f>'[1]SANI 2014'!B35</f>
        <v>Baignoire acrylique 170/75 ou 160/75 blanche réf TRANSAT RX170 + mitigeur SLIMLINE I/S chromé+habillage 1 face.</v>
      </c>
      <c r="D554" s="222"/>
      <c r="E554" s="222"/>
      <c r="F554" s="222"/>
      <c r="G554" s="222"/>
      <c r="H554" s="223"/>
      <c r="I554" s="224">
        <v>0</v>
      </c>
      <c r="J554" s="225"/>
      <c r="K554" s="27">
        <f>'[1]SANI 2014'!H35</f>
        <v>-492.84700000000004</v>
      </c>
      <c r="L554" s="26">
        <f t="shared" si="18"/>
        <v>0</v>
      </c>
      <c r="M554" s="3"/>
    </row>
    <row r="555" spans="1:13" ht="15" customHeight="1">
      <c r="A555" s="3"/>
      <c r="B555" s="32"/>
      <c r="C555" s="222" t="s">
        <v>82</v>
      </c>
      <c r="D555" s="222"/>
      <c r="E555" s="222"/>
      <c r="F555" s="222"/>
      <c r="G555" s="222"/>
      <c r="H555" s="223"/>
      <c r="I555" s="224">
        <v>0</v>
      </c>
      <c r="J555" s="225"/>
      <c r="K555" s="27">
        <f>'[1]SANI 2014'!H36</f>
        <v>-745</v>
      </c>
      <c r="L555" s="26">
        <f t="shared" si="18"/>
        <v>0</v>
      </c>
      <c r="M555" s="3"/>
    </row>
    <row r="556" spans="1:13" ht="15" customHeight="1">
      <c r="A556" s="3"/>
      <c r="B556" s="32"/>
      <c r="C556" s="222" t="str">
        <f>'[1]SANI 2014'!B37</f>
        <v>Baignoire acrylique d'angle 135/135 blanche réf TRANSAT RX135 + mitigeur SLIMLINE I/S chromé.</v>
      </c>
      <c r="D556" s="222"/>
      <c r="E556" s="222"/>
      <c r="F556" s="222"/>
      <c r="G556" s="222"/>
      <c r="H556" s="223"/>
      <c r="I556" s="224">
        <v>0</v>
      </c>
      <c r="J556" s="225"/>
      <c r="K556" s="27">
        <f>'[1]SANI 2014'!H37</f>
        <v>-799.13600000000008</v>
      </c>
      <c r="L556" s="26">
        <f t="shared" si="18"/>
        <v>0</v>
      </c>
      <c r="M556" s="3"/>
    </row>
    <row r="557" spans="1:13" ht="15" customHeight="1">
      <c r="A557" s="3"/>
      <c r="B557" s="32"/>
      <c r="C557" s="222" t="str">
        <f>'[1]SANI 2014'!B38</f>
        <v>Baignoire balnéo TWIN classique 170/75 blanche + mitigeur SLIMLINE I/S chromé.</v>
      </c>
      <c r="D557" s="222"/>
      <c r="E557" s="222"/>
      <c r="F557" s="222"/>
      <c r="G557" s="222"/>
      <c r="H557" s="223"/>
      <c r="I557" s="224">
        <v>0</v>
      </c>
      <c r="J557" s="225"/>
      <c r="K557" s="27">
        <f>'[1]SANI 2014'!H38</f>
        <v>-2637</v>
      </c>
      <c r="L557" s="26">
        <f t="shared" si="18"/>
        <v>0</v>
      </c>
      <c r="M557" s="3"/>
    </row>
    <row r="558" spans="1:13" ht="24.75" customHeight="1">
      <c r="A558" s="3"/>
      <c r="B558" s="32"/>
      <c r="C558" s="222" t="str">
        <f>'[1]SANI 2014'!B39</f>
        <v>Douche 80/80 blanche à encastrer réf SAN REMO R3514 + mitigeur SLIMLINE I/S chromé et douchette sur barre. (y/c 4m² de faïences suppl.).</v>
      </c>
      <c r="D558" s="222"/>
      <c r="E558" s="222"/>
      <c r="F558" s="222"/>
      <c r="G558" s="222"/>
      <c r="H558" s="223"/>
      <c r="I558" s="224">
        <v>0</v>
      </c>
      <c r="J558" s="225"/>
      <c r="K558" s="27">
        <f>'[1]SANI 2014'!H39</f>
        <v>-543.72800000000007</v>
      </c>
      <c r="L558" s="26">
        <f t="shared" si="18"/>
        <v>0</v>
      </c>
      <c r="M558" s="3"/>
    </row>
    <row r="559" spans="1:13" ht="24.75" customHeight="1">
      <c r="A559" s="3"/>
      <c r="B559" s="32"/>
      <c r="C559" s="222" t="str">
        <f>'[1]SANI 2014'!B40</f>
        <v>Douche 90/90 blanche à encastrer réf SAN REMO R3514 + mitigeur SLIMLINE I/S chromé et douchette sur barre. (y/c 4m² de faïences suppl.).</v>
      </c>
      <c r="D559" s="222"/>
      <c r="E559" s="222"/>
      <c r="F559" s="222"/>
      <c r="G559" s="222"/>
      <c r="H559" s="223"/>
      <c r="I559" s="224">
        <v>0</v>
      </c>
      <c r="J559" s="225"/>
      <c r="K559" s="27">
        <f>'[1]SANI 2014'!H40</f>
        <v>-603.22800000000007</v>
      </c>
      <c r="L559" s="26">
        <f t="shared" si="18"/>
        <v>0</v>
      </c>
      <c r="M559" s="3"/>
    </row>
    <row r="560" spans="1:13" ht="24.75" customHeight="1">
      <c r="A560" s="3"/>
      <c r="B560" s="32"/>
      <c r="C560" s="222" t="str">
        <f>'[1]SANI 2014'!B41</f>
        <v>Douche 90/90 EXTRA PLAT blanc réf ALLIA PRIMA2 7442 + mitigeur SLIMLINE I/S chromé et douchette sur barre. (y/c 5m² de faïences suppl.).</v>
      </c>
      <c r="D560" s="222"/>
      <c r="E560" s="222"/>
      <c r="F560" s="222"/>
      <c r="G560" s="222"/>
      <c r="H560" s="223"/>
      <c r="I560" s="224">
        <v>0</v>
      </c>
      <c r="J560" s="225"/>
      <c r="K560" s="27">
        <f>'[1]SANI 2014'!H41</f>
        <v>-715.49599999999998</v>
      </c>
      <c r="L560" s="26">
        <f t="shared" si="18"/>
        <v>0</v>
      </c>
      <c r="M560" s="3"/>
    </row>
    <row r="561" spans="1:13" ht="24.75" customHeight="1">
      <c r="A561" s="3"/>
      <c r="B561" s="32"/>
      <c r="C561" s="222" t="str">
        <f>'[1]SANI 2014'!B42</f>
        <v>Douche 120/80 blanche réf ALLIA PRIMA2 + mitigeur SLIMLINE I/S chromé et douchette sur barre.(y/c 4m² de faïences suppl.).</v>
      </c>
      <c r="D561" s="222"/>
      <c r="E561" s="222"/>
      <c r="F561" s="222"/>
      <c r="G561" s="222"/>
      <c r="H561" s="223"/>
      <c r="I561" s="224">
        <v>0</v>
      </c>
      <c r="J561" s="225"/>
      <c r="K561" s="27">
        <f>'[1]SANI 2014'!H42</f>
        <v>-807.36400000000015</v>
      </c>
      <c r="L561" s="26">
        <f t="shared" si="18"/>
        <v>0</v>
      </c>
      <c r="M561" s="3"/>
    </row>
    <row r="562" spans="1:13" ht="24.75" customHeight="1">
      <c r="A562" s="3"/>
      <c r="B562" s="32"/>
      <c r="C562" s="222" t="s">
        <v>81</v>
      </c>
      <c r="D562" s="222"/>
      <c r="E562" s="222"/>
      <c r="F562" s="222"/>
      <c r="G562" s="222"/>
      <c r="H562" s="223"/>
      <c r="I562" s="224">
        <v>0</v>
      </c>
      <c r="J562" s="225"/>
      <c r="K562" s="27">
        <f>'[1]SANI 2014'!H43</f>
        <v>-1149</v>
      </c>
      <c r="L562" s="26">
        <f t="shared" si="18"/>
        <v>0</v>
      </c>
      <c r="M562" s="3"/>
    </row>
    <row r="563" spans="1:13" ht="24.75" customHeight="1">
      <c r="A563" s="3"/>
      <c r="B563" s="32"/>
      <c r="C563" s="222" t="s">
        <v>80</v>
      </c>
      <c r="D563" s="222"/>
      <c r="E563" s="222"/>
      <c r="F563" s="222"/>
      <c r="G563" s="222"/>
      <c r="H563" s="223"/>
      <c r="I563" s="224">
        <v>0</v>
      </c>
      <c r="J563" s="225"/>
      <c r="K563" s="27">
        <f>'[1]SANI 2014'!H44</f>
        <v>-1088</v>
      </c>
      <c r="L563" s="26">
        <f t="shared" si="18"/>
        <v>0</v>
      </c>
      <c r="M563" s="3"/>
    </row>
    <row r="564" spans="1:13" ht="15" customHeight="1">
      <c r="A564" s="3"/>
      <c r="B564" s="32"/>
      <c r="C564" s="222" t="str">
        <f>'[1]SANI 2014'!B45</f>
        <v>Lavabo sur colonne ou bidet blanc réf SAN REMO E7460 + mitigeur SLIMLINE I/S chromé.</v>
      </c>
      <c r="D564" s="222"/>
      <c r="E564" s="222"/>
      <c r="F564" s="222"/>
      <c r="G564" s="222"/>
      <c r="H564" s="223"/>
      <c r="I564" s="224">
        <v>0</v>
      </c>
      <c r="J564" s="225"/>
      <c r="K564" s="27">
        <f>'[1]SANI 2014'!H45</f>
        <v>-153.28900000000002</v>
      </c>
      <c r="L564" s="26">
        <f t="shared" si="18"/>
        <v>0</v>
      </c>
      <c r="M564" s="3"/>
    </row>
    <row r="565" spans="1:13" ht="24.75" customHeight="1">
      <c r="A565" s="3"/>
      <c r="B565" s="32"/>
      <c r="C565" s="222" t="str">
        <f>'[1]SANI 2014'!B46</f>
        <v>Vasque blanche réf SAN REMO R4101 + mitigeur SLIMLINE I/S chromé. ( F+P et découpe du support vasque à charge client).</v>
      </c>
      <c r="D565" s="222"/>
      <c r="E565" s="222"/>
      <c r="F565" s="222"/>
      <c r="G565" s="222"/>
      <c r="H565" s="223"/>
      <c r="I565" s="224">
        <v>0</v>
      </c>
      <c r="J565" s="225"/>
      <c r="K565" s="27">
        <f>'[1]SANI 2014'!H46</f>
        <v>-117</v>
      </c>
      <c r="L565" s="26">
        <f t="shared" si="18"/>
        <v>0</v>
      </c>
      <c r="M565" s="3"/>
    </row>
    <row r="566" spans="1:13" ht="15" customHeight="1">
      <c r="A566" s="3"/>
      <c r="B566" s="32"/>
      <c r="C566" s="222" t="str">
        <f>'[1]SANI 2014'!B47</f>
        <v>WC blanc réf SAN REMO R3407 avec abattant double blanc dans pièce existante.</v>
      </c>
      <c r="D566" s="222"/>
      <c r="E566" s="222"/>
      <c r="F566" s="222"/>
      <c r="G566" s="222"/>
      <c r="H566" s="223"/>
      <c r="I566" s="224">
        <v>0</v>
      </c>
      <c r="J566" s="225"/>
      <c r="K566" s="27">
        <f>'[1]SANI 2014'!H47</f>
        <v>-218.63700000000003</v>
      </c>
      <c r="L566" s="26">
        <f t="shared" si="18"/>
        <v>0</v>
      </c>
      <c r="M566" s="3"/>
    </row>
    <row r="567" spans="1:13" ht="15" customHeight="1">
      <c r="A567" s="3"/>
      <c r="B567" s="32"/>
      <c r="C567" s="222" t="str">
        <f>'[1]SANI 2014'!B48</f>
        <v>WC SUSPENDU blanc réf SAN REMO R3401 avec abattant SAN REMO R3916 y compris bâti et habillage</v>
      </c>
      <c r="D567" s="222"/>
      <c r="E567" s="222"/>
      <c r="F567" s="222"/>
      <c r="G567" s="222"/>
      <c r="H567" s="223"/>
      <c r="I567" s="224">
        <v>0</v>
      </c>
      <c r="J567" s="225"/>
      <c r="K567" s="27">
        <f>'[1]SANI 2014'!H48</f>
        <v>-657.23699999999997</v>
      </c>
      <c r="L567" s="26">
        <f t="shared" si="18"/>
        <v>0</v>
      </c>
      <c r="M567" s="3"/>
    </row>
    <row r="568" spans="1:13" ht="15" customHeight="1">
      <c r="A568" s="3"/>
      <c r="B568" s="32"/>
      <c r="C568" s="222" t="str">
        <f>'[1]SANI 2014'!B50</f>
        <v>Lave-mains blanc réf SAN REMO E7420 ou RONELLA R4208 + mitigeur SLIMLINE I/S chromé.</v>
      </c>
      <c r="D568" s="222"/>
      <c r="E568" s="222"/>
      <c r="F568" s="222"/>
      <c r="G568" s="222"/>
      <c r="H568" s="223"/>
      <c r="I568" s="224">
        <v>0</v>
      </c>
      <c r="J568" s="225"/>
      <c r="K568" s="27">
        <f>'[1]SANI 2014'!H50</f>
        <v>-92.989999999999981</v>
      </c>
      <c r="L568" s="26">
        <f t="shared" si="18"/>
        <v>0</v>
      </c>
      <c r="M568" s="3"/>
    </row>
    <row r="569" spans="1:13" ht="15" customHeight="1">
      <c r="A569" s="3"/>
      <c r="B569" s="32"/>
      <c r="C569" s="222" t="str">
        <f>'[1]SANI 2014'!B51</f>
        <v>Lave-mains d'angle blanc réf SERENA R4203 + mitigeur SLIMLINE I/S chromé.</v>
      </c>
      <c r="D569" s="222"/>
      <c r="E569" s="222"/>
      <c r="F569" s="222"/>
      <c r="G569" s="222"/>
      <c r="H569" s="223"/>
      <c r="I569" s="224">
        <v>0</v>
      </c>
      <c r="J569" s="225"/>
      <c r="K569" s="27">
        <f>'[1]SANI 2014'!H51</f>
        <v>-107.50800000000001</v>
      </c>
      <c r="L569" s="26">
        <f t="shared" si="18"/>
        <v>0</v>
      </c>
      <c r="M569" s="3"/>
    </row>
    <row r="570" spans="1:13" ht="15" customHeight="1">
      <c r="A570" s="3"/>
      <c r="B570" s="32"/>
      <c r="C570" s="222" t="str">
        <f>'[1]SANI 2014'!B73</f>
        <v>Meuble 2 portes de 60 blanc avec plan en résine de synthèse (1 vasque) réf WOODSTOCK (NABIS de BROSSETTE)</v>
      </c>
      <c r="D570" s="222"/>
      <c r="E570" s="222"/>
      <c r="F570" s="222"/>
      <c r="G570" s="222"/>
      <c r="H570" s="222"/>
      <c r="I570" s="224">
        <v>0</v>
      </c>
      <c r="J570" s="225"/>
      <c r="K570" s="27">
        <f>'[1]SANI 2014'!H73</f>
        <v>-412.69199999999995</v>
      </c>
      <c r="L570" s="26">
        <f t="shared" si="18"/>
        <v>0</v>
      </c>
      <c r="M570" s="3"/>
    </row>
    <row r="571" spans="1:13" ht="15" customHeight="1">
      <c r="A571" s="3"/>
      <c r="B571" s="32"/>
      <c r="C571" s="222" t="str">
        <f>'[1]SANI 2014'!B74</f>
        <v>Meuble 2 portes de 90 blanc avec plan en résine de synthèse (1 vasque) réf WOODSTOCK (NABIS de BROSSETTE)</v>
      </c>
      <c r="D571" s="222"/>
      <c r="E571" s="222"/>
      <c r="F571" s="222"/>
      <c r="G571" s="222"/>
      <c r="H571" s="222"/>
      <c r="I571" s="224">
        <v>0</v>
      </c>
      <c r="J571" s="225"/>
      <c r="K571" s="27">
        <f>'[1]SANI 2014'!H74</f>
        <v>-529.44800000000009</v>
      </c>
      <c r="L571" s="26">
        <f t="shared" si="18"/>
        <v>0</v>
      </c>
      <c r="M571" s="3"/>
    </row>
    <row r="572" spans="1:13" ht="24.75" customHeight="1">
      <c r="A572" s="3"/>
      <c r="B572" s="32"/>
      <c r="C572" s="222" t="str">
        <f>'[1]SANI 2014'!B75</f>
        <v>Meuble 2 portes de 120 blanc avec plan en résine de synthèse (2 vasques) réf WOODSTOCK (NABIS de BROSSETTE)</v>
      </c>
      <c r="D572" s="222"/>
      <c r="E572" s="222"/>
      <c r="F572" s="222"/>
      <c r="G572" s="222"/>
      <c r="H572" s="222"/>
      <c r="I572" s="224">
        <v>0</v>
      </c>
      <c r="J572" s="225"/>
      <c r="K572" s="27">
        <f>'[1]SANI 2014'!H75</f>
        <v>-937.51599999999996</v>
      </c>
      <c r="L572" s="26">
        <f t="shared" si="18"/>
        <v>0</v>
      </c>
      <c r="M572" s="3"/>
    </row>
    <row r="573" spans="1:13" ht="15" customHeight="1">
      <c r="A573" s="3"/>
      <c r="B573" s="32"/>
      <c r="C573" s="31"/>
      <c r="D573" s="30"/>
      <c r="E573" s="30"/>
      <c r="F573" s="30"/>
      <c r="G573" s="29"/>
      <c r="H573" s="28"/>
      <c r="I573" s="28"/>
      <c r="J573" s="28"/>
      <c r="K573" s="27"/>
      <c r="L573" s="26"/>
      <c r="M573" s="3"/>
    </row>
    <row r="574" spans="1:13" ht="15" customHeight="1">
      <c r="A574" s="3"/>
      <c r="B574" s="33" t="s">
        <v>79</v>
      </c>
      <c r="C574" s="31"/>
      <c r="D574" s="30"/>
      <c r="E574" s="30"/>
      <c r="F574" s="30"/>
      <c r="G574" s="29"/>
      <c r="H574" s="28"/>
      <c r="I574" s="28"/>
      <c r="J574" s="28"/>
      <c r="K574" s="27"/>
      <c r="L574" s="26"/>
      <c r="M574" s="3"/>
    </row>
    <row r="575" spans="1:13" ht="15" customHeight="1">
      <c r="A575" s="3"/>
      <c r="B575" s="32"/>
      <c r="C575" s="31" t="s">
        <v>78</v>
      </c>
      <c r="D575" s="30"/>
      <c r="E575" s="30"/>
      <c r="F575" s="30"/>
      <c r="G575" s="29"/>
      <c r="H575" s="28"/>
      <c r="I575" s="224">
        <v>0</v>
      </c>
      <c r="J575" s="225"/>
      <c r="K575" s="27">
        <f>'[1]SANI 2014'!F29</f>
        <v>290</v>
      </c>
      <c r="L575" s="26">
        <f>I575*K575</f>
        <v>0</v>
      </c>
      <c r="M575" s="3"/>
    </row>
    <row r="576" spans="1:13" ht="15" customHeight="1">
      <c r="A576" s="3"/>
      <c r="B576" s="32"/>
      <c r="C576" s="31" t="s">
        <v>77</v>
      </c>
      <c r="D576" s="30"/>
      <c r="E576" s="30"/>
      <c r="F576" s="30"/>
      <c r="G576" s="29"/>
      <c r="H576" s="28"/>
      <c r="I576" s="224">
        <v>0</v>
      </c>
      <c r="J576" s="225"/>
      <c r="K576" s="27">
        <f>'[1]SANI 2014'!F30</f>
        <v>380</v>
      </c>
      <c r="L576" s="26">
        <f>I576*K576</f>
        <v>0</v>
      </c>
      <c r="M576" s="3"/>
    </row>
    <row r="577" spans="1:13" ht="15" customHeight="1">
      <c r="A577" s="3"/>
      <c r="B577" s="32"/>
      <c r="C577" s="31"/>
      <c r="D577" s="30"/>
      <c r="E577" s="30"/>
      <c r="F577" s="30"/>
      <c r="G577" s="29"/>
      <c r="H577" s="28"/>
      <c r="I577" s="28"/>
      <c r="J577" s="28"/>
      <c r="K577" s="27"/>
      <c r="L577" s="26"/>
      <c r="M577" s="3"/>
    </row>
    <row r="578" spans="1:13" ht="15" customHeight="1">
      <c r="A578" s="3"/>
      <c r="B578" s="33" t="s">
        <v>76</v>
      </c>
      <c r="C578" s="31"/>
      <c r="D578" s="30"/>
      <c r="E578" s="30"/>
      <c r="F578" s="30"/>
      <c r="G578" s="29"/>
      <c r="H578" s="28"/>
      <c r="I578" s="28"/>
      <c r="J578" s="28"/>
      <c r="K578" s="27"/>
      <c r="L578" s="26"/>
      <c r="M578" s="3"/>
    </row>
    <row r="579" spans="1:13" ht="15" customHeight="1">
      <c r="A579" s="3"/>
      <c r="B579" s="32"/>
      <c r="C579" s="222" t="str">
        <f>'[1]SANI 2014'!B34</f>
        <v>Evier grés blanc sur meuble blanc 2 portes ou à encastrer 120/60 réf 6900 ROMANS + mitigeur SLIMLINE I/S chromé.</v>
      </c>
      <c r="D579" s="222"/>
      <c r="E579" s="222"/>
      <c r="F579" s="222"/>
      <c r="G579" s="222"/>
      <c r="H579" s="223"/>
      <c r="I579" s="224">
        <v>0</v>
      </c>
      <c r="J579" s="225"/>
      <c r="K579" s="27">
        <f>'[1]SANI 2014'!F34</f>
        <v>581</v>
      </c>
      <c r="L579" s="26">
        <f t="shared" ref="L579:L594" si="19">I579*K579</f>
        <v>0</v>
      </c>
      <c r="M579" s="3"/>
    </row>
    <row r="580" spans="1:13" ht="15" customHeight="1">
      <c r="A580" s="3"/>
      <c r="B580" s="32"/>
      <c r="C580" s="222" t="str">
        <f>'[1]SANI 2014'!B35</f>
        <v>Baignoire acrylique 170/75 ou 160/75 blanche réf TRANSAT RX170 + mitigeur SLIMLINE I/S chromé+habillage 1 face.</v>
      </c>
      <c r="D580" s="222"/>
      <c r="E580" s="222"/>
      <c r="F580" s="222"/>
      <c r="G580" s="222"/>
      <c r="H580" s="223"/>
      <c r="I580" s="224">
        <v>0</v>
      </c>
      <c r="J580" s="225"/>
      <c r="K580" s="27">
        <f>'[1]SANI 2014'!F35</f>
        <v>832</v>
      </c>
      <c r="L580" s="26">
        <f t="shared" si="19"/>
        <v>0</v>
      </c>
      <c r="M580" s="3"/>
    </row>
    <row r="581" spans="1:13" ht="15" customHeight="1">
      <c r="A581" s="3"/>
      <c r="B581" s="32"/>
      <c r="C581" s="222" t="str">
        <f>'[1]SANI 2014'!B37</f>
        <v>Baignoire acrylique d'angle 135/135 blanche réf TRANSAT RX135 + mitigeur SLIMLINE I/S chromé.</v>
      </c>
      <c r="D581" s="222"/>
      <c r="E581" s="222"/>
      <c r="F581" s="222"/>
      <c r="G581" s="222"/>
      <c r="H581" s="223"/>
      <c r="I581" s="224">
        <v>0</v>
      </c>
      <c r="J581" s="225"/>
      <c r="K581" s="27">
        <f>'[1]SANI 2014'!F37</f>
        <v>1158</v>
      </c>
      <c r="L581" s="26">
        <f t="shared" si="19"/>
        <v>0</v>
      </c>
      <c r="M581" s="3"/>
    </row>
    <row r="582" spans="1:13" ht="15" customHeight="1">
      <c r="A582" s="3"/>
      <c r="B582" s="32"/>
      <c r="C582" s="222" t="str">
        <f>'[1]SANI 2014'!B38</f>
        <v>Baignoire balnéo TWIN classique 170/75 blanche + mitigeur SLIMLINE I/S chromé.</v>
      </c>
      <c r="D582" s="222"/>
      <c r="E582" s="222"/>
      <c r="F582" s="222"/>
      <c r="G582" s="222"/>
      <c r="H582" s="223"/>
      <c r="I582" s="224">
        <v>0</v>
      </c>
      <c r="J582" s="225"/>
      <c r="K582" s="27">
        <f>'[1]SANI 2014'!F38</f>
        <v>3310</v>
      </c>
      <c r="L582" s="26">
        <f t="shared" si="19"/>
        <v>0</v>
      </c>
      <c r="M582" s="3"/>
    </row>
    <row r="583" spans="1:13" ht="24.75" customHeight="1">
      <c r="A583" s="3"/>
      <c r="B583" s="32"/>
      <c r="C583" s="222" t="str">
        <f>'[1]SANI 2014'!B39</f>
        <v>Douche 80/80 blanche à encastrer réf SAN REMO R3514 + mitigeur SLIMLINE I/S chromé et douchette sur barre. (y/c 4m² de faïences suppl.).</v>
      </c>
      <c r="D583" s="222"/>
      <c r="E583" s="222"/>
      <c r="F583" s="222"/>
      <c r="G583" s="222"/>
      <c r="H583" s="223"/>
      <c r="I583" s="224">
        <v>0</v>
      </c>
      <c r="J583" s="225"/>
      <c r="K583" s="27">
        <f>'[1]SANI 2014'!F39</f>
        <v>886</v>
      </c>
      <c r="L583" s="26">
        <f t="shared" si="19"/>
        <v>0</v>
      </c>
      <c r="M583" s="3"/>
    </row>
    <row r="584" spans="1:13" ht="24.75" customHeight="1">
      <c r="A584" s="3"/>
      <c r="B584" s="32"/>
      <c r="C584" s="222" t="str">
        <f>'[1]SANI 2014'!B40</f>
        <v>Douche 90/90 blanche à encastrer réf SAN REMO R3514 + mitigeur SLIMLINE I/S chromé et douchette sur barre. (y/c 4m² de faïences suppl.).</v>
      </c>
      <c r="D584" s="222"/>
      <c r="E584" s="222"/>
      <c r="F584" s="222"/>
      <c r="G584" s="222"/>
      <c r="H584" s="223"/>
      <c r="I584" s="224">
        <v>0</v>
      </c>
      <c r="J584" s="225"/>
      <c r="K584" s="27">
        <f>'[1]SANI 2014'!F40</f>
        <v>952</v>
      </c>
      <c r="L584" s="26">
        <f t="shared" si="19"/>
        <v>0</v>
      </c>
      <c r="M584" s="3"/>
    </row>
    <row r="585" spans="1:13" ht="24.75" customHeight="1">
      <c r="A585" s="3"/>
      <c r="B585" s="32"/>
      <c r="C585" s="222" t="str">
        <f>'[1]SANI 2014'!B41</f>
        <v>Douche 90/90 EXTRA PLAT blanc réf ALLIA PRIMA2 7442 + mitigeur SLIMLINE I/S chromé et douchette sur barre. (y/c 5m² de faïences suppl.).</v>
      </c>
      <c r="D585" s="222"/>
      <c r="E585" s="222"/>
      <c r="F585" s="222"/>
      <c r="G585" s="222"/>
      <c r="H585" s="223"/>
      <c r="I585" s="224">
        <v>0</v>
      </c>
      <c r="J585" s="225"/>
      <c r="K585" s="27">
        <f>'[1]SANI 2014'!F41</f>
        <v>1069</v>
      </c>
      <c r="L585" s="26">
        <f t="shared" si="19"/>
        <v>0</v>
      </c>
      <c r="M585" s="3"/>
    </row>
    <row r="586" spans="1:13" ht="24.75" customHeight="1">
      <c r="A586" s="3"/>
      <c r="B586" s="32"/>
      <c r="C586" s="222" t="str">
        <f>'[1]SANI 2014'!B42</f>
        <v>Douche 120/80 blanche réf ALLIA PRIMA2 + mitigeur SLIMLINE I/S chromé et douchette sur barre.(y/c 4m² de faïences suppl.).</v>
      </c>
      <c r="D586" s="222"/>
      <c r="E586" s="222"/>
      <c r="F586" s="222"/>
      <c r="G586" s="222"/>
      <c r="H586" s="223"/>
      <c r="I586" s="224">
        <v>0</v>
      </c>
      <c r="J586" s="225"/>
      <c r="K586" s="27">
        <f>'[1]SANI 2014'!F42</f>
        <v>1167</v>
      </c>
      <c r="L586" s="26">
        <f t="shared" si="19"/>
        <v>0</v>
      </c>
      <c r="M586" s="3"/>
    </row>
    <row r="587" spans="1:13" ht="15" customHeight="1">
      <c r="A587" s="3"/>
      <c r="B587" s="32"/>
      <c r="C587" s="222" t="str">
        <f>'[1]SANI 2014'!B45</f>
        <v>Lavabo sur colonne ou bidet blanc réf SAN REMO E7460 + mitigeur SLIMLINE I/S chromé.</v>
      </c>
      <c r="D587" s="222"/>
      <c r="E587" s="222"/>
      <c r="F587" s="222"/>
      <c r="G587" s="222"/>
      <c r="H587" s="223"/>
      <c r="I587" s="224">
        <v>0</v>
      </c>
      <c r="J587" s="225"/>
      <c r="K587" s="27">
        <f>'[1]SANI 2014'!F45</f>
        <v>471</v>
      </c>
      <c r="L587" s="26">
        <f t="shared" si="19"/>
        <v>0</v>
      </c>
      <c r="M587" s="3"/>
    </row>
    <row r="588" spans="1:13" ht="24.75" customHeight="1">
      <c r="A588" s="3"/>
      <c r="B588" s="32"/>
      <c r="C588" s="222" t="str">
        <f>'[1]SANI 2014'!B46</f>
        <v>Vasque blanche réf SAN REMO R4101 + mitigeur SLIMLINE I/S chromé. ( F+P et découpe du support vasque à charge client).</v>
      </c>
      <c r="D588" s="222"/>
      <c r="E588" s="222"/>
      <c r="F588" s="222"/>
      <c r="G588" s="222"/>
      <c r="H588" s="223"/>
      <c r="I588" s="224">
        <v>0</v>
      </c>
      <c r="J588" s="225"/>
      <c r="K588" s="27">
        <f>'[1]SANI 2014'!F46</f>
        <v>510</v>
      </c>
      <c r="L588" s="26">
        <f t="shared" si="19"/>
        <v>0</v>
      </c>
      <c r="M588" s="3"/>
    </row>
    <row r="589" spans="1:13" ht="15" customHeight="1">
      <c r="A589" s="3"/>
      <c r="B589" s="32"/>
      <c r="C589" s="222" t="str">
        <f>'[1]SANI 2014'!B47</f>
        <v>WC blanc réf SAN REMO R3407 avec abattant double blanc dans pièce existante.</v>
      </c>
      <c r="D589" s="222"/>
      <c r="E589" s="222"/>
      <c r="F589" s="222"/>
      <c r="G589" s="222"/>
      <c r="H589" s="223"/>
      <c r="I589" s="224">
        <v>0</v>
      </c>
      <c r="J589" s="225"/>
      <c r="K589" s="27">
        <f>'[1]SANI 2014'!F47</f>
        <v>594</v>
      </c>
      <c r="L589" s="26">
        <f t="shared" si="19"/>
        <v>0</v>
      </c>
      <c r="M589" s="3"/>
    </row>
    <row r="590" spans="1:13" ht="15" customHeight="1">
      <c r="A590" s="3"/>
      <c r="B590" s="32"/>
      <c r="C590" s="222" t="str">
        <f>'[1]SANI 2014'!B48</f>
        <v>WC SUSPENDU blanc réf SAN REMO R3401 avec abattant SAN REMO R3916 y compris bâti et habillage</v>
      </c>
      <c r="D590" s="222"/>
      <c r="E590" s="222"/>
      <c r="F590" s="222"/>
      <c r="G590" s="222"/>
      <c r="H590" s="223"/>
      <c r="I590" s="224">
        <v>0</v>
      </c>
      <c r="J590" s="225"/>
      <c r="K590" s="27">
        <f>'[1]SANI 2014'!F48</f>
        <v>1061</v>
      </c>
      <c r="L590" s="26">
        <f t="shared" si="19"/>
        <v>0</v>
      </c>
      <c r="M590" s="3"/>
    </row>
    <row r="591" spans="1:13" ht="15" customHeight="1">
      <c r="A591" s="3"/>
      <c r="B591" s="32"/>
      <c r="C591" s="222" t="str">
        <f>'[1]SANI 2014'!B50</f>
        <v>Lave-mains blanc réf SAN REMO E7420 ou RONELLA R4208 + mitigeur SLIMLINE I/S chromé.</v>
      </c>
      <c r="D591" s="222"/>
      <c r="E591" s="222"/>
      <c r="F591" s="222"/>
      <c r="G591" s="222"/>
      <c r="H591" s="223"/>
      <c r="I591" s="224">
        <v>0</v>
      </c>
      <c r="J591" s="225"/>
      <c r="K591" s="27">
        <f>'[1]SANI 2014'!F50</f>
        <v>406</v>
      </c>
      <c r="L591" s="26">
        <f t="shared" si="19"/>
        <v>0</v>
      </c>
      <c r="M591" s="3"/>
    </row>
    <row r="592" spans="1:13" ht="15" customHeight="1">
      <c r="A592" s="3"/>
      <c r="B592" s="32"/>
      <c r="C592" s="222" t="str">
        <f>'[1]SANI 2014'!B51</f>
        <v>Lave-mains d'angle blanc réf SERENA R4203 + mitigeur SLIMLINE I/S chromé.</v>
      </c>
      <c r="D592" s="222"/>
      <c r="E592" s="222"/>
      <c r="F592" s="222"/>
      <c r="G592" s="222"/>
      <c r="H592" s="223"/>
      <c r="I592" s="224">
        <v>0</v>
      </c>
      <c r="J592" s="225"/>
      <c r="K592" s="27">
        <f>'[1]SANI 2014'!F51</f>
        <v>422</v>
      </c>
      <c r="L592" s="26">
        <f t="shared" si="19"/>
        <v>0</v>
      </c>
      <c r="M592" s="3"/>
    </row>
    <row r="593" spans="1:13" ht="24.75" customHeight="1">
      <c r="A593" s="3"/>
      <c r="B593" s="32"/>
      <c r="C593" s="253" t="str">
        <f>'[1]SANI 2014'!B52</f>
        <v>Douche à l'italienne 90/90 + mitigeur SLIMLINE I/S chromé et douchette sur barre. (y/c 5m² de faïences supplémentaire) choix antidérapant au sol RDC</v>
      </c>
      <c r="D593" s="253"/>
      <c r="E593" s="253"/>
      <c r="F593" s="253"/>
      <c r="G593" s="253"/>
      <c r="H593" s="254"/>
      <c r="I593" s="224">
        <v>0</v>
      </c>
      <c r="J593" s="225"/>
      <c r="K593" s="27">
        <f>'[1]SANI 2014'!F52</f>
        <v>1790</v>
      </c>
      <c r="L593" s="26">
        <f t="shared" si="19"/>
        <v>0</v>
      </c>
      <c r="M593" s="3"/>
    </row>
    <row r="594" spans="1:13" ht="24.75" customHeight="1">
      <c r="A594" s="3"/>
      <c r="B594" s="32"/>
      <c r="C594" s="253" t="str">
        <f>'[1]SANI 2014'!B53</f>
        <v>Douche à l'italienne 90/90 + mitigeur SLIMLINE I/S chromé et douchette sur barre. (y/c 5m² de faïences supplémentaire) choix antidérapant au sol ETAGE</v>
      </c>
      <c r="D594" s="253"/>
      <c r="E594" s="253"/>
      <c r="F594" s="253"/>
      <c r="G594" s="253"/>
      <c r="H594" s="254"/>
      <c r="I594" s="224">
        <v>0</v>
      </c>
      <c r="J594" s="225"/>
      <c r="K594" s="27">
        <f>'[1]SANI 2014'!F53</f>
        <v>2060</v>
      </c>
      <c r="L594" s="26">
        <f t="shared" si="19"/>
        <v>0</v>
      </c>
      <c r="M594" s="3"/>
    </row>
    <row r="595" spans="1:13" ht="15" customHeight="1">
      <c r="A595" s="3"/>
      <c r="B595" s="32"/>
      <c r="C595" s="31"/>
      <c r="D595" s="30"/>
      <c r="E595" s="30"/>
      <c r="F595" s="30"/>
      <c r="G595" s="29"/>
      <c r="H595" s="28"/>
      <c r="I595" s="28"/>
      <c r="J595" s="28"/>
      <c r="K595" s="27"/>
      <c r="L595" s="26"/>
      <c r="M595" s="3"/>
    </row>
    <row r="596" spans="1:13" ht="15" customHeight="1">
      <c r="A596" s="3"/>
      <c r="B596" s="33" t="s">
        <v>75</v>
      </c>
      <c r="C596" s="31"/>
      <c r="D596" s="30"/>
      <c r="E596" s="30"/>
      <c r="F596" s="30"/>
      <c r="G596" s="29"/>
      <c r="H596" s="28"/>
      <c r="I596" s="28"/>
      <c r="J596" s="28"/>
      <c r="K596" s="27"/>
      <c r="L596" s="26"/>
      <c r="M596" s="3"/>
    </row>
    <row r="597" spans="1:13" ht="15" customHeight="1">
      <c r="A597" s="3"/>
      <c r="B597" s="32"/>
      <c r="C597" s="31" t="str">
        <f>'[1]SANI 2014'!B73</f>
        <v>Meuble 2 portes de 60 blanc avec plan en résine de synthèse (1 vasque) réf WOODSTOCK (NABIS de BROSSETTE)</v>
      </c>
      <c r="D597" s="30"/>
      <c r="E597" s="30"/>
      <c r="F597" s="30"/>
      <c r="G597" s="29"/>
      <c r="H597" s="28"/>
      <c r="I597" s="224">
        <v>0</v>
      </c>
      <c r="J597" s="225"/>
      <c r="K597" s="27">
        <f>'[1]SANI 2014'!F73</f>
        <v>887.93169999999998</v>
      </c>
      <c r="L597" s="26">
        <f t="shared" ref="L597:L603" si="20">I597*K597</f>
        <v>0</v>
      </c>
      <c r="M597" s="3"/>
    </row>
    <row r="598" spans="1:13" ht="15" customHeight="1">
      <c r="A598" s="3"/>
      <c r="B598" s="32"/>
      <c r="C598" s="31" t="str">
        <f>'[1]SANI 2014'!B74</f>
        <v>Meuble 2 portes de 90 blanc avec plan en résine de synthèse (1 vasque) réf WOODSTOCK (NABIS de BROSSETTE)</v>
      </c>
      <c r="D598" s="30"/>
      <c r="E598" s="30"/>
      <c r="F598" s="30"/>
      <c r="G598" s="29"/>
      <c r="H598" s="28"/>
      <c r="I598" s="224">
        <v>0</v>
      </c>
      <c r="J598" s="225"/>
      <c r="K598" s="27">
        <f>'[1]SANI 2014'!F74</f>
        <v>1012</v>
      </c>
      <c r="L598" s="26">
        <f t="shared" si="20"/>
        <v>0</v>
      </c>
      <c r="M598" s="3"/>
    </row>
    <row r="599" spans="1:13" ht="15" customHeight="1">
      <c r="A599" s="3"/>
      <c r="B599" s="32"/>
      <c r="C599" s="31" t="str">
        <f>'[1]SANI 2014'!B75</f>
        <v>Meuble 2 portes de 120 blanc avec plan en résine de synthèse (2 vasques) réf WOODSTOCK (NABIS de BROSSETTE)</v>
      </c>
      <c r="D599" s="30"/>
      <c r="E599" s="30"/>
      <c r="F599" s="30"/>
      <c r="G599" s="29"/>
      <c r="H599" s="28"/>
      <c r="I599" s="224">
        <v>0</v>
      </c>
      <c r="J599" s="225"/>
      <c r="K599" s="27">
        <f>'[1]SANI 2014'!F75</f>
        <v>1450</v>
      </c>
      <c r="L599" s="26">
        <f t="shared" si="20"/>
        <v>0</v>
      </c>
      <c r="M599" s="3"/>
    </row>
    <row r="600" spans="1:13" ht="15" customHeight="1">
      <c r="A600" s="3"/>
      <c r="B600" s="252"/>
      <c r="C600" s="31" t="str">
        <f>'[1]SANI 2014'!B79</f>
        <v>Tablette baignoire sur la largeur avec faïences.</v>
      </c>
      <c r="D600" s="30"/>
      <c r="E600" s="30"/>
      <c r="F600" s="30"/>
      <c r="G600" s="29"/>
      <c r="H600" s="28"/>
      <c r="I600" s="224">
        <v>0</v>
      </c>
      <c r="J600" s="225"/>
      <c r="K600" s="27">
        <f>'[1]SANI 2014'!F79</f>
        <v>120</v>
      </c>
      <c r="L600" s="26">
        <f t="shared" si="20"/>
        <v>0</v>
      </c>
      <c r="M600" s="3"/>
    </row>
    <row r="601" spans="1:13" ht="15" customHeight="1">
      <c r="A601" s="3"/>
      <c r="B601" s="252"/>
      <c r="C601" s="31" t="str">
        <f>'[1]SANI 2014'!B80</f>
        <v>Tablette baignoire sur la longueur avec faïences.</v>
      </c>
      <c r="D601" s="30"/>
      <c r="E601" s="30"/>
      <c r="F601" s="30"/>
      <c r="G601" s="29"/>
      <c r="H601" s="28"/>
      <c r="I601" s="224">
        <v>0</v>
      </c>
      <c r="J601" s="225"/>
      <c r="K601" s="27">
        <f>'[1]SANI 2014'!F80</f>
        <v>150</v>
      </c>
      <c r="L601" s="26">
        <f t="shared" si="20"/>
        <v>0</v>
      </c>
      <c r="M601" s="3"/>
    </row>
    <row r="602" spans="1:13" ht="15" customHeight="1">
      <c r="A602" s="3"/>
      <c r="B602" s="252"/>
      <c r="C602" s="31" t="str">
        <f>'[1]SANI 2014'!B81</f>
        <v>Habillage 1 face de la douche avec faïences.</v>
      </c>
      <c r="D602" s="30"/>
      <c r="E602" s="30"/>
      <c r="F602" s="30"/>
      <c r="G602" s="29"/>
      <c r="H602" s="28"/>
      <c r="I602" s="224">
        <v>0</v>
      </c>
      <c r="J602" s="225"/>
      <c r="K602" s="27">
        <f>'[1]SANI 2014'!F81</f>
        <v>100</v>
      </c>
      <c r="L602" s="26">
        <f t="shared" si="20"/>
        <v>0</v>
      </c>
      <c r="M602" s="3"/>
    </row>
    <row r="603" spans="1:13" ht="15" customHeight="1">
      <c r="A603" s="3"/>
      <c r="B603" s="252"/>
      <c r="C603" s="31" t="str">
        <f>'[1]SANI 2014'!B82</f>
        <v>Habillage 2 faces de la douche avec faïences.</v>
      </c>
      <c r="D603" s="30"/>
      <c r="E603" s="30"/>
      <c r="F603" s="30"/>
      <c r="G603" s="29"/>
      <c r="H603" s="28"/>
      <c r="I603" s="224">
        <v>0</v>
      </c>
      <c r="J603" s="225"/>
      <c r="K603" s="27">
        <f>'[1]SANI 2014'!F82</f>
        <v>180</v>
      </c>
      <c r="L603" s="26">
        <f t="shared" si="20"/>
        <v>0</v>
      </c>
      <c r="M603" s="3"/>
    </row>
    <row r="604" spans="1:13" ht="15" customHeight="1">
      <c r="A604" s="3"/>
      <c r="B604" s="32"/>
      <c r="C604" s="31"/>
      <c r="D604" s="30"/>
      <c r="E604" s="30"/>
      <c r="F604" s="30"/>
      <c r="G604" s="29"/>
      <c r="H604" s="28"/>
      <c r="I604" s="28"/>
      <c r="J604" s="28"/>
      <c r="K604" s="27"/>
      <c r="L604" s="26"/>
      <c r="M604" s="3"/>
    </row>
    <row r="605" spans="1:13" ht="15" customHeight="1">
      <c r="A605" s="3"/>
      <c r="B605" s="33" t="s">
        <v>74</v>
      </c>
      <c r="C605" s="31"/>
      <c r="D605" s="30"/>
      <c r="E605" s="30"/>
      <c r="F605" s="30"/>
      <c r="G605" s="29"/>
      <c r="H605" s="28"/>
      <c r="I605" s="28"/>
      <c r="J605" s="28"/>
      <c r="K605" s="27"/>
      <c r="L605" s="26"/>
      <c r="M605" s="3"/>
    </row>
    <row r="606" spans="1:13" ht="24.75" customHeight="1">
      <c r="A606" s="3"/>
      <c r="B606" s="32"/>
      <c r="C606" s="222" t="s">
        <v>73</v>
      </c>
      <c r="D606" s="222"/>
      <c r="E606" s="222"/>
      <c r="F606" s="222"/>
      <c r="G606" s="222"/>
      <c r="H606" s="223"/>
      <c r="I606" s="224">
        <v>0</v>
      </c>
      <c r="J606" s="225"/>
      <c r="K606" s="27">
        <f>'[1]SANI 2014'!F86</f>
        <v>3930.48</v>
      </c>
      <c r="L606" s="26">
        <f t="shared" ref="L606:L615" si="21">I606*K606</f>
        <v>0</v>
      </c>
      <c r="M606" s="3"/>
    </row>
    <row r="607" spans="1:13" ht="24.75" customHeight="1">
      <c r="A607" s="3"/>
      <c r="B607" s="32"/>
      <c r="C607" s="222" t="s">
        <v>72</v>
      </c>
      <c r="D607" s="222"/>
      <c r="E607" s="222"/>
      <c r="F607" s="222"/>
      <c r="G607" s="222"/>
      <c r="H607" s="223"/>
      <c r="I607" s="224">
        <v>0</v>
      </c>
      <c r="J607" s="225"/>
      <c r="K607" s="27">
        <f>'[1]SANI 2014'!F87</f>
        <v>3280.48</v>
      </c>
      <c r="L607" s="26">
        <f t="shared" si="21"/>
        <v>0</v>
      </c>
      <c r="M607" s="3"/>
    </row>
    <row r="608" spans="1:13" ht="24.75" customHeight="1">
      <c r="A608" s="3"/>
      <c r="B608" s="32"/>
      <c r="C608" s="222" t="s">
        <v>71</v>
      </c>
      <c r="D608" s="222"/>
      <c r="E608" s="222"/>
      <c r="F608" s="222"/>
      <c r="G608" s="222"/>
      <c r="H608" s="223"/>
      <c r="I608" s="224">
        <v>0</v>
      </c>
      <c r="J608" s="225"/>
      <c r="K608" s="27">
        <f>'[1]SANI 2014'!F88</f>
        <v>1695</v>
      </c>
      <c r="L608" s="26">
        <f t="shared" si="21"/>
        <v>0</v>
      </c>
      <c r="M608" s="3"/>
    </row>
    <row r="609" spans="1:13" ht="15" customHeight="1">
      <c r="A609" s="3"/>
      <c r="B609" s="32"/>
      <c r="C609" s="31" t="s">
        <v>70</v>
      </c>
      <c r="D609" s="30"/>
      <c r="E609" s="30"/>
      <c r="F609" s="30"/>
      <c r="G609" s="29"/>
      <c r="H609" s="28"/>
      <c r="I609" s="224">
        <v>0</v>
      </c>
      <c r="J609" s="225"/>
      <c r="K609" s="27">
        <f>'[1]SANI 2014'!F89</f>
        <v>1220</v>
      </c>
      <c r="L609" s="26">
        <f t="shared" si="21"/>
        <v>0</v>
      </c>
      <c r="M609" s="3"/>
    </row>
    <row r="610" spans="1:13" ht="15" customHeight="1">
      <c r="A610" s="3"/>
      <c r="B610" s="32"/>
      <c r="C610" s="31" t="s">
        <v>69</v>
      </c>
      <c r="D610" s="30"/>
      <c r="E610" s="30"/>
      <c r="F610" s="30"/>
      <c r="G610" s="29"/>
      <c r="H610" s="28"/>
      <c r="I610" s="224">
        <v>0</v>
      </c>
      <c r="J610" s="225"/>
      <c r="K610" s="27">
        <f>'[1]SANI 2014'!F90</f>
        <v>1350</v>
      </c>
      <c r="L610" s="26">
        <f t="shared" si="21"/>
        <v>0</v>
      </c>
      <c r="M610" s="3"/>
    </row>
    <row r="611" spans="1:13" ht="15" customHeight="1">
      <c r="A611" s="3"/>
      <c r="B611" s="32"/>
      <c r="C611" s="31" t="s">
        <v>68</v>
      </c>
      <c r="D611" s="30"/>
      <c r="E611" s="30"/>
      <c r="F611" s="30"/>
      <c r="G611" s="29"/>
      <c r="H611" s="28"/>
      <c r="I611" s="224">
        <v>0</v>
      </c>
      <c r="J611" s="225"/>
      <c r="K611" s="27">
        <f>'[1]SANI 2014'!F91</f>
        <v>90</v>
      </c>
      <c r="L611" s="26">
        <f t="shared" si="21"/>
        <v>0</v>
      </c>
      <c r="M611" s="3"/>
    </row>
    <row r="612" spans="1:13" ht="15" customHeight="1">
      <c r="A612" s="3"/>
      <c r="B612" s="32"/>
      <c r="C612" s="31" t="s">
        <v>67</v>
      </c>
      <c r="D612" s="30"/>
      <c r="E612" s="30"/>
      <c r="F612" s="30"/>
      <c r="G612" s="29"/>
      <c r="H612" s="28"/>
      <c r="I612" s="224">
        <v>0</v>
      </c>
      <c r="J612" s="225"/>
      <c r="K612" s="27">
        <f>'[1]SANI 2014'!F92</f>
        <v>110</v>
      </c>
      <c r="L612" s="26">
        <f t="shared" si="21"/>
        <v>0</v>
      </c>
      <c r="M612" s="3"/>
    </row>
    <row r="613" spans="1:13" ht="15" customHeight="1">
      <c r="A613" s="3"/>
      <c r="B613" s="32"/>
      <c r="C613" s="31" t="s">
        <v>66</v>
      </c>
      <c r="D613" s="30"/>
      <c r="E613" s="30"/>
      <c r="F613" s="30"/>
      <c r="G613" s="29"/>
      <c r="H613" s="28"/>
      <c r="I613" s="224">
        <v>0</v>
      </c>
      <c r="J613" s="225"/>
      <c r="K613" s="27">
        <f>'[1]SANI 2014'!F93</f>
        <v>130</v>
      </c>
      <c r="L613" s="26">
        <f t="shared" si="21"/>
        <v>0</v>
      </c>
      <c r="M613" s="3"/>
    </row>
    <row r="614" spans="1:13" ht="15" customHeight="1">
      <c r="A614" s="3"/>
      <c r="B614" s="32"/>
      <c r="C614" s="31" t="s">
        <v>65</v>
      </c>
      <c r="D614" s="30"/>
      <c r="E614" s="30"/>
      <c r="F614" s="30"/>
      <c r="G614" s="29"/>
      <c r="H614" s="28"/>
      <c r="I614" s="224">
        <v>0</v>
      </c>
      <c r="J614" s="225"/>
      <c r="K614" s="27">
        <f>'[1]SANI 2014'!F94</f>
        <v>120</v>
      </c>
      <c r="L614" s="26">
        <f t="shared" si="21"/>
        <v>0</v>
      </c>
      <c r="M614" s="3"/>
    </row>
    <row r="615" spans="1:13" ht="15" customHeight="1">
      <c r="A615" s="3"/>
      <c r="B615" s="32"/>
      <c r="C615" s="31" t="s">
        <v>64</v>
      </c>
      <c r="D615" s="30"/>
      <c r="E615" s="30"/>
      <c r="F615" s="30"/>
      <c r="G615" s="29"/>
      <c r="H615" s="28"/>
      <c r="I615" s="224">
        <v>0</v>
      </c>
      <c r="J615" s="225"/>
      <c r="K615" s="27">
        <f>'[1]SANI 2014'!F95</f>
        <v>130</v>
      </c>
      <c r="L615" s="26">
        <f t="shared" si="21"/>
        <v>0</v>
      </c>
      <c r="M615" s="3"/>
    </row>
    <row r="616" spans="1:13" ht="15" customHeight="1">
      <c r="A616" s="3"/>
      <c r="B616" s="32"/>
      <c r="C616" s="31"/>
      <c r="D616" s="30"/>
      <c r="E616" s="30"/>
      <c r="F616" s="30"/>
      <c r="G616" s="29"/>
      <c r="H616" s="28"/>
      <c r="I616" s="28"/>
      <c r="J616" s="28"/>
      <c r="K616" s="27"/>
      <c r="L616" s="26"/>
      <c r="M616" s="3"/>
    </row>
    <row r="617" spans="1:13" ht="15" customHeight="1" thickBot="1">
      <c r="A617" s="3"/>
      <c r="B617" s="25"/>
      <c r="C617" s="24"/>
      <c r="D617" s="23"/>
      <c r="E617" s="23"/>
      <c r="F617" s="23"/>
      <c r="G617" s="22"/>
      <c r="H617" s="21"/>
      <c r="I617" s="21"/>
      <c r="J617" s="21"/>
      <c r="K617" s="20"/>
      <c r="L617" s="19"/>
      <c r="M617" s="3"/>
    </row>
    <row r="618" spans="1:13" ht="15" customHeight="1" thickBot="1">
      <c r="A618" s="3"/>
      <c r="B618" s="49"/>
      <c r="C618" s="49"/>
      <c r="D618" s="49"/>
      <c r="E618" s="49"/>
      <c r="F618" s="49"/>
      <c r="G618" s="48"/>
      <c r="H618" s="47"/>
      <c r="I618" s="47"/>
      <c r="J618" s="47"/>
      <c r="K618" s="46"/>
      <c r="L618" s="45"/>
      <c r="M618" s="3"/>
    </row>
    <row r="619" spans="1:13" ht="15" customHeight="1" thickBot="1">
      <c r="A619" s="3"/>
      <c r="B619" s="44" t="s">
        <v>63</v>
      </c>
      <c r="C619" s="39"/>
      <c r="D619" s="39"/>
      <c r="E619" s="39"/>
      <c r="F619" s="39"/>
      <c r="G619" s="38"/>
      <c r="H619" s="37"/>
      <c r="I619" s="37"/>
      <c r="J619" s="37"/>
      <c r="K619" s="43" t="s">
        <v>10</v>
      </c>
      <c r="L619" s="42">
        <f>SUM(L620:L657)</f>
        <v>0</v>
      </c>
      <c r="M619" s="3"/>
    </row>
    <row r="620" spans="1:13" ht="15" customHeight="1">
      <c r="A620" s="3"/>
      <c r="B620" s="41"/>
      <c r="C620" s="40"/>
      <c r="D620" s="39"/>
      <c r="E620" s="39"/>
      <c r="F620" s="39"/>
      <c r="G620" s="38"/>
      <c r="H620" s="37"/>
      <c r="I620" s="37"/>
      <c r="J620" s="37"/>
      <c r="K620" s="36"/>
      <c r="L620" s="35"/>
      <c r="M620" s="3"/>
    </row>
    <row r="621" spans="1:13" ht="15" customHeight="1">
      <c r="A621" s="3"/>
      <c r="B621" s="33" t="s">
        <v>62</v>
      </c>
      <c r="C621" s="31"/>
      <c r="D621" s="30"/>
      <c r="E621" s="30"/>
      <c r="F621" s="30"/>
      <c r="G621" s="29"/>
      <c r="H621" s="28"/>
      <c r="I621" s="231"/>
      <c r="J621" s="231"/>
      <c r="K621" s="1" t="s">
        <v>8</v>
      </c>
      <c r="L621" s="34" t="s">
        <v>7</v>
      </c>
      <c r="M621" s="3"/>
    </row>
    <row r="622" spans="1:13" ht="15" customHeight="1">
      <c r="A622" s="3"/>
      <c r="B622" s="32"/>
      <c r="C622" s="229" t="s">
        <v>61</v>
      </c>
      <c r="D622" s="229"/>
      <c r="E622" s="229"/>
      <c r="F622" s="229"/>
      <c r="G622" s="229"/>
      <c r="H622" s="230"/>
      <c r="I622" s="232">
        <v>0</v>
      </c>
      <c r="J622" s="233"/>
      <c r="K622" s="27">
        <f>'[1]ELECT 2014'!L8</f>
        <v>65</v>
      </c>
      <c r="L622" s="26">
        <f t="shared" ref="L622:L656" si="22">I622*K622</f>
        <v>0</v>
      </c>
      <c r="M622" s="3"/>
    </row>
    <row r="623" spans="1:13" ht="15" customHeight="1">
      <c r="A623" s="3"/>
      <c r="B623" s="32"/>
      <c r="C623" s="229" t="s">
        <v>60</v>
      </c>
      <c r="D623" s="229"/>
      <c r="E623" s="229"/>
      <c r="F623" s="229"/>
      <c r="G623" s="229"/>
      <c r="H623" s="230"/>
      <c r="I623" s="232">
        <v>0</v>
      </c>
      <c r="J623" s="233"/>
      <c r="K623" s="27">
        <f>'[1]ELECT 2014'!L9</f>
        <v>102</v>
      </c>
      <c r="L623" s="26">
        <f t="shared" si="22"/>
        <v>0</v>
      </c>
      <c r="M623" s="3"/>
    </row>
    <row r="624" spans="1:13" ht="15" customHeight="1">
      <c r="A624" s="3"/>
      <c r="B624" s="32"/>
      <c r="C624" s="229" t="s">
        <v>59</v>
      </c>
      <c r="D624" s="229"/>
      <c r="E624" s="229"/>
      <c r="F624" s="229"/>
      <c r="G624" s="229"/>
      <c r="H624" s="230"/>
      <c r="I624" s="232">
        <v>0</v>
      </c>
      <c r="J624" s="233"/>
      <c r="K624" s="27">
        <f>'[1]ELECT 2014'!L10</f>
        <v>141</v>
      </c>
      <c r="L624" s="26">
        <f t="shared" si="22"/>
        <v>0</v>
      </c>
      <c r="M624" s="3"/>
    </row>
    <row r="625" spans="1:13" ht="15" customHeight="1">
      <c r="A625" s="3"/>
      <c r="B625" s="32"/>
      <c r="C625" s="229" t="s">
        <v>58</v>
      </c>
      <c r="D625" s="229"/>
      <c r="E625" s="229"/>
      <c r="F625" s="229"/>
      <c r="G625" s="229"/>
      <c r="H625" s="230"/>
      <c r="I625" s="232">
        <v>0</v>
      </c>
      <c r="J625" s="233"/>
      <c r="K625" s="27">
        <f>'[1]ELECT 2014'!L11</f>
        <v>180</v>
      </c>
      <c r="L625" s="26">
        <f t="shared" si="22"/>
        <v>0</v>
      </c>
      <c r="M625" s="3"/>
    </row>
    <row r="626" spans="1:13" ht="15" customHeight="1">
      <c r="A626" s="3"/>
      <c r="B626" s="32"/>
      <c r="C626" s="229" t="s">
        <v>57</v>
      </c>
      <c r="D626" s="229"/>
      <c r="E626" s="229"/>
      <c r="F626" s="229"/>
      <c r="G626" s="229"/>
      <c r="H626" s="230"/>
      <c r="I626" s="232">
        <v>0</v>
      </c>
      <c r="J626" s="233"/>
      <c r="K626" s="27">
        <f>'[1]ELECT 2014'!L12</f>
        <v>220</v>
      </c>
      <c r="L626" s="26">
        <f t="shared" si="22"/>
        <v>0</v>
      </c>
      <c r="M626" s="3"/>
    </row>
    <row r="627" spans="1:13" ht="15" customHeight="1">
      <c r="A627" s="3"/>
      <c r="B627" s="32"/>
      <c r="C627" s="229" t="s">
        <v>56</v>
      </c>
      <c r="D627" s="229"/>
      <c r="E627" s="229"/>
      <c r="F627" s="229"/>
      <c r="G627" s="229"/>
      <c r="H627" s="230"/>
      <c r="I627" s="232">
        <v>0</v>
      </c>
      <c r="J627" s="233"/>
      <c r="K627" s="27">
        <f>'[1]ELECT 2014'!L13</f>
        <v>300</v>
      </c>
      <c r="L627" s="26">
        <f t="shared" si="22"/>
        <v>0</v>
      </c>
      <c r="M627" s="3"/>
    </row>
    <row r="628" spans="1:13" ht="15" customHeight="1">
      <c r="A628" s="3"/>
      <c r="B628" s="32"/>
      <c r="C628" s="229" t="s">
        <v>55</v>
      </c>
      <c r="D628" s="229"/>
      <c r="E628" s="229"/>
      <c r="F628" s="229"/>
      <c r="G628" s="229"/>
      <c r="H628" s="230"/>
      <c r="I628" s="232">
        <v>0</v>
      </c>
      <c r="J628" s="233"/>
      <c r="K628" s="27">
        <f>'[1]ELECT 2014'!L14</f>
        <v>380</v>
      </c>
      <c r="L628" s="26">
        <f t="shared" si="22"/>
        <v>0</v>
      </c>
      <c r="M628" s="3"/>
    </row>
    <row r="629" spans="1:13" ht="15" customHeight="1">
      <c r="A629" s="3"/>
      <c r="B629" s="32"/>
      <c r="C629" s="229" t="s">
        <v>54</v>
      </c>
      <c r="D629" s="229"/>
      <c r="E629" s="229"/>
      <c r="F629" s="229"/>
      <c r="G629" s="229"/>
      <c r="H629" s="230"/>
      <c r="I629" s="232">
        <v>0</v>
      </c>
      <c r="J629" s="233"/>
      <c r="K629" s="27">
        <f>'[1]ELECT 2014'!L15</f>
        <v>420</v>
      </c>
      <c r="L629" s="26">
        <f t="shared" si="22"/>
        <v>0</v>
      </c>
      <c r="M629" s="3"/>
    </row>
    <row r="630" spans="1:13" ht="15" customHeight="1">
      <c r="A630" s="3"/>
      <c r="B630" s="32"/>
      <c r="C630" s="229" t="s">
        <v>53</v>
      </c>
      <c r="D630" s="229"/>
      <c r="E630" s="229"/>
      <c r="F630" s="229"/>
      <c r="G630" s="229"/>
      <c r="H630" s="230"/>
      <c r="I630" s="232">
        <v>0</v>
      </c>
      <c r="J630" s="233"/>
      <c r="K630" s="27">
        <f>'[1]ELECT 2014'!L16</f>
        <v>460</v>
      </c>
      <c r="L630" s="26">
        <f t="shared" si="22"/>
        <v>0</v>
      </c>
      <c r="M630" s="3"/>
    </row>
    <row r="631" spans="1:13" ht="15" customHeight="1">
      <c r="A631" s="3"/>
      <c r="B631" s="32"/>
      <c r="C631" s="229" t="s">
        <v>52</v>
      </c>
      <c r="D631" s="229"/>
      <c r="E631" s="229"/>
      <c r="F631" s="229"/>
      <c r="G631" s="229"/>
      <c r="H631" s="230"/>
      <c r="I631" s="232">
        <v>0</v>
      </c>
      <c r="J631" s="233"/>
      <c r="K631" s="27">
        <f>'[1]ELECT 2014'!L17</f>
        <v>112</v>
      </c>
      <c r="L631" s="26">
        <f t="shared" si="22"/>
        <v>0</v>
      </c>
      <c r="M631" s="3"/>
    </row>
    <row r="632" spans="1:13" ht="15" customHeight="1">
      <c r="A632" s="3"/>
      <c r="B632" s="32"/>
      <c r="C632" s="31" t="s">
        <v>51</v>
      </c>
      <c r="D632" s="30"/>
      <c r="E632" s="30"/>
      <c r="F632" s="30"/>
      <c r="G632" s="29"/>
      <c r="H632" s="28"/>
      <c r="I632" s="232">
        <v>0</v>
      </c>
      <c r="J632" s="233"/>
      <c r="K632" s="27">
        <f>'[1]ELECT 2014'!L19</f>
        <v>56</v>
      </c>
      <c r="L632" s="26">
        <f t="shared" si="22"/>
        <v>0</v>
      </c>
      <c r="M632" s="3"/>
    </row>
    <row r="633" spans="1:13" ht="15" customHeight="1">
      <c r="A633" s="3"/>
      <c r="B633" s="32"/>
      <c r="C633" s="31" t="s">
        <v>50</v>
      </c>
      <c r="D633" s="30"/>
      <c r="E633" s="30"/>
      <c r="F633" s="30"/>
      <c r="G633" s="29"/>
      <c r="H633" s="28"/>
      <c r="I633" s="232">
        <v>0</v>
      </c>
      <c r="J633" s="233"/>
      <c r="K633" s="27">
        <f>'[1]ELECT 2014'!L20</f>
        <v>77</v>
      </c>
      <c r="L633" s="26">
        <f t="shared" si="22"/>
        <v>0</v>
      </c>
      <c r="M633" s="3"/>
    </row>
    <row r="634" spans="1:13" ht="15" customHeight="1">
      <c r="A634" s="3"/>
      <c r="B634" s="32"/>
      <c r="C634" s="31" t="s">
        <v>49</v>
      </c>
      <c r="D634" s="30"/>
      <c r="E634" s="30"/>
      <c r="F634" s="30"/>
      <c r="G634" s="29"/>
      <c r="H634" s="28"/>
      <c r="I634" s="232">
        <v>0</v>
      </c>
      <c r="J634" s="233"/>
      <c r="K634" s="27">
        <f>'[1]ELECT 2014'!L21</f>
        <v>66</v>
      </c>
      <c r="L634" s="26">
        <f t="shared" si="22"/>
        <v>0</v>
      </c>
      <c r="M634" s="3"/>
    </row>
    <row r="635" spans="1:13" ht="15" customHeight="1">
      <c r="A635" s="3"/>
      <c r="B635" s="32"/>
      <c r="C635" s="31" t="s">
        <v>48</v>
      </c>
      <c r="D635" s="30"/>
      <c r="E635" s="30"/>
      <c r="F635" s="30"/>
      <c r="G635" s="29"/>
      <c r="H635" s="28"/>
      <c r="I635" s="232">
        <v>0</v>
      </c>
      <c r="J635" s="233"/>
      <c r="K635" s="27">
        <f>'[1]ELECT 2014'!L22</f>
        <v>77</v>
      </c>
      <c r="L635" s="26">
        <f t="shared" si="22"/>
        <v>0</v>
      </c>
      <c r="M635" s="3"/>
    </row>
    <row r="636" spans="1:13" ht="15" customHeight="1">
      <c r="A636" s="3"/>
      <c r="B636" s="32"/>
      <c r="C636" s="31" t="s">
        <v>47</v>
      </c>
      <c r="D636" s="30"/>
      <c r="E636" s="30"/>
      <c r="F636" s="30"/>
      <c r="G636" s="29"/>
      <c r="H636" s="28"/>
      <c r="I636" s="232">
        <v>0</v>
      </c>
      <c r="J636" s="233"/>
      <c r="K636" s="27">
        <f>'[1]ELECT 2014'!L23</f>
        <v>87</v>
      </c>
      <c r="L636" s="26">
        <f t="shared" si="22"/>
        <v>0</v>
      </c>
      <c r="M636" s="3"/>
    </row>
    <row r="637" spans="1:13" ht="15" customHeight="1">
      <c r="A637" s="3"/>
      <c r="B637" s="32"/>
      <c r="C637" s="31" t="s">
        <v>46</v>
      </c>
      <c r="D637" s="30"/>
      <c r="E637" s="30"/>
      <c r="F637" s="30"/>
      <c r="G637" s="29"/>
      <c r="H637" s="28"/>
      <c r="I637" s="232">
        <v>0</v>
      </c>
      <c r="J637" s="233"/>
      <c r="K637" s="27">
        <f>'[1]ELECT 2014'!L24</f>
        <v>108</v>
      </c>
      <c r="L637" s="26">
        <f t="shared" si="22"/>
        <v>0</v>
      </c>
      <c r="M637" s="3"/>
    </row>
    <row r="638" spans="1:13" ht="15" customHeight="1">
      <c r="A638" s="3"/>
      <c r="B638" s="32"/>
      <c r="C638" s="31" t="s">
        <v>45</v>
      </c>
      <c r="D638" s="30"/>
      <c r="E638" s="30"/>
      <c r="F638" s="30"/>
      <c r="G638" s="29"/>
      <c r="H638" s="28"/>
      <c r="I638" s="232">
        <v>0</v>
      </c>
      <c r="J638" s="233"/>
      <c r="K638" s="27">
        <f>'[1]ELECT 2014'!L25</f>
        <v>64</v>
      </c>
      <c r="L638" s="26">
        <f t="shared" si="22"/>
        <v>0</v>
      </c>
      <c r="M638" s="3"/>
    </row>
    <row r="639" spans="1:13" ht="15" customHeight="1">
      <c r="A639" s="3"/>
      <c r="B639" s="32"/>
      <c r="C639" s="31" t="s">
        <v>44</v>
      </c>
      <c r="D639" s="30"/>
      <c r="E639" s="30"/>
      <c r="F639" s="30"/>
      <c r="G639" s="29"/>
      <c r="H639" s="28"/>
      <c r="I639" s="232">
        <v>0</v>
      </c>
      <c r="J639" s="233"/>
      <c r="K639" s="27">
        <f>'[1]ELECT 2014'!L26</f>
        <v>77</v>
      </c>
      <c r="L639" s="26">
        <f t="shared" si="22"/>
        <v>0</v>
      </c>
      <c r="M639" s="3"/>
    </row>
    <row r="640" spans="1:13" ht="15" customHeight="1">
      <c r="A640" s="3"/>
      <c r="B640" s="32"/>
      <c r="C640" s="31" t="s">
        <v>43</v>
      </c>
      <c r="D640" s="30"/>
      <c r="E640" s="30"/>
      <c r="F640" s="30"/>
      <c r="G640" s="29"/>
      <c r="H640" s="28"/>
      <c r="I640" s="232">
        <v>0</v>
      </c>
      <c r="J640" s="233"/>
      <c r="K640" s="27">
        <f>'[1]ELECT 2014'!L27</f>
        <v>46</v>
      </c>
      <c r="L640" s="26">
        <f t="shared" si="22"/>
        <v>0</v>
      </c>
      <c r="M640" s="3"/>
    </row>
    <row r="641" spans="1:13" ht="15" customHeight="1">
      <c r="A641" s="3"/>
      <c r="B641" s="32"/>
      <c r="C641" s="31" t="s">
        <v>42</v>
      </c>
      <c r="D641" s="30"/>
      <c r="E641" s="30"/>
      <c r="F641" s="30"/>
      <c r="G641" s="29"/>
      <c r="H641" s="28"/>
      <c r="I641" s="232">
        <v>0</v>
      </c>
      <c r="J641" s="233"/>
      <c r="K641" s="27">
        <f>'[1]ELECT 2014'!L28</f>
        <v>152</v>
      </c>
      <c r="L641" s="26">
        <f t="shared" si="22"/>
        <v>0</v>
      </c>
      <c r="M641" s="3"/>
    </row>
    <row r="642" spans="1:13" ht="15" customHeight="1">
      <c r="A642" s="3"/>
      <c r="B642" s="32"/>
      <c r="C642" s="31" t="s">
        <v>41</v>
      </c>
      <c r="D642" s="30"/>
      <c r="E642" s="30"/>
      <c r="F642" s="30"/>
      <c r="G642" s="29"/>
      <c r="H642" s="28"/>
      <c r="I642" s="232">
        <v>0</v>
      </c>
      <c r="J642" s="233"/>
      <c r="K642" s="27">
        <f>'[1]ELECT 2014'!L29</f>
        <v>172</v>
      </c>
      <c r="L642" s="26">
        <f t="shared" si="22"/>
        <v>0</v>
      </c>
      <c r="M642" s="3"/>
    </row>
    <row r="643" spans="1:13" ht="15" customHeight="1">
      <c r="A643" s="3"/>
      <c r="B643" s="32"/>
      <c r="C643" s="31" t="s">
        <v>40</v>
      </c>
      <c r="D643" s="30"/>
      <c r="E643" s="30"/>
      <c r="F643" s="30"/>
      <c r="G643" s="29"/>
      <c r="H643" s="28"/>
      <c r="I643" s="232">
        <v>0</v>
      </c>
      <c r="J643" s="233"/>
      <c r="K643" s="27">
        <f>'[1]ELECT 2014'!L30</f>
        <v>39</v>
      </c>
      <c r="L643" s="26">
        <f t="shared" si="22"/>
        <v>0</v>
      </c>
      <c r="M643" s="3"/>
    </row>
    <row r="644" spans="1:13" ht="15" customHeight="1">
      <c r="A644" s="3"/>
      <c r="B644" s="32"/>
      <c r="C644" s="31" t="s">
        <v>39</v>
      </c>
      <c r="D644" s="30"/>
      <c r="E644" s="30"/>
      <c r="F644" s="30"/>
      <c r="G644" s="29"/>
      <c r="H644" s="28"/>
      <c r="I644" s="232">
        <v>0</v>
      </c>
      <c r="J644" s="233"/>
      <c r="K644" s="27">
        <f>'[1]ELECT 2014'!L31</f>
        <v>24</v>
      </c>
      <c r="L644" s="26">
        <f t="shared" si="22"/>
        <v>0</v>
      </c>
      <c r="M644" s="3"/>
    </row>
    <row r="645" spans="1:13" ht="15" customHeight="1">
      <c r="A645" s="3"/>
      <c r="B645" s="32"/>
      <c r="C645" s="31" t="s">
        <v>38</v>
      </c>
      <c r="D645" s="30"/>
      <c r="E645" s="30"/>
      <c r="F645" s="30"/>
      <c r="G645" s="29"/>
      <c r="H645" s="28"/>
      <c r="I645" s="232">
        <v>0</v>
      </c>
      <c r="J645" s="233"/>
      <c r="K645" s="27">
        <f>'[1]ELECT 2014'!L32</f>
        <v>127</v>
      </c>
      <c r="L645" s="26">
        <f t="shared" si="22"/>
        <v>0</v>
      </c>
      <c r="M645" s="3"/>
    </row>
    <row r="646" spans="1:13" ht="15" customHeight="1">
      <c r="A646" s="3"/>
      <c r="B646" s="32"/>
      <c r="C646" s="229" t="s">
        <v>37</v>
      </c>
      <c r="D646" s="229"/>
      <c r="E646" s="229"/>
      <c r="F646" s="229"/>
      <c r="G646" s="229"/>
      <c r="H646" s="230"/>
      <c r="I646" s="232">
        <v>0</v>
      </c>
      <c r="J646" s="233"/>
      <c r="K646" s="27">
        <f>'[1]ELECT 2014'!L33</f>
        <v>80</v>
      </c>
      <c r="L646" s="26">
        <f t="shared" si="22"/>
        <v>0</v>
      </c>
      <c r="M646" s="3"/>
    </row>
    <row r="647" spans="1:13" ht="15" customHeight="1">
      <c r="A647" s="3"/>
      <c r="B647" s="32"/>
      <c r="C647" s="229" t="s">
        <v>36</v>
      </c>
      <c r="D647" s="229"/>
      <c r="E647" s="229"/>
      <c r="F647" s="229"/>
      <c r="G647" s="229"/>
      <c r="H647" s="230"/>
      <c r="I647" s="232">
        <v>0</v>
      </c>
      <c r="J647" s="233"/>
      <c r="K647" s="27">
        <f>'[1]ELECT 2014'!L34</f>
        <v>66</v>
      </c>
      <c r="L647" s="26">
        <f t="shared" si="22"/>
        <v>0</v>
      </c>
      <c r="M647" s="3"/>
    </row>
    <row r="648" spans="1:13" ht="15" customHeight="1">
      <c r="A648" s="3"/>
      <c r="B648" s="32"/>
      <c r="C648" s="31" t="s">
        <v>35</v>
      </c>
      <c r="D648" s="30"/>
      <c r="E648" s="30"/>
      <c r="F648" s="30"/>
      <c r="G648" s="29"/>
      <c r="H648" s="28"/>
      <c r="I648" s="249">
        <v>0</v>
      </c>
      <c r="J648" s="250"/>
      <c r="K648" s="27">
        <f>'[1]ELECT 2014'!L35</f>
        <v>11</v>
      </c>
      <c r="L648" s="26">
        <f t="shared" si="22"/>
        <v>0</v>
      </c>
      <c r="M648" s="3"/>
    </row>
    <row r="649" spans="1:13" ht="15" customHeight="1">
      <c r="A649" s="3"/>
      <c r="B649" s="32"/>
      <c r="C649" s="31" t="s">
        <v>34</v>
      </c>
      <c r="D649" s="30"/>
      <c r="E649" s="30"/>
      <c r="F649" s="30"/>
      <c r="G649" s="29"/>
      <c r="H649" s="28"/>
      <c r="I649" s="249">
        <v>0</v>
      </c>
      <c r="J649" s="250"/>
      <c r="K649" s="27">
        <f>'[1]ELECT 2014'!L36</f>
        <v>11</v>
      </c>
      <c r="L649" s="26">
        <f t="shared" si="22"/>
        <v>0</v>
      </c>
      <c r="M649" s="3"/>
    </row>
    <row r="650" spans="1:13" ht="13.5" customHeight="1">
      <c r="A650" s="3"/>
      <c r="B650" s="32"/>
      <c r="C650" s="31" t="s">
        <v>33</v>
      </c>
      <c r="D650" s="30"/>
      <c r="E650" s="30"/>
      <c r="F650" s="30"/>
      <c r="G650" s="29"/>
      <c r="H650" s="28"/>
      <c r="I650" s="232">
        <v>0</v>
      </c>
      <c r="J650" s="233"/>
      <c r="K650" s="27">
        <f>'[1]ELECT 2014'!L37</f>
        <v>253</v>
      </c>
      <c r="L650" s="26">
        <f t="shared" si="22"/>
        <v>0</v>
      </c>
      <c r="M650" s="3"/>
    </row>
    <row r="651" spans="1:13" ht="15" hidden="1" customHeight="1">
      <c r="A651" s="3"/>
      <c r="B651" s="32"/>
      <c r="C651" s="31" t="s">
        <v>32</v>
      </c>
      <c r="D651" s="30"/>
      <c r="E651" s="30"/>
      <c r="F651" s="30"/>
      <c r="G651" s="29"/>
      <c r="H651" s="28"/>
      <c r="I651" s="232">
        <v>0</v>
      </c>
      <c r="J651" s="233"/>
      <c r="K651" s="27">
        <f>'[1]ELECT 2014'!L38</f>
        <v>84</v>
      </c>
      <c r="L651" s="26">
        <f t="shared" si="22"/>
        <v>0</v>
      </c>
      <c r="M651" s="3"/>
    </row>
    <row r="652" spans="1:13" ht="15" customHeight="1">
      <c r="A652" s="3"/>
      <c r="B652" s="32"/>
      <c r="C652" s="229" t="s">
        <v>31</v>
      </c>
      <c r="D652" s="229"/>
      <c r="E652" s="229"/>
      <c r="F652" s="229"/>
      <c r="G652" s="229"/>
      <c r="H652" s="230"/>
      <c r="I652" s="232">
        <v>0</v>
      </c>
      <c r="J652" s="233"/>
      <c r="K652" s="27">
        <f>'[1]ELECT 2014'!L38</f>
        <v>84</v>
      </c>
      <c r="L652" s="26">
        <f t="shared" si="22"/>
        <v>0</v>
      </c>
      <c r="M652" s="3"/>
    </row>
    <row r="653" spans="1:13" ht="15" customHeight="1">
      <c r="A653" s="3"/>
      <c r="B653" s="32"/>
      <c r="C653" s="229" t="s">
        <v>30</v>
      </c>
      <c r="D653" s="229"/>
      <c r="E653" s="229"/>
      <c r="F653" s="229"/>
      <c r="G653" s="229"/>
      <c r="H653" s="230"/>
      <c r="I653" s="232">
        <v>0</v>
      </c>
      <c r="J653" s="233"/>
      <c r="K653" s="27">
        <f>'[1]ELECT 2014'!L39</f>
        <v>40</v>
      </c>
      <c r="L653" s="26">
        <f t="shared" si="22"/>
        <v>0</v>
      </c>
      <c r="M653" s="3"/>
    </row>
    <row r="654" spans="1:13" ht="15" customHeight="1">
      <c r="A654" s="3"/>
      <c r="B654" s="32"/>
      <c r="C654" s="229" t="s">
        <v>29</v>
      </c>
      <c r="D654" s="229"/>
      <c r="E654" s="229"/>
      <c r="F654" s="229"/>
      <c r="G654" s="229"/>
      <c r="H654" s="230"/>
      <c r="I654" s="232">
        <v>0</v>
      </c>
      <c r="J654" s="233"/>
      <c r="K654" s="27">
        <f>'[1]ELECT 2014'!L40</f>
        <v>600</v>
      </c>
      <c r="L654" s="26">
        <f t="shared" si="22"/>
        <v>0</v>
      </c>
      <c r="M654" s="3"/>
    </row>
    <row r="655" spans="1:13" ht="15" customHeight="1">
      <c r="A655" s="3"/>
      <c r="B655" s="32"/>
      <c r="C655" s="229" t="s">
        <v>28</v>
      </c>
      <c r="D655" s="229"/>
      <c r="E655" s="229"/>
      <c r="F655" s="229"/>
      <c r="G655" s="229"/>
      <c r="H655" s="230"/>
      <c r="I655" s="232">
        <v>0</v>
      </c>
      <c r="J655" s="233"/>
      <c r="K655" s="27">
        <f>'[1]ELECT 2014'!L41</f>
        <v>163</v>
      </c>
      <c r="L655" s="26">
        <f t="shared" si="22"/>
        <v>0</v>
      </c>
      <c r="M655" s="3"/>
    </row>
    <row r="656" spans="1:13" ht="15" customHeight="1">
      <c r="A656" s="3"/>
      <c r="B656" s="32"/>
      <c r="C656" s="31" t="s">
        <v>27</v>
      </c>
      <c r="D656" s="30"/>
      <c r="E656" s="30"/>
      <c r="F656" s="30"/>
      <c r="G656" s="29"/>
      <c r="H656" s="28"/>
      <c r="I656" s="232">
        <v>0</v>
      </c>
      <c r="J656" s="233"/>
      <c r="K656" s="27">
        <f>'[1]ELECT 2014'!L42</f>
        <v>390</v>
      </c>
      <c r="L656" s="26">
        <f t="shared" si="22"/>
        <v>0</v>
      </c>
      <c r="M656" s="3"/>
    </row>
    <row r="657" spans="1:13" ht="15" customHeight="1" thickBot="1">
      <c r="A657" s="3"/>
      <c r="B657" s="25"/>
      <c r="C657" s="24"/>
      <c r="D657" s="23"/>
      <c r="E657" s="23"/>
      <c r="F657" s="23"/>
      <c r="G657" s="22"/>
      <c r="H657" s="21"/>
      <c r="I657" s="21"/>
      <c r="J657" s="21"/>
      <c r="K657" s="20"/>
      <c r="L657" s="19"/>
      <c r="M657" s="3"/>
    </row>
    <row r="658" spans="1:13" ht="15" customHeight="1" thickBot="1">
      <c r="A658" s="3"/>
      <c r="B658" s="49"/>
      <c r="C658" s="49"/>
      <c r="D658" s="49"/>
      <c r="E658" s="49"/>
      <c r="F658" s="49"/>
      <c r="G658" s="48"/>
      <c r="H658" s="47"/>
      <c r="I658" s="47"/>
      <c r="J658" s="47"/>
      <c r="K658" s="46"/>
      <c r="L658" s="45"/>
      <c r="M658" s="3"/>
    </row>
    <row r="659" spans="1:13" ht="15" customHeight="1" thickBot="1">
      <c r="A659" s="3"/>
      <c r="B659" s="44" t="s">
        <v>26</v>
      </c>
      <c r="C659" s="39"/>
      <c r="D659" s="39"/>
      <c r="E659" s="39"/>
      <c r="F659" s="39"/>
      <c r="G659" s="38"/>
      <c r="H659" s="37"/>
      <c r="I659" s="37"/>
      <c r="J659" s="37"/>
      <c r="K659" s="43" t="s">
        <v>10</v>
      </c>
      <c r="L659" s="42">
        <f>SUM(L660:L688)</f>
        <v>0</v>
      </c>
      <c r="M659" s="3"/>
    </row>
    <row r="660" spans="1:13" ht="15" customHeight="1">
      <c r="A660" s="3"/>
      <c r="B660" s="41"/>
      <c r="C660" s="40"/>
      <c r="D660" s="39"/>
      <c r="E660" s="39"/>
      <c r="F660" s="39"/>
      <c r="G660" s="38"/>
      <c r="H660" s="37"/>
      <c r="I660" s="37"/>
      <c r="J660" s="37"/>
      <c r="K660" s="36"/>
      <c r="L660" s="35"/>
      <c r="M660" s="3"/>
    </row>
    <row r="661" spans="1:13" ht="15" customHeight="1">
      <c r="A661" s="3"/>
      <c r="B661" s="33"/>
      <c r="C661" s="31"/>
      <c r="D661" s="30"/>
      <c r="E661" s="30"/>
      <c r="F661" s="30"/>
      <c r="G661" s="29"/>
      <c r="H661" s="28"/>
      <c r="I661" s="231"/>
      <c r="J661" s="231"/>
      <c r="K661" s="1" t="s">
        <v>8</v>
      </c>
      <c r="L661" s="34" t="s">
        <v>7</v>
      </c>
      <c r="M661" s="3"/>
    </row>
    <row r="662" spans="1:13" ht="24.75" customHeight="1">
      <c r="A662" s="3"/>
      <c r="B662" s="284" t="s">
        <v>25</v>
      </c>
      <c r="C662" s="285"/>
      <c r="D662" s="285"/>
      <c r="E662" s="285"/>
      <c r="F662" s="285"/>
      <c r="G662" s="285"/>
      <c r="H662" s="28"/>
      <c r="I662" s="28"/>
      <c r="J662" s="28"/>
      <c r="K662" s="27"/>
      <c r="L662" s="65"/>
      <c r="M662" s="3"/>
    </row>
    <row r="663" spans="1:13" ht="15" customHeight="1">
      <c r="A663" s="3"/>
      <c r="B663" s="63"/>
      <c r="C663" s="31"/>
      <c r="D663" s="30"/>
      <c r="E663" s="30"/>
      <c r="F663" s="30"/>
      <c r="G663" s="29"/>
      <c r="H663" s="28"/>
      <c r="I663" s="28"/>
      <c r="J663" s="28"/>
      <c r="K663" s="27"/>
      <c r="L663" s="65"/>
      <c r="M663" s="3"/>
    </row>
    <row r="664" spans="1:13" ht="23.25" customHeight="1">
      <c r="A664" s="3"/>
      <c r="B664" s="52"/>
      <c r="C664" s="61" t="str">
        <f>'[1]CHAUFF 2014'!B10</f>
        <v>Remplacement du radiateur basse température par un chauffage au sol sur terre plain</v>
      </c>
      <c r="D664" s="60"/>
      <c r="E664" s="60"/>
      <c r="F664" s="60"/>
      <c r="G664" s="60"/>
      <c r="H664" s="64"/>
      <c r="I664" s="227">
        <v>0</v>
      </c>
      <c r="J664" s="228"/>
      <c r="K664" s="27">
        <f>'[1]CHAUFF 2014'!F10</f>
        <v>39</v>
      </c>
      <c r="L664" s="26">
        <f t="shared" ref="L664:L670" si="23">I664*K664</f>
        <v>0</v>
      </c>
      <c r="M664" s="3"/>
    </row>
    <row r="665" spans="1:13" ht="15" customHeight="1">
      <c r="A665" s="3"/>
      <c r="B665" s="52"/>
      <c r="C665" s="61" t="str">
        <f>'[1]CHAUFF 2014'!B11</f>
        <v>Remplacement du radiateur basse température par un chauffage au sol sur vide sanitaire ou sous sol</v>
      </c>
      <c r="D665" s="60"/>
      <c r="E665" s="60"/>
      <c r="F665" s="60"/>
      <c r="G665" s="60"/>
      <c r="H665" s="28"/>
      <c r="I665" s="227">
        <v>0</v>
      </c>
      <c r="J665" s="228"/>
      <c r="K665" s="27">
        <f>'[1]CHAUFF 2014'!F11</f>
        <v>13</v>
      </c>
      <c r="L665" s="26">
        <f t="shared" si="23"/>
        <v>0</v>
      </c>
      <c r="M665" s="3"/>
    </row>
    <row r="666" spans="1:13" ht="15" customHeight="1">
      <c r="A666" s="3"/>
      <c r="B666" s="63"/>
      <c r="C666" s="61" t="str">
        <f>'[1]CHAUFF 2014'!B13</f>
        <v>incidence double circuit de chauffage (radiateurs et au sol)</v>
      </c>
      <c r="D666" s="60"/>
      <c r="E666" s="60"/>
      <c r="F666" s="60"/>
      <c r="G666" s="60"/>
      <c r="H666" s="28"/>
      <c r="I666" s="227">
        <v>0</v>
      </c>
      <c r="J666" s="228"/>
      <c r="K666" s="27">
        <f>'[1]CHAUFF 2014'!F13</f>
        <v>1654</v>
      </c>
      <c r="L666" s="26">
        <f t="shared" si="23"/>
        <v>0</v>
      </c>
      <c r="M666" s="3"/>
    </row>
    <row r="667" spans="1:13" ht="24.75" customHeight="1">
      <c r="A667" s="3"/>
      <c r="B667" s="52"/>
      <c r="C667" s="222" t="str">
        <f>'[1]CHAUFF 2014'!B14</f>
        <v>Remplacement de la chaudière gaz à condensation sans ecs ave chauffe eau thermo par une chaudière à condensation micro accumulation avec 2 panneau photovoltaïque</v>
      </c>
      <c r="D667" s="222"/>
      <c r="E667" s="222"/>
      <c r="F667" s="222"/>
      <c r="G667" s="222"/>
      <c r="H667" s="62"/>
      <c r="I667" s="227">
        <v>0</v>
      </c>
      <c r="J667" s="228"/>
      <c r="K667" s="27">
        <f>'[1]CHAUFF 2014'!F14</f>
        <v>400</v>
      </c>
      <c r="L667" s="26">
        <f t="shared" si="23"/>
        <v>0</v>
      </c>
      <c r="M667" s="3"/>
    </row>
    <row r="668" spans="1:13" ht="24.75" customHeight="1">
      <c r="A668" s="3"/>
      <c r="B668" s="52"/>
      <c r="C668" s="222" t="str">
        <f>'[1]CHAUFF 2014'!B15</f>
        <v>Remplacement de la chaudière gaz à condensation sans ecs ave chauffe eau thermo par une chaudière à condensation micro accumulation avec 3 panneau photovoltaïque</v>
      </c>
      <c r="D668" s="222"/>
      <c r="E668" s="222"/>
      <c r="F668" s="222"/>
      <c r="G668" s="222"/>
      <c r="H668" s="223"/>
      <c r="I668" s="227">
        <v>0</v>
      </c>
      <c r="J668" s="228"/>
      <c r="K668" s="27">
        <f>'[1]CHAUFF 2014'!F15</f>
        <v>1000</v>
      </c>
      <c r="L668" s="26">
        <f t="shared" si="23"/>
        <v>0</v>
      </c>
      <c r="M668" s="3"/>
    </row>
    <row r="669" spans="1:13" ht="24.75" customHeight="1">
      <c r="A669" s="3"/>
      <c r="B669" s="52"/>
      <c r="C669" s="222" t="str">
        <f>'[1]CHAUFF 2014'!B16</f>
        <v>Remplacement du générateur de type chaudière gaz par une PAC (conservation de l'émetteur type radiateurs ou chauffage au sol) surface jusqu'à 130m²</v>
      </c>
      <c r="D669" s="222"/>
      <c r="E669" s="222"/>
      <c r="F669" s="222"/>
      <c r="G669" s="222"/>
      <c r="H669" s="28"/>
      <c r="I669" s="227">
        <v>0</v>
      </c>
      <c r="J669" s="228"/>
      <c r="K669" s="27">
        <f>'[1]CHAUFF 2014'!F16</f>
        <v>3300</v>
      </c>
      <c r="L669" s="26">
        <f t="shared" si="23"/>
        <v>0</v>
      </c>
      <c r="M669" s="3"/>
    </row>
    <row r="670" spans="1:13" ht="13.5" customHeight="1">
      <c r="A670" s="3"/>
      <c r="B670" s="52"/>
      <c r="C670" s="61" t="str">
        <f>'[1]CHAUFF 2014'!B17</f>
        <v>Incidence cloison stil de 72mm (réserve de sol &gt;15) si chauffage au sol en terre plain</v>
      </c>
      <c r="D670" s="60"/>
      <c r="E670" s="60"/>
      <c r="F670" s="60"/>
      <c r="G670" s="60"/>
      <c r="H670" s="28"/>
      <c r="I670" s="224">
        <v>0</v>
      </c>
      <c r="J670" s="225"/>
      <c r="K670" s="27">
        <f>'[1]CHAUFF 2014'!F17</f>
        <v>46</v>
      </c>
      <c r="L670" s="26">
        <f t="shared" si="23"/>
        <v>0</v>
      </c>
      <c r="M670" s="3"/>
    </row>
    <row r="671" spans="1:13" ht="15" customHeight="1">
      <c r="A671" s="3"/>
      <c r="B671" s="52"/>
      <c r="C671" s="61"/>
      <c r="D671" s="60"/>
      <c r="E671" s="60"/>
      <c r="F671" s="60"/>
      <c r="G671" s="60"/>
      <c r="H671" s="28"/>
      <c r="I671" s="28"/>
      <c r="J671" s="28"/>
      <c r="K671" s="27"/>
      <c r="L671" s="26"/>
      <c r="M671" s="3"/>
    </row>
    <row r="672" spans="1:13" ht="15" customHeight="1">
      <c r="A672" s="3"/>
      <c r="B672" s="286" t="s">
        <v>24</v>
      </c>
      <c r="C672" s="287"/>
      <c r="D672" s="287"/>
      <c r="E672" s="287"/>
      <c r="F672" s="287"/>
      <c r="G672" s="287"/>
      <c r="H672" s="287"/>
      <c r="I672" s="28"/>
      <c r="J672" s="28"/>
      <c r="K672" s="27"/>
      <c r="L672" s="26"/>
      <c r="M672" s="3"/>
    </row>
    <row r="673" spans="1:13" ht="15" customHeight="1">
      <c r="A673" s="3"/>
      <c r="B673" s="58"/>
      <c r="C673" s="59"/>
      <c r="D673" s="59"/>
      <c r="E673" s="59"/>
      <c r="F673" s="59"/>
      <c r="G673" s="59"/>
      <c r="H673" s="59"/>
      <c r="I673" s="28"/>
      <c r="J673" s="28"/>
      <c r="K673" s="27"/>
      <c r="L673" s="26"/>
      <c r="M673" s="3"/>
    </row>
    <row r="674" spans="1:13" ht="24" customHeight="1">
      <c r="A674" s="3"/>
      <c r="B674" s="58"/>
      <c r="C674" s="292" t="str">
        <f>'[1]CHAUFF 2014'!B35</f>
        <v>Remplacement de la fillère gaz ou poêle par une PAC duo eau/eau OPTIPACK (NEXTHERM) avec cuve Eau chaude Sanitaire de 170 litre intégrée</v>
      </c>
      <c r="D674" s="287"/>
      <c r="E674" s="287"/>
      <c r="F674" s="287"/>
      <c r="G674" s="287"/>
      <c r="H674" s="301"/>
      <c r="I674" s="288">
        <v>0</v>
      </c>
      <c r="J674" s="289"/>
      <c r="K674" s="27">
        <f>'[1]CHAUFF 2014'!F35</f>
        <v>2800</v>
      </c>
      <c r="L674" s="26">
        <f>I674*K674</f>
        <v>0</v>
      </c>
      <c r="M674" s="3"/>
    </row>
    <row r="675" spans="1:13" ht="22.5" customHeight="1">
      <c r="A675" s="3"/>
      <c r="B675" s="58"/>
      <c r="C675" s="292" t="str">
        <f>'[1]CHAUFF 2014'!B36</f>
        <v>Remplacement de la fillère PAC air/eau par une PAC duo eau/eau OPTIPACK (NEXTHERM) avec cuve Eau chaude Sanitaire de 170 litre intégrée</v>
      </c>
      <c r="D675" s="292"/>
      <c r="E675" s="292"/>
      <c r="F675" s="292"/>
      <c r="G675" s="292"/>
      <c r="H675" s="292"/>
      <c r="I675" s="290">
        <v>0</v>
      </c>
      <c r="J675" s="291"/>
      <c r="K675" s="293" t="s">
        <v>23</v>
      </c>
      <c r="L675" s="294"/>
      <c r="M675" s="3"/>
    </row>
    <row r="676" spans="1:13" ht="22.5" customHeight="1">
      <c r="A676" s="3"/>
      <c r="B676" s="58"/>
      <c r="C676" s="292" t="str">
        <f>'[1]CHAUFF 2014'!B37</f>
        <v>* tarif pour un captage sur un sol  pourvu de terre végétale, peu pentu et non rocheux.  Au dela de 160 m² habitable; faire chiffrer au bureau d'étude. NB: 100m² habitable = 50m² de captage.</v>
      </c>
      <c r="D676" s="292"/>
      <c r="E676" s="292"/>
      <c r="F676" s="292"/>
      <c r="G676" s="292"/>
      <c r="H676" s="292"/>
      <c r="I676" s="57"/>
      <c r="J676" s="57"/>
      <c r="K676" s="27"/>
      <c r="L676" s="56"/>
      <c r="M676" s="3"/>
    </row>
    <row r="677" spans="1:13" ht="15" customHeight="1">
      <c r="A677" s="3"/>
      <c r="B677" s="52"/>
      <c r="C677" s="229" t="str">
        <f>'[1]CHAUFF 2014'!B38</f>
        <v>Si surface habitable entre 120m² et 140m² avec un ballon de 170 litres</v>
      </c>
      <c r="D677" s="229"/>
      <c r="E677" s="229"/>
      <c r="F677" s="229"/>
      <c r="G677" s="229"/>
      <c r="H677" s="229"/>
      <c r="I677" s="278"/>
      <c r="J677" s="278"/>
      <c r="K677" s="27"/>
      <c r="L677" s="26"/>
      <c r="M677" s="3"/>
    </row>
    <row r="678" spans="1:13" ht="15" customHeight="1">
      <c r="A678" s="3"/>
      <c r="B678" s="52"/>
      <c r="C678" s="31"/>
      <c r="D678" s="30"/>
      <c r="E678" s="30"/>
      <c r="F678" s="30"/>
      <c r="G678" s="29"/>
      <c r="H678" s="28"/>
      <c r="I678" s="55"/>
      <c r="J678" s="55"/>
      <c r="K678" s="27"/>
      <c r="L678" s="26"/>
      <c r="M678" s="3"/>
    </row>
    <row r="679" spans="1:13" ht="15" customHeight="1">
      <c r="A679" s="3"/>
      <c r="B679" s="286" t="s">
        <v>22</v>
      </c>
      <c r="C679" s="287"/>
      <c r="D679" s="287"/>
      <c r="E679" s="287"/>
      <c r="F679" s="287"/>
      <c r="G679" s="287"/>
      <c r="H679" s="54"/>
      <c r="I679" s="54"/>
      <c r="J679" s="54"/>
      <c r="K679" s="27"/>
      <c r="L679" s="26"/>
      <c r="M679" s="3"/>
    </row>
    <row r="680" spans="1:13" ht="15" customHeight="1">
      <c r="A680" s="3"/>
      <c r="B680" s="52"/>
      <c r="C680" s="31"/>
      <c r="D680" s="30"/>
      <c r="E680" s="30"/>
      <c r="F680" s="30"/>
      <c r="G680" s="29"/>
      <c r="H680" s="28"/>
      <c r="I680" s="28"/>
      <c r="J680" s="28"/>
      <c r="K680" s="27"/>
      <c r="L680" s="26"/>
      <c r="M680" s="3"/>
    </row>
    <row r="681" spans="1:13" ht="15" customHeight="1">
      <c r="A681" s="3"/>
      <c r="B681" s="52"/>
      <c r="C681" s="31" t="str">
        <f>'[1]CHAUFF 2014'!B22</f>
        <v>Remplacement du chauffe eau thermodynamique par un chauffe eau solaire avec 1 capteur</v>
      </c>
      <c r="D681" s="30"/>
      <c r="E681" s="30"/>
      <c r="F681" s="30"/>
      <c r="G681" s="29"/>
      <c r="H681" s="28"/>
      <c r="I681" s="224">
        <v>0</v>
      </c>
      <c r="J681" s="225"/>
      <c r="K681" s="27">
        <f>'[1]CHAUFF 2014'!F22</f>
        <v>4620</v>
      </c>
      <c r="L681" s="26">
        <f t="shared" ref="L681:L687" si="24">I681*K681</f>
        <v>0</v>
      </c>
      <c r="M681" s="3"/>
    </row>
    <row r="682" spans="1:13" ht="15" customHeight="1">
      <c r="A682" s="3"/>
      <c r="B682" s="53"/>
      <c r="C682" s="31" t="str">
        <f>'[1]CHAUFF 2014'!B23</f>
        <v>Remplacement du chauffe eau thermodynamique par un chauffe eau avec technologie CO2</v>
      </c>
      <c r="D682" s="30"/>
      <c r="E682" s="30"/>
      <c r="F682" s="30"/>
      <c r="G682" s="29"/>
      <c r="H682" s="28"/>
      <c r="I682" s="224">
        <v>0</v>
      </c>
      <c r="J682" s="225"/>
      <c r="K682" s="27">
        <f>'[1]CHAUFF 2014'!F23</f>
        <v>4810</v>
      </c>
      <c r="L682" s="26">
        <f t="shared" si="24"/>
        <v>0</v>
      </c>
      <c r="M682" s="3"/>
    </row>
    <row r="683" spans="1:13" ht="15" customHeight="1">
      <c r="A683" s="3"/>
      <c r="B683" s="52"/>
      <c r="C683" s="31" t="str">
        <f>'[1]CHAUFF 2014'!B24</f>
        <v>Remplacement de la vmc optima micro watt par une vmc double flux DEE FLY CUBE (projet compact 2 niveaux)</v>
      </c>
      <c r="D683" s="30"/>
      <c r="E683" s="30"/>
      <c r="F683" s="30"/>
      <c r="G683" s="29"/>
      <c r="H683" s="28"/>
      <c r="I683" s="224">
        <v>0</v>
      </c>
      <c r="J683" s="225"/>
      <c r="K683" s="27">
        <f>'[1]CHAUFF 2014'!F24</f>
        <v>4600</v>
      </c>
      <c r="L683" s="26">
        <f t="shared" si="24"/>
        <v>0</v>
      </c>
      <c r="M683" s="3"/>
    </row>
    <row r="684" spans="1:13" ht="15" customHeight="1">
      <c r="A684" s="3"/>
      <c r="B684" s="52"/>
      <c r="C684" s="31" t="str">
        <f>'[1]CHAUFF 2014'!B25</f>
        <v>Suppression du poêle à granulés 8kw avec son conduit de fumée en plain pied    si étage=-5885€</v>
      </c>
      <c r="D684" s="30"/>
      <c r="E684" s="30"/>
      <c r="F684" s="30"/>
      <c r="G684" s="29"/>
      <c r="H684" s="28"/>
      <c r="I684" s="224">
        <v>0</v>
      </c>
      <c r="J684" s="225"/>
      <c r="K684" s="27">
        <f>'[1]CHAUFF 2014'!F25</f>
        <v>-5485</v>
      </c>
      <c r="L684" s="26">
        <f t="shared" si="24"/>
        <v>0</v>
      </c>
      <c r="M684" s="3"/>
    </row>
    <row r="685" spans="1:13" ht="15" customHeight="1">
      <c r="A685" s="3"/>
      <c r="B685" s="52"/>
      <c r="C685" s="31" t="str">
        <f>'[1]CHAUFF 2014'!B26</f>
        <v>Remplacement de la filière poêle à granulés (projet 100m² maxi avec étage) par une PAC 6kw avec 6 radiateurs</v>
      </c>
      <c r="D685" s="30"/>
      <c r="E685" s="30"/>
      <c r="F685" s="30"/>
      <c r="G685" s="29"/>
      <c r="H685" s="28"/>
      <c r="I685" s="224">
        <v>0</v>
      </c>
      <c r="J685" s="225"/>
      <c r="K685" s="27">
        <f>'[1]CHAUFF 2014'!F26</f>
        <v>2600</v>
      </c>
      <c r="L685" s="26">
        <f t="shared" si="24"/>
        <v>0</v>
      </c>
      <c r="M685" s="3"/>
    </row>
    <row r="686" spans="1:13" ht="15.75" customHeight="1">
      <c r="A686" s="3"/>
      <c r="B686" s="52"/>
      <c r="C686" s="226" t="str">
        <f>'[1]CHAUFF 2014'!B27</f>
        <v>Remplacement du sèche-serviettes électrique REF 2012 (Atlantic) par un sèche serviettes mixte réf DORIS VENTILO</v>
      </c>
      <c r="D686" s="226"/>
      <c r="E686" s="226"/>
      <c r="F686" s="226"/>
      <c r="G686" s="226"/>
      <c r="H686" s="226"/>
      <c r="I686" s="224">
        <v>0</v>
      </c>
      <c r="J686" s="225"/>
      <c r="K686" s="27">
        <f>'[1]CHAUFF 2014'!F27</f>
        <v>860</v>
      </c>
      <c r="L686" s="26">
        <f t="shared" si="24"/>
        <v>0</v>
      </c>
      <c r="M686" s="3"/>
    </row>
    <row r="687" spans="1:13" ht="15" customHeight="1">
      <c r="A687" s="3"/>
      <c r="B687" s="52"/>
      <c r="C687" s="31" t="str">
        <f>'[1]CHAUFF 2014'!B28</f>
        <v>Régulation par pièce avec un chauffage au sol avec thermostat individuel</v>
      </c>
      <c r="D687" s="30"/>
      <c r="E687" s="30"/>
      <c r="F687" s="30"/>
      <c r="G687" s="29"/>
      <c r="H687" s="28"/>
      <c r="I687" s="224">
        <v>0</v>
      </c>
      <c r="J687" s="225"/>
      <c r="K687" s="27">
        <f>'[1]CHAUFF 2014'!F28</f>
        <v>290</v>
      </c>
      <c r="L687" s="26">
        <f t="shared" si="24"/>
        <v>0</v>
      </c>
      <c r="M687" s="3"/>
    </row>
    <row r="688" spans="1:13" ht="15" customHeight="1" thickBot="1">
      <c r="A688" s="3"/>
      <c r="B688" s="51"/>
      <c r="C688" s="24"/>
      <c r="D688" s="23"/>
      <c r="E688" s="23"/>
      <c r="F688" s="23"/>
      <c r="G688" s="22"/>
      <c r="H688" s="21"/>
      <c r="I688" s="21"/>
      <c r="J688" s="21"/>
      <c r="K688" s="50"/>
      <c r="L688" s="19"/>
      <c r="M688" s="3"/>
    </row>
    <row r="689" spans="1:13" ht="15" customHeight="1" thickBot="1">
      <c r="A689" s="3"/>
      <c r="B689" s="49"/>
      <c r="C689" s="49"/>
      <c r="D689" s="49"/>
      <c r="E689" s="49"/>
      <c r="F689" s="49"/>
      <c r="G689" s="48"/>
      <c r="H689" s="47"/>
      <c r="I689" s="47"/>
      <c r="J689" s="47"/>
      <c r="K689" s="46"/>
      <c r="L689" s="45"/>
      <c r="M689" s="3"/>
    </row>
    <row r="690" spans="1:13" ht="15" customHeight="1" thickBot="1">
      <c r="A690" s="3"/>
      <c r="B690" s="44" t="s">
        <v>21</v>
      </c>
      <c r="C690" s="39"/>
      <c r="D690" s="39"/>
      <c r="E690" s="39"/>
      <c r="F690" s="39"/>
      <c r="G690" s="38"/>
      <c r="H690" s="37"/>
      <c r="I690" s="37"/>
      <c r="J690" s="37"/>
      <c r="K690" s="43" t="s">
        <v>10</v>
      </c>
      <c r="L690" s="42">
        <f>SUM(L691:L728)</f>
        <v>9</v>
      </c>
      <c r="M690" s="3"/>
    </row>
    <row r="691" spans="1:13" ht="15" customHeight="1">
      <c r="A691" s="3"/>
      <c r="B691" s="41"/>
      <c r="C691" s="40"/>
      <c r="D691" s="39"/>
      <c r="E691" s="39"/>
      <c r="F691" s="39"/>
      <c r="G691" s="38"/>
      <c r="H691" s="37"/>
      <c r="I691" s="37"/>
      <c r="J691" s="37"/>
      <c r="K691" s="36"/>
      <c r="L691" s="35"/>
      <c r="M691" s="3"/>
    </row>
    <row r="692" spans="1:13" ht="15" customHeight="1">
      <c r="A692" s="3"/>
      <c r="B692" s="33" t="s">
        <v>20</v>
      </c>
      <c r="C692" s="31"/>
      <c r="D692" s="30"/>
      <c r="E692" s="30"/>
      <c r="F692" s="30"/>
      <c r="G692" s="29"/>
      <c r="H692" s="28"/>
      <c r="I692" s="231"/>
      <c r="J692" s="231"/>
      <c r="K692" s="1" t="s">
        <v>8</v>
      </c>
      <c r="L692" s="34" t="s">
        <v>7</v>
      </c>
      <c r="M692" s="3"/>
    </row>
    <row r="693" spans="1:13" ht="15" customHeight="1">
      <c r="A693" s="3"/>
      <c r="B693" s="32"/>
      <c r="C693" s="31" t="str">
        <f>'[1]CARR 2014'!B9</f>
        <v xml:space="preserve">Pour le remplacement de la chape initialement prévue par un carrelage standard et plinthe assorties </v>
      </c>
      <c r="D693" s="30"/>
      <c r="E693" s="30"/>
      <c r="F693" s="30"/>
      <c r="G693" s="29"/>
      <c r="H693" s="28"/>
      <c r="I693" s="227">
        <v>0</v>
      </c>
      <c r="J693" s="228"/>
      <c r="K693" s="27">
        <f>'[1]CARR 2014'!F9</f>
        <v>49</v>
      </c>
      <c r="L693" s="26">
        <f t="shared" ref="L693:L713" si="25">I693*K693</f>
        <v>0</v>
      </c>
      <c r="M693" s="3"/>
    </row>
    <row r="694" spans="1:13" ht="15" customHeight="1">
      <c r="A694" s="3"/>
      <c r="B694" s="32"/>
      <c r="C694" s="31" t="str">
        <f>'[1]CARR 2014'!B10</f>
        <v>Fourniture et pose de faïence standard supplémentaire (four=21€/m² maxi)</v>
      </c>
      <c r="D694" s="30"/>
      <c r="E694" s="30"/>
      <c r="F694" s="30"/>
      <c r="G694" s="29"/>
      <c r="H694" s="28"/>
      <c r="I694" s="227">
        <v>0</v>
      </c>
      <c r="J694" s="228"/>
      <c r="K694" s="27">
        <f>'[1]CARR 2014'!F10</f>
        <v>62</v>
      </c>
      <c r="L694" s="26">
        <f t="shared" si="25"/>
        <v>0</v>
      </c>
      <c r="M694" s="3"/>
    </row>
    <row r="695" spans="1:13" ht="15" customHeight="1">
      <c r="A695" s="3"/>
      <c r="B695" s="32"/>
      <c r="C695" s="31" t="str">
        <f>'[1]CARR 2014'!B11</f>
        <v xml:space="preserve">Pose uniquement pour faïence standard supplémentaire </v>
      </c>
      <c r="D695" s="30"/>
      <c r="E695" s="30"/>
      <c r="F695" s="30"/>
      <c r="G695" s="29"/>
      <c r="H695" s="28"/>
      <c r="I695" s="227">
        <v>0</v>
      </c>
      <c r="J695" s="228"/>
      <c r="K695" s="27">
        <f>'[1]CARR 2014'!F11</f>
        <v>36</v>
      </c>
      <c r="L695" s="26">
        <f t="shared" si="25"/>
        <v>0</v>
      </c>
      <c r="M695" s="3"/>
    </row>
    <row r="696" spans="1:13" ht="15" customHeight="1">
      <c r="A696" s="3"/>
      <c r="B696" s="32"/>
      <c r="C696" s="31" t="str">
        <f>'[1]CARR 2014'!B12</f>
        <v xml:space="preserve">Pose uniquement de listel standard supplémentaire </v>
      </c>
      <c r="D696" s="30"/>
      <c r="E696" s="30"/>
      <c r="F696" s="30"/>
      <c r="G696" s="29"/>
      <c r="H696" s="28"/>
      <c r="I696" s="238">
        <v>0</v>
      </c>
      <c r="J696" s="239"/>
      <c r="K696" s="27">
        <f>'[1]CARR 2014'!F12</f>
        <v>9</v>
      </c>
      <c r="L696" s="26">
        <f t="shared" si="25"/>
        <v>0</v>
      </c>
      <c r="M696" s="3"/>
    </row>
    <row r="697" spans="1:13" ht="15" customHeight="1">
      <c r="A697" s="3"/>
      <c r="B697" s="32"/>
      <c r="C697" s="31" t="str">
        <f>'[1]CARR 2014'!B13</f>
        <v>PV de pose en diagonal pour un carrelage standard (format 33 maxi.)</v>
      </c>
      <c r="D697" s="30"/>
      <c r="E697" s="30"/>
      <c r="F697" s="30"/>
      <c r="G697" s="29"/>
      <c r="H697" s="28"/>
      <c r="I697" s="227">
        <v>1</v>
      </c>
      <c r="J697" s="228"/>
      <c r="K697" s="27">
        <f>'[1]CARR 2014'!F13</f>
        <v>9</v>
      </c>
      <c r="L697" s="26">
        <f t="shared" si="25"/>
        <v>9</v>
      </c>
      <c r="M697" s="3"/>
    </row>
    <row r="698" spans="1:13" ht="15" customHeight="1">
      <c r="A698" s="3"/>
      <c r="B698" s="32"/>
      <c r="C698" s="31" t="str">
        <f>'[1]CARR 2014'!B14</f>
        <v>PV de pose de grand format pour faïences</v>
      </c>
      <c r="D698" s="30"/>
      <c r="E698" s="30"/>
      <c r="F698" s="30"/>
      <c r="G698" s="29"/>
      <c r="H698" s="28"/>
      <c r="I698" s="227">
        <v>0</v>
      </c>
      <c r="J698" s="228"/>
      <c r="K698" s="27">
        <f>'[1]CARR 2014'!F14</f>
        <v>8</v>
      </c>
      <c r="L698" s="26">
        <f t="shared" si="25"/>
        <v>0</v>
      </c>
      <c r="M698" s="3"/>
    </row>
    <row r="699" spans="1:13" ht="15" customHeight="1">
      <c r="A699" s="3"/>
      <c r="B699" s="32"/>
      <c r="C699" s="31" t="str">
        <f>'[1]CARR 2014'!B15</f>
        <v>Fourniture et pose de carrelage standard supplémentaire y compris plinthes  (four=21€/m² maxi)</v>
      </c>
      <c r="D699" s="30"/>
      <c r="E699" s="30"/>
      <c r="F699" s="30"/>
      <c r="G699" s="29"/>
      <c r="H699" s="28"/>
      <c r="I699" s="227">
        <v>0</v>
      </c>
      <c r="J699" s="228"/>
      <c r="K699" s="27">
        <f>'[1]CARR 2014'!F15</f>
        <v>79</v>
      </c>
      <c r="L699" s="26">
        <f t="shared" si="25"/>
        <v>0</v>
      </c>
      <c r="M699" s="3"/>
    </row>
    <row r="700" spans="1:13" ht="15" customHeight="1">
      <c r="A700" s="3"/>
      <c r="B700" s="32"/>
      <c r="C700" s="229" t="str">
        <f>'[1]CARR 2014'!B16</f>
        <v>Fourniture et pose de carrelage standart exterieur supplémentaire y compris plinthes (four=21€/m² maxi)</v>
      </c>
      <c r="D700" s="229"/>
      <c r="E700" s="229"/>
      <c r="F700" s="229"/>
      <c r="G700" s="229"/>
      <c r="H700" s="230"/>
      <c r="I700" s="227">
        <v>0</v>
      </c>
      <c r="J700" s="228"/>
      <c r="K700" s="27">
        <f>'[1]CARR 2014'!F16</f>
        <v>95</v>
      </c>
      <c r="L700" s="26">
        <f t="shared" si="25"/>
        <v>0</v>
      </c>
      <c r="M700" s="3"/>
    </row>
    <row r="701" spans="1:13" ht="15" customHeight="1">
      <c r="A701" s="3"/>
      <c r="B701" s="32"/>
      <c r="C701" s="31" t="str">
        <f>'[1]CARR 2014'!B17</f>
        <v>PV de pose de grand format pour carrelage 45/45 exécution chape et double encollage</v>
      </c>
      <c r="D701" s="30"/>
      <c r="E701" s="30"/>
      <c r="F701" s="30"/>
      <c r="G701" s="29"/>
      <c r="H701" s="28"/>
      <c r="I701" s="227">
        <v>0</v>
      </c>
      <c r="J701" s="228"/>
      <c r="K701" s="27">
        <f>'[1]CARR 2014'!F17</f>
        <v>16</v>
      </c>
      <c r="L701" s="26">
        <f t="shared" si="25"/>
        <v>0</v>
      </c>
      <c r="M701" s="3"/>
    </row>
    <row r="702" spans="1:13" ht="15" customHeight="1">
      <c r="A702" s="3"/>
      <c r="B702" s="32"/>
      <c r="C702" s="31" t="str">
        <f>'[1]CARR 2014'!B18</f>
        <v>PV de pose de grand format pour carrelage 50/50 exécution chape et double encollage</v>
      </c>
      <c r="D702" s="30"/>
      <c r="E702" s="30"/>
      <c r="F702" s="30"/>
      <c r="G702" s="29"/>
      <c r="H702" s="28"/>
      <c r="I702" s="227">
        <v>0</v>
      </c>
      <c r="J702" s="228"/>
      <c r="K702" s="27">
        <f>'[1]CARR 2014'!F18</f>
        <v>21</v>
      </c>
      <c r="L702" s="26">
        <f t="shared" si="25"/>
        <v>0</v>
      </c>
      <c r="M702" s="3"/>
    </row>
    <row r="703" spans="1:13" ht="15" customHeight="1">
      <c r="A703" s="3"/>
      <c r="B703" s="32"/>
      <c r="C703" s="31" t="str">
        <f>'[1]CARR 2014'!B19</f>
        <v>PV de pose de grand format pour carrelage 60/60 exécution chape et double encollage</v>
      </c>
      <c r="D703" s="30"/>
      <c r="E703" s="30"/>
      <c r="F703" s="30"/>
      <c r="G703" s="29"/>
      <c r="H703" s="28"/>
      <c r="I703" s="227">
        <v>0</v>
      </c>
      <c r="J703" s="228"/>
      <c r="K703" s="27">
        <f>'[1]CARR 2014'!F19</f>
        <v>26</v>
      </c>
      <c r="L703" s="26">
        <f t="shared" si="25"/>
        <v>0</v>
      </c>
      <c r="M703" s="3"/>
    </row>
    <row r="704" spans="1:13" ht="15" customHeight="1">
      <c r="A704" s="3"/>
      <c r="B704" s="32"/>
      <c r="C704" s="31" t="str">
        <f>'[1]CARR 2014'!B20</f>
        <v>Ravoirage sur tuyaux électricité et plomberie</v>
      </c>
      <c r="D704" s="30"/>
      <c r="E704" s="30"/>
      <c r="F704" s="30"/>
      <c r="G704" s="29"/>
      <c r="H704" s="28"/>
      <c r="I704" s="227">
        <v>0</v>
      </c>
      <c r="J704" s="228"/>
      <c r="K704" s="27">
        <f>'[1]CARR 2014'!F20</f>
        <v>22</v>
      </c>
      <c r="L704" s="26">
        <f t="shared" si="25"/>
        <v>0</v>
      </c>
      <c r="M704" s="3"/>
    </row>
    <row r="705" spans="1:13" ht="15" customHeight="1">
      <c r="A705" s="3"/>
      <c r="B705" s="32"/>
      <c r="C705" s="31" t="str">
        <f>'[1]CARR 2014'!B21</f>
        <v>Chape liquide ou enrobage béton (ciment classique) sur réseau chauffage au sol à circulation d'eau</v>
      </c>
      <c r="D705" s="30"/>
      <c r="E705" s="30"/>
      <c r="F705" s="30"/>
      <c r="G705" s="29"/>
      <c r="H705" s="28"/>
      <c r="I705" s="227">
        <v>0</v>
      </c>
      <c r="J705" s="228"/>
      <c r="K705" s="27">
        <f>'[1]CARR 2014'!F21</f>
        <v>37</v>
      </c>
      <c r="L705" s="26">
        <f t="shared" si="25"/>
        <v>0</v>
      </c>
      <c r="M705" s="3"/>
    </row>
    <row r="706" spans="1:13" ht="15" customHeight="1">
      <c r="A706" s="3"/>
      <c r="B706" s="32"/>
      <c r="C706" s="31" t="str">
        <f>'[1]CARR 2014'!B22</f>
        <v>Chape sur dalle brute</v>
      </c>
      <c r="D706" s="30"/>
      <c r="E706" s="30"/>
      <c r="F706" s="30"/>
      <c r="G706" s="29"/>
      <c r="H706" s="28"/>
      <c r="I706" s="227">
        <v>0</v>
      </c>
      <c r="J706" s="228"/>
      <c r="K706" s="27">
        <f>'[1]CARR 2014'!F22</f>
        <v>27</v>
      </c>
      <c r="L706" s="26">
        <f t="shared" si="25"/>
        <v>0</v>
      </c>
      <c r="M706" s="3"/>
    </row>
    <row r="707" spans="1:13" ht="15" customHeight="1">
      <c r="A707" s="3"/>
      <c r="B707" s="32"/>
      <c r="C707" s="31" t="str">
        <f>'[1]CARR 2014'!B23</f>
        <v>Remplacement du carrelage de base par un format 45/45 (four=25€/m² et plinthe à 9€/ml)</v>
      </c>
      <c r="D707" s="30"/>
      <c r="E707" s="30"/>
      <c r="F707" s="30"/>
      <c r="G707" s="29"/>
      <c r="H707" s="28"/>
      <c r="I707" s="227">
        <v>0</v>
      </c>
      <c r="J707" s="228"/>
      <c r="K707" s="27">
        <f>'[1]CARR 2014'!F23</f>
        <v>26</v>
      </c>
      <c r="L707" s="26">
        <f t="shared" si="25"/>
        <v>0</v>
      </c>
      <c r="M707" s="3"/>
    </row>
    <row r="708" spans="1:13" ht="15" customHeight="1">
      <c r="A708" s="3"/>
      <c r="B708" s="32"/>
      <c r="C708" s="31" t="str">
        <f>'[1]CARR 2014'!B24</f>
        <v>Remplacement du carrelage de base par un format 50/50 (four=35€/m² et plinthe à 9€/ml)</v>
      </c>
      <c r="D708" s="30"/>
      <c r="E708" s="30"/>
      <c r="F708" s="30"/>
      <c r="G708" s="29"/>
      <c r="H708" s="28"/>
      <c r="I708" s="227">
        <v>0</v>
      </c>
      <c r="J708" s="228"/>
      <c r="K708" s="27">
        <f>'[1]CARR 2014'!F24</f>
        <v>36</v>
      </c>
      <c r="L708" s="26">
        <f t="shared" si="25"/>
        <v>0</v>
      </c>
      <c r="M708" s="3"/>
    </row>
    <row r="709" spans="1:13" ht="15" customHeight="1">
      <c r="A709" s="3"/>
      <c r="B709" s="32"/>
      <c r="C709" s="31" t="str">
        <f>'[1]CARR 2014'!B25</f>
        <v>Remplacement du carrelage de base par un format 60/60 (four=48€/m² et plinthe à 9€/ml)</v>
      </c>
      <c r="D709" s="30"/>
      <c r="E709" s="30"/>
      <c r="F709" s="30"/>
      <c r="G709" s="29"/>
      <c r="H709" s="28"/>
      <c r="I709" s="227">
        <v>0</v>
      </c>
      <c r="J709" s="228"/>
      <c r="K709" s="27">
        <f>'[1]CARR 2014'!F25</f>
        <v>56</v>
      </c>
      <c r="L709" s="26">
        <f t="shared" si="25"/>
        <v>0</v>
      </c>
      <c r="M709" s="3"/>
    </row>
    <row r="710" spans="1:13" ht="15" customHeight="1">
      <c r="A710" s="3"/>
      <c r="B710" s="32"/>
      <c r="C710" s="31" t="str">
        <f>'[1]CARR 2014'!B26</f>
        <v>Tablette de baignoire grand coté</v>
      </c>
      <c r="D710" s="30"/>
      <c r="E710" s="30"/>
      <c r="F710" s="30"/>
      <c r="G710" s="29"/>
      <c r="H710" s="28"/>
      <c r="I710" s="227">
        <v>0</v>
      </c>
      <c r="J710" s="228"/>
      <c r="K710" s="27">
        <f>'[1]CARR 2014'!F26</f>
        <v>91</v>
      </c>
      <c r="L710" s="26">
        <f t="shared" si="25"/>
        <v>0</v>
      </c>
      <c r="M710" s="3"/>
    </row>
    <row r="711" spans="1:13" ht="15" customHeight="1">
      <c r="A711" s="3"/>
      <c r="B711" s="32"/>
      <c r="C711" s="31" t="str">
        <f>'[1]CARR 2014'!B27</f>
        <v>Tablette de baignoire petit coté</v>
      </c>
      <c r="D711" s="30"/>
      <c r="E711" s="30"/>
      <c r="F711" s="30"/>
      <c r="G711" s="29"/>
      <c r="H711" s="28"/>
      <c r="I711" s="227">
        <v>0</v>
      </c>
      <c r="J711" s="228"/>
      <c r="K711" s="27">
        <f>'[1]CARR 2014'!F27</f>
        <v>66</v>
      </c>
      <c r="L711" s="26">
        <f t="shared" si="25"/>
        <v>0</v>
      </c>
      <c r="M711" s="3"/>
    </row>
    <row r="712" spans="1:13" ht="15" customHeight="1">
      <c r="A712" s="3"/>
      <c r="B712" s="32"/>
      <c r="C712" s="31" t="str">
        <f>'[1]CARR 2014'!B28</f>
        <v>Ajout d'une marche en décalé de niveau en habitable</v>
      </c>
      <c r="D712" s="30"/>
      <c r="E712" s="30"/>
      <c r="F712" s="30"/>
      <c r="G712" s="29"/>
      <c r="H712" s="28"/>
      <c r="I712" s="227">
        <v>0</v>
      </c>
      <c r="J712" s="228"/>
      <c r="K712" s="27">
        <f>'[1]CARR 2014'!F28</f>
        <v>118</v>
      </c>
      <c r="L712" s="26">
        <f t="shared" si="25"/>
        <v>0</v>
      </c>
      <c r="M712" s="3"/>
    </row>
    <row r="713" spans="1:13" ht="15" customHeight="1">
      <c r="A713" s="3"/>
      <c r="B713" s="32"/>
      <c r="C713" s="31" t="str">
        <f>'[1]CARR 2014'!B29</f>
        <v>nez de marche en alu</v>
      </c>
      <c r="D713" s="30"/>
      <c r="E713" s="30"/>
      <c r="F713" s="30"/>
      <c r="G713" s="29"/>
      <c r="H713" s="28"/>
      <c r="I713" s="227">
        <v>0</v>
      </c>
      <c r="J713" s="228"/>
      <c r="K713" s="27">
        <f>'[1]CARR 2014'!F29</f>
        <v>35</v>
      </c>
      <c r="L713" s="26">
        <f t="shared" si="25"/>
        <v>0</v>
      </c>
      <c r="M713" s="3"/>
    </row>
    <row r="714" spans="1:13" ht="15" customHeight="1">
      <c r="A714" s="3"/>
      <c r="B714" s="32"/>
      <c r="C714" s="31"/>
      <c r="D714" s="30"/>
      <c r="E714" s="30"/>
      <c r="F714" s="30"/>
      <c r="G714" s="29"/>
      <c r="H714" s="28"/>
      <c r="I714" s="28"/>
      <c r="J714" s="28"/>
      <c r="K714" s="27"/>
      <c r="L714" s="26"/>
      <c r="M714" s="3"/>
    </row>
    <row r="715" spans="1:13" ht="15" customHeight="1">
      <c r="A715" s="3"/>
      <c r="B715" s="33" t="s">
        <v>19</v>
      </c>
      <c r="C715" s="31"/>
      <c r="D715" s="30"/>
      <c r="E715" s="30"/>
      <c r="F715" s="30"/>
      <c r="G715" s="29"/>
      <c r="H715" s="28"/>
      <c r="I715" s="28"/>
      <c r="J715" s="28"/>
      <c r="K715" s="27"/>
      <c r="L715" s="26"/>
      <c r="M715" s="3"/>
    </row>
    <row r="716" spans="1:13" ht="15" customHeight="1">
      <c r="A716" s="3"/>
      <c r="B716" s="32"/>
      <c r="C716" s="31" t="s">
        <v>18</v>
      </c>
      <c r="D716" s="30"/>
      <c r="E716" s="30"/>
      <c r="F716" s="30"/>
      <c r="G716" s="29"/>
      <c r="H716" s="28"/>
      <c r="I716" s="238">
        <v>0</v>
      </c>
      <c r="J716" s="239"/>
      <c r="K716" s="27">
        <f>'[1]CARR 2014'!F33</f>
        <v>-9</v>
      </c>
      <c r="L716" s="26">
        <f t="shared" ref="L716:L721" si="26">I716*K716</f>
        <v>0</v>
      </c>
      <c r="M716" s="3"/>
    </row>
    <row r="717" spans="1:13" ht="15" customHeight="1">
      <c r="A717" s="3"/>
      <c r="B717" s="32"/>
      <c r="C717" s="31" t="s">
        <v>17</v>
      </c>
      <c r="D717" s="30"/>
      <c r="E717" s="30"/>
      <c r="F717" s="30"/>
      <c r="G717" s="29"/>
      <c r="H717" s="28"/>
      <c r="I717" s="227">
        <v>0</v>
      </c>
      <c r="J717" s="228"/>
      <c r="K717" s="27">
        <f>'[1]CARR 2014'!F34</f>
        <v>-45</v>
      </c>
      <c r="L717" s="26">
        <f t="shared" si="26"/>
        <v>0</v>
      </c>
      <c r="M717" s="3"/>
    </row>
    <row r="718" spans="1:13" ht="15" customHeight="1">
      <c r="A718" s="3"/>
      <c r="B718" s="32"/>
      <c r="C718" s="31" t="s">
        <v>16</v>
      </c>
      <c r="D718" s="30"/>
      <c r="E718" s="30"/>
      <c r="F718" s="30"/>
      <c r="G718" s="29"/>
      <c r="H718" s="28"/>
      <c r="I718" s="227">
        <v>0</v>
      </c>
      <c r="J718" s="228"/>
      <c r="K718" s="27">
        <f>'[1]CARR 2014'!F35</f>
        <v>-20</v>
      </c>
      <c r="L718" s="26">
        <f t="shared" si="26"/>
        <v>0</v>
      </c>
      <c r="M718" s="3"/>
    </row>
    <row r="719" spans="1:13" ht="15" customHeight="1">
      <c r="A719" s="3"/>
      <c r="B719" s="32"/>
      <c r="C719" s="31" t="s">
        <v>15</v>
      </c>
      <c r="D719" s="30"/>
      <c r="E719" s="30"/>
      <c r="F719" s="30"/>
      <c r="G719" s="29"/>
      <c r="H719" s="28"/>
      <c r="I719" s="227">
        <v>0</v>
      </c>
      <c r="J719" s="228"/>
      <c r="K719" s="27">
        <f>'[1]CARR 2014'!F36</f>
        <v>-60</v>
      </c>
      <c r="L719" s="26">
        <f t="shared" si="26"/>
        <v>0</v>
      </c>
      <c r="M719" s="3"/>
    </row>
    <row r="720" spans="1:13" ht="15" customHeight="1">
      <c r="A720" s="3"/>
      <c r="B720" s="32"/>
      <c r="C720" s="31" t="s">
        <v>14</v>
      </c>
      <c r="D720" s="30"/>
      <c r="E720" s="30"/>
      <c r="F720" s="30"/>
      <c r="G720" s="29"/>
      <c r="H720" s="28"/>
      <c r="I720" s="227">
        <v>0</v>
      </c>
      <c r="J720" s="228"/>
      <c r="K720" s="27">
        <f>'[1]CARR 2014'!F37</f>
        <v>-48</v>
      </c>
      <c r="L720" s="26">
        <f t="shared" si="26"/>
        <v>0</v>
      </c>
      <c r="M720" s="3"/>
    </row>
    <row r="721" spans="1:13" ht="15" customHeight="1">
      <c r="A721" s="3"/>
      <c r="B721" s="32"/>
      <c r="C721" s="31" t="s">
        <v>13</v>
      </c>
      <c r="D721" s="30"/>
      <c r="E721" s="30"/>
      <c r="F721" s="30"/>
      <c r="G721" s="29"/>
      <c r="H721" s="28"/>
      <c r="I721" s="224">
        <v>0</v>
      </c>
      <c r="J721" s="225"/>
      <c r="K721" s="27">
        <f>'[1]CARR 2014'!F38</f>
        <v>-115</v>
      </c>
      <c r="L721" s="26">
        <f t="shared" si="26"/>
        <v>0</v>
      </c>
      <c r="M721" s="3"/>
    </row>
    <row r="722" spans="1:13" ht="15" customHeight="1">
      <c r="A722" s="3"/>
      <c r="B722" s="32"/>
      <c r="C722" s="31"/>
      <c r="D722" s="30"/>
      <c r="E722" s="30"/>
      <c r="F722" s="30"/>
      <c r="G722" s="29"/>
      <c r="H722" s="28"/>
      <c r="I722" s="28"/>
      <c r="J722" s="28"/>
      <c r="K722" s="27"/>
      <c r="L722" s="26"/>
      <c r="M722" s="3"/>
    </row>
    <row r="723" spans="1:13" ht="15" customHeight="1">
      <c r="A723" s="3"/>
      <c r="B723" s="33" t="s">
        <v>12</v>
      </c>
      <c r="C723" s="31"/>
      <c r="D723" s="30"/>
      <c r="E723" s="30"/>
      <c r="F723" s="30"/>
      <c r="G723" s="29"/>
      <c r="H723" s="28"/>
      <c r="I723" s="28"/>
      <c r="J723" s="28"/>
      <c r="K723" s="27"/>
      <c r="L723" s="26"/>
      <c r="M723" s="3"/>
    </row>
    <row r="724" spans="1:13" ht="15" customHeight="1">
      <c r="A724" s="3"/>
      <c r="B724" s="32"/>
      <c r="C724" s="31" t="str">
        <f>'[1]CARR 2014'!B42</f>
        <v>Parquet 7mm gamme classic avec plinthes et sous couche mousse polyéthylène fourniture=12€TTC/m²</v>
      </c>
      <c r="D724" s="30"/>
      <c r="E724" s="30"/>
      <c r="F724" s="30"/>
      <c r="G724" s="29"/>
      <c r="H724" s="28"/>
      <c r="I724" s="227">
        <v>0</v>
      </c>
      <c r="J724" s="228"/>
      <c r="K724" s="27">
        <f>'[1]CARR 2014'!F42</f>
        <v>50</v>
      </c>
      <c r="L724" s="26">
        <f>I724*K724</f>
        <v>0</v>
      </c>
      <c r="M724" s="3"/>
    </row>
    <row r="725" spans="1:13" ht="15" customHeight="1">
      <c r="A725" s="3"/>
      <c r="B725" s="32"/>
      <c r="C725" s="31" t="str">
        <f>'[1]CARR 2014'!B43</f>
        <v>Parquet 8mm gamme comby silence avec plinthes et sous couche intégrée fourniture=20€TTC/m²</v>
      </c>
      <c r="D725" s="30"/>
      <c r="E725" s="30"/>
      <c r="F725" s="30"/>
      <c r="G725" s="29"/>
      <c r="H725" s="28"/>
      <c r="I725" s="227">
        <v>0</v>
      </c>
      <c r="J725" s="228"/>
      <c r="K725" s="27">
        <f>'[1]CARR 2014'!F43</f>
        <v>58</v>
      </c>
      <c r="L725" s="26">
        <f>I725*K725</f>
        <v>0</v>
      </c>
      <c r="M725" s="3"/>
    </row>
    <row r="726" spans="1:13" ht="15" customHeight="1">
      <c r="A726" s="3"/>
      <c r="B726" s="32"/>
      <c r="C726" s="31" t="str">
        <f>'[1]CARR 2014'!B44</f>
        <v>Parquet 9mm gamme master silence avec plinthes et sous couche intégrée fourniture=24€TTC/m²</v>
      </c>
      <c r="D726" s="30"/>
      <c r="E726" s="30"/>
      <c r="F726" s="30"/>
      <c r="G726" s="29"/>
      <c r="H726" s="28"/>
      <c r="I726" s="227">
        <v>0</v>
      </c>
      <c r="J726" s="228"/>
      <c r="K726" s="27">
        <f>'[1]CARR 2014'!F44</f>
        <v>62</v>
      </c>
      <c r="L726" s="26">
        <f>I726*K726</f>
        <v>0</v>
      </c>
      <c r="M726" s="3"/>
    </row>
    <row r="727" spans="1:13" ht="15" customHeight="1">
      <c r="A727" s="3"/>
      <c r="B727" s="32"/>
      <c r="C727" s="31" t="str">
        <f>'[1]CARR 2014'!B45</f>
        <v>Pose parquet avec sous couche et plinthe</v>
      </c>
      <c r="D727" s="30"/>
      <c r="E727" s="30"/>
      <c r="F727" s="30"/>
      <c r="G727" s="29"/>
      <c r="H727" s="28"/>
      <c r="I727" s="227">
        <v>0</v>
      </c>
      <c r="J727" s="228"/>
      <c r="K727" s="27">
        <f>'[1]CARR 2014'!F45</f>
        <v>24</v>
      </c>
      <c r="L727" s="26">
        <f>I727*K727</f>
        <v>0</v>
      </c>
      <c r="M727" s="3"/>
    </row>
    <row r="728" spans="1:13" ht="15" customHeight="1" thickBot="1">
      <c r="A728" s="3"/>
      <c r="B728" s="25"/>
      <c r="C728" s="24"/>
      <c r="D728" s="23"/>
      <c r="E728" s="23"/>
      <c r="F728" s="23"/>
      <c r="G728" s="22"/>
      <c r="H728" s="21"/>
      <c r="I728" s="21"/>
      <c r="J728" s="21"/>
      <c r="K728" s="20"/>
      <c r="L728" s="19"/>
      <c r="M728" s="3"/>
    </row>
    <row r="729" spans="1:13" ht="15" customHeight="1" thickBot="1">
      <c r="A729" s="3"/>
      <c r="B729" s="49"/>
      <c r="C729" s="49"/>
      <c r="D729" s="49"/>
      <c r="E729" s="49"/>
      <c r="F729" s="49"/>
      <c r="G729" s="48"/>
      <c r="H729" s="47"/>
      <c r="I729" s="47"/>
      <c r="J729" s="47"/>
      <c r="K729" s="46"/>
      <c r="L729" s="45"/>
      <c r="M729" s="3"/>
    </row>
    <row r="730" spans="1:13" ht="15" customHeight="1" thickBot="1">
      <c r="A730" s="3"/>
      <c r="B730" s="44" t="s">
        <v>11</v>
      </c>
      <c r="C730" s="39"/>
      <c r="D730" s="39"/>
      <c r="E730" s="39"/>
      <c r="F730" s="39"/>
      <c r="G730" s="38"/>
      <c r="H730" s="37"/>
      <c r="I730" s="37"/>
      <c r="J730" s="37"/>
      <c r="K730" s="43" t="s">
        <v>10</v>
      </c>
      <c r="L730" s="42">
        <f>SUM(L731:L742)</f>
        <v>0</v>
      </c>
      <c r="M730" s="3"/>
    </row>
    <row r="731" spans="1:13" ht="15" customHeight="1">
      <c r="A731" s="3"/>
      <c r="B731" s="41"/>
      <c r="C731" s="40"/>
      <c r="D731" s="39"/>
      <c r="E731" s="39"/>
      <c r="F731" s="39"/>
      <c r="G731" s="38"/>
      <c r="H731" s="37"/>
      <c r="I731" s="37"/>
      <c r="J731" s="37"/>
      <c r="K731" s="36"/>
      <c r="L731" s="35"/>
      <c r="M731" s="3"/>
    </row>
    <row r="732" spans="1:13" ht="15" customHeight="1">
      <c r="A732" s="3"/>
      <c r="B732" s="33" t="s">
        <v>9</v>
      </c>
      <c r="C732" s="31"/>
      <c r="D732" s="30"/>
      <c r="E732" s="30"/>
      <c r="F732" s="30"/>
      <c r="G732" s="29"/>
      <c r="H732" s="28"/>
      <c r="I732" s="231"/>
      <c r="J732" s="231"/>
      <c r="K732" s="1" t="s">
        <v>8</v>
      </c>
      <c r="L732" s="34" t="s">
        <v>7</v>
      </c>
      <c r="M732" s="3"/>
    </row>
    <row r="733" spans="1:13" ht="15" customHeight="1">
      <c r="A733" s="3"/>
      <c r="B733" s="32"/>
      <c r="C733" s="31" t="s">
        <v>6</v>
      </c>
      <c r="D733" s="30"/>
      <c r="E733" s="30"/>
      <c r="F733" s="30"/>
      <c r="G733" s="29"/>
      <c r="H733" s="28"/>
      <c r="I733" s="234">
        <v>0</v>
      </c>
      <c r="J733" s="235"/>
      <c r="K733" s="27">
        <f>'[1]CARR 2014'!F55</f>
        <v>2030</v>
      </c>
      <c r="L733" s="26">
        <f>I733*K733</f>
        <v>0</v>
      </c>
      <c r="M733" s="3"/>
    </row>
    <row r="734" spans="1:13" ht="15" customHeight="1">
      <c r="A734" s="3"/>
      <c r="B734" s="32"/>
      <c r="C734" s="31" t="s">
        <v>5</v>
      </c>
      <c r="D734" s="30"/>
      <c r="E734" s="30"/>
      <c r="F734" s="30"/>
      <c r="G734" s="29"/>
      <c r="H734" s="28"/>
      <c r="I734" s="234">
        <v>0</v>
      </c>
      <c r="J734" s="235"/>
      <c r="K734" s="27">
        <f>'[1]CARR 2014'!F56</f>
        <v>2460</v>
      </c>
      <c r="L734" s="26">
        <f>I734*K734</f>
        <v>0</v>
      </c>
      <c r="M734" s="3"/>
    </row>
    <row r="735" spans="1:13" ht="15" customHeight="1">
      <c r="A735" s="3"/>
      <c r="B735" s="32"/>
      <c r="C735" s="31" t="s">
        <v>2</v>
      </c>
      <c r="D735" s="30"/>
      <c r="E735" s="30"/>
      <c r="F735" s="30"/>
      <c r="G735" s="29"/>
      <c r="H735" s="28"/>
      <c r="I735" s="234">
        <v>0</v>
      </c>
      <c r="J735" s="235"/>
      <c r="K735" s="27">
        <f>'[1]CARR 2014'!F58</f>
        <v>275</v>
      </c>
      <c r="L735" s="26">
        <f>I735*K735</f>
        <v>0</v>
      </c>
      <c r="M735" s="3"/>
    </row>
    <row r="736" spans="1:13" ht="15" customHeight="1">
      <c r="A736" s="3"/>
      <c r="B736" s="32"/>
      <c r="C736" s="31" t="s">
        <v>1</v>
      </c>
      <c r="D736" s="30"/>
      <c r="E736" s="30"/>
      <c r="F736" s="30"/>
      <c r="G736" s="29"/>
      <c r="H736" s="28"/>
      <c r="I736" s="234">
        <v>0</v>
      </c>
      <c r="J736" s="235"/>
      <c r="K736" s="27">
        <f>'[1]CARR 2014'!F59</f>
        <v>115</v>
      </c>
      <c r="L736" s="26">
        <f>I736*K736</f>
        <v>0</v>
      </c>
      <c r="M736" s="3"/>
    </row>
    <row r="737" spans="1:13" ht="15" customHeight="1">
      <c r="A737" s="3"/>
      <c r="B737" s="32"/>
      <c r="C737" s="31"/>
      <c r="D737" s="30"/>
      <c r="E737" s="30"/>
      <c r="F737" s="30"/>
      <c r="G737" s="29"/>
      <c r="H737" s="28"/>
      <c r="I737" s="28"/>
      <c r="J737" s="28"/>
      <c r="K737" s="27"/>
      <c r="L737" s="26"/>
      <c r="M737" s="3"/>
    </row>
    <row r="738" spans="1:13" ht="15" customHeight="1">
      <c r="A738" s="3"/>
      <c r="B738" s="33" t="s">
        <v>4</v>
      </c>
      <c r="C738" s="31"/>
      <c r="D738" s="30"/>
      <c r="E738" s="30"/>
      <c r="F738" s="30"/>
      <c r="G738" s="29"/>
      <c r="H738" s="28"/>
      <c r="I738" s="28"/>
      <c r="J738" s="28"/>
      <c r="K738" s="27"/>
      <c r="L738" s="26"/>
      <c r="M738" s="3"/>
    </row>
    <row r="739" spans="1:13" ht="15" customHeight="1">
      <c r="A739" s="3"/>
      <c r="B739" s="32"/>
      <c r="C739" s="31" t="s">
        <v>3</v>
      </c>
      <c r="D739" s="30"/>
      <c r="E739" s="30"/>
      <c r="F739" s="30"/>
      <c r="G739" s="29"/>
      <c r="H739" s="28"/>
      <c r="I739" s="234">
        <v>0</v>
      </c>
      <c r="J739" s="235"/>
      <c r="K739" s="27">
        <f>'[1]CARR 2014'!F64</f>
        <v>1080</v>
      </c>
      <c r="L739" s="26">
        <f>I739*K739</f>
        <v>0</v>
      </c>
      <c r="M739" s="3"/>
    </row>
    <row r="740" spans="1:13" ht="15" customHeight="1">
      <c r="A740" s="3"/>
      <c r="B740" s="32"/>
      <c r="C740" s="31" t="s">
        <v>2</v>
      </c>
      <c r="D740" s="30"/>
      <c r="E740" s="30"/>
      <c r="F740" s="30"/>
      <c r="G740" s="29"/>
      <c r="H740" s="28"/>
      <c r="I740" s="234">
        <v>0</v>
      </c>
      <c r="J740" s="235"/>
      <c r="K740" s="27">
        <f>'[1]CARR 2014'!F58</f>
        <v>275</v>
      </c>
      <c r="L740" s="26">
        <f>I740*K740</f>
        <v>0</v>
      </c>
      <c r="M740" s="3"/>
    </row>
    <row r="741" spans="1:13" ht="15" customHeight="1">
      <c r="A741" s="3"/>
      <c r="B741" s="32"/>
      <c r="C741" s="31" t="s">
        <v>1</v>
      </c>
      <c r="D741" s="30"/>
      <c r="E741" s="30"/>
      <c r="F741" s="30"/>
      <c r="G741" s="29"/>
      <c r="H741" s="28"/>
      <c r="I741" s="234">
        <v>0</v>
      </c>
      <c r="J741" s="235"/>
      <c r="K741" s="27">
        <f>'[1]CARR 2014'!F59</f>
        <v>115</v>
      </c>
      <c r="L741" s="26">
        <f>I741*K741</f>
        <v>0</v>
      </c>
      <c r="M741" s="3"/>
    </row>
    <row r="742" spans="1:13" ht="15" customHeight="1" thickBot="1">
      <c r="A742" s="3"/>
      <c r="B742" s="25"/>
      <c r="C742" s="24"/>
      <c r="D742" s="23"/>
      <c r="E742" s="23"/>
      <c r="F742" s="23"/>
      <c r="G742" s="22"/>
      <c r="H742" s="21"/>
      <c r="I742" s="21"/>
      <c r="J742" s="21"/>
      <c r="K742" s="20"/>
      <c r="L742" s="19"/>
      <c r="M742" s="3"/>
    </row>
    <row r="743" spans="1:13" ht="6.5" customHeight="1">
      <c r="A743" s="3"/>
      <c r="B743" s="3"/>
      <c r="C743" s="3"/>
      <c r="D743" s="3"/>
      <c r="E743" s="3"/>
      <c r="F743" s="3"/>
      <c r="G743" s="18"/>
      <c r="H743" s="17"/>
      <c r="I743" s="17"/>
      <c r="J743" s="17"/>
      <c r="K743" s="16"/>
      <c r="L743" s="15"/>
      <c r="M743" s="3"/>
    </row>
    <row r="744" spans="1:13" ht="15" customHeight="1">
      <c r="A744" s="3"/>
      <c r="B744" s="3"/>
      <c r="C744" s="14"/>
      <c r="D744" s="3"/>
      <c r="E744" s="3"/>
      <c r="F744" s="3"/>
      <c r="G744" s="18"/>
      <c r="H744" s="17"/>
      <c r="I744" s="17"/>
      <c r="J744" s="17"/>
      <c r="K744" s="16"/>
      <c r="L744" s="15"/>
      <c r="M744" s="3"/>
    </row>
    <row r="745" spans="1:13" ht="15" customHeight="1">
      <c r="A745" s="3"/>
      <c r="B745" s="9"/>
      <c r="C745" s="10"/>
      <c r="D745" s="9"/>
      <c r="E745" s="9"/>
      <c r="F745" s="9"/>
      <c r="G745" s="13"/>
      <c r="H745" s="12"/>
      <c r="I745" s="12"/>
      <c r="J745" s="12"/>
      <c r="K745" s="11"/>
      <c r="L745" s="9"/>
      <c r="M745" s="3"/>
    </row>
    <row r="746" spans="1:13" ht="15" customHeight="1">
      <c r="A746" s="3"/>
      <c r="B746" s="9"/>
      <c r="C746" s="10"/>
      <c r="D746" s="9"/>
      <c r="E746" s="9"/>
      <c r="F746" s="9"/>
      <c r="G746" s="13"/>
      <c r="H746" s="12"/>
      <c r="I746" s="12"/>
      <c r="J746" s="12"/>
      <c r="K746" s="11"/>
      <c r="L746" s="9"/>
      <c r="M746" s="3"/>
    </row>
    <row r="747" spans="1:13" ht="15" customHeight="1">
      <c r="A747" s="3"/>
      <c r="B747" s="9"/>
      <c r="C747" s="10"/>
      <c r="D747" s="9"/>
      <c r="E747" s="9"/>
      <c r="F747" s="9"/>
      <c r="G747" s="13"/>
      <c r="H747" s="12"/>
      <c r="I747" s="12"/>
      <c r="J747" s="12"/>
      <c r="K747" s="11"/>
      <c r="L747" s="9"/>
      <c r="M747" s="3"/>
    </row>
    <row r="748" spans="1:13" ht="15" customHeight="1">
      <c r="A748" s="3"/>
      <c r="B748" s="9"/>
      <c r="C748" s="10"/>
      <c r="D748" s="9"/>
      <c r="E748" s="9"/>
      <c r="F748" s="9"/>
      <c r="G748" s="13"/>
      <c r="H748" s="12"/>
      <c r="I748" s="12"/>
      <c r="J748" s="12"/>
      <c r="K748" s="11"/>
      <c r="L748" s="9"/>
      <c r="M748" s="3"/>
    </row>
    <row r="749" spans="1:13" ht="15" customHeight="1">
      <c r="A749" s="3"/>
      <c r="B749" s="9"/>
      <c r="C749" s="10"/>
      <c r="D749" s="9"/>
      <c r="E749" s="9"/>
      <c r="F749" s="9"/>
      <c r="G749" s="13"/>
      <c r="H749" s="12"/>
      <c r="I749" s="12"/>
      <c r="J749" s="12"/>
      <c r="K749" s="11"/>
      <c r="L749" s="9"/>
      <c r="M749" s="3"/>
    </row>
    <row r="750" spans="1:13" ht="15" customHeight="1">
      <c r="A750" s="3"/>
      <c r="B750" s="9"/>
      <c r="C750" s="10"/>
      <c r="D750" s="9"/>
      <c r="E750" s="9"/>
      <c r="F750" s="9"/>
      <c r="G750" s="13"/>
      <c r="H750" s="12"/>
      <c r="I750" s="12"/>
      <c r="J750" s="12"/>
      <c r="K750" s="11"/>
      <c r="L750" s="9"/>
      <c r="M750" s="3"/>
    </row>
    <row r="751" spans="1:13" ht="15" customHeight="1">
      <c r="A751" s="3"/>
      <c r="B751" s="9"/>
      <c r="C751" s="10"/>
      <c r="D751" s="9"/>
      <c r="E751" s="9"/>
      <c r="F751" s="9"/>
      <c r="G751" s="13"/>
      <c r="H751" s="12"/>
      <c r="I751" s="12"/>
      <c r="J751" s="12"/>
      <c r="K751" s="11"/>
      <c r="L751" s="9"/>
      <c r="M751" s="3"/>
    </row>
    <row r="752" spans="1:13" ht="15" customHeight="1">
      <c r="A752" s="3"/>
      <c r="B752" s="9"/>
      <c r="C752" s="10"/>
      <c r="D752" s="9"/>
      <c r="E752" s="9"/>
      <c r="F752" s="9"/>
      <c r="G752" s="13"/>
      <c r="H752" s="12"/>
      <c r="I752" s="12"/>
      <c r="J752" s="12"/>
      <c r="K752" s="11"/>
      <c r="L752" s="9"/>
      <c r="M752" s="3"/>
    </row>
    <row r="753" spans="1:13" ht="15" customHeight="1">
      <c r="A753" s="3"/>
      <c r="B753" s="9"/>
      <c r="C753" s="10"/>
      <c r="D753" s="9"/>
      <c r="E753" s="9"/>
      <c r="F753" s="9"/>
      <c r="G753" s="13"/>
      <c r="H753" s="12"/>
      <c r="I753" s="12"/>
      <c r="J753" s="12"/>
      <c r="K753" s="11"/>
      <c r="L753" s="9"/>
      <c r="M753" s="3"/>
    </row>
    <row r="754" spans="1:13" ht="15" customHeight="1">
      <c r="A754" s="3"/>
      <c r="B754" s="9"/>
      <c r="C754" s="10"/>
      <c r="D754" s="9"/>
      <c r="E754" s="9"/>
      <c r="F754" s="9"/>
      <c r="G754" s="13"/>
      <c r="H754" s="12"/>
      <c r="I754" s="12"/>
      <c r="J754" s="12"/>
      <c r="K754" s="11"/>
      <c r="L754" s="9"/>
      <c r="M754" s="3"/>
    </row>
    <row r="755" spans="1:13" ht="15" customHeight="1">
      <c r="A755" s="3"/>
      <c r="B755" s="9"/>
      <c r="C755" s="10"/>
      <c r="D755" s="9"/>
      <c r="E755" s="9"/>
      <c r="F755" s="9"/>
      <c r="G755" s="13"/>
      <c r="H755" s="12"/>
      <c r="I755" s="12"/>
      <c r="J755" s="12"/>
      <c r="K755" s="11"/>
      <c r="L755" s="9"/>
      <c r="M755" s="3"/>
    </row>
    <row r="756" spans="1:13" ht="15" customHeight="1">
      <c r="A756" s="3"/>
      <c r="B756" s="9"/>
      <c r="C756" s="10"/>
      <c r="D756" s="9"/>
      <c r="E756" s="9"/>
      <c r="F756" s="9"/>
      <c r="G756" s="13"/>
      <c r="H756" s="12"/>
      <c r="I756" s="12"/>
      <c r="J756" s="12"/>
      <c r="K756" s="11"/>
      <c r="L756" s="9"/>
      <c r="M756" s="3"/>
    </row>
    <row r="757" spans="1:13" ht="15" customHeight="1">
      <c r="A757" s="3"/>
      <c r="B757" s="9"/>
      <c r="C757" s="10"/>
      <c r="D757" s="9"/>
      <c r="E757" s="9"/>
      <c r="F757" s="9"/>
      <c r="G757" s="13"/>
      <c r="H757" s="12"/>
      <c r="I757" s="12"/>
      <c r="J757" s="12"/>
      <c r="K757" s="11"/>
      <c r="L757" s="9"/>
      <c r="M757" s="3"/>
    </row>
    <row r="758" spans="1:13" ht="15" customHeight="1">
      <c r="A758" s="3"/>
      <c r="B758" s="9"/>
      <c r="C758" s="10"/>
      <c r="D758" s="9"/>
      <c r="E758" s="9"/>
      <c r="F758" s="9"/>
      <c r="G758" s="13"/>
      <c r="H758" s="12"/>
      <c r="I758" s="12"/>
      <c r="J758" s="12"/>
      <c r="K758" s="11"/>
      <c r="L758" s="9"/>
      <c r="M758" s="3"/>
    </row>
    <row r="759" spans="1:13" ht="15" customHeight="1">
      <c r="A759" s="3"/>
      <c r="B759" s="9"/>
      <c r="C759" s="10"/>
      <c r="D759" s="9"/>
      <c r="E759" s="9"/>
      <c r="F759" s="9"/>
      <c r="G759" s="13"/>
      <c r="H759" s="12"/>
      <c r="I759" s="12"/>
      <c r="J759" s="12"/>
      <c r="K759" s="11"/>
      <c r="L759" s="9"/>
      <c r="M759" s="3"/>
    </row>
    <row r="760" spans="1:13" ht="15" customHeight="1">
      <c r="A760" s="3"/>
      <c r="B760" s="9"/>
      <c r="C760" s="10"/>
      <c r="D760" s="9"/>
      <c r="E760" s="9"/>
      <c r="F760" s="9"/>
      <c r="G760" s="13"/>
      <c r="H760" s="12"/>
      <c r="I760" s="12"/>
      <c r="J760" s="12"/>
      <c r="K760" s="11"/>
      <c r="L760" s="9"/>
      <c r="M760" s="3"/>
    </row>
    <row r="761" spans="1:13" ht="15" customHeight="1">
      <c r="A761" s="3"/>
      <c r="B761" s="9"/>
      <c r="C761" s="10"/>
      <c r="D761" s="9"/>
      <c r="E761" s="9"/>
      <c r="F761" s="9"/>
      <c r="G761" s="13"/>
      <c r="H761" s="12"/>
      <c r="I761" s="12"/>
      <c r="J761" s="12"/>
      <c r="K761" s="11"/>
      <c r="L761" s="9"/>
      <c r="M761" s="14"/>
    </row>
    <row r="762" spans="1:13" ht="15" customHeight="1">
      <c r="A762" s="3"/>
      <c r="B762" s="9"/>
      <c r="C762" s="10"/>
      <c r="D762" s="9"/>
      <c r="E762" s="9"/>
      <c r="F762" s="9"/>
      <c r="G762" s="13"/>
      <c r="H762" s="12"/>
      <c r="I762" s="12"/>
      <c r="J762" s="12"/>
      <c r="K762" s="11"/>
      <c r="L762" s="9"/>
      <c r="M762" s="14"/>
    </row>
    <row r="763" spans="1:13" ht="15" customHeight="1">
      <c r="A763" s="3"/>
      <c r="B763" s="9"/>
      <c r="C763" s="10"/>
      <c r="D763" s="9"/>
      <c r="E763" s="9"/>
      <c r="F763" s="9"/>
      <c r="G763" s="13"/>
      <c r="H763" s="12"/>
      <c r="I763" s="12"/>
      <c r="J763" s="12"/>
      <c r="K763" s="11"/>
      <c r="L763" s="9"/>
      <c r="M763" s="14"/>
    </row>
    <row r="764" spans="1:13" s="9" customFormat="1" ht="15" hidden="1" customHeight="1">
      <c r="C764" s="10"/>
      <c r="G764" s="13"/>
      <c r="H764" s="12"/>
      <c r="I764" s="12"/>
      <c r="J764" s="12"/>
      <c r="K764" s="11"/>
      <c r="M764" s="10"/>
    </row>
    <row r="765" spans="1:13" s="9" customFormat="1" ht="15" hidden="1" customHeight="1">
      <c r="C765" s="10"/>
      <c r="G765" s="13"/>
      <c r="H765" s="12"/>
      <c r="I765" s="12"/>
      <c r="J765" s="12"/>
      <c r="K765" s="11"/>
      <c r="M765" s="10"/>
    </row>
    <row r="766" spans="1:13" s="9" customFormat="1" ht="15" hidden="1" customHeight="1">
      <c r="C766" s="10"/>
      <c r="G766" s="13"/>
      <c r="H766" s="12"/>
      <c r="I766" s="12"/>
      <c r="J766" s="12"/>
      <c r="K766" s="11"/>
      <c r="M766" s="10"/>
    </row>
    <row r="767" spans="1:13" s="9" customFormat="1" ht="15" hidden="1" customHeight="1">
      <c r="C767" s="10"/>
      <c r="G767" s="13"/>
      <c r="H767" s="12"/>
      <c r="I767" s="12"/>
      <c r="J767" s="12"/>
      <c r="K767" s="11"/>
      <c r="M767" s="10"/>
    </row>
    <row r="768" spans="1:13" s="9" customFormat="1" ht="15" hidden="1" customHeight="1">
      <c r="C768" s="10"/>
      <c r="G768" s="13"/>
      <c r="H768" s="12"/>
      <c r="I768" s="12"/>
      <c r="J768" s="12"/>
      <c r="K768" s="11"/>
      <c r="M768" s="10"/>
    </row>
    <row r="769" spans="3:13" s="9" customFormat="1" ht="15" hidden="1" customHeight="1">
      <c r="C769" s="10"/>
      <c r="G769" s="13"/>
      <c r="H769" s="12"/>
      <c r="I769" s="12"/>
      <c r="J769" s="12"/>
      <c r="K769" s="11"/>
      <c r="M769" s="10"/>
    </row>
    <row r="770" spans="3:13" s="9" customFormat="1" ht="15" hidden="1" customHeight="1">
      <c r="C770" s="10"/>
      <c r="G770" s="13"/>
      <c r="H770" s="12"/>
      <c r="I770" s="12"/>
      <c r="J770" s="12"/>
      <c r="K770" s="11"/>
      <c r="M770" s="10"/>
    </row>
    <row r="771" spans="3:13" s="9" customFormat="1" ht="15" hidden="1" customHeight="1">
      <c r="C771" s="10"/>
      <c r="G771" s="13"/>
      <c r="H771" s="12"/>
      <c r="I771" s="12"/>
      <c r="J771" s="12"/>
      <c r="K771" s="11"/>
      <c r="M771" s="10"/>
    </row>
    <row r="772" spans="3:13" s="9" customFormat="1" ht="15" hidden="1" customHeight="1">
      <c r="C772" s="10"/>
      <c r="G772" s="13"/>
      <c r="H772" s="12"/>
      <c r="I772" s="12"/>
      <c r="J772" s="12"/>
      <c r="K772" s="11"/>
      <c r="M772" s="10"/>
    </row>
    <row r="773" spans="3:13" s="9" customFormat="1" ht="15" hidden="1" customHeight="1">
      <c r="C773" s="10"/>
      <c r="G773" s="13"/>
      <c r="H773" s="12"/>
      <c r="I773" s="12"/>
      <c r="J773" s="12"/>
      <c r="K773" s="11"/>
      <c r="M773" s="10"/>
    </row>
    <row r="774" spans="3:13" s="9" customFormat="1" ht="15" hidden="1" customHeight="1">
      <c r="C774" s="10"/>
      <c r="G774" s="13"/>
      <c r="H774" s="12"/>
      <c r="I774" s="12"/>
      <c r="J774" s="12"/>
      <c r="K774" s="11"/>
      <c r="M774" s="10"/>
    </row>
    <row r="775" spans="3:13" s="9" customFormat="1" ht="15" hidden="1" customHeight="1">
      <c r="C775" s="10"/>
      <c r="G775" s="13"/>
      <c r="H775" s="12"/>
      <c r="I775" s="12"/>
      <c r="J775" s="12"/>
      <c r="K775" s="11"/>
      <c r="M775" s="10"/>
    </row>
    <row r="776" spans="3:13" s="9" customFormat="1" ht="15" hidden="1" customHeight="1">
      <c r="C776" s="10"/>
      <c r="G776" s="13"/>
      <c r="H776" s="12"/>
      <c r="I776" s="12"/>
      <c r="J776" s="12"/>
      <c r="K776" s="11"/>
      <c r="M776" s="10"/>
    </row>
    <row r="777" spans="3:13" s="9" customFormat="1" ht="15" hidden="1" customHeight="1">
      <c r="C777" s="10"/>
      <c r="G777" s="13"/>
      <c r="H777" s="12"/>
      <c r="I777" s="12"/>
      <c r="J777" s="12"/>
      <c r="K777" s="11"/>
      <c r="M777" s="10"/>
    </row>
    <row r="778" spans="3:13" s="9" customFormat="1" ht="15" hidden="1" customHeight="1">
      <c r="C778" s="10"/>
      <c r="G778" s="13"/>
      <c r="H778" s="12"/>
      <c r="I778" s="12"/>
      <c r="J778" s="12"/>
      <c r="K778" s="11"/>
      <c r="M778" s="10"/>
    </row>
    <row r="779" spans="3:13" s="9" customFormat="1" ht="15" hidden="1" customHeight="1">
      <c r="C779" s="10"/>
      <c r="G779" s="13"/>
      <c r="H779" s="12"/>
      <c r="I779" s="12"/>
      <c r="J779" s="12"/>
      <c r="K779" s="11"/>
      <c r="M779" s="10"/>
    </row>
    <row r="780" spans="3:13" s="9" customFormat="1" ht="15" hidden="1" customHeight="1">
      <c r="C780" s="10"/>
      <c r="G780" s="13"/>
      <c r="H780" s="12"/>
      <c r="I780" s="12"/>
      <c r="J780" s="12"/>
      <c r="K780" s="11"/>
      <c r="M780" s="10"/>
    </row>
    <row r="781" spans="3:13" s="9" customFormat="1" ht="15" hidden="1" customHeight="1">
      <c r="C781" s="10"/>
      <c r="G781" s="13"/>
      <c r="H781" s="12"/>
      <c r="I781" s="12"/>
      <c r="J781" s="12"/>
      <c r="K781" s="11"/>
      <c r="M781" s="10"/>
    </row>
    <row r="782" spans="3:13" s="9" customFormat="1" ht="15" hidden="1" customHeight="1">
      <c r="C782" s="10"/>
      <c r="G782" s="13"/>
      <c r="H782" s="12"/>
      <c r="I782" s="12"/>
      <c r="J782" s="12"/>
      <c r="K782" s="11"/>
      <c r="M782" s="10"/>
    </row>
    <row r="783" spans="3:13" s="9" customFormat="1" ht="15" hidden="1" customHeight="1">
      <c r="C783" s="10"/>
      <c r="G783" s="13"/>
      <c r="H783" s="12"/>
      <c r="I783" s="12"/>
      <c r="J783" s="12"/>
      <c r="K783" s="11"/>
      <c r="M783" s="10"/>
    </row>
    <row r="784" spans="3:13" s="9" customFormat="1" ht="15" hidden="1" customHeight="1">
      <c r="C784" s="10"/>
      <c r="G784" s="13"/>
      <c r="H784" s="12"/>
      <c r="I784" s="12"/>
      <c r="J784" s="12"/>
      <c r="K784" s="11"/>
      <c r="M784" s="10"/>
    </row>
    <row r="785" spans="3:13" s="9" customFormat="1" ht="15" hidden="1" customHeight="1">
      <c r="C785" s="10"/>
      <c r="G785" s="13"/>
      <c r="H785" s="12"/>
      <c r="I785" s="12"/>
      <c r="J785" s="12"/>
      <c r="K785" s="11"/>
      <c r="M785" s="10"/>
    </row>
    <row r="786" spans="3:13" s="9" customFormat="1" ht="15" hidden="1" customHeight="1">
      <c r="C786" s="10"/>
      <c r="G786" s="13"/>
      <c r="H786" s="12"/>
      <c r="I786" s="12"/>
      <c r="J786" s="12"/>
      <c r="K786" s="11"/>
      <c r="M786" s="10"/>
    </row>
    <row r="787" spans="3:13" s="9" customFormat="1" ht="15" hidden="1" customHeight="1">
      <c r="C787" s="10"/>
      <c r="G787" s="13"/>
      <c r="H787" s="12"/>
      <c r="I787" s="12"/>
      <c r="J787" s="12"/>
      <c r="K787" s="11"/>
      <c r="M787" s="10"/>
    </row>
    <row r="788" spans="3:13" s="9" customFormat="1" ht="15" hidden="1" customHeight="1">
      <c r="C788" s="10"/>
      <c r="G788" s="13"/>
      <c r="H788" s="12"/>
      <c r="I788" s="12"/>
      <c r="J788" s="12"/>
      <c r="K788" s="11"/>
      <c r="M788" s="10"/>
    </row>
    <row r="789" spans="3:13" s="9" customFormat="1" ht="15" hidden="1" customHeight="1">
      <c r="C789" s="10"/>
      <c r="G789" s="13"/>
      <c r="H789" s="12"/>
      <c r="I789" s="12"/>
      <c r="J789" s="12"/>
      <c r="K789" s="11"/>
      <c r="M789" s="10"/>
    </row>
    <row r="790" spans="3:13" s="9" customFormat="1" ht="15" hidden="1" customHeight="1">
      <c r="C790" s="10"/>
      <c r="G790" s="13"/>
      <c r="H790" s="12"/>
      <c r="I790" s="12"/>
      <c r="J790" s="12"/>
      <c r="K790" s="11"/>
      <c r="M790" s="10"/>
    </row>
    <row r="791" spans="3:13" s="9" customFormat="1" ht="15" hidden="1" customHeight="1">
      <c r="C791" s="10"/>
      <c r="G791" s="13"/>
      <c r="H791" s="12"/>
      <c r="I791" s="12"/>
      <c r="J791" s="12"/>
      <c r="K791" s="11"/>
      <c r="M791" s="10"/>
    </row>
    <row r="792" spans="3:13" s="9" customFormat="1" ht="15" hidden="1" customHeight="1">
      <c r="C792" s="10"/>
      <c r="G792" s="13"/>
      <c r="H792" s="12"/>
      <c r="I792" s="12"/>
      <c r="J792" s="12"/>
      <c r="K792" s="11"/>
      <c r="M792" s="10"/>
    </row>
    <row r="793" spans="3:13" s="9" customFormat="1" ht="15" hidden="1" customHeight="1">
      <c r="C793" s="10"/>
      <c r="G793" s="13"/>
      <c r="H793" s="12"/>
      <c r="I793" s="12"/>
      <c r="J793" s="12"/>
      <c r="K793" s="11"/>
      <c r="M793" s="10"/>
    </row>
    <row r="794" spans="3:13" s="9" customFormat="1" ht="15" hidden="1" customHeight="1">
      <c r="C794" s="10"/>
      <c r="G794" s="13"/>
      <c r="H794" s="12"/>
      <c r="I794" s="12"/>
      <c r="J794" s="12"/>
      <c r="K794" s="11"/>
      <c r="M794" s="10"/>
    </row>
    <row r="795" spans="3:13" s="9" customFormat="1" ht="15" hidden="1" customHeight="1">
      <c r="C795" s="10"/>
      <c r="G795" s="13"/>
      <c r="H795" s="12"/>
      <c r="I795" s="12"/>
      <c r="J795" s="12"/>
      <c r="K795" s="11"/>
      <c r="M795" s="10"/>
    </row>
    <row r="796" spans="3:13" s="9" customFormat="1" ht="15" hidden="1" customHeight="1">
      <c r="C796" s="10"/>
      <c r="G796" s="13"/>
      <c r="H796" s="12"/>
      <c r="I796" s="12"/>
      <c r="J796" s="12"/>
      <c r="K796" s="11"/>
      <c r="M796" s="10"/>
    </row>
    <row r="797" spans="3:13" s="9" customFormat="1" ht="15" hidden="1" customHeight="1">
      <c r="C797" s="10"/>
      <c r="G797" s="13"/>
      <c r="H797" s="12"/>
      <c r="I797" s="12"/>
      <c r="J797" s="12"/>
      <c r="K797" s="11"/>
      <c r="M797" s="10"/>
    </row>
    <row r="798" spans="3:13" s="9" customFormat="1" ht="15" hidden="1" customHeight="1">
      <c r="C798" s="10"/>
      <c r="G798" s="13"/>
      <c r="H798" s="12"/>
      <c r="I798" s="12"/>
      <c r="J798" s="12"/>
      <c r="K798" s="11"/>
      <c r="M798" s="10"/>
    </row>
    <row r="799" spans="3:13" s="9" customFormat="1" ht="15" hidden="1" customHeight="1">
      <c r="C799" s="10"/>
      <c r="G799" s="13"/>
      <c r="H799" s="12"/>
      <c r="I799" s="12"/>
      <c r="J799" s="12"/>
      <c r="K799" s="11"/>
      <c r="M799" s="10"/>
    </row>
    <row r="800" spans="3:13" s="9" customFormat="1" ht="15" hidden="1" customHeight="1">
      <c r="C800" s="10"/>
      <c r="G800" s="13"/>
      <c r="H800" s="12"/>
      <c r="I800" s="12"/>
      <c r="J800" s="12"/>
      <c r="K800" s="11"/>
      <c r="M800" s="10"/>
    </row>
    <row r="801" spans="3:13" s="9" customFormat="1" ht="15" hidden="1" customHeight="1">
      <c r="C801" s="10"/>
      <c r="G801" s="13"/>
      <c r="H801" s="12"/>
      <c r="I801" s="12"/>
      <c r="J801" s="12"/>
      <c r="K801" s="11"/>
      <c r="M801" s="10"/>
    </row>
    <row r="802" spans="3:13" s="9" customFormat="1" ht="15" hidden="1" customHeight="1">
      <c r="C802" s="10"/>
      <c r="G802" s="13"/>
      <c r="H802" s="12"/>
      <c r="I802" s="12"/>
      <c r="J802" s="12"/>
      <c r="K802" s="11"/>
      <c r="M802" s="10"/>
    </row>
    <row r="803" spans="3:13" s="9" customFormat="1" ht="15" hidden="1" customHeight="1">
      <c r="C803" s="10"/>
      <c r="G803" s="13"/>
      <c r="H803" s="12"/>
      <c r="I803" s="12"/>
      <c r="J803" s="12"/>
      <c r="K803" s="11"/>
      <c r="M803" s="10"/>
    </row>
    <row r="804" spans="3:13" s="9" customFormat="1" ht="15" hidden="1" customHeight="1">
      <c r="C804" s="10"/>
      <c r="G804" s="13"/>
      <c r="H804" s="12"/>
      <c r="I804" s="12"/>
      <c r="J804" s="12"/>
      <c r="K804" s="11"/>
      <c r="M804" s="10"/>
    </row>
    <row r="805" spans="3:13" s="9" customFormat="1" ht="15" hidden="1" customHeight="1">
      <c r="C805" s="10"/>
      <c r="G805" s="13"/>
      <c r="H805" s="12"/>
      <c r="I805" s="12"/>
      <c r="J805" s="12"/>
      <c r="K805" s="11"/>
      <c r="M805" s="10"/>
    </row>
    <row r="806" spans="3:13" s="9" customFormat="1" ht="15" hidden="1" customHeight="1">
      <c r="C806" s="10"/>
      <c r="G806" s="13"/>
      <c r="H806" s="12"/>
      <c r="I806" s="12"/>
      <c r="J806" s="12"/>
      <c r="K806" s="11"/>
      <c r="M806" s="10"/>
    </row>
    <row r="807" spans="3:13" s="9" customFormat="1" ht="15" hidden="1" customHeight="1">
      <c r="C807" s="10"/>
      <c r="G807" s="13"/>
      <c r="H807" s="12"/>
      <c r="I807" s="12"/>
      <c r="J807" s="12"/>
      <c r="K807" s="11"/>
      <c r="M807" s="10"/>
    </row>
    <row r="808" spans="3:13" s="9" customFormat="1" ht="15" hidden="1" customHeight="1">
      <c r="C808" s="10"/>
      <c r="G808" s="13"/>
      <c r="H808" s="12"/>
      <c r="I808" s="12"/>
      <c r="J808" s="12"/>
      <c r="K808" s="11"/>
      <c r="M808" s="10"/>
    </row>
    <row r="809" spans="3:13" s="9" customFormat="1" ht="15" hidden="1" customHeight="1">
      <c r="C809" s="10"/>
      <c r="G809" s="13"/>
      <c r="H809" s="12"/>
      <c r="I809" s="12"/>
      <c r="J809" s="12"/>
      <c r="K809" s="11"/>
      <c r="M809" s="10"/>
    </row>
    <row r="810" spans="3:13" s="9" customFormat="1" ht="15" hidden="1" customHeight="1">
      <c r="C810" s="10"/>
      <c r="G810" s="13"/>
      <c r="H810" s="12"/>
      <c r="I810" s="12"/>
      <c r="J810" s="12"/>
      <c r="K810" s="11"/>
      <c r="M810" s="10"/>
    </row>
    <row r="811" spans="3:13" s="9" customFormat="1" ht="15" hidden="1" customHeight="1">
      <c r="C811" s="10"/>
      <c r="G811" s="13"/>
      <c r="H811" s="12"/>
      <c r="I811" s="12"/>
      <c r="J811" s="12"/>
      <c r="K811" s="11"/>
      <c r="M811" s="10"/>
    </row>
    <row r="812" spans="3:13" s="9" customFormat="1" ht="15" hidden="1" customHeight="1">
      <c r="C812" s="10"/>
      <c r="G812" s="13"/>
      <c r="H812" s="12"/>
      <c r="I812" s="12"/>
      <c r="J812" s="12"/>
      <c r="K812" s="11"/>
      <c r="M812" s="10"/>
    </row>
    <row r="813" spans="3:13" s="9" customFormat="1" ht="15" hidden="1" customHeight="1">
      <c r="C813" s="10"/>
      <c r="G813" s="13"/>
      <c r="H813" s="12"/>
      <c r="I813" s="12"/>
      <c r="J813" s="12"/>
      <c r="K813" s="11"/>
      <c r="M813" s="10"/>
    </row>
    <row r="814" spans="3:13" s="9" customFormat="1" ht="15" hidden="1" customHeight="1">
      <c r="C814" s="10"/>
      <c r="G814" s="13"/>
      <c r="H814" s="12"/>
      <c r="I814" s="12"/>
      <c r="J814" s="12"/>
      <c r="K814" s="11"/>
      <c r="M814" s="10"/>
    </row>
    <row r="815" spans="3:13" s="9" customFormat="1" ht="15" hidden="1" customHeight="1">
      <c r="C815" s="10"/>
      <c r="G815" s="13"/>
      <c r="H815" s="12"/>
      <c r="I815" s="12"/>
      <c r="J815" s="12"/>
      <c r="K815" s="11"/>
      <c r="M815" s="10"/>
    </row>
    <row r="816" spans="3:13" s="9" customFormat="1" ht="15" hidden="1" customHeight="1">
      <c r="C816" s="10"/>
      <c r="G816" s="13"/>
      <c r="H816" s="12"/>
      <c r="I816" s="12"/>
      <c r="J816" s="12"/>
      <c r="K816" s="11"/>
      <c r="M816" s="10"/>
    </row>
    <row r="817" spans="3:13" s="9" customFormat="1" ht="15" hidden="1" customHeight="1">
      <c r="C817" s="10"/>
      <c r="G817" s="13"/>
      <c r="H817" s="12"/>
      <c r="I817" s="12"/>
      <c r="J817" s="12"/>
      <c r="K817" s="11"/>
      <c r="M817" s="10"/>
    </row>
    <row r="818" spans="3:13" s="9" customFormat="1" ht="15" hidden="1" customHeight="1">
      <c r="C818" s="10"/>
      <c r="G818" s="13"/>
      <c r="H818" s="12"/>
      <c r="I818" s="12"/>
      <c r="J818" s="12"/>
      <c r="K818" s="11"/>
      <c r="M818" s="10"/>
    </row>
    <row r="819" spans="3:13" s="9" customFormat="1" ht="15" hidden="1" customHeight="1">
      <c r="C819" s="10"/>
      <c r="G819" s="13"/>
      <c r="H819" s="12"/>
      <c r="I819" s="12"/>
      <c r="J819" s="12"/>
      <c r="K819" s="11"/>
      <c r="M819" s="10"/>
    </row>
    <row r="820" spans="3:13" s="9" customFormat="1" ht="15" hidden="1" customHeight="1">
      <c r="C820" s="10"/>
      <c r="G820" s="13"/>
      <c r="H820" s="12"/>
      <c r="I820" s="12"/>
      <c r="J820" s="12"/>
      <c r="K820" s="11"/>
      <c r="M820" s="10"/>
    </row>
    <row r="821" spans="3:13" s="9" customFormat="1" ht="15" hidden="1" customHeight="1">
      <c r="C821" s="10"/>
      <c r="G821" s="13"/>
      <c r="H821" s="12"/>
      <c r="I821" s="12"/>
      <c r="J821" s="12"/>
      <c r="K821" s="11"/>
      <c r="M821" s="10"/>
    </row>
    <row r="822" spans="3:13" s="9" customFormat="1" ht="15" hidden="1" customHeight="1">
      <c r="C822" s="10"/>
      <c r="G822" s="13"/>
      <c r="H822" s="12"/>
      <c r="I822" s="12"/>
      <c r="J822" s="12"/>
      <c r="K822" s="11"/>
      <c r="M822" s="10"/>
    </row>
    <row r="823" spans="3:13" s="9" customFormat="1" ht="15" hidden="1" customHeight="1">
      <c r="C823" s="10"/>
      <c r="G823" s="13"/>
      <c r="H823" s="12"/>
      <c r="I823" s="12"/>
      <c r="J823" s="12"/>
      <c r="K823" s="11"/>
      <c r="M823" s="10"/>
    </row>
    <row r="824" spans="3:13" s="9" customFormat="1" ht="15" hidden="1" customHeight="1">
      <c r="C824" s="10"/>
      <c r="G824" s="13"/>
      <c r="H824" s="12"/>
      <c r="I824" s="12"/>
      <c r="J824" s="12"/>
      <c r="K824" s="11"/>
      <c r="M824" s="10"/>
    </row>
    <row r="825" spans="3:13" s="9" customFormat="1" ht="15" hidden="1" customHeight="1">
      <c r="C825" s="10"/>
      <c r="G825" s="13"/>
      <c r="H825" s="12"/>
      <c r="I825" s="12"/>
      <c r="J825" s="12"/>
      <c r="K825" s="11"/>
      <c r="M825" s="10"/>
    </row>
    <row r="826" spans="3:13" s="9" customFormat="1" ht="15" hidden="1" customHeight="1">
      <c r="C826" s="10"/>
      <c r="G826" s="13"/>
      <c r="H826" s="12"/>
      <c r="I826" s="12"/>
      <c r="J826" s="12"/>
      <c r="K826" s="11"/>
      <c r="M826" s="10"/>
    </row>
    <row r="827" spans="3:13" s="9" customFormat="1" ht="15" hidden="1" customHeight="1">
      <c r="C827" s="10"/>
      <c r="G827" s="13"/>
      <c r="H827" s="12"/>
      <c r="I827" s="12"/>
      <c r="J827" s="12"/>
      <c r="K827" s="11"/>
      <c r="M827" s="10"/>
    </row>
    <row r="828" spans="3:13" s="9" customFormat="1" ht="15" hidden="1" customHeight="1">
      <c r="C828" s="10"/>
      <c r="G828" s="13"/>
      <c r="H828" s="12"/>
      <c r="I828" s="12"/>
      <c r="J828" s="12"/>
      <c r="K828" s="11"/>
      <c r="M828" s="10"/>
    </row>
    <row r="829" spans="3:13" s="9" customFormat="1" ht="15" hidden="1" customHeight="1">
      <c r="C829" s="10"/>
      <c r="G829" s="13"/>
      <c r="H829" s="12"/>
      <c r="I829" s="12"/>
      <c r="J829" s="12"/>
      <c r="K829" s="11"/>
      <c r="M829" s="10"/>
    </row>
    <row r="830" spans="3:13" s="9" customFormat="1" ht="15" hidden="1" customHeight="1">
      <c r="C830" s="10"/>
      <c r="G830" s="13"/>
      <c r="H830" s="12"/>
      <c r="I830" s="12"/>
      <c r="J830" s="12"/>
      <c r="K830" s="11"/>
      <c r="M830" s="10"/>
    </row>
    <row r="831" spans="3:13" s="9" customFormat="1" ht="15" hidden="1" customHeight="1">
      <c r="C831" s="10"/>
      <c r="G831" s="13"/>
      <c r="H831" s="12"/>
      <c r="I831" s="12"/>
      <c r="J831" s="12"/>
      <c r="K831" s="11"/>
      <c r="M831" s="10"/>
    </row>
    <row r="832" spans="3:13" s="9" customFormat="1" ht="15" hidden="1" customHeight="1">
      <c r="C832" s="10"/>
      <c r="G832" s="13"/>
      <c r="H832" s="12"/>
      <c r="I832" s="12"/>
      <c r="J832" s="12"/>
      <c r="K832" s="11"/>
      <c r="M832" s="10"/>
    </row>
    <row r="833" spans="3:13" s="9" customFormat="1" ht="15" hidden="1" customHeight="1">
      <c r="C833" s="10"/>
      <c r="G833" s="13"/>
      <c r="H833" s="12"/>
      <c r="I833" s="12"/>
      <c r="J833" s="12"/>
      <c r="K833" s="11"/>
      <c r="M833" s="10"/>
    </row>
    <row r="834" spans="3:13" s="9" customFormat="1" ht="15" hidden="1" customHeight="1">
      <c r="C834" s="10"/>
      <c r="G834" s="13"/>
      <c r="H834" s="12"/>
      <c r="I834" s="12"/>
      <c r="J834" s="12"/>
      <c r="K834" s="11"/>
      <c r="M834" s="10"/>
    </row>
    <row r="835" spans="3:13" s="9" customFormat="1" ht="15" hidden="1" customHeight="1">
      <c r="C835" s="10"/>
      <c r="G835" s="13"/>
      <c r="H835" s="12"/>
      <c r="I835" s="12"/>
      <c r="J835" s="12"/>
      <c r="K835" s="11"/>
      <c r="M835" s="10"/>
    </row>
    <row r="836" spans="3:13" s="9" customFormat="1" ht="15" hidden="1" customHeight="1">
      <c r="C836" s="10"/>
      <c r="G836" s="13"/>
      <c r="H836" s="12"/>
      <c r="I836" s="12"/>
      <c r="J836" s="12"/>
      <c r="K836" s="11"/>
      <c r="M836" s="10"/>
    </row>
    <row r="837" spans="3:13" s="9" customFormat="1" ht="15" hidden="1" customHeight="1">
      <c r="C837" s="10"/>
      <c r="G837" s="13"/>
      <c r="H837" s="12"/>
      <c r="I837" s="12"/>
      <c r="J837" s="12"/>
      <c r="K837" s="11"/>
      <c r="M837" s="10"/>
    </row>
    <row r="838" spans="3:13" s="9" customFormat="1" ht="15" hidden="1" customHeight="1">
      <c r="C838" s="10"/>
      <c r="G838" s="13"/>
      <c r="H838" s="12"/>
      <c r="I838" s="12"/>
      <c r="J838" s="12"/>
      <c r="K838" s="11"/>
      <c r="M838" s="10"/>
    </row>
    <row r="839" spans="3:13" s="9" customFormat="1" ht="15" hidden="1" customHeight="1">
      <c r="C839" s="10"/>
      <c r="G839" s="13"/>
      <c r="H839" s="12"/>
      <c r="I839" s="12"/>
      <c r="J839" s="12"/>
      <c r="K839" s="11"/>
      <c r="M839" s="10"/>
    </row>
    <row r="840" spans="3:13" s="9" customFormat="1" ht="15" hidden="1" customHeight="1">
      <c r="C840" s="10"/>
      <c r="G840" s="13"/>
      <c r="H840" s="12"/>
      <c r="I840" s="12"/>
      <c r="J840" s="12"/>
      <c r="K840" s="11"/>
      <c r="M840" s="10"/>
    </row>
    <row r="841" spans="3:13" s="9" customFormat="1" ht="15" hidden="1" customHeight="1">
      <c r="C841" s="10"/>
      <c r="G841" s="13"/>
      <c r="H841" s="12"/>
      <c r="I841" s="12"/>
      <c r="J841" s="12"/>
      <c r="K841" s="11"/>
      <c r="M841" s="10"/>
    </row>
    <row r="842" spans="3:13" s="9" customFormat="1" ht="15" hidden="1" customHeight="1">
      <c r="C842" s="10"/>
      <c r="G842" s="13"/>
      <c r="H842" s="12"/>
      <c r="I842" s="12"/>
      <c r="J842" s="12"/>
      <c r="K842" s="11"/>
      <c r="M842" s="10"/>
    </row>
    <row r="843" spans="3:13" s="9" customFormat="1" ht="15" hidden="1" customHeight="1">
      <c r="C843" s="10"/>
      <c r="G843" s="13"/>
      <c r="H843" s="12"/>
      <c r="I843" s="12"/>
      <c r="J843" s="12"/>
      <c r="K843" s="11"/>
      <c r="M843" s="10"/>
    </row>
    <row r="844" spans="3:13" s="9" customFormat="1" ht="15" hidden="1" customHeight="1">
      <c r="C844" s="10"/>
      <c r="G844" s="13"/>
      <c r="H844" s="12"/>
      <c r="I844" s="12"/>
      <c r="J844" s="12"/>
      <c r="K844" s="11"/>
      <c r="M844" s="10"/>
    </row>
    <row r="845" spans="3:13" s="9" customFormat="1" ht="15" hidden="1" customHeight="1">
      <c r="C845" s="10"/>
      <c r="G845" s="13"/>
      <c r="H845" s="12"/>
      <c r="I845" s="12"/>
      <c r="J845" s="12"/>
      <c r="K845" s="11"/>
      <c r="M845" s="10"/>
    </row>
    <row r="846" spans="3:13" s="9" customFormat="1" ht="15" hidden="1" customHeight="1">
      <c r="C846" s="10"/>
      <c r="G846" s="13"/>
      <c r="H846" s="12"/>
      <c r="I846" s="12"/>
      <c r="J846" s="12"/>
      <c r="K846" s="11"/>
      <c r="M846" s="10"/>
    </row>
    <row r="847" spans="3:13" s="9" customFormat="1" ht="15" hidden="1" customHeight="1">
      <c r="C847" s="10"/>
      <c r="G847" s="13"/>
      <c r="H847" s="12"/>
      <c r="I847" s="12"/>
      <c r="J847" s="12"/>
      <c r="K847" s="11"/>
      <c r="M847" s="10"/>
    </row>
    <row r="848" spans="3:13" s="9" customFormat="1" ht="15" hidden="1" customHeight="1">
      <c r="C848" s="10"/>
      <c r="G848" s="13"/>
      <c r="H848" s="12"/>
      <c r="I848" s="12"/>
      <c r="J848" s="12"/>
      <c r="K848" s="11"/>
      <c r="M848" s="10"/>
    </row>
    <row r="849" spans="3:13" s="9" customFormat="1" ht="15" hidden="1" customHeight="1">
      <c r="C849" s="10"/>
      <c r="G849" s="13"/>
      <c r="H849" s="12"/>
      <c r="I849" s="12"/>
      <c r="J849" s="12"/>
      <c r="K849" s="11"/>
      <c r="M849" s="10"/>
    </row>
    <row r="850" spans="3:13" s="9" customFormat="1" ht="15" hidden="1" customHeight="1">
      <c r="C850" s="10"/>
      <c r="G850" s="13"/>
      <c r="H850" s="12"/>
      <c r="I850" s="12"/>
      <c r="J850" s="12"/>
      <c r="K850" s="11"/>
      <c r="M850" s="10"/>
    </row>
    <row r="851" spans="3:13" s="9" customFormat="1" ht="15" hidden="1" customHeight="1">
      <c r="C851" s="10"/>
      <c r="G851" s="13"/>
      <c r="H851" s="12"/>
      <c r="I851" s="12"/>
      <c r="J851" s="12"/>
      <c r="K851" s="11"/>
      <c r="M851" s="10"/>
    </row>
    <row r="852" spans="3:13" s="9" customFormat="1" ht="15" hidden="1" customHeight="1">
      <c r="C852" s="10"/>
      <c r="G852" s="13"/>
      <c r="H852" s="12"/>
      <c r="I852" s="12"/>
      <c r="J852" s="12"/>
      <c r="K852" s="11"/>
      <c r="M852" s="10"/>
    </row>
    <row r="853" spans="3:13" s="9" customFormat="1" ht="15" hidden="1" customHeight="1">
      <c r="C853" s="10"/>
      <c r="G853" s="13"/>
      <c r="H853" s="12"/>
      <c r="I853" s="12"/>
      <c r="J853" s="12"/>
      <c r="K853" s="11"/>
      <c r="M853" s="10"/>
    </row>
    <row r="854" spans="3:13" s="9" customFormat="1" ht="15" hidden="1" customHeight="1">
      <c r="C854" s="10"/>
      <c r="G854" s="13"/>
      <c r="H854" s="12"/>
      <c r="I854" s="12"/>
      <c r="J854" s="12"/>
      <c r="K854" s="11"/>
      <c r="M854" s="10"/>
    </row>
    <row r="855" spans="3:13" s="9" customFormat="1" ht="15" hidden="1" customHeight="1">
      <c r="C855" s="10"/>
      <c r="G855" s="13"/>
      <c r="H855" s="12"/>
      <c r="I855" s="12"/>
      <c r="J855" s="12"/>
      <c r="K855" s="11"/>
      <c r="M855" s="10"/>
    </row>
    <row r="856" spans="3:13" s="9" customFormat="1" ht="15" hidden="1" customHeight="1">
      <c r="C856" s="10"/>
      <c r="G856" s="13"/>
      <c r="H856" s="12"/>
      <c r="I856" s="12"/>
      <c r="J856" s="12"/>
      <c r="K856" s="11"/>
      <c r="M856" s="10"/>
    </row>
    <row r="857" spans="3:13" s="9" customFormat="1" ht="15" hidden="1" customHeight="1">
      <c r="C857" s="10"/>
      <c r="G857" s="13"/>
      <c r="H857" s="12"/>
      <c r="I857" s="12"/>
      <c r="J857" s="12"/>
      <c r="K857" s="11"/>
      <c r="M857" s="10"/>
    </row>
    <row r="858" spans="3:13" s="9" customFormat="1" ht="15" hidden="1" customHeight="1">
      <c r="C858" s="10"/>
      <c r="G858" s="13"/>
      <c r="H858" s="12"/>
      <c r="I858" s="12"/>
      <c r="J858" s="12"/>
      <c r="K858" s="11"/>
      <c r="M858" s="10"/>
    </row>
    <row r="859" spans="3:13" s="9" customFormat="1" ht="15" hidden="1" customHeight="1">
      <c r="C859" s="10"/>
      <c r="G859" s="13"/>
      <c r="H859" s="12"/>
      <c r="I859" s="12"/>
      <c r="J859" s="12"/>
      <c r="K859" s="11"/>
      <c r="M859" s="10"/>
    </row>
    <row r="860" spans="3:13" s="9" customFormat="1" ht="15" hidden="1" customHeight="1">
      <c r="C860" s="10"/>
      <c r="G860" s="13"/>
      <c r="H860" s="12"/>
      <c r="I860" s="12"/>
      <c r="J860" s="12"/>
      <c r="K860" s="11"/>
      <c r="M860" s="10"/>
    </row>
    <row r="861" spans="3:13" s="9" customFormat="1" ht="15" hidden="1" customHeight="1">
      <c r="C861" s="10"/>
      <c r="G861" s="13"/>
      <c r="H861" s="12"/>
      <c r="I861" s="12"/>
      <c r="J861" s="12"/>
      <c r="K861" s="11"/>
      <c r="M861" s="10"/>
    </row>
    <row r="862" spans="3:13" s="9" customFormat="1" ht="15" hidden="1" customHeight="1">
      <c r="C862" s="10"/>
      <c r="G862" s="13"/>
      <c r="H862" s="12"/>
      <c r="I862" s="12"/>
      <c r="J862" s="12"/>
      <c r="K862" s="11"/>
      <c r="M862" s="10"/>
    </row>
    <row r="863" spans="3:13" s="9" customFormat="1" ht="15" hidden="1" customHeight="1">
      <c r="C863" s="10"/>
      <c r="G863" s="13"/>
      <c r="H863" s="12"/>
      <c r="I863" s="12"/>
      <c r="J863" s="12"/>
      <c r="K863" s="11"/>
      <c r="M863" s="10"/>
    </row>
    <row r="864" spans="3:13" s="9" customFormat="1" ht="15" hidden="1" customHeight="1">
      <c r="C864" s="10"/>
      <c r="G864" s="13"/>
      <c r="H864" s="12"/>
      <c r="I864" s="12"/>
      <c r="J864" s="12"/>
      <c r="K864" s="11"/>
      <c r="M864" s="10"/>
    </row>
    <row r="865" spans="3:13" s="9" customFormat="1" ht="15" hidden="1" customHeight="1">
      <c r="C865" s="10"/>
      <c r="G865" s="13"/>
      <c r="H865" s="12"/>
      <c r="I865" s="12"/>
      <c r="J865" s="12"/>
      <c r="K865" s="11"/>
      <c r="M865" s="10"/>
    </row>
    <row r="866" spans="3:13" s="9" customFormat="1" ht="15" hidden="1" customHeight="1">
      <c r="C866" s="10"/>
      <c r="G866" s="13"/>
      <c r="H866" s="12"/>
      <c r="I866" s="12"/>
      <c r="J866" s="12"/>
      <c r="K866" s="11"/>
      <c r="M866" s="10"/>
    </row>
    <row r="867" spans="3:13" s="9" customFormat="1" ht="15" hidden="1" customHeight="1">
      <c r="C867" s="10"/>
      <c r="G867" s="13"/>
      <c r="H867" s="12"/>
      <c r="I867" s="12"/>
      <c r="J867" s="12"/>
      <c r="K867" s="11"/>
      <c r="M867" s="10"/>
    </row>
    <row r="868" spans="3:13" s="9" customFormat="1" ht="15" hidden="1" customHeight="1">
      <c r="C868" s="10"/>
      <c r="G868" s="13"/>
      <c r="H868" s="12"/>
      <c r="I868" s="12"/>
      <c r="J868" s="12"/>
      <c r="K868" s="11"/>
      <c r="M868" s="10"/>
    </row>
    <row r="869" spans="3:13" s="9" customFormat="1" ht="15" hidden="1" customHeight="1">
      <c r="C869" s="10"/>
      <c r="G869" s="13"/>
      <c r="H869" s="12"/>
      <c r="I869" s="12"/>
      <c r="J869" s="12"/>
      <c r="K869" s="11"/>
      <c r="M869" s="10"/>
    </row>
    <row r="870" spans="3:13" s="9" customFormat="1" ht="15" hidden="1" customHeight="1">
      <c r="C870" s="10"/>
      <c r="G870" s="13"/>
      <c r="H870" s="12"/>
      <c r="I870" s="12"/>
      <c r="J870" s="12"/>
      <c r="K870" s="11"/>
      <c r="M870" s="10"/>
    </row>
    <row r="871" spans="3:13" s="9" customFormat="1" ht="15" hidden="1" customHeight="1">
      <c r="C871" s="10"/>
      <c r="G871" s="13"/>
      <c r="H871" s="12"/>
      <c r="I871" s="12"/>
      <c r="J871" s="12"/>
      <c r="K871" s="11"/>
      <c r="M871" s="10"/>
    </row>
    <row r="872" spans="3:13" s="9" customFormat="1" ht="15" hidden="1" customHeight="1">
      <c r="C872" s="10"/>
      <c r="G872" s="13"/>
      <c r="H872" s="12"/>
      <c r="I872" s="12"/>
      <c r="J872" s="12"/>
      <c r="K872" s="11"/>
      <c r="M872" s="10"/>
    </row>
    <row r="873" spans="3:13" s="9" customFormat="1" ht="15" hidden="1" customHeight="1">
      <c r="C873" s="10"/>
      <c r="G873" s="13"/>
      <c r="H873" s="12"/>
      <c r="I873" s="12"/>
      <c r="J873" s="12"/>
      <c r="K873" s="11"/>
      <c r="M873" s="10"/>
    </row>
    <row r="874" spans="3:13" s="9" customFormat="1" ht="15" hidden="1" customHeight="1">
      <c r="C874" s="10"/>
      <c r="G874" s="13"/>
      <c r="H874" s="12"/>
      <c r="I874" s="12"/>
      <c r="J874" s="12"/>
      <c r="K874" s="11"/>
      <c r="M874" s="10"/>
    </row>
    <row r="875" spans="3:13" s="9" customFormat="1" ht="15" hidden="1" customHeight="1">
      <c r="C875" s="10"/>
      <c r="G875" s="13"/>
      <c r="H875" s="12"/>
      <c r="I875" s="12"/>
      <c r="J875" s="12"/>
      <c r="K875" s="11"/>
      <c r="M875" s="10"/>
    </row>
    <row r="876" spans="3:13" s="9" customFormat="1" ht="15" hidden="1" customHeight="1">
      <c r="C876" s="10"/>
      <c r="G876" s="13"/>
      <c r="H876" s="12"/>
      <c r="I876" s="12"/>
      <c r="J876" s="12"/>
      <c r="K876" s="11"/>
      <c r="M876" s="10"/>
    </row>
    <row r="877" spans="3:13" s="9" customFormat="1" ht="15" hidden="1" customHeight="1">
      <c r="C877" s="10"/>
      <c r="G877" s="13"/>
      <c r="H877" s="12"/>
      <c r="I877" s="12"/>
      <c r="J877" s="12"/>
      <c r="K877" s="11"/>
      <c r="M877" s="10"/>
    </row>
    <row r="878" spans="3:13" s="9" customFormat="1" ht="15" hidden="1" customHeight="1">
      <c r="C878" s="10"/>
      <c r="G878" s="13"/>
      <c r="H878" s="12"/>
      <c r="I878" s="12"/>
      <c r="J878" s="12"/>
      <c r="K878" s="11"/>
      <c r="M878" s="10"/>
    </row>
    <row r="879" spans="3:13" s="9" customFormat="1" ht="15" hidden="1" customHeight="1">
      <c r="C879" s="10"/>
      <c r="G879" s="13"/>
      <c r="H879" s="12"/>
      <c r="I879" s="12"/>
      <c r="J879" s="12"/>
      <c r="K879" s="11"/>
      <c r="M879" s="10"/>
    </row>
    <row r="880" spans="3:13" s="9" customFormat="1" ht="15" hidden="1" customHeight="1">
      <c r="C880" s="10"/>
      <c r="G880" s="13"/>
      <c r="H880" s="12"/>
      <c r="I880" s="12"/>
      <c r="J880" s="12"/>
      <c r="K880" s="11"/>
      <c r="M880" s="10"/>
    </row>
    <row r="881" spans="3:13" s="9" customFormat="1" ht="15" hidden="1" customHeight="1">
      <c r="C881" s="10"/>
      <c r="G881" s="13"/>
      <c r="H881" s="12"/>
      <c r="I881" s="12"/>
      <c r="J881" s="12"/>
      <c r="K881" s="11"/>
      <c r="M881" s="10"/>
    </row>
    <row r="882" spans="3:13" s="9" customFormat="1" ht="15" hidden="1" customHeight="1">
      <c r="C882" s="10"/>
      <c r="G882" s="13"/>
      <c r="H882" s="12"/>
      <c r="I882" s="12"/>
      <c r="J882" s="12"/>
      <c r="K882" s="11"/>
      <c r="M882" s="10"/>
    </row>
    <row r="883" spans="3:13" s="9" customFormat="1" ht="15" hidden="1" customHeight="1">
      <c r="C883" s="10"/>
      <c r="G883" s="13"/>
      <c r="H883" s="12"/>
      <c r="I883" s="12"/>
      <c r="J883" s="12"/>
      <c r="K883" s="11"/>
      <c r="M883" s="10"/>
    </row>
    <row r="884" spans="3:13" s="9" customFormat="1" ht="15" hidden="1" customHeight="1">
      <c r="C884" s="10"/>
      <c r="G884" s="13"/>
      <c r="H884" s="12"/>
      <c r="I884" s="12"/>
      <c r="J884" s="12"/>
      <c r="K884" s="11"/>
      <c r="M884" s="10"/>
    </row>
    <row r="885" spans="3:13" s="9" customFormat="1" ht="15" hidden="1" customHeight="1">
      <c r="C885" s="10"/>
      <c r="G885" s="13"/>
      <c r="H885" s="12"/>
      <c r="I885" s="12"/>
      <c r="J885" s="12"/>
      <c r="K885" s="11"/>
      <c r="M885" s="10"/>
    </row>
    <row r="886" spans="3:13" s="9" customFormat="1" ht="15" hidden="1" customHeight="1">
      <c r="C886" s="10"/>
      <c r="G886" s="13"/>
      <c r="H886" s="12"/>
      <c r="I886" s="12"/>
      <c r="J886" s="12"/>
      <c r="K886" s="11"/>
      <c r="M886" s="10"/>
    </row>
    <row r="887" spans="3:13" s="9" customFormat="1" ht="15" hidden="1" customHeight="1">
      <c r="C887" s="10"/>
      <c r="G887" s="13"/>
      <c r="H887" s="12"/>
      <c r="I887" s="12"/>
      <c r="J887" s="12"/>
      <c r="K887" s="11"/>
      <c r="M887" s="10"/>
    </row>
    <row r="888" spans="3:13" s="9" customFormat="1" ht="15" hidden="1" customHeight="1">
      <c r="C888" s="10"/>
      <c r="G888" s="13"/>
      <c r="H888" s="12"/>
      <c r="I888" s="12"/>
      <c r="J888" s="12"/>
      <c r="K888" s="11"/>
      <c r="M888" s="10"/>
    </row>
    <row r="889" spans="3:13" s="9" customFormat="1" ht="15" hidden="1" customHeight="1">
      <c r="C889" s="10"/>
      <c r="G889" s="13"/>
      <c r="H889" s="12"/>
      <c r="I889" s="12"/>
      <c r="J889" s="12"/>
      <c r="K889" s="11"/>
      <c r="M889" s="10"/>
    </row>
    <row r="890" spans="3:13" s="9" customFormat="1" ht="15" hidden="1" customHeight="1">
      <c r="C890" s="10"/>
      <c r="G890" s="13"/>
      <c r="H890" s="12"/>
      <c r="I890" s="12"/>
      <c r="J890" s="12"/>
      <c r="K890" s="11"/>
      <c r="M890" s="10"/>
    </row>
    <row r="891" spans="3:13" s="9" customFormat="1" ht="15" hidden="1" customHeight="1">
      <c r="C891" s="10"/>
      <c r="G891" s="13"/>
      <c r="H891" s="12"/>
      <c r="I891" s="12"/>
      <c r="J891" s="12"/>
      <c r="K891" s="11"/>
      <c r="M891" s="10"/>
    </row>
    <row r="892" spans="3:13" s="9" customFormat="1" ht="15" hidden="1" customHeight="1">
      <c r="C892" s="10"/>
      <c r="G892" s="13"/>
      <c r="H892" s="12"/>
      <c r="I892" s="12"/>
      <c r="J892" s="12"/>
      <c r="K892" s="11"/>
      <c r="M892" s="10"/>
    </row>
    <row r="893" spans="3:13" s="9" customFormat="1" ht="15" hidden="1" customHeight="1">
      <c r="C893" s="10"/>
      <c r="G893" s="13"/>
      <c r="H893" s="12"/>
      <c r="I893" s="12"/>
      <c r="J893" s="12"/>
      <c r="K893" s="11"/>
      <c r="M893" s="10"/>
    </row>
    <row r="894" spans="3:13" s="9" customFormat="1" ht="15" hidden="1" customHeight="1">
      <c r="C894" s="10"/>
      <c r="G894" s="13"/>
      <c r="H894" s="12"/>
      <c r="I894" s="12"/>
      <c r="J894" s="12"/>
      <c r="K894" s="11"/>
      <c r="M894" s="10"/>
    </row>
    <row r="895" spans="3:13" s="9" customFormat="1" ht="15" hidden="1" customHeight="1">
      <c r="C895" s="10"/>
      <c r="G895" s="13"/>
      <c r="H895" s="12"/>
      <c r="I895" s="12"/>
      <c r="J895" s="12"/>
      <c r="K895" s="11"/>
      <c r="M895" s="10"/>
    </row>
    <row r="896" spans="3:13" s="9" customFormat="1" ht="15" hidden="1" customHeight="1">
      <c r="C896" s="10"/>
      <c r="G896" s="13"/>
      <c r="H896" s="12"/>
      <c r="I896" s="12"/>
      <c r="J896" s="12"/>
      <c r="K896" s="11"/>
      <c r="M896" s="10"/>
    </row>
    <row r="897" spans="3:13" s="9" customFormat="1" ht="15" hidden="1" customHeight="1">
      <c r="C897" s="10"/>
      <c r="G897" s="13"/>
      <c r="H897" s="12"/>
      <c r="I897" s="12"/>
      <c r="J897" s="12"/>
      <c r="K897" s="11"/>
      <c r="M897" s="10"/>
    </row>
    <row r="898" spans="3:13" s="9" customFormat="1" ht="15" hidden="1" customHeight="1">
      <c r="C898" s="10"/>
      <c r="G898" s="13"/>
      <c r="H898" s="12"/>
      <c r="I898" s="12"/>
      <c r="J898" s="12"/>
      <c r="K898" s="11"/>
      <c r="M898" s="10"/>
    </row>
    <row r="899" spans="3:13" s="9" customFormat="1" ht="15" hidden="1" customHeight="1">
      <c r="C899" s="10"/>
      <c r="G899" s="13"/>
      <c r="H899" s="12"/>
      <c r="I899" s="12"/>
      <c r="J899" s="12"/>
      <c r="K899" s="11"/>
      <c r="M899" s="10"/>
    </row>
    <row r="900" spans="3:13" s="9" customFormat="1" ht="15" hidden="1" customHeight="1">
      <c r="C900" s="10"/>
      <c r="G900" s="13"/>
      <c r="H900" s="12"/>
      <c r="I900" s="12"/>
      <c r="J900" s="12"/>
      <c r="K900" s="11"/>
      <c r="M900" s="10"/>
    </row>
    <row r="901" spans="3:13" s="9" customFormat="1" ht="15" hidden="1" customHeight="1">
      <c r="C901" s="10"/>
      <c r="G901" s="13"/>
      <c r="H901" s="12"/>
      <c r="I901" s="12"/>
      <c r="J901" s="12"/>
      <c r="K901" s="11"/>
      <c r="M901" s="10"/>
    </row>
    <row r="902" spans="3:13" s="9" customFormat="1" ht="15" hidden="1" customHeight="1">
      <c r="C902" s="10"/>
      <c r="G902" s="13"/>
      <c r="H902" s="12"/>
      <c r="I902" s="12"/>
      <c r="J902" s="12"/>
      <c r="K902" s="11"/>
      <c r="M902" s="10"/>
    </row>
    <row r="903" spans="3:13" s="9" customFormat="1" ht="15" hidden="1" customHeight="1">
      <c r="C903" s="10"/>
      <c r="G903" s="13"/>
      <c r="H903" s="12"/>
      <c r="I903" s="12"/>
      <c r="J903" s="12"/>
      <c r="K903" s="11"/>
      <c r="M903" s="10"/>
    </row>
    <row r="904" spans="3:13" s="9" customFormat="1" ht="15" hidden="1" customHeight="1">
      <c r="C904" s="10"/>
      <c r="G904" s="13"/>
      <c r="H904" s="12"/>
      <c r="I904" s="12"/>
      <c r="J904" s="12"/>
      <c r="K904" s="11"/>
      <c r="M904" s="10"/>
    </row>
    <row r="905" spans="3:13" s="9" customFormat="1" ht="15" hidden="1" customHeight="1">
      <c r="C905" s="10"/>
      <c r="G905" s="13"/>
      <c r="H905" s="12"/>
      <c r="I905" s="12"/>
      <c r="J905" s="12"/>
      <c r="K905" s="11"/>
      <c r="M905" s="10"/>
    </row>
    <row r="906" spans="3:13" s="9" customFormat="1" ht="15" hidden="1" customHeight="1">
      <c r="C906" s="10"/>
      <c r="G906" s="13"/>
      <c r="H906" s="12"/>
      <c r="I906" s="12"/>
      <c r="J906" s="12"/>
      <c r="K906" s="11"/>
      <c r="M906" s="10"/>
    </row>
    <row r="907" spans="3:13" s="9" customFormat="1" ht="15" hidden="1" customHeight="1">
      <c r="C907" s="10"/>
      <c r="G907" s="13"/>
      <c r="H907" s="12"/>
      <c r="I907" s="12"/>
      <c r="J907" s="12"/>
      <c r="K907" s="11"/>
      <c r="M907" s="10"/>
    </row>
    <row r="908" spans="3:13" s="9" customFormat="1" ht="15" hidden="1" customHeight="1">
      <c r="C908" s="10"/>
      <c r="G908" s="13"/>
      <c r="H908" s="12"/>
      <c r="I908" s="12"/>
      <c r="J908" s="12"/>
      <c r="K908" s="11"/>
      <c r="M908" s="10"/>
    </row>
    <row r="909" spans="3:13" s="9" customFormat="1" ht="15" hidden="1" customHeight="1">
      <c r="C909" s="10"/>
      <c r="G909" s="13"/>
      <c r="H909" s="12"/>
      <c r="I909" s="12"/>
      <c r="J909" s="12"/>
      <c r="K909" s="11"/>
      <c r="M909" s="10"/>
    </row>
    <row r="910" spans="3:13" s="9" customFormat="1" ht="15" hidden="1" customHeight="1">
      <c r="C910" s="10"/>
      <c r="G910" s="13"/>
      <c r="H910" s="12"/>
      <c r="I910" s="12"/>
      <c r="J910" s="12"/>
      <c r="K910" s="11"/>
      <c r="M910" s="10"/>
    </row>
    <row r="911" spans="3:13" s="9" customFormat="1" ht="15" hidden="1" customHeight="1">
      <c r="C911" s="10"/>
      <c r="G911" s="13"/>
      <c r="H911" s="12"/>
      <c r="I911" s="12"/>
      <c r="J911" s="12"/>
      <c r="K911" s="11"/>
      <c r="M911" s="10"/>
    </row>
    <row r="912" spans="3:13" s="9" customFormat="1" ht="15" hidden="1" customHeight="1">
      <c r="C912" s="10"/>
      <c r="G912" s="13"/>
      <c r="H912" s="12"/>
      <c r="I912" s="12"/>
      <c r="J912" s="12"/>
      <c r="K912" s="11"/>
      <c r="M912" s="10"/>
    </row>
    <row r="913" spans="3:13" s="9" customFormat="1" ht="15" hidden="1" customHeight="1">
      <c r="C913" s="10"/>
      <c r="G913" s="13"/>
      <c r="H913" s="12"/>
      <c r="I913" s="12"/>
      <c r="J913" s="12"/>
      <c r="K913" s="11"/>
      <c r="M913" s="10"/>
    </row>
    <row r="914" spans="3:13" s="9" customFormat="1" ht="15" hidden="1" customHeight="1">
      <c r="G914" s="13"/>
      <c r="H914" s="12"/>
      <c r="I914" s="12"/>
      <c r="J914" s="12"/>
      <c r="K914" s="11"/>
      <c r="M914" s="10"/>
    </row>
    <row r="915" spans="3:13" s="9" customFormat="1" ht="15" hidden="1" customHeight="1">
      <c r="G915" s="13"/>
      <c r="H915" s="12"/>
      <c r="I915" s="12"/>
      <c r="J915" s="12"/>
      <c r="K915" s="11"/>
      <c r="M915" s="10"/>
    </row>
    <row r="916" spans="3:13" s="9" customFormat="1" ht="15" hidden="1" customHeight="1">
      <c r="G916" s="13"/>
      <c r="H916" s="12"/>
      <c r="I916" s="12"/>
      <c r="J916" s="12"/>
      <c r="K916" s="11"/>
      <c r="M916" s="10"/>
    </row>
    <row r="917" spans="3:13" s="9" customFormat="1" ht="15" hidden="1" customHeight="1">
      <c r="G917" s="13"/>
      <c r="H917" s="12"/>
      <c r="I917" s="12"/>
      <c r="J917" s="12"/>
      <c r="K917" s="11"/>
      <c r="M917" s="10"/>
    </row>
    <row r="918" spans="3:13" s="9" customFormat="1" ht="15" hidden="1" customHeight="1">
      <c r="G918" s="13"/>
      <c r="H918" s="12"/>
      <c r="I918" s="12"/>
      <c r="J918" s="12"/>
      <c r="K918" s="11"/>
      <c r="M918" s="10"/>
    </row>
    <row r="919" spans="3:13" s="9" customFormat="1" ht="15" hidden="1" customHeight="1">
      <c r="G919" s="13"/>
      <c r="H919" s="12"/>
      <c r="I919" s="12"/>
      <c r="J919" s="12"/>
      <c r="K919" s="11"/>
      <c r="M919" s="10"/>
    </row>
    <row r="920" spans="3:13" s="9" customFormat="1" ht="15" hidden="1" customHeight="1">
      <c r="G920" s="13"/>
      <c r="H920" s="12"/>
      <c r="I920" s="12"/>
      <c r="J920" s="12"/>
      <c r="K920" s="11"/>
      <c r="M920" s="10"/>
    </row>
    <row r="921" spans="3:13" s="9" customFormat="1" ht="15" hidden="1" customHeight="1">
      <c r="G921" s="13"/>
      <c r="H921" s="12"/>
      <c r="I921" s="12"/>
      <c r="J921" s="12"/>
      <c r="K921" s="11"/>
      <c r="M921" s="10"/>
    </row>
    <row r="922" spans="3:13" s="9" customFormat="1" ht="15" hidden="1" customHeight="1">
      <c r="G922" s="13"/>
      <c r="H922" s="12"/>
      <c r="I922" s="12"/>
      <c r="J922" s="12"/>
      <c r="K922" s="11"/>
      <c r="M922" s="10"/>
    </row>
    <row r="923" spans="3:13" s="9" customFormat="1" ht="15" hidden="1" customHeight="1">
      <c r="G923" s="13"/>
      <c r="H923" s="12"/>
      <c r="I923" s="12"/>
      <c r="J923" s="12"/>
      <c r="K923" s="11"/>
      <c r="M923" s="10"/>
    </row>
    <row r="924" spans="3:13" s="9" customFormat="1" ht="15" hidden="1" customHeight="1">
      <c r="G924" s="13"/>
      <c r="H924" s="12"/>
      <c r="I924" s="12"/>
      <c r="J924" s="12"/>
      <c r="K924" s="11"/>
      <c r="M924" s="10"/>
    </row>
    <row r="925" spans="3:13" s="9" customFormat="1" ht="15" hidden="1" customHeight="1">
      <c r="G925" s="13"/>
      <c r="H925" s="12"/>
      <c r="I925" s="12"/>
      <c r="J925" s="12"/>
      <c r="K925" s="11"/>
      <c r="M925" s="10"/>
    </row>
    <row r="926" spans="3:13" s="9" customFormat="1" ht="15" hidden="1" customHeight="1">
      <c r="G926" s="13"/>
      <c r="H926" s="12"/>
      <c r="I926" s="12"/>
      <c r="J926" s="12"/>
      <c r="K926" s="11"/>
      <c r="M926" s="10"/>
    </row>
    <row r="927" spans="3:13" s="9" customFormat="1" ht="15" hidden="1" customHeight="1">
      <c r="G927" s="13"/>
      <c r="H927" s="12"/>
      <c r="I927" s="12"/>
      <c r="J927" s="12"/>
      <c r="K927" s="11"/>
      <c r="M927" s="10"/>
    </row>
    <row r="928" spans="3:13" s="9" customFormat="1" ht="15" hidden="1" customHeight="1">
      <c r="G928" s="13"/>
      <c r="H928" s="12"/>
      <c r="I928" s="12"/>
      <c r="J928" s="12"/>
      <c r="K928" s="11"/>
      <c r="M928" s="10"/>
    </row>
    <row r="929" spans="7:13" s="9" customFormat="1" ht="15" hidden="1" customHeight="1">
      <c r="G929" s="13"/>
      <c r="H929" s="12"/>
      <c r="I929" s="12"/>
      <c r="J929" s="12"/>
      <c r="K929" s="11"/>
      <c r="M929" s="10"/>
    </row>
    <row r="930" spans="7:13" s="9" customFormat="1" ht="15" hidden="1" customHeight="1">
      <c r="G930" s="13"/>
      <c r="H930" s="12"/>
      <c r="I930" s="12"/>
      <c r="J930" s="12"/>
      <c r="K930" s="11"/>
      <c r="M930" s="10"/>
    </row>
    <row r="931" spans="7:13" s="9" customFormat="1" ht="15" hidden="1" customHeight="1">
      <c r="G931" s="13"/>
      <c r="H931" s="12"/>
      <c r="I931" s="12"/>
      <c r="J931" s="12"/>
      <c r="K931" s="11"/>
      <c r="M931" s="10"/>
    </row>
    <row r="932" spans="7:13" s="9" customFormat="1" ht="15" hidden="1" customHeight="1">
      <c r="G932" s="13"/>
      <c r="H932" s="12"/>
      <c r="I932" s="12"/>
      <c r="J932" s="12"/>
      <c r="K932" s="11"/>
      <c r="M932" s="10"/>
    </row>
    <row r="933" spans="7:13" s="9" customFormat="1" ht="15" hidden="1" customHeight="1">
      <c r="G933" s="13"/>
      <c r="H933" s="12"/>
      <c r="I933" s="12"/>
      <c r="J933" s="12"/>
      <c r="K933" s="11"/>
      <c r="M933" s="10"/>
    </row>
    <row r="934" spans="7:13" s="9" customFormat="1" ht="15" hidden="1" customHeight="1">
      <c r="G934" s="13"/>
      <c r="H934" s="12"/>
      <c r="I934" s="12"/>
      <c r="J934" s="12"/>
      <c r="K934" s="11"/>
      <c r="M934" s="10"/>
    </row>
    <row r="935" spans="7:13" s="9" customFormat="1" ht="15" hidden="1" customHeight="1">
      <c r="G935" s="13"/>
      <c r="H935" s="12"/>
      <c r="I935" s="12"/>
      <c r="J935" s="12"/>
      <c r="K935" s="11"/>
      <c r="M935" s="10"/>
    </row>
    <row r="936" spans="7:13" s="9" customFormat="1" ht="15" hidden="1" customHeight="1">
      <c r="G936" s="13"/>
      <c r="H936" s="12"/>
      <c r="I936" s="12"/>
      <c r="J936" s="12"/>
      <c r="K936" s="11"/>
      <c r="M936" s="10"/>
    </row>
    <row r="937" spans="7:13" s="9" customFormat="1" ht="15" hidden="1" customHeight="1">
      <c r="G937" s="13"/>
      <c r="H937" s="12"/>
      <c r="I937" s="12"/>
      <c r="J937" s="12"/>
      <c r="K937" s="11"/>
      <c r="M937" s="10"/>
    </row>
    <row r="938" spans="7:13" s="9" customFormat="1" ht="15" hidden="1" customHeight="1">
      <c r="G938" s="13"/>
      <c r="H938" s="12"/>
      <c r="I938" s="12"/>
      <c r="J938" s="12"/>
      <c r="K938" s="11"/>
      <c r="M938" s="10"/>
    </row>
    <row r="939" spans="7:13" s="9" customFormat="1" ht="15" hidden="1" customHeight="1">
      <c r="G939" s="13"/>
      <c r="H939" s="12"/>
      <c r="I939" s="12"/>
      <c r="J939" s="12"/>
      <c r="K939" s="11"/>
      <c r="M939" s="10"/>
    </row>
    <row r="940" spans="7:13" s="9" customFormat="1" ht="15" hidden="1" customHeight="1">
      <c r="G940" s="13"/>
      <c r="H940" s="12"/>
      <c r="I940" s="12"/>
      <c r="J940" s="12"/>
      <c r="K940" s="11"/>
      <c r="M940" s="10"/>
    </row>
    <row r="941" spans="7:13" s="9" customFormat="1" ht="15" hidden="1" customHeight="1">
      <c r="G941" s="13"/>
      <c r="H941" s="12"/>
      <c r="I941" s="12"/>
      <c r="J941" s="12"/>
      <c r="K941" s="11"/>
      <c r="M941" s="10"/>
    </row>
    <row r="942" spans="7:13" s="9" customFormat="1" ht="15" hidden="1" customHeight="1">
      <c r="G942" s="13"/>
      <c r="H942" s="12"/>
      <c r="I942" s="12"/>
      <c r="J942" s="12"/>
      <c r="K942" s="11"/>
      <c r="M942" s="10"/>
    </row>
    <row r="943" spans="7:13" s="9" customFormat="1" ht="15" hidden="1" customHeight="1">
      <c r="G943" s="13"/>
      <c r="H943" s="12"/>
      <c r="I943" s="12"/>
      <c r="J943" s="12"/>
      <c r="K943" s="11"/>
      <c r="M943" s="10"/>
    </row>
    <row r="944" spans="7:13" s="9" customFormat="1" ht="15" hidden="1" customHeight="1">
      <c r="G944" s="13"/>
      <c r="H944" s="12"/>
      <c r="I944" s="12"/>
      <c r="J944" s="12"/>
      <c r="K944" s="11"/>
      <c r="M944" s="10"/>
    </row>
    <row r="945" spans="7:13" s="9" customFormat="1" ht="15" hidden="1" customHeight="1">
      <c r="G945" s="13"/>
      <c r="H945" s="12"/>
      <c r="I945" s="12"/>
      <c r="J945" s="12"/>
      <c r="K945" s="11"/>
      <c r="M945" s="10"/>
    </row>
    <row r="946" spans="7:13" s="9" customFormat="1" ht="15" hidden="1" customHeight="1">
      <c r="G946" s="13"/>
      <c r="H946" s="12"/>
      <c r="I946" s="12"/>
      <c r="J946" s="12"/>
      <c r="K946" s="11"/>
      <c r="M946" s="10"/>
    </row>
    <row r="947" spans="7:13" s="9" customFormat="1" ht="15" hidden="1" customHeight="1">
      <c r="G947" s="13"/>
      <c r="H947" s="12"/>
      <c r="I947" s="12"/>
      <c r="J947" s="12"/>
      <c r="K947" s="11"/>
      <c r="M947" s="10"/>
    </row>
    <row r="948" spans="7:13" s="9" customFormat="1" ht="15" hidden="1" customHeight="1">
      <c r="G948" s="13"/>
      <c r="H948" s="12"/>
      <c r="I948" s="12"/>
      <c r="J948" s="12"/>
      <c r="K948" s="11"/>
      <c r="M948" s="10"/>
    </row>
    <row r="949" spans="7:13" s="9" customFormat="1" ht="15" hidden="1" customHeight="1">
      <c r="G949" s="13"/>
      <c r="H949" s="12"/>
      <c r="I949" s="12"/>
      <c r="J949" s="12"/>
      <c r="K949" s="11"/>
      <c r="M949" s="10"/>
    </row>
    <row r="950" spans="7:13" s="9" customFormat="1" ht="15" hidden="1" customHeight="1">
      <c r="G950" s="13"/>
      <c r="H950" s="12"/>
      <c r="I950" s="12"/>
      <c r="J950" s="12"/>
      <c r="K950" s="11"/>
      <c r="M950" s="10"/>
    </row>
    <row r="951" spans="7:13" s="9" customFormat="1" ht="15" hidden="1" customHeight="1">
      <c r="G951" s="13"/>
      <c r="H951" s="12"/>
      <c r="I951" s="12"/>
      <c r="J951" s="12"/>
      <c r="K951" s="11"/>
      <c r="M951" s="10"/>
    </row>
    <row r="952" spans="7:13" s="9" customFormat="1" ht="15" hidden="1" customHeight="1">
      <c r="G952" s="13"/>
      <c r="H952" s="12"/>
      <c r="I952" s="12"/>
      <c r="J952" s="12"/>
      <c r="K952" s="11"/>
      <c r="M952" s="10"/>
    </row>
    <row r="953" spans="7:13" s="9" customFormat="1" ht="15" hidden="1" customHeight="1">
      <c r="G953" s="13"/>
      <c r="H953" s="12"/>
      <c r="I953" s="12"/>
      <c r="J953" s="12"/>
      <c r="K953" s="11"/>
      <c r="M953" s="10"/>
    </row>
    <row r="954" spans="7:13" s="9" customFormat="1" ht="15" hidden="1" customHeight="1">
      <c r="G954" s="13"/>
      <c r="H954" s="12"/>
      <c r="I954" s="12"/>
      <c r="J954" s="12"/>
      <c r="K954" s="11"/>
      <c r="M954" s="10"/>
    </row>
    <row r="955" spans="7:13" s="9" customFormat="1" ht="15" hidden="1" customHeight="1">
      <c r="G955" s="13"/>
      <c r="H955" s="12"/>
      <c r="I955" s="12"/>
      <c r="J955" s="12"/>
      <c r="K955" s="11"/>
      <c r="M955" s="10"/>
    </row>
    <row r="956" spans="7:13" s="9" customFormat="1" ht="15" hidden="1" customHeight="1">
      <c r="G956" s="13"/>
      <c r="H956" s="12"/>
      <c r="I956" s="12"/>
      <c r="J956" s="12"/>
      <c r="K956" s="11"/>
      <c r="M956" s="10"/>
    </row>
    <row r="957" spans="7:13" s="9" customFormat="1" ht="15" hidden="1" customHeight="1">
      <c r="G957" s="13"/>
      <c r="H957" s="12"/>
      <c r="I957" s="12"/>
      <c r="J957" s="12"/>
      <c r="K957" s="11"/>
      <c r="M957" s="10"/>
    </row>
    <row r="958" spans="7:13" s="9" customFormat="1" ht="15" hidden="1" customHeight="1">
      <c r="G958" s="13"/>
      <c r="H958" s="12"/>
      <c r="I958" s="12"/>
      <c r="J958" s="12"/>
      <c r="K958" s="11"/>
      <c r="M958" s="10"/>
    </row>
    <row r="959" spans="7:13" s="9" customFormat="1" ht="15" hidden="1" customHeight="1">
      <c r="G959" s="13"/>
      <c r="H959" s="12"/>
      <c r="I959" s="12"/>
      <c r="J959" s="12"/>
      <c r="K959" s="11"/>
      <c r="M959" s="10"/>
    </row>
    <row r="960" spans="7:13" s="9" customFormat="1" ht="15" hidden="1" customHeight="1">
      <c r="G960" s="13"/>
      <c r="H960" s="12"/>
      <c r="I960" s="12"/>
      <c r="J960" s="12"/>
      <c r="K960" s="11"/>
      <c r="M960" s="10"/>
    </row>
    <row r="961" spans="7:13" s="9" customFormat="1" ht="15" hidden="1" customHeight="1">
      <c r="G961" s="13"/>
      <c r="H961" s="12"/>
      <c r="I961" s="12"/>
      <c r="J961" s="12"/>
      <c r="K961" s="11"/>
      <c r="M961" s="10"/>
    </row>
    <row r="962" spans="7:13" s="9" customFormat="1" ht="15" hidden="1" customHeight="1">
      <c r="G962" s="13"/>
      <c r="H962" s="12"/>
      <c r="I962" s="12"/>
      <c r="J962" s="12"/>
      <c r="K962" s="11"/>
      <c r="M962" s="10"/>
    </row>
    <row r="963" spans="7:13" s="9" customFormat="1" ht="15" hidden="1" customHeight="1">
      <c r="G963" s="13"/>
      <c r="H963" s="12"/>
      <c r="I963" s="12"/>
      <c r="J963" s="12"/>
      <c r="K963" s="11"/>
      <c r="M963" s="10"/>
    </row>
    <row r="964" spans="7:13" s="9" customFormat="1" ht="15" hidden="1" customHeight="1">
      <c r="G964" s="13"/>
      <c r="H964" s="12"/>
      <c r="I964" s="12"/>
      <c r="J964" s="12"/>
      <c r="K964" s="11"/>
      <c r="M964" s="10"/>
    </row>
    <row r="965" spans="7:13" s="9" customFormat="1" ht="15" hidden="1" customHeight="1">
      <c r="G965" s="13"/>
      <c r="H965" s="12"/>
      <c r="I965" s="12"/>
      <c r="J965" s="12"/>
      <c r="K965" s="11"/>
      <c r="M965" s="10"/>
    </row>
    <row r="966" spans="7:13" s="9" customFormat="1" ht="15" hidden="1" customHeight="1">
      <c r="G966" s="13"/>
      <c r="H966" s="12"/>
      <c r="I966" s="12"/>
      <c r="J966" s="12"/>
      <c r="K966" s="11"/>
      <c r="M966" s="10"/>
    </row>
    <row r="967" spans="7:13" s="9" customFormat="1" ht="15" hidden="1" customHeight="1">
      <c r="G967" s="13"/>
      <c r="H967" s="12"/>
      <c r="I967" s="12"/>
      <c r="J967" s="12"/>
      <c r="K967" s="11"/>
      <c r="M967" s="10"/>
    </row>
    <row r="968" spans="7:13" s="9" customFormat="1" ht="15" hidden="1" customHeight="1">
      <c r="G968" s="13"/>
      <c r="H968" s="12"/>
      <c r="I968" s="12"/>
      <c r="J968" s="12"/>
      <c r="K968" s="11"/>
      <c r="M968" s="10"/>
    </row>
    <row r="969" spans="7:13" s="9" customFormat="1" ht="15" hidden="1" customHeight="1">
      <c r="G969" s="13"/>
      <c r="H969" s="12"/>
      <c r="I969" s="12"/>
      <c r="J969" s="12"/>
      <c r="K969" s="11"/>
      <c r="M969" s="10"/>
    </row>
    <row r="970" spans="7:13" s="9" customFormat="1" ht="15" hidden="1" customHeight="1">
      <c r="G970" s="13"/>
      <c r="H970" s="12"/>
      <c r="I970" s="12"/>
      <c r="J970" s="12"/>
      <c r="K970" s="11"/>
      <c r="M970" s="10"/>
    </row>
    <row r="971" spans="7:13" s="9" customFormat="1" ht="15" hidden="1" customHeight="1">
      <c r="G971" s="13"/>
      <c r="H971" s="12"/>
      <c r="I971" s="12"/>
      <c r="J971" s="12"/>
      <c r="K971" s="11"/>
      <c r="M971" s="10"/>
    </row>
    <row r="972" spans="7:13" s="9" customFormat="1" ht="15" hidden="1" customHeight="1">
      <c r="G972" s="13"/>
      <c r="H972" s="12"/>
      <c r="I972" s="12"/>
      <c r="J972" s="12"/>
      <c r="K972" s="11"/>
      <c r="M972" s="10"/>
    </row>
    <row r="973" spans="7:13" s="9" customFormat="1" ht="15" hidden="1" customHeight="1">
      <c r="G973" s="13"/>
      <c r="H973" s="12"/>
      <c r="I973" s="12"/>
      <c r="J973" s="12"/>
      <c r="K973" s="11"/>
      <c r="M973" s="10"/>
    </row>
    <row r="974" spans="7:13" s="9" customFormat="1" ht="15" hidden="1" customHeight="1">
      <c r="G974" s="13"/>
      <c r="H974" s="12"/>
      <c r="I974" s="12"/>
      <c r="J974" s="12"/>
      <c r="K974" s="11"/>
      <c r="M974" s="10"/>
    </row>
    <row r="975" spans="7:13" s="9" customFormat="1" ht="15" hidden="1" customHeight="1">
      <c r="G975" s="13"/>
      <c r="H975" s="12"/>
      <c r="I975" s="12"/>
      <c r="J975" s="12"/>
      <c r="K975" s="11"/>
      <c r="M975" s="10"/>
    </row>
    <row r="976" spans="7:13" s="9" customFormat="1" ht="15" hidden="1" customHeight="1">
      <c r="G976" s="13"/>
      <c r="H976" s="12"/>
      <c r="I976" s="12"/>
      <c r="J976" s="12"/>
      <c r="K976" s="11"/>
      <c r="M976" s="10"/>
    </row>
    <row r="977" spans="7:13" s="9" customFormat="1" ht="15" hidden="1" customHeight="1">
      <c r="G977" s="13"/>
      <c r="H977" s="12"/>
      <c r="I977" s="12"/>
      <c r="J977" s="12"/>
      <c r="K977" s="11"/>
      <c r="M977" s="10"/>
    </row>
    <row r="978" spans="7:13" s="9" customFormat="1" ht="15" hidden="1" customHeight="1">
      <c r="G978" s="13"/>
      <c r="H978" s="12"/>
      <c r="I978" s="12"/>
      <c r="J978" s="12"/>
      <c r="K978" s="11"/>
      <c r="M978" s="10"/>
    </row>
    <row r="979" spans="7:13" s="9" customFormat="1" ht="15" hidden="1" customHeight="1">
      <c r="G979" s="13"/>
      <c r="H979" s="12"/>
      <c r="I979" s="12"/>
      <c r="J979" s="12"/>
      <c r="K979" s="11"/>
      <c r="M979" s="10"/>
    </row>
    <row r="980" spans="7:13" s="9" customFormat="1" ht="15" hidden="1" customHeight="1">
      <c r="G980" s="13"/>
      <c r="H980" s="12"/>
      <c r="I980" s="12"/>
      <c r="J980" s="12"/>
      <c r="K980" s="11"/>
      <c r="M980" s="10"/>
    </row>
    <row r="981" spans="7:13" s="9" customFormat="1" ht="15" hidden="1" customHeight="1">
      <c r="G981" s="13"/>
      <c r="H981" s="12"/>
      <c r="I981" s="12"/>
      <c r="J981" s="12"/>
      <c r="K981" s="11"/>
      <c r="M981" s="10"/>
    </row>
    <row r="982" spans="7:13" s="9" customFormat="1" ht="15" hidden="1" customHeight="1">
      <c r="G982" s="13"/>
      <c r="H982" s="12"/>
      <c r="I982" s="12"/>
      <c r="J982" s="12"/>
      <c r="K982" s="11"/>
      <c r="M982" s="10"/>
    </row>
    <row r="983" spans="7:13" s="9" customFormat="1" ht="15" hidden="1" customHeight="1">
      <c r="G983" s="13"/>
      <c r="H983" s="12"/>
      <c r="I983" s="12"/>
      <c r="J983" s="12"/>
      <c r="K983" s="11"/>
      <c r="M983" s="10"/>
    </row>
    <row r="984" spans="7:13" s="9" customFormat="1" ht="15" hidden="1" customHeight="1">
      <c r="G984" s="13"/>
      <c r="H984" s="12"/>
      <c r="I984" s="12"/>
      <c r="J984" s="12"/>
      <c r="K984" s="11"/>
      <c r="M984" s="10"/>
    </row>
    <row r="985" spans="7:13" s="9" customFormat="1" ht="15" hidden="1" customHeight="1">
      <c r="G985" s="13"/>
      <c r="H985" s="12"/>
      <c r="I985" s="12"/>
      <c r="J985" s="12"/>
      <c r="K985" s="11"/>
      <c r="M985" s="10"/>
    </row>
    <row r="986" spans="7:13" s="9" customFormat="1" ht="15" hidden="1" customHeight="1">
      <c r="G986" s="13"/>
      <c r="H986" s="12"/>
      <c r="I986" s="12"/>
      <c r="J986" s="12"/>
      <c r="K986" s="11"/>
      <c r="M986" s="10"/>
    </row>
    <row r="987" spans="7:13" s="9" customFormat="1" ht="15" hidden="1" customHeight="1">
      <c r="G987" s="13"/>
      <c r="H987" s="12"/>
      <c r="I987" s="12"/>
      <c r="J987" s="12"/>
      <c r="K987" s="11"/>
      <c r="M987" s="10"/>
    </row>
    <row r="988" spans="7:13" s="9" customFormat="1" ht="15" hidden="1" customHeight="1">
      <c r="G988" s="13"/>
      <c r="H988" s="12"/>
      <c r="I988" s="12"/>
      <c r="J988" s="12"/>
      <c r="K988" s="11"/>
      <c r="M988" s="10"/>
    </row>
    <row r="989" spans="7:13" s="9" customFormat="1" ht="15" hidden="1" customHeight="1">
      <c r="G989" s="13"/>
      <c r="H989" s="12"/>
      <c r="I989" s="12"/>
      <c r="J989" s="12"/>
      <c r="K989" s="11"/>
      <c r="M989" s="10"/>
    </row>
    <row r="990" spans="7:13" s="9" customFormat="1" ht="15" hidden="1" customHeight="1">
      <c r="G990" s="13"/>
      <c r="H990" s="12"/>
      <c r="I990" s="12"/>
      <c r="J990" s="12"/>
      <c r="K990" s="11"/>
      <c r="M990" s="10"/>
    </row>
    <row r="991" spans="7:13" s="9" customFormat="1" ht="15" hidden="1" customHeight="1">
      <c r="G991" s="13"/>
      <c r="H991" s="12"/>
      <c r="I991" s="12"/>
      <c r="J991" s="12"/>
      <c r="K991" s="11"/>
      <c r="M991" s="10"/>
    </row>
    <row r="992" spans="7:13" s="9" customFormat="1" ht="15" hidden="1" customHeight="1">
      <c r="G992" s="13"/>
      <c r="H992" s="12"/>
      <c r="I992" s="12"/>
      <c r="J992" s="12"/>
      <c r="K992" s="11"/>
      <c r="M992" s="10"/>
    </row>
    <row r="993" spans="7:13" s="9" customFormat="1" ht="15" hidden="1" customHeight="1">
      <c r="G993" s="13"/>
      <c r="H993" s="12"/>
      <c r="I993" s="12"/>
      <c r="J993" s="12"/>
      <c r="K993" s="11"/>
      <c r="M993" s="10"/>
    </row>
    <row r="994" spans="7:13" s="9" customFormat="1" ht="15" hidden="1" customHeight="1">
      <c r="G994" s="13"/>
      <c r="H994" s="12"/>
      <c r="I994" s="12"/>
      <c r="J994" s="12"/>
      <c r="K994" s="11"/>
      <c r="M994" s="10"/>
    </row>
    <row r="995" spans="7:13" s="9" customFormat="1" ht="15" hidden="1" customHeight="1">
      <c r="G995" s="13"/>
      <c r="H995" s="12"/>
      <c r="I995" s="12"/>
      <c r="J995" s="12"/>
      <c r="K995" s="11"/>
      <c r="M995" s="10"/>
    </row>
    <row r="996" spans="7:13" s="9" customFormat="1" ht="15" hidden="1" customHeight="1">
      <c r="G996" s="13"/>
      <c r="H996" s="12"/>
      <c r="I996" s="12"/>
      <c r="J996" s="12"/>
      <c r="K996" s="11"/>
      <c r="M996" s="10"/>
    </row>
    <row r="997" spans="7:13" s="9" customFormat="1" ht="15" hidden="1" customHeight="1">
      <c r="G997" s="13"/>
      <c r="H997" s="12"/>
      <c r="I997" s="12"/>
      <c r="J997" s="12"/>
      <c r="K997" s="11"/>
      <c r="M997" s="10"/>
    </row>
    <row r="998" spans="7:13" s="9" customFormat="1" ht="15" hidden="1" customHeight="1">
      <c r="G998" s="13"/>
      <c r="H998" s="12"/>
      <c r="I998" s="12"/>
      <c r="J998" s="12"/>
      <c r="K998" s="11"/>
      <c r="M998" s="10"/>
    </row>
    <row r="999" spans="7:13" s="9" customFormat="1" ht="15" hidden="1" customHeight="1">
      <c r="G999" s="13"/>
      <c r="H999" s="12"/>
      <c r="I999" s="12"/>
      <c r="J999" s="12"/>
      <c r="K999" s="11"/>
      <c r="M999" s="10"/>
    </row>
    <row r="1000" spans="7:13" s="9" customFormat="1" ht="15" hidden="1" customHeight="1">
      <c r="G1000" s="13"/>
      <c r="H1000" s="12"/>
      <c r="I1000" s="12"/>
      <c r="J1000" s="12"/>
      <c r="K1000" s="11"/>
      <c r="M1000" s="10"/>
    </row>
    <row r="1001" spans="7:13" s="9" customFormat="1" ht="15" hidden="1" customHeight="1">
      <c r="G1001" s="13"/>
      <c r="H1001" s="12"/>
      <c r="I1001" s="12"/>
      <c r="J1001" s="12"/>
      <c r="K1001" s="11"/>
      <c r="M1001" s="10"/>
    </row>
    <row r="1002" spans="7:13" s="9" customFormat="1" ht="15" hidden="1" customHeight="1">
      <c r="G1002" s="13"/>
      <c r="H1002" s="12"/>
      <c r="I1002" s="12"/>
      <c r="J1002" s="12"/>
      <c r="K1002" s="11"/>
      <c r="M1002" s="10"/>
    </row>
    <row r="1003" spans="7:13" s="9" customFormat="1" ht="15" hidden="1" customHeight="1">
      <c r="G1003" s="13"/>
      <c r="H1003" s="12"/>
      <c r="I1003" s="12"/>
      <c r="J1003" s="12"/>
      <c r="K1003" s="11"/>
      <c r="M1003" s="10"/>
    </row>
    <row r="1004" spans="7:13" s="9" customFormat="1" ht="15" hidden="1" customHeight="1">
      <c r="G1004" s="13"/>
      <c r="H1004" s="12"/>
      <c r="I1004" s="12"/>
      <c r="J1004" s="12"/>
      <c r="K1004" s="11"/>
      <c r="M1004" s="10"/>
    </row>
    <row r="1005" spans="7:13" s="9" customFormat="1" ht="15" hidden="1" customHeight="1">
      <c r="G1005" s="13"/>
      <c r="H1005" s="12"/>
      <c r="I1005" s="12"/>
      <c r="J1005" s="12"/>
      <c r="K1005" s="11"/>
      <c r="M1005" s="10"/>
    </row>
    <row r="1006" spans="7:13" s="9" customFormat="1" ht="15" hidden="1" customHeight="1">
      <c r="G1006" s="13"/>
      <c r="H1006" s="12"/>
      <c r="I1006" s="12"/>
      <c r="J1006" s="12"/>
      <c r="K1006" s="11"/>
      <c r="M1006" s="10"/>
    </row>
    <row r="1007" spans="7:13" s="9" customFormat="1" ht="15" hidden="1" customHeight="1">
      <c r="G1007" s="13"/>
      <c r="H1007" s="12"/>
      <c r="I1007" s="12"/>
      <c r="J1007" s="12"/>
      <c r="K1007" s="11"/>
      <c r="M1007" s="10"/>
    </row>
    <row r="1008" spans="7:13" s="9" customFormat="1" ht="15" hidden="1" customHeight="1">
      <c r="G1008" s="13"/>
      <c r="H1008" s="12"/>
      <c r="I1008" s="12"/>
      <c r="J1008" s="12"/>
      <c r="K1008" s="11"/>
      <c r="M1008" s="10"/>
    </row>
    <row r="1009" spans="7:13" s="9" customFormat="1" ht="15" hidden="1" customHeight="1">
      <c r="G1009" s="13"/>
      <c r="H1009" s="12"/>
      <c r="I1009" s="12"/>
      <c r="J1009" s="12"/>
      <c r="K1009" s="11"/>
      <c r="M1009" s="10"/>
    </row>
    <row r="1010" spans="7:13" s="9" customFormat="1" ht="15" hidden="1" customHeight="1">
      <c r="G1010" s="13"/>
      <c r="H1010" s="12"/>
      <c r="I1010" s="12"/>
      <c r="J1010" s="12"/>
      <c r="K1010" s="11"/>
      <c r="M1010" s="10"/>
    </row>
    <row r="1011" spans="7:13" s="9" customFormat="1" ht="15" hidden="1" customHeight="1">
      <c r="G1011" s="13"/>
      <c r="H1011" s="12"/>
      <c r="I1011" s="12"/>
      <c r="J1011" s="12"/>
      <c r="K1011" s="11"/>
      <c r="M1011" s="10"/>
    </row>
    <row r="1012" spans="7:13" s="9" customFormat="1" ht="15" hidden="1" customHeight="1">
      <c r="G1012" s="13"/>
      <c r="H1012" s="12"/>
      <c r="I1012" s="12"/>
      <c r="J1012" s="12"/>
      <c r="K1012" s="11"/>
      <c r="M1012" s="10"/>
    </row>
    <row r="1013" spans="7:13" s="9" customFormat="1" ht="15" hidden="1" customHeight="1">
      <c r="G1013" s="13"/>
      <c r="H1013" s="12"/>
      <c r="I1013" s="12"/>
      <c r="J1013" s="12"/>
      <c r="K1013" s="11"/>
      <c r="M1013" s="10"/>
    </row>
    <row r="1014" spans="7:13" s="9" customFormat="1" ht="15" hidden="1" customHeight="1">
      <c r="G1014" s="13"/>
      <c r="H1014" s="12"/>
      <c r="I1014" s="12"/>
      <c r="J1014" s="12"/>
      <c r="K1014" s="11"/>
      <c r="M1014" s="10"/>
    </row>
    <row r="1015" spans="7:13" s="9" customFormat="1" ht="15" hidden="1" customHeight="1">
      <c r="G1015" s="13"/>
      <c r="H1015" s="12"/>
      <c r="I1015" s="12"/>
      <c r="J1015" s="12"/>
      <c r="K1015" s="11"/>
      <c r="M1015" s="10"/>
    </row>
    <row r="1016" spans="7:13" s="9" customFormat="1" ht="15" hidden="1" customHeight="1">
      <c r="G1016" s="13"/>
      <c r="H1016" s="12"/>
      <c r="I1016" s="12"/>
      <c r="J1016" s="12"/>
      <c r="K1016" s="11"/>
      <c r="M1016" s="10"/>
    </row>
    <row r="1017" spans="7:13" s="9" customFormat="1" ht="15" hidden="1" customHeight="1">
      <c r="G1017" s="13"/>
      <c r="H1017" s="12"/>
      <c r="I1017" s="12"/>
      <c r="J1017" s="12"/>
      <c r="K1017" s="11"/>
      <c r="M1017" s="10"/>
    </row>
    <row r="1018" spans="7:13" s="9" customFormat="1" ht="15" hidden="1" customHeight="1">
      <c r="G1018" s="13"/>
      <c r="H1018" s="12"/>
      <c r="I1018" s="12"/>
      <c r="J1018" s="12"/>
      <c r="K1018" s="11"/>
      <c r="M1018" s="10"/>
    </row>
    <row r="1019" spans="7:13" s="9" customFormat="1" ht="15" hidden="1" customHeight="1">
      <c r="G1019" s="13"/>
      <c r="H1019" s="12"/>
      <c r="I1019" s="12"/>
      <c r="J1019" s="12"/>
      <c r="K1019" s="11"/>
      <c r="M1019" s="10"/>
    </row>
    <row r="1020" spans="7:13" s="9" customFormat="1" ht="15" hidden="1" customHeight="1">
      <c r="G1020" s="13"/>
      <c r="H1020" s="12"/>
      <c r="I1020" s="12"/>
      <c r="J1020" s="12"/>
      <c r="K1020" s="11"/>
      <c r="M1020" s="10"/>
    </row>
    <row r="1021" spans="7:13" s="9" customFormat="1" ht="15" hidden="1" customHeight="1">
      <c r="G1021" s="13"/>
      <c r="H1021" s="12"/>
      <c r="I1021" s="12"/>
      <c r="J1021" s="12"/>
      <c r="K1021" s="11"/>
      <c r="M1021" s="10"/>
    </row>
    <row r="1022" spans="7:13" s="9" customFormat="1" ht="15" hidden="1" customHeight="1">
      <c r="G1022" s="13"/>
      <c r="H1022" s="12"/>
      <c r="I1022" s="12"/>
      <c r="J1022" s="12"/>
      <c r="K1022" s="11"/>
      <c r="M1022" s="10"/>
    </row>
    <row r="1023" spans="7:13" s="9" customFormat="1" ht="15" hidden="1" customHeight="1">
      <c r="G1023" s="13"/>
      <c r="H1023" s="12"/>
      <c r="I1023" s="12"/>
      <c r="J1023" s="12"/>
      <c r="K1023" s="11"/>
      <c r="M1023" s="10"/>
    </row>
    <row r="1024" spans="7:13" s="9" customFormat="1" ht="15" hidden="1" customHeight="1">
      <c r="G1024" s="13"/>
      <c r="H1024" s="12"/>
      <c r="I1024" s="12"/>
      <c r="J1024" s="12"/>
      <c r="K1024" s="11"/>
      <c r="M1024" s="10"/>
    </row>
    <row r="1025" spans="7:13" s="9" customFormat="1" ht="15" hidden="1" customHeight="1">
      <c r="G1025" s="13"/>
      <c r="H1025" s="12"/>
      <c r="I1025" s="12"/>
      <c r="J1025" s="12"/>
      <c r="K1025" s="11"/>
      <c r="M1025" s="10"/>
    </row>
    <row r="1026" spans="7:13" s="9" customFormat="1" ht="15" hidden="1" customHeight="1">
      <c r="G1026" s="13"/>
      <c r="H1026" s="12"/>
      <c r="I1026" s="12"/>
      <c r="J1026" s="12"/>
      <c r="K1026" s="11"/>
      <c r="M1026" s="10"/>
    </row>
    <row r="1027" spans="7:13" s="9" customFormat="1" ht="15" hidden="1" customHeight="1">
      <c r="G1027" s="13"/>
      <c r="H1027" s="12"/>
      <c r="I1027" s="12"/>
      <c r="J1027" s="12"/>
      <c r="K1027" s="11"/>
      <c r="M1027" s="10"/>
    </row>
    <row r="1028" spans="7:13" s="9" customFormat="1" ht="15" hidden="1" customHeight="1">
      <c r="G1028" s="13"/>
      <c r="H1028" s="12"/>
      <c r="I1028" s="12"/>
      <c r="J1028" s="12"/>
      <c r="K1028" s="11"/>
      <c r="M1028" s="10"/>
    </row>
    <row r="1029" spans="7:13" s="9" customFormat="1" ht="15" hidden="1" customHeight="1">
      <c r="G1029" s="13"/>
      <c r="H1029" s="12"/>
      <c r="I1029" s="12"/>
      <c r="J1029" s="12"/>
      <c r="K1029" s="11"/>
      <c r="M1029" s="10"/>
    </row>
    <row r="1030" spans="7:13" s="9" customFormat="1" ht="15" hidden="1" customHeight="1">
      <c r="G1030" s="13"/>
      <c r="H1030" s="12"/>
      <c r="I1030" s="12"/>
      <c r="J1030" s="12"/>
      <c r="K1030" s="11"/>
      <c r="M1030" s="10"/>
    </row>
    <row r="1031" spans="7:13" s="9" customFormat="1" ht="15" hidden="1" customHeight="1">
      <c r="G1031" s="13"/>
      <c r="H1031" s="12"/>
      <c r="I1031" s="12"/>
      <c r="J1031" s="12"/>
      <c r="K1031" s="11"/>
      <c r="M1031" s="10"/>
    </row>
    <row r="1032" spans="7:13" s="9" customFormat="1" ht="15" hidden="1" customHeight="1">
      <c r="G1032" s="13"/>
      <c r="H1032" s="12"/>
      <c r="I1032" s="12"/>
      <c r="J1032" s="12"/>
      <c r="K1032" s="11"/>
      <c r="M1032" s="10"/>
    </row>
    <row r="1033" spans="7:13" s="9" customFormat="1" ht="15" hidden="1" customHeight="1">
      <c r="G1033" s="13"/>
      <c r="H1033" s="12"/>
      <c r="I1033" s="12"/>
      <c r="J1033" s="12"/>
      <c r="K1033" s="11"/>
      <c r="M1033" s="10"/>
    </row>
    <row r="1034" spans="7:13" s="9" customFormat="1" ht="15" hidden="1" customHeight="1">
      <c r="G1034" s="13"/>
      <c r="H1034" s="12"/>
      <c r="I1034" s="12"/>
      <c r="J1034" s="12"/>
      <c r="K1034" s="11"/>
      <c r="M1034" s="10"/>
    </row>
    <row r="1035" spans="7:13" s="9" customFormat="1" ht="15" hidden="1" customHeight="1">
      <c r="G1035" s="13"/>
      <c r="H1035" s="12"/>
      <c r="I1035" s="12"/>
      <c r="J1035" s="12"/>
      <c r="K1035" s="11"/>
      <c r="M1035" s="10"/>
    </row>
    <row r="1036" spans="7:13" s="9" customFormat="1" ht="15" hidden="1" customHeight="1">
      <c r="G1036" s="13"/>
      <c r="H1036" s="12"/>
      <c r="I1036" s="12"/>
      <c r="J1036" s="12"/>
      <c r="K1036" s="11"/>
      <c r="M1036" s="10"/>
    </row>
    <row r="1037" spans="7:13" s="9" customFormat="1" ht="15" hidden="1" customHeight="1">
      <c r="G1037" s="13"/>
      <c r="H1037" s="12"/>
      <c r="I1037" s="12"/>
      <c r="J1037" s="12"/>
      <c r="K1037" s="11"/>
      <c r="M1037" s="10"/>
    </row>
    <row r="1038" spans="7:13" s="9" customFormat="1" ht="15" hidden="1" customHeight="1">
      <c r="G1038" s="13"/>
      <c r="H1038" s="12"/>
      <c r="I1038" s="12"/>
      <c r="J1038" s="12"/>
      <c r="K1038" s="11"/>
      <c r="M1038" s="10"/>
    </row>
    <row r="1039" spans="7:13" s="9" customFormat="1" ht="15" hidden="1" customHeight="1">
      <c r="G1039" s="13"/>
      <c r="H1039" s="12"/>
      <c r="I1039" s="12"/>
      <c r="J1039" s="12"/>
      <c r="K1039" s="11"/>
      <c r="M1039" s="10"/>
    </row>
    <row r="1040" spans="7:13" s="9" customFormat="1" ht="15" hidden="1" customHeight="1">
      <c r="G1040" s="13"/>
      <c r="H1040" s="12"/>
      <c r="I1040" s="12"/>
      <c r="J1040" s="12"/>
      <c r="K1040" s="11"/>
      <c r="M1040" s="10"/>
    </row>
    <row r="1041" spans="7:13" s="9" customFormat="1" ht="15" hidden="1" customHeight="1">
      <c r="G1041" s="13"/>
      <c r="H1041" s="12"/>
      <c r="I1041" s="12"/>
      <c r="J1041" s="12"/>
      <c r="K1041" s="11"/>
      <c r="M1041" s="10"/>
    </row>
    <row r="1042" spans="7:13" s="9" customFormat="1" ht="15" hidden="1" customHeight="1">
      <c r="G1042" s="13"/>
      <c r="H1042" s="12"/>
      <c r="I1042" s="12"/>
      <c r="J1042" s="12"/>
      <c r="K1042" s="11"/>
      <c r="M1042" s="10"/>
    </row>
    <row r="1043" spans="7:13" s="9" customFormat="1" ht="15" hidden="1" customHeight="1">
      <c r="G1043" s="13"/>
      <c r="H1043" s="12"/>
      <c r="I1043" s="12"/>
      <c r="J1043" s="12"/>
      <c r="K1043" s="11"/>
      <c r="M1043" s="10"/>
    </row>
    <row r="1044" spans="7:13" s="9" customFormat="1" ht="15" hidden="1" customHeight="1">
      <c r="G1044" s="13"/>
      <c r="H1044" s="12"/>
      <c r="I1044" s="12"/>
      <c r="J1044" s="12"/>
      <c r="K1044" s="11"/>
      <c r="M1044" s="10"/>
    </row>
    <row r="1045" spans="7:13" s="9" customFormat="1" ht="15" hidden="1" customHeight="1">
      <c r="G1045" s="13"/>
      <c r="H1045" s="12"/>
      <c r="I1045" s="12"/>
      <c r="J1045" s="12"/>
      <c r="K1045" s="11"/>
      <c r="M1045" s="10"/>
    </row>
    <row r="1046" spans="7:13" s="9" customFormat="1" ht="15" hidden="1" customHeight="1">
      <c r="G1046" s="13"/>
      <c r="H1046" s="12"/>
      <c r="I1046" s="12"/>
      <c r="J1046" s="12"/>
      <c r="K1046" s="11"/>
      <c r="M1046" s="10"/>
    </row>
    <row r="1047" spans="7:13" s="9" customFormat="1" ht="15" hidden="1" customHeight="1">
      <c r="G1047" s="13"/>
      <c r="H1047" s="12"/>
      <c r="I1047" s="12"/>
      <c r="J1047" s="12"/>
      <c r="K1047" s="11"/>
      <c r="M1047" s="10"/>
    </row>
    <row r="1048" spans="7:13" s="9" customFormat="1" ht="15" hidden="1" customHeight="1">
      <c r="G1048" s="13"/>
      <c r="H1048" s="12"/>
      <c r="I1048" s="12"/>
      <c r="J1048" s="12"/>
      <c r="K1048" s="11"/>
      <c r="M1048" s="10"/>
    </row>
    <row r="1049" spans="7:13" s="9" customFormat="1" ht="15" hidden="1" customHeight="1">
      <c r="G1049" s="13"/>
      <c r="H1049" s="12"/>
      <c r="I1049" s="12"/>
      <c r="J1049" s="12"/>
      <c r="K1049" s="11"/>
      <c r="M1049" s="10"/>
    </row>
    <row r="1050" spans="7:13" s="9" customFormat="1" ht="15" hidden="1" customHeight="1">
      <c r="G1050" s="13"/>
      <c r="H1050" s="12"/>
      <c r="I1050" s="12"/>
      <c r="J1050" s="12"/>
      <c r="K1050" s="11"/>
      <c r="M1050" s="10"/>
    </row>
    <row r="1051" spans="7:13" s="9" customFormat="1" ht="15" hidden="1" customHeight="1">
      <c r="G1051" s="13"/>
      <c r="H1051" s="12"/>
      <c r="I1051" s="12"/>
      <c r="J1051" s="12"/>
      <c r="K1051" s="11"/>
      <c r="M1051" s="10"/>
    </row>
    <row r="1052" spans="7:13" s="9" customFormat="1" ht="15" hidden="1" customHeight="1">
      <c r="G1052" s="13"/>
      <c r="H1052" s="12"/>
      <c r="I1052" s="12"/>
      <c r="J1052" s="12"/>
      <c r="K1052" s="11"/>
      <c r="M1052" s="10"/>
    </row>
    <row r="1053" spans="7:13" s="9" customFormat="1" ht="15" hidden="1" customHeight="1">
      <c r="G1053" s="13"/>
      <c r="H1053" s="12"/>
      <c r="I1053" s="12"/>
      <c r="J1053" s="12"/>
      <c r="K1053" s="11"/>
      <c r="M1053" s="10"/>
    </row>
    <row r="1054" spans="7:13" s="9" customFormat="1" ht="15" hidden="1" customHeight="1">
      <c r="G1054" s="13"/>
      <c r="H1054" s="12"/>
      <c r="I1054" s="12"/>
      <c r="J1054" s="12"/>
      <c r="K1054" s="11"/>
      <c r="M1054" s="10"/>
    </row>
    <row r="1055" spans="7:13" s="9" customFormat="1" ht="15" hidden="1" customHeight="1">
      <c r="G1055" s="13"/>
      <c r="H1055" s="12"/>
      <c r="I1055" s="12"/>
      <c r="J1055" s="12"/>
      <c r="K1055" s="11"/>
      <c r="M1055" s="10"/>
    </row>
    <row r="1056" spans="7:13" s="9" customFormat="1" ht="15" hidden="1" customHeight="1">
      <c r="G1056" s="13"/>
      <c r="H1056" s="12"/>
      <c r="I1056" s="12"/>
      <c r="J1056" s="12"/>
      <c r="K1056" s="11"/>
      <c r="M1056" s="10"/>
    </row>
    <row r="1057" spans="7:13" s="9" customFormat="1" ht="15" hidden="1" customHeight="1">
      <c r="G1057" s="13"/>
      <c r="H1057" s="12"/>
      <c r="I1057" s="12"/>
      <c r="J1057" s="12"/>
      <c r="K1057" s="11"/>
      <c r="M1057" s="10"/>
    </row>
    <row r="1058" spans="7:13" s="9" customFormat="1" ht="15" hidden="1" customHeight="1">
      <c r="G1058" s="13"/>
      <c r="H1058" s="12"/>
      <c r="I1058" s="12"/>
      <c r="J1058" s="12"/>
      <c r="K1058" s="11"/>
      <c r="M1058" s="10"/>
    </row>
    <row r="1059" spans="7:13" s="9" customFormat="1" ht="15" hidden="1" customHeight="1">
      <c r="G1059" s="13"/>
      <c r="H1059" s="12"/>
      <c r="I1059" s="12"/>
      <c r="J1059" s="12"/>
      <c r="K1059" s="11"/>
      <c r="M1059" s="10"/>
    </row>
    <row r="1060" spans="7:13" s="9" customFormat="1" ht="15" hidden="1" customHeight="1">
      <c r="G1060" s="13"/>
      <c r="H1060" s="12"/>
      <c r="I1060" s="12"/>
      <c r="J1060" s="12"/>
      <c r="K1060" s="11"/>
      <c r="M1060" s="10"/>
    </row>
    <row r="1061" spans="7:13" s="9" customFormat="1" ht="15" hidden="1" customHeight="1">
      <c r="G1061" s="13"/>
      <c r="H1061" s="12"/>
      <c r="I1061" s="12"/>
      <c r="J1061" s="12"/>
      <c r="K1061" s="11"/>
      <c r="M1061" s="10"/>
    </row>
    <row r="1062" spans="7:13" s="9" customFormat="1" ht="15" hidden="1" customHeight="1">
      <c r="G1062" s="13"/>
      <c r="H1062" s="12"/>
      <c r="I1062" s="12"/>
      <c r="J1062" s="12"/>
      <c r="K1062" s="11"/>
      <c r="M1062" s="10"/>
    </row>
    <row r="1063" spans="7:13" s="9" customFormat="1" ht="15" hidden="1" customHeight="1">
      <c r="G1063" s="13"/>
      <c r="H1063" s="12"/>
      <c r="I1063" s="12"/>
      <c r="J1063" s="12"/>
      <c r="K1063" s="11"/>
      <c r="M1063" s="10"/>
    </row>
    <row r="1064" spans="7:13" s="9" customFormat="1" ht="15" hidden="1" customHeight="1">
      <c r="G1064" s="13"/>
      <c r="H1064" s="12"/>
      <c r="I1064" s="12"/>
      <c r="J1064" s="12"/>
      <c r="K1064" s="11"/>
      <c r="M1064" s="10"/>
    </row>
    <row r="1065" spans="7:13" s="9" customFormat="1" ht="15" hidden="1" customHeight="1">
      <c r="G1065" s="13"/>
      <c r="H1065" s="12"/>
      <c r="I1065" s="12"/>
      <c r="J1065" s="12"/>
      <c r="K1065" s="11"/>
      <c r="M1065" s="10"/>
    </row>
    <row r="1066" spans="7:13" s="9" customFormat="1" ht="15" hidden="1" customHeight="1">
      <c r="G1066" s="13"/>
      <c r="H1066" s="12"/>
      <c r="I1066" s="12"/>
      <c r="J1066" s="12"/>
      <c r="K1066" s="11"/>
      <c r="M1066" s="10"/>
    </row>
    <row r="1067" spans="7:13" s="9" customFormat="1" ht="15" hidden="1" customHeight="1">
      <c r="G1067" s="13"/>
      <c r="H1067" s="12"/>
      <c r="I1067" s="12"/>
      <c r="J1067" s="12"/>
      <c r="K1067" s="11"/>
      <c r="M1067" s="10"/>
    </row>
    <row r="1068" spans="7:13" s="9" customFormat="1" ht="15" hidden="1" customHeight="1">
      <c r="G1068" s="13"/>
      <c r="H1068" s="12"/>
      <c r="I1068" s="12"/>
      <c r="J1068" s="12"/>
      <c r="K1068" s="11"/>
      <c r="M1068" s="10"/>
    </row>
    <row r="1069" spans="7:13" s="9" customFormat="1" ht="15" hidden="1" customHeight="1">
      <c r="G1069" s="13"/>
      <c r="H1069" s="12"/>
      <c r="I1069" s="12"/>
      <c r="J1069" s="12"/>
      <c r="K1069" s="11"/>
      <c r="M1069" s="10"/>
    </row>
    <row r="1070" spans="7:13" s="9" customFormat="1" ht="15" hidden="1" customHeight="1">
      <c r="G1070" s="13"/>
      <c r="H1070" s="12"/>
      <c r="I1070" s="12"/>
      <c r="J1070" s="12"/>
      <c r="K1070" s="11"/>
      <c r="M1070" s="10"/>
    </row>
    <row r="1071" spans="7:13" s="9" customFormat="1" ht="15" hidden="1" customHeight="1">
      <c r="G1071" s="13"/>
      <c r="H1071" s="12"/>
      <c r="I1071" s="12"/>
      <c r="J1071" s="12"/>
      <c r="K1071" s="11"/>
      <c r="M1071" s="10"/>
    </row>
    <row r="1072" spans="7:13" s="9" customFormat="1" ht="15" hidden="1" customHeight="1">
      <c r="G1072" s="13"/>
      <c r="H1072" s="12"/>
      <c r="I1072" s="12"/>
      <c r="J1072" s="12"/>
      <c r="K1072" s="11"/>
      <c r="M1072" s="10"/>
    </row>
    <row r="1073" spans="7:13" s="9" customFormat="1" ht="15" hidden="1" customHeight="1">
      <c r="G1073" s="13"/>
      <c r="H1073" s="12"/>
      <c r="I1073" s="12"/>
      <c r="J1073" s="12"/>
      <c r="K1073" s="11"/>
      <c r="M1073" s="10"/>
    </row>
    <row r="1074" spans="7:13" s="9" customFormat="1" ht="15" hidden="1" customHeight="1">
      <c r="G1074" s="13"/>
      <c r="H1074" s="12"/>
      <c r="I1074" s="12"/>
      <c r="J1074" s="12"/>
      <c r="K1074" s="11"/>
      <c r="M1074" s="10"/>
    </row>
    <row r="1075" spans="7:13" s="9" customFormat="1" ht="15" hidden="1" customHeight="1">
      <c r="G1075" s="13"/>
      <c r="H1075" s="12"/>
      <c r="I1075" s="12"/>
      <c r="J1075" s="12"/>
      <c r="K1075" s="11"/>
      <c r="M1075" s="10"/>
    </row>
    <row r="1076" spans="7:13" s="9" customFormat="1" ht="15" hidden="1" customHeight="1">
      <c r="G1076" s="13"/>
      <c r="H1076" s="12"/>
      <c r="I1076" s="12"/>
      <c r="J1076" s="12"/>
      <c r="K1076" s="11"/>
      <c r="M1076" s="10"/>
    </row>
    <row r="1077" spans="7:13" s="9" customFormat="1" ht="15" hidden="1" customHeight="1">
      <c r="G1077" s="13"/>
      <c r="H1077" s="12"/>
      <c r="I1077" s="12"/>
      <c r="J1077" s="12"/>
      <c r="K1077" s="11"/>
      <c r="M1077" s="10"/>
    </row>
    <row r="1078" spans="7:13" s="9" customFormat="1" ht="15" hidden="1" customHeight="1">
      <c r="G1078" s="13"/>
      <c r="H1078" s="12"/>
      <c r="I1078" s="12"/>
      <c r="J1078" s="12"/>
      <c r="K1078" s="11"/>
      <c r="M1078" s="10"/>
    </row>
    <row r="1079" spans="7:13" s="9" customFormat="1" ht="15" hidden="1" customHeight="1">
      <c r="G1079" s="13"/>
      <c r="H1079" s="12"/>
      <c r="I1079" s="12"/>
      <c r="J1079" s="12"/>
      <c r="K1079" s="11"/>
      <c r="M1079" s="10"/>
    </row>
    <row r="1080" spans="7:13" s="9" customFormat="1" ht="15" hidden="1" customHeight="1">
      <c r="G1080" s="13"/>
      <c r="H1080" s="12"/>
      <c r="I1080" s="12"/>
      <c r="J1080" s="12"/>
      <c r="K1080" s="11"/>
      <c r="M1080" s="10"/>
    </row>
    <row r="1081" spans="7:13" s="9" customFormat="1" ht="15" hidden="1" customHeight="1">
      <c r="G1081" s="13"/>
      <c r="H1081" s="12"/>
      <c r="I1081" s="12"/>
      <c r="J1081" s="12"/>
      <c r="K1081" s="11"/>
      <c r="M1081" s="10"/>
    </row>
    <row r="1082" spans="7:13" s="9" customFormat="1" ht="15" hidden="1" customHeight="1">
      <c r="G1082" s="13"/>
      <c r="H1082" s="12"/>
      <c r="I1082" s="12"/>
      <c r="J1082" s="12"/>
      <c r="K1082" s="11"/>
      <c r="M1082" s="10"/>
    </row>
    <row r="1083" spans="7:13" s="9" customFormat="1" ht="15" hidden="1" customHeight="1">
      <c r="G1083" s="13"/>
      <c r="H1083" s="12"/>
      <c r="I1083" s="12"/>
      <c r="J1083" s="12"/>
      <c r="K1083" s="11"/>
      <c r="M1083" s="10"/>
    </row>
    <row r="1084" spans="7:13" s="9" customFormat="1" ht="15" hidden="1" customHeight="1">
      <c r="G1084" s="13"/>
      <c r="H1084" s="12"/>
      <c r="I1084" s="12"/>
      <c r="J1084" s="12"/>
      <c r="K1084" s="11"/>
      <c r="M1084" s="10"/>
    </row>
    <row r="1085" spans="7:13" s="9" customFormat="1" ht="15" hidden="1" customHeight="1">
      <c r="G1085" s="13"/>
      <c r="H1085" s="12"/>
      <c r="I1085" s="12"/>
      <c r="J1085" s="12"/>
      <c r="K1085" s="11"/>
      <c r="M1085" s="10"/>
    </row>
    <row r="1086" spans="7:13" s="9" customFormat="1" ht="15" hidden="1" customHeight="1">
      <c r="G1086" s="13"/>
      <c r="H1086" s="12"/>
      <c r="I1086" s="12"/>
      <c r="J1086" s="12"/>
      <c r="K1086" s="11"/>
      <c r="M1086" s="10"/>
    </row>
    <row r="1087" spans="7:13" s="9" customFormat="1" ht="15" hidden="1" customHeight="1">
      <c r="G1087" s="13"/>
      <c r="H1087" s="12"/>
      <c r="I1087" s="12"/>
      <c r="J1087" s="12"/>
      <c r="K1087" s="11"/>
      <c r="M1087" s="10"/>
    </row>
    <row r="1088" spans="7:13" s="9" customFormat="1" ht="15" hidden="1" customHeight="1">
      <c r="G1088" s="13"/>
      <c r="H1088" s="12"/>
      <c r="I1088" s="12"/>
      <c r="J1088" s="12"/>
      <c r="K1088" s="11"/>
      <c r="M1088" s="10"/>
    </row>
    <row r="1089" spans="7:13" s="9" customFormat="1" ht="15" hidden="1" customHeight="1">
      <c r="G1089" s="13"/>
      <c r="H1089" s="12"/>
      <c r="I1089" s="12"/>
      <c r="J1089" s="12"/>
      <c r="K1089" s="11"/>
      <c r="M1089" s="10"/>
    </row>
    <row r="1090" spans="7:13" s="9" customFormat="1" ht="15" hidden="1" customHeight="1">
      <c r="G1090" s="13"/>
      <c r="H1090" s="12"/>
      <c r="I1090" s="12"/>
      <c r="J1090" s="12"/>
      <c r="K1090" s="11"/>
      <c r="M1090" s="10"/>
    </row>
    <row r="1091" spans="7:13" s="9" customFormat="1" ht="15" hidden="1" customHeight="1">
      <c r="G1091" s="13"/>
      <c r="H1091" s="12"/>
      <c r="I1091" s="12"/>
      <c r="J1091" s="12"/>
      <c r="K1091" s="11"/>
      <c r="M1091" s="10"/>
    </row>
    <row r="1092" spans="7:13" s="9" customFormat="1" ht="15" hidden="1" customHeight="1">
      <c r="G1092" s="13"/>
      <c r="H1092" s="12"/>
      <c r="I1092" s="12"/>
      <c r="J1092" s="12"/>
      <c r="K1092" s="11"/>
      <c r="M1092" s="10"/>
    </row>
    <row r="1093" spans="7:13" s="9" customFormat="1" ht="15" hidden="1" customHeight="1">
      <c r="G1093" s="13"/>
      <c r="H1093" s="12"/>
      <c r="I1093" s="12"/>
      <c r="J1093" s="12"/>
      <c r="K1093" s="11"/>
      <c r="M1093" s="10"/>
    </row>
    <row r="1094" spans="7:13" s="9" customFormat="1" ht="15" hidden="1" customHeight="1">
      <c r="G1094" s="13"/>
      <c r="H1094" s="12"/>
      <c r="I1094" s="12"/>
      <c r="J1094" s="12"/>
      <c r="K1094" s="11"/>
      <c r="M1094" s="10"/>
    </row>
    <row r="1095" spans="7:13" s="9" customFormat="1" ht="15" hidden="1" customHeight="1">
      <c r="G1095" s="13"/>
      <c r="H1095" s="12"/>
      <c r="I1095" s="12"/>
      <c r="J1095" s="12"/>
      <c r="K1095" s="11"/>
      <c r="M1095" s="10"/>
    </row>
    <row r="1096" spans="7:13" s="9" customFormat="1" ht="15" hidden="1" customHeight="1">
      <c r="G1096" s="13"/>
      <c r="H1096" s="12"/>
      <c r="I1096" s="12"/>
      <c r="J1096" s="12"/>
      <c r="K1096" s="11"/>
      <c r="M1096" s="10"/>
    </row>
    <row r="1097" spans="7:13" s="9" customFormat="1" ht="15" hidden="1" customHeight="1">
      <c r="G1097" s="13"/>
      <c r="H1097" s="12"/>
      <c r="I1097" s="12"/>
      <c r="J1097" s="12"/>
      <c r="K1097" s="11"/>
      <c r="M1097" s="10"/>
    </row>
    <row r="1098" spans="7:13" s="9" customFormat="1" ht="15" hidden="1" customHeight="1">
      <c r="G1098" s="13"/>
      <c r="H1098" s="12"/>
      <c r="I1098" s="12"/>
      <c r="J1098" s="12"/>
      <c r="K1098" s="11"/>
      <c r="M1098" s="10"/>
    </row>
    <row r="1099" spans="7:13" s="9" customFormat="1" ht="15" hidden="1" customHeight="1">
      <c r="G1099" s="13"/>
      <c r="H1099" s="12"/>
      <c r="I1099" s="12"/>
      <c r="J1099" s="12"/>
      <c r="K1099" s="11"/>
      <c r="M1099" s="10"/>
    </row>
    <row r="1100" spans="7:13" s="9" customFormat="1" ht="15" hidden="1" customHeight="1">
      <c r="G1100" s="13"/>
      <c r="H1100" s="12"/>
      <c r="I1100" s="12"/>
      <c r="J1100" s="12"/>
      <c r="K1100" s="11"/>
      <c r="M1100" s="10"/>
    </row>
    <row r="1101" spans="7:13" s="9" customFormat="1" ht="15" hidden="1" customHeight="1">
      <c r="G1101" s="13"/>
      <c r="H1101" s="12"/>
      <c r="I1101" s="12"/>
      <c r="J1101" s="12"/>
      <c r="K1101" s="11"/>
      <c r="M1101" s="10"/>
    </row>
    <row r="1102" spans="7:13" s="9" customFormat="1" ht="15" hidden="1" customHeight="1">
      <c r="G1102" s="13"/>
      <c r="H1102" s="12"/>
      <c r="I1102" s="12"/>
      <c r="J1102" s="12"/>
      <c r="K1102" s="11"/>
      <c r="M1102" s="10"/>
    </row>
    <row r="1103" spans="7:13" s="9" customFormat="1" ht="15" hidden="1" customHeight="1">
      <c r="G1103" s="13"/>
      <c r="H1103" s="12"/>
      <c r="I1103" s="12"/>
      <c r="J1103" s="12"/>
      <c r="K1103" s="11"/>
      <c r="M1103" s="10"/>
    </row>
    <row r="1104" spans="7:13" s="9" customFormat="1" ht="15" hidden="1" customHeight="1">
      <c r="G1104" s="13"/>
      <c r="H1104" s="12"/>
      <c r="I1104" s="12"/>
      <c r="J1104" s="12"/>
      <c r="K1104" s="11"/>
      <c r="M1104" s="10"/>
    </row>
    <row r="1105" spans="7:13" s="9" customFormat="1" ht="15" hidden="1" customHeight="1">
      <c r="G1105" s="13"/>
      <c r="H1105" s="12"/>
      <c r="I1105" s="12"/>
      <c r="J1105" s="12"/>
      <c r="K1105" s="11"/>
      <c r="M1105" s="10"/>
    </row>
    <row r="1106" spans="7:13" s="9" customFormat="1" ht="15" hidden="1" customHeight="1">
      <c r="G1106" s="13"/>
      <c r="H1106" s="12"/>
      <c r="I1106" s="12"/>
      <c r="J1106" s="12"/>
      <c r="K1106" s="11"/>
      <c r="M1106" s="10"/>
    </row>
    <row r="1107" spans="7:13" s="9" customFormat="1" ht="15" hidden="1" customHeight="1">
      <c r="G1107" s="13"/>
      <c r="H1107" s="12"/>
      <c r="I1107" s="12"/>
      <c r="J1107" s="12"/>
      <c r="K1107" s="11"/>
      <c r="M1107" s="10"/>
    </row>
    <row r="1108" spans="7:13" s="9" customFormat="1" ht="15" hidden="1" customHeight="1">
      <c r="G1108" s="13"/>
      <c r="H1108" s="12"/>
      <c r="I1108" s="12"/>
      <c r="J1108" s="12"/>
      <c r="K1108" s="11"/>
      <c r="M1108" s="10"/>
    </row>
    <row r="1109" spans="7:13" s="9" customFormat="1" ht="15" hidden="1" customHeight="1">
      <c r="G1109" s="13"/>
      <c r="H1109" s="12"/>
      <c r="I1109" s="12"/>
      <c r="J1109" s="12"/>
      <c r="K1109" s="11"/>
      <c r="M1109" s="10"/>
    </row>
    <row r="1110" spans="7:13" s="9" customFormat="1" ht="15" hidden="1" customHeight="1">
      <c r="G1110" s="13"/>
      <c r="H1110" s="12"/>
      <c r="I1110" s="12"/>
      <c r="J1110" s="12"/>
      <c r="K1110" s="11"/>
      <c r="M1110" s="10"/>
    </row>
    <row r="1111" spans="7:13" s="9" customFormat="1" ht="15" hidden="1" customHeight="1">
      <c r="G1111" s="13"/>
      <c r="H1111" s="12"/>
      <c r="I1111" s="12"/>
      <c r="J1111" s="12"/>
      <c r="K1111" s="11"/>
      <c r="M1111" s="10"/>
    </row>
    <row r="1112" spans="7:13" s="9" customFormat="1" ht="15" hidden="1" customHeight="1">
      <c r="G1112" s="13"/>
      <c r="H1112" s="12"/>
      <c r="I1112" s="12"/>
      <c r="J1112" s="12"/>
      <c r="K1112" s="11"/>
      <c r="M1112" s="10"/>
    </row>
    <row r="1113" spans="7:13" s="9" customFormat="1" ht="15" hidden="1" customHeight="1">
      <c r="G1113" s="13"/>
      <c r="H1113" s="12"/>
      <c r="I1113" s="12"/>
      <c r="J1113" s="12"/>
      <c r="K1113" s="11"/>
      <c r="M1113" s="10"/>
    </row>
    <row r="1114" spans="7:13" s="9" customFormat="1" ht="15" hidden="1" customHeight="1">
      <c r="G1114" s="13"/>
      <c r="H1114" s="12"/>
      <c r="I1114" s="12"/>
      <c r="J1114" s="12"/>
      <c r="K1114" s="11"/>
      <c r="M1114" s="10"/>
    </row>
    <row r="1115" spans="7:13" s="9" customFormat="1" ht="15" hidden="1" customHeight="1">
      <c r="G1115" s="13"/>
      <c r="H1115" s="12"/>
      <c r="I1115" s="12"/>
      <c r="J1115" s="12"/>
      <c r="K1115" s="11"/>
      <c r="M1115" s="10"/>
    </row>
    <row r="1116" spans="7:13" s="9" customFormat="1" ht="15" hidden="1" customHeight="1">
      <c r="G1116" s="13"/>
      <c r="H1116" s="12"/>
      <c r="I1116" s="12"/>
      <c r="J1116" s="12"/>
      <c r="K1116" s="11"/>
      <c r="M1116" s="10"/>
    </row>
    <row r="1117" spans="7:13" s="9" customFormat="1" ht="15" hidden="1" customHeight="1">
      <c r="G1117" s="13"/>
      <c r="H1117" s="12"/>
      <c r="I1117" s="12"/>
      <c r="J1117" s="12"/>
      <c r="K1117" s="11"/>
      <c r="M1117" s="10"/>
    </row>
    <row r="1118" spans="7:13" s="9" customFormat="1" ht="15" hidden="1" customHeight="1">
      <c r="G1118" s="13"/>
      <c r="H1118" s="12"/>
      <c r="I1118" s="12"/>
      <c r="J1118" s="12"/>
      <c r="K1118" s="11"/>
      <c r="M1118" s="10"/>
    </row>
    <row r="1119" spans="7:13" s="9" customFormat="1" ht="15" hidden="1" customHeight="1">
      <c r="G1119" s="13"/>
      <c r="H1119" s="12"/>
      <c r="I1119" s="12"/>
      <c r="J1119" s="12"/>
      <c r="K1119" s="11"/>
      <c r="M1119" s="10"/>
    </row>
    <row r="1120" spans="7:13" s="9" customFormat="1" ht="15" hidden="1" customHeight="1">
      <c r="G1120" s="13"/>
      <c r="H1120" s="12"/>
      <c r="I1120" s="12"/>
      <c r="J1120" s="12"/>
      <c r="K1120" s="11"/>
      <c r="M1120" s="10"/>
    </row>
    <row r="1121" spans="7:13" s="9" customFormat="1" ht="15" hidden="1" customHeight="1">
      <c r="G1121" s="13"/>
      <c r="H1121" s="12"/>
      <c r="I1121" s="12"/>
      <c r="J1121" s="12"/>
      <c r="K1121" s="11"/>
      <c r="M1121" s="10"/>
    </row>
    <row r="1122" spans="7:13" s="9" customFormat="1" ht="15" hidden="1" customHeight="1">
      <c r="G1122" s="13"/>
      <c r="H1122" s="12"/>
      <c r="I1122" s="12"/>
      <c r="J1122" s="12"/>
      <c r="K1122" s="11"/>
      <c r="M1122" s="10"/>
    </row>
    <row r="1123" spans="7:13" s="9" customFormat="1" ht="15" hidden="1" customHeight="1">
      <c r="G1123" s="13"/>
      <c r="H1123" s="12"/>
      <c r="I1123" s="12"/>
      <c r="J1123" s="12"/>
      <c r="K1123" s="11"/>
      <c r="M1123" s="10"/>
    </row>
    <row r="1124" spans="7:13" s="9" customFormat="1" ht="15" hidden="1" customHeight="1">
      <c r="G1124" s="13"/>
      <c r="H1124" s="12"/>
      <c r="I1124" s="12"/>
      <c r="J1124" s="12"/>
      <c r="K1124" s="11"/>
      <c r="M1124" s="10"/>
    </row>
    <row r="1125" spans="7:13" s="9" customFormat="1" ht="15" hidden="1" customHeight="1">
      <c r="G1125" s="13"/>
      <c r="H1125" s="12"/>
      <c r="I1125" s="12"/>
      <c r="J1125" s="12"/>
      <c r="K1125" s="11"/>
      <c r="M1125" s="10"/>
    </row>
    <row r="1126" spans="7:13" s="9" customFormat="1" ht="15" hidden="1" customHeight="1">
      <c r="G1126" s="13"/>
      <c r="H1126" s="12"/>
      <c r="I1126" s="12"/>
      <c r="J1126" s="12"/>
      <c r="K1126" s="11"/>
      <c r="M1126" s="10"/>
    </row>
    <row r="1127" spans="7:13" s="9" customFormat="1" ht="15" hidden="1" customHeight="1">
      <c r="G1127" s="13"/>
      <c r="H1127" s="12"/>
      <c r="I1127" s="12"/>
      <c r="J1127" s="12"/>
      <c r="K1127" s="11"/>
      <c r="M1127" s="10"/>
    </row>
    <row r="1128" spans="7:13" s="9" customFormat="1" ht="15" hidden="1" customHeight="1">
      <c r="G1128" s="13"/>
      <c r="H1128" s="12"/>
      <c r="I1128" s="12"/>
      <c r="J1128" s="12"/>
      <c r="K1128" s="11"/>
      <c r="M1128" s="10"/>
    </row>
    <row r="1129" spans="7:13" s="9" customFormat="1" ht="15" hidden="1" customHeight="1">
      <c r="G1129" s="13"/>
      <c r="H1129" s="12"/>
      <c r="I1129" s="12"/>
      <c r="J1129" s="12"/>
      <c r="K1129" s="11"/>
      <c r="M1129" s="10"/>
    </row>
    <row r="1130" spans="7:13" s="9" customFormat="1" ht="15" hidden="1" customHeight="1">
      <c r="G1130" s="13"/>
      <c r="H1130" s="12"/>
      <c r="I1130" s="12"/>
      <c r="J1130" s="12"/>
      <c r="K1130" s="11"/>
      <c r="M1130" s="10"/>
    </row>
    <row r="1131" spans="7:13" s="9" customFormat="1" ht="15" hidden="1" customHeight="1">
      <c r="G1131" s="13"/>
      <c r="H1131" s="12"/>
      <c r="I1131" s="12"/>
      <c r="J1131" s="12"/>
      <c r="K1131" s="11"/>
      <c r="M1131" s="10"/>
    </row>
    <row r="1132" spans="7:13" s="9" customFormat="1" ht="15" hidden="1" customHeight="1">
      <c r="G1132" s="13"/>
      <c r="H1132" s="12"/>
      <c r="I1132" s="12"/>
      <c r="J1132" s="12"/>
      <c r="K1132" s="11"/>
      <c r="M1132" s="10"/>
    </row>
    <row r="1133" spans="7:13" s="9" customFormat="1" ht="15" hidden="1" customHeight="1">
      <c r="G1133" s="13"/>
      <c r="H1133" s="12"/>
      <c r="I1133" s="12"/>
      <c r="J1133" s="12"/>
      <c r="K1133" s="11"/>
      <c r="M1133" s="10"/>
    </row>
    <row r="1134" spans="7:13" s="9" customFormat="1" ht="15" hidden="1" customHeight="1">
      <c r="G1134" s="13"/>
      <c r="H1134" s="12"/>
      <c r="I1134" s="12"/>
      <c r="J1134" s="12"/>
      <c r="K1134" s="11"/>
      <c r="M1134" s="10"/>
    </row>
    <row r="1135" spans="7:13" s="9" customFormat="1" ht="15" hidden="1" customHeight="1">
      <c r="G1135" s="13"/>
      <c r="H1135" s="12"/>
      <c r="I1135" s="12"/>
      <c r="J1135" s="12"/>
      <c r="K1135" s="11"/>
      <c r="M1135" s="10"/>
    </row>
    <row r="1136" spans="7:13" s="9" customFormat="1" ht="15" hidden="1" customHeight="1">
      <c r="G1136" s="13"/>
      <c r="H1136" s="12"/>
      <c r="I1136" s="12"/>
      <c r="J1136" s="12"/>
      <c r="K1136" s="11"/>
      <c r="M1136" s="10"/>
    </row>
    <row r="1137" spans="7:13" s="9" customFormat="1" ht="15" hidden="1" customHeight="1">
      <c r="G1137" s="13"/>
      <c r="H1137" s="12"/>
      <c r="I1137" s="12"/>
      <c r="J1137" s="12"/>
      <c r="K1137" s="11"/>
      <c r="M1137" s="10"/>
    </row>
    <row r="1138" spans="7:13" s="9" customFormat="1" ht="15" hidden="1" customHeight="1">
      <c r="G1138" s="13"/>
      <c r="H1138" s="12"/>
      <c r="I1138" s="12"/>
      <c r="J1138" s="12"/>
      <c r="K1138" s="11"/>
      <c r="M1138" s="10"/>
    </row>
    <row r="1139" spans="7:13" s="9" customFormat="1" ht="15" hidden="1" customHeight="1">
      <c r="G1139" s="13"/>
      <c r="H1139" s="12"/>
      <c r="I1139" s="12"/>
      <c r="J1139" s="12"/>
      <c r="K1139" s="11"/>
      <c r="M1139" s="10"/>
    </row>
    <row r="1140" spans="7:13" s="9" customFormat="1" ht="15" hidden="1" customHeight="1">
      <c r="G1140" s="13"/>
      <c r="H1140" s="12"/>
      <c r="I1140" s="12"/>
      <c r="J1140" s="12"/>
      <c r="K1140" s="11"/>
      <c r="M1140" s="10"/>
    </row>
    <row r="1141" spans="7:13" s="9" customFormat="1" ht="15" hidden="1" customHeight="1">
      <c r="G1141" s="13"/>
      <c r="H1141" s="12"/>
      <c r="I1141" s="12"/>
      <c r="J1141" s="12"/>
      <c r="K1141" s="11"/>
      <c r="M1141" s="10"/>
    </row>
    <row r="1142" spans="7:13" s="9" customFormat="1" ht="15" hidden="1" customHeight="1">
      <c r="G1142" s="13"/>
      <c r="H1142" s="12"/>
      <c r="I1142" s="12"/>
      <c r="J1142" s="12"/>
      <c r="K1142" s="11"/>
      <c r="M1142" s="10"/>
    </row>
    <row r="1143" spans="7:13" s="9" customFormat="1" ht="15" hidden="1" customHeight="1">
      <c r="G1143" s="13"/>
      <c r="H1143" s="12"/>
      <c r="I1143" s="12"/>
      <c r="J1143" s="12"/>
      <c r="K1143" s="11"/>
      <c r="M1143" s="10"/>
    </row>
    <row r="1144" spans="7:13" s="9" customFormat="1" ht="15" hidden="1" customHeight="1">
      <c r="G1144" s="13"/>
      <c r="H1144" s="12"/>
      <c r="I1144" s="12"/>
      <c r="J1144" s="12"/>
      <c r="K1144" s="11"/>
      <c r="M1144" s="10"/>
    </row>
    <row r="1145" spans="7:13" s="9" customFormat="1" ht="15" hidden="1" customHeight="1">
      <c r="G1145" s="13"/>
      <c r="H1145" s="12"/>
      <c r="I1145" s="12"/>
      <c r="J1145" s="12"/>
      <c r="K1145" s="11"/>
      <c r="M1145" s="10"/>
    </row>
    <row r="1146" spans="7:13" s="9" customFormat="1" ht="15" hidden="1" customHeight="1">
      <c r="G1146" s="13"/>
      <c r="H1146" s="12"/>
      <c r="I1146" s="12"/>
      <c r="J1146" s="12"/>
      <c r="K1146" s="11"/>
      <c r="M1146" s="10"/>
    </row>
    <row r="1147" spans="7:13" s="9" customFormat="1" ht="15" hidden="1" customHeight="1">
      <c r="G1147" s="13"/>
      <c r="H1147" s="12"/>
      <c r="I1147" s="12"/>
      <c r="J1147" s="12"/>
      <c r="K1147" s="11"/>
      <c r="M1147" s="10"/>
    </row>
    <row r="1148" spans="7:13" s="9" customFormat="1" ht="15" hidden="1" customHeight="1">
      <c r="G1148" s="13"/>
      <c r="H1148" s="12"/>
      <c r="I1148" s="12"/>
      <c r="J1148" s="12"/>
      <c r="K1148" s="11"/>
      <c r="M1148" s="10"/>
    </row>
    <row r="1149" spans="7:13" s="9" customFormat="1" ht="15" hidden="1" customHeight="1">
      <c r="G1149" s="13"/>
      <c r="H1149" s="12"/>
      <c r="I1149" s="12"/>
      <c r="J1149" s="12"/>
      <c r="K1149" s="11"/>
      <c r="M1149" s="10"/>
    </row>
    <row r="1150" spans="7:13" s="9" customFormat="1" ht="15" hidden="1" customHeight="1">
      <c r="G1150" s="13"/>
      <c r="H1150" s="12"/>
      <c r="I1150" s="12"/>
      <c r="J1150" s="12"/>
      <c r="K1150" s="11"/>
      <c r="M1150" s="10"/>
    </row>
    <row r="1151" spans="7:13" s="9" customFormat="1" ht="15" hidden="1" customHeight="1">
      <c r="G1151" s="13"/>
      <c r="H1151" s="12"/>
      <c r="I1151" s="12"/>
      <c r="J1151" s="12"/>
      <c r="K1151" s="11"/>
      <c r="M1151" s="10"/>
    </row>
    <row r="1152" spans="7:13" s="9" customFormat="1" ht="15" hidden="1" customHeight="1">
      <c r="G1152" s="13"/>
      <c r="H1152" s="12"/>
      <c r="I1152" s="12"/>
      <c r="J1152" s="12"/>
      <c r="K1152" s="11"/>
      <c r="M1152" s="10"/>
    </row>
    <row r="1153" spans="2:13" s="9" customFormat="1" ht="15" hidden="1" customHeight="1">
      <c r="B1153" s="2"/>
      <c r="C1153" s="2"/>
      <c r="D1153" s="2"/>
      <c r="E1153" s="2"/>
      <c r="F1153" s="2"/>
      <c r="G1153" s="8"/>
      <c r="H1153" s="7"/>
      <c r="I1153" s="7"/>
      <c r="J1153" s="7"/>
      <c r="K1153" s="6"/>
      <c r="L1153" s="5"/>
      <c r="M1153" s="10"/>
    </row>
    <row r="1154" spans="2:13" s="9" customFormat="1" ht="15" hidden="1" customHeight="1">
      <c r="B1154" s="2"/>
      <c r="C1154" s="2"/>
      <c r="D1154" s="2"/>
      <c r="E1154" s="2"/>
      <c r="F1154" s="2"/>
      <c r="G1154" s="8"/>
      <c r="H1154" s="7"/>
      <c r="I1154" s="7"/>
      <c r="J1154" s="7"/>
      <c r="K1154" s="6"/>
      <c r="L1154" s="5"/>
      <c r="M1154" s="10"/>
    </row>
    <row r="1155" spans="2:13" s="9" customFormat="1" ht="15" hidden="1" customHeight="1">
      <c r="B1155" s="2"/>
      <c r="C1155" s="2"/>
      <c r="D1155" s="2"/>
      <c r="E1155" s="2"/>
      <c r="F1155" s="2"/>
      <c r="G1155" s="8"/>
      <c r="H1155" s="7"/>
      <c r="I1155" s="7"/>
      <c r="J1155" s="7"/>
      <c r="K1155" s="6"/>
      <c r="L1155" s="5"/>
      <c r="M1155" s="10"/>
    </row>
    <row r="1156" spans="2:13" s="9" customFormat="1" ht="15" hidden="1" customHeight="1">
      <c r="B1156" s="2"/>
      <c r="C1156" s="2"/>
      <c r="D1156" s="2"/>
      <c r="E1156" s="2"/>
      <c r="F1156" s="2"/>
      <c r="G1156" s="8"/>
      <c r="H1156" s="7"/>
      <c r="I1156" s="7"/>
      <c r="J1156" s="7"/>
      <c r="K1156" s="6"/>
      <c r="L1156" s="5"/>
      <c r="M1156" s="10"/>
    </row>
    <row r="1157" spans="2:13" s="9" customFormat="1" ht="15" hidden="1" customHeight="1">
      <c r="B1157" s="2"/>
      <c r="C1157" s="2"/>
      <c r="D1157" s="2"/>
      <c r="E1157" s="2"/>
      <c r="F1157" s="2"/>
      <c r="G1157" s="8"/>
      <c r="H1157" s="7"/>
      <c r="I1157" s="7"/>
      <c r="J1157" s="7"/>
      <c r="K1157" s="6"/>
      <c r="L1157" s="5"/>
      <c r="M1157" s="10"/>
    </row>
    <row r="1158" spans="2:13" s="9" customFormat="1" ht="15" hidden="1" customHeight="1">
      <c r="B1158" s="2"/>
      <c r="C1158" s="2"/>
      <c r="D1158" s="2"/>
      <c r="E1158" s="2"/>
      <c r="F1158" s="2"/>
      <c r="G1158" s="8"/>
      <c r="H1158" s="7"/>
      <c r="I1158" s="7"/>
      <c r="J1158" s="7"/>
      <c r="K1158" s="6"/>
      <c r="L1158" s="5"/>
      <c r="M1158" s="10"/>
    </row>
    <row r="1159" spans="2:13" s="9" customFormat="1" ht="15" hidden="1" customHeight="1">
      <c r="B1159" s="2"/>
      <c r="C1159" s="2"/>
      <c r="D1159" s="2"/>
      <c r="E1159" s="2"/>
      <c r="F1159" s="2"/>
      <c r="G1159" s="8"/>
      <c r="H1159" s="7"/>
      <c r="I1159" s="7"/>
      <c r="J1159" s="7"/>
      <c r="K1159" s="6"/>
      <c r="L1159" s="5"/>
      <c r="M1159" s="10"/>
    </row>
    <row r="1160" spans="2:13" s="9" customFormat="1" ht="15" hidden="1" customHeight="1">
      <c r="B1160" s="2"/>
      <c r="C1160" s="2"/>
      <c r="D1160" s="2"/>
      <c r="E1160" s="2"/>
      <c r="F1160" s="2"/>
      <c r="G1160" s="8"/>
      <c r="H1160" s="7"/>
      <c r="I1160" s="7"/>
      <c r="J1160" s="7"/>
      <c r="K1160" s="6"/>
      <c r="L1160" s="5"/>
      <c r="M1160" s="10"/>
    </row>
    <row r="1161" spans="2:13" s="9" customFormat="1" ht="15" hidden="1" customHeight="1">
      <c r="B1161" s="2"/>
      <c r="C1161" s="2"/>
      <c r="D1161" s="2"/>
      <c r="E1161" s="2"/>
      <c r="F1161" s="2"/>
      <c r="G1161" s="8"/>
      <c r="H1161" s="7"/>
      <c r="I1161" s="7"/>
      <c r="J1161" s="7"/>
      <c r="K1161" s="6"/>
      <c r="L1161" s="5"/>
      <c r="M1161" s="10"/>
    </row>
    <row r="1162" spans="2:13" s="9" customFormat="1" ht="14.25" hidden="1" customHeight="1">
      <c r="B1162" s="2"/>
      <c r="C1162" s="2"/>
      <c r="D1162" s="2"/>
      <c r="E1162" s="2"/>
      <c r="F1162" s="2"/>
      <c r="G1162" s="8"/>
      <c r="H1162" s="7"/>
      <c r="I1162" s="7"/>
      <c r="J1162" s="7"/>
      <c r="K1162" s="6"/>
      <c r="L1162" s="5"/>
      <c r="M1162" s="10"/>
    </row>
    <row r="1163" spans="2:13" s="9" customFormat="1" ht="15" hidden="1" customHeight="1">
      <c r="B1163" s="2"/>
      <c r="C1163" s="2"/>
      <c r="D1163" s="2"/>
      <c r="E1163" s="2"/>
      <c r="F1163" s="2"/>
      <c r="G1163" s="8"/>
      <c r="H1163" s="7"/>
      <c r="I1163" s="7"/>
      <c r="J1163" s="7"/>
      <c r="K1163" s="6"/>
      <c r="L1163" s="5"/>
      <c r="M1163" s="10"/>
    </row>
    <row r="1164" spans="2:13" s="9" customFormat="1" ht="15" hidden="1" customHeight="1">
      <c r="B1164" s="2"/>
      <c r="C1164" s="2"/>
      <c r="D1164" s="2"/>
      <c r="E1164" s="2"/>
      <c r="F1164" s="2"/>
      <c r="G1164" s="8"/>
      <c r="H1164" s="7"/>
      <c r="I1164" s="7"/>
      <c r="J1164" s="7"/>
      <c r="K1164" s="6"/>
      <c r="L1164" s="5"/>
      <c r="M1164" s="10"/>
    </row>
    <row r="1165" spans="2:13" s="9" customFormat="1" ht="15" hidden="1" customHeight="1">
      <c r="B1165" s="2"/>
      <c r="C1165" s="2"/>
      <c r="D1165" s="2"/>
      <c r="E1165" s="2"/>
      <c r="F1165" s="2"/>
      <c r="G1165" s="8"/>
      <c r="H1165" s="7"/>
      <c r="I1165" s="7"/>
      <c r="J1165" s="7"/>
      <c r="K1165" s="6"/>
      <c r="L1165" s="5"/>
      <c r="M1165" s="10"/>
    </row>
    <row r="1166" spans="2:13" s="9" customFormat="1" ht="15" hidden="1" customHeight="1">
      <c r="B1166" s="2"/>
      <c r="C1166" s="2"/>
      <c r="D1166" s="2"/>
      <c r="E1166" s="2"/>
      <c r="F1166" s="2"/>
      <c r="G1166" s="8"/>
      <c r="H1166" s="7"/>
      <c r="I1166" s="7"/>
      <c r="J1166" s="7"/>
      <c r="K1166" s="6"/>
      <c r="L1166" s="5"/>
      <c r="M1166" s="10"/>
    </row>
    <row r="1167" spans="2:13" s="9" customFormat="1" ht="15" hidden="1" customHeight="1">
      <c r="B1167" s="2"/>
      <c r="C1167" s="2"/>
      <c r="D1167" s="2"/>
      <c r="E1167" s="2"/>
      <c r="F1167" s="2"/>
      <c r="G1167" s="8"/>
      <c r="H1167" s="7"/>
      <c r="I1167" s="7"/>
      <c r="J1167" s="7"/>
      <c r="K1167" s="6"/>
      <c r="L1167" s="5"/>
      <c r="M1167" s="10"/>
    </row>
    <row r="1168" spans="2:13" s="9" customFormat="1" ht="15" hidden="1" customHeight="1">
      <c r="B1168" s="2"/>
      <c r="C1168" s="2"/>
      <c r="D1168" s="2"/>
      <c r="E1168" s="2"/>
      <c r="F1168" s="2"/>
      <c r="G1168" s="8"/>
      <c r="H1168" s="7"/>
      <c r="I1168" s="7"/>
      <c r="J1168" s="7"/>
      <c r="K1168" s="6"/>
      <c r="L1168" s="5"/>
      <c r="M1168" s="10"/>
    </row>
    <row r="1169" spans="2:13" s="9" customFormat="1" ht="15" hidden="1" customHeight="1">
      <c r="B1169" s="2"/>
      <c r="C1169" s="2"/>
      <c r="D1169" s="2"/>
      <c r="E1169" s="2"/>
      <c r="F1169" s="2"/>
      <c r="G1169" s="8"/>
      <c r="H1169" s="7"/>
      <c r="I1169" s="7"/>
      <c r="J1169" s="7"/>
      <c r="K1169" s="6"/>
      <c r="L1169" s="5"/>
      <c r="M1169" s="10"/>
    </row>
    <row r="1170" spans="2:13" s="9" customFormat="1" ht="15" hidden="1" customHeight="1">
      <c r="B1170" s="2"/>
      <c r="C1170" s="2"/>
      <c r="D1170" s="2"/>
      <c r="E1170" s="2"/>
      <c r="F1170" s="2"/>
      <c r="G1170" s="8"/>
      <c r="H1170" s="7"/>
      <c r="I1170" s="7"/>
      <c r="J1170" s="7"/>
      <c r="K1170" s="6"/>
      <c r="L1170" s="5"/>
      <c r="M1170" s="10"/>
    </row>
    <row r="1171" spans="2:13" s="9" customFormat="1" ht="15" hidden="1" customHeight="1">
      <c r="B1171" s="2"/>
      <c r="C1171" s="2"/>
      <c r="D1171" s="2"/>
      <c r="E1171" s="2"/>
      <c r="F1171" s="2"/>
      <c r="G1171" s="8"/>
      <c r="H1171" s="7"/>
      <c r="I1171" s="7"/>
      <c r="J1171" s="7"/>
      <c r="K1171" s="6"/>
      <c r="L1171" s="5"/>
      <c r="M1171" s="10"/>
    </row>
    <row r="1172" spans="2:13" ht="15" customHeight="1"/>
    <row r="1173" spans="2:13" ht="15" customHeight="1"/>
    <row r="1174" spans="2:13" ht="15" customHeight="1"/>
    <row r="1175" spans="2:13" ht="15" customHeight="1"/>
    <row r="1176" spans="2:13" ht="15" customHeight="1"/>
    <row r="1177" spans="2:13" ht="15" customHeight="1"/>
    <row r="1178" spans="2:13" ht="15" customHeight="1"/>
    <row r="1179" spans="2:13" ht="15" customHeight="1"/>
    <row r="1180" spans="2:13" ht="15" customHeight="1"/>
    <row r="1181" spans="2:13" ht="15" customHeight="1"/>
    <row r="1182" spans="2:13" ht="15" customHeight="1"/>
    <row r="1183" spans="2:13" ht="15" customHeight="1"/>
    <row r="1184" spans="2:13" ht="15" customHeight="1"/>
    <row r="1185" ht="15" customHeight="1"/>
    <row r="1186" ht="15" customHeight="1"/>
    <row r="1187" ht="15" customHeight="1"/>
    <row r="1188" ht="15" customHeight="1"/>
    <row r="1189" ht="15" customHeight="1"/>
    <row r="1190" ht="15" customHeight="1"/>
    <row r="1191" ht="15" customHeight="1"/>
    <row r="1192" ht="15" customHeight="1"/>
    <row r="1193" ht="15" customHeight="1"/>
    <row r="1194" ht="15" customHeight="1"/>
    <row r="1195" ht="15" customHeight="1"/>
    <row r="1196" ht="15" customHeight="1"/>
    <row r="1197" ht="15" customHeight="1"/>
    <row r="1198" ht="15" customHeight="1"/>
    <row r="1199" ht="15" customHeight="1"/>
    <row r="1200" ht="15" customHeight="1"/>
    <row r="1201" ht="15" customHeight="1"/>
    <row r="1202" ht="15" customHeight="1"/>
    <row r="1203" ht="15" customHeight="1"/>
    <row r="1204" ht="15" hidden="1" customHeight="1"/>
    <row r="1205" ht="15" hidden="1" customHeight="1"/>
    <row r="1206" ht="15" hidden="1" customHeight="1"/>
    <row r="1207" ht="15" hidden="1" customHeight="1"/>
    <row r="1208" ht="15" hidden="1" customHeight="1"/>
    <row r="1209" ht="15" hidden="1" customHeight="1"/>
    <row r="1210" ht="15" hidden="1" customHeight="1"/>
    <row r="1211" ht="15" hidden="1" customHeight="1"/>
    <row r="1212" ht="15" hidden="1" customHeight="1"/>
    <row r="1213" ht="0" hidden="1" customHeight="1"/>
    <row r="1214" ht="0" hidden="1" customHeight="1"/>
    <row r="1215" ht="0" hidden="1" customHeight="1"/>
    <row r="1216" ht="0" hidden="1" customHeight="1"/>
    <row r="1217" ht="0" hidden="1" customHeight="1"/>
    <row r="1218" ht="0" hidden="1" customHeight="1"/>
    <row r="1219" ht="0" hidden="1" customHeight="1"/>
    <row r="1220" ht="0" hidden="1" customHeight="1"/>
    <row r="1221" ht="0" hidden="1" customHeight="1"/>
    <row r="1222" ht="0" hidden="1" customHeight="1"/>
    <row r="1223" ht="0" hidden="1" customHeight="1"/>
    <row r="1224" ht="0" hidden="1" customHeight="1"/>
    <row r="1225" ht="0" hidden="1" customHeight="1"/>
    <row r="1226" ht="0" hidden="1" customHeight="1"/>
    <row r="1227" ht="0" hidden="1" customHeight="1"/>
    <row r="1228" ht="0" hidden="1" customHeight="1"/>
    <row r="1229" ht="0" hidden="1" customHeight="1"/>
    <row r="1230" ht="0" hidden="1" customHeight="1"/>
    <row r="1231" ht="0" hidden="1" customHeight="1"/>
    <row r="1232" ht="0" hidden="1" customHeight="1"/>
    <row r="1233" ht="0" hidden="1" customHeight="1"/>
    <row r="1234" ht="0" hidden="1" customHeight="1"/>
    <row r="1235" ht="0" hidden="1" customHeight="1"/>
    <row r="1236" ht="0" hidden="1" customHeight="1"/>
    <row r="1237" ht="0" hidden="1" customHeight="1"/>
    <row r="1238" ht="0" hidden="1" customHeight="1"/>
    <row r="1239" ht="0" hidden="1" customHeight="1"/>
    <row r="1240" ht="0" hidden="1" customHeight="1"/>
    <row r="1241" ht="0" hidden="1" customHeight="1"/>
    <row r="1242" ht="0" hidden="1" customHeight="1"/>
    <row r="1243" ht="0" hidden="1" customHeight="1"/>
    <row r="1244" ht="0" hidden="1" customHeight="1"/>
    <row r="1245" ht="0" hidden="1" customHeight="1"/>
    <row r="1246" ht="0" hidden="1" customHeight="1"/>
    <row r="1247" ht="0" hidden="1" customHeight="1"/>
    <row r="1248" ht="0" hidden="1" customHeight="1"/>
    <row r="1249" ht="0" hidden="1" customHeight="1"/>
    <row r="1250" ht="0" hidden="1" customHeight="1"/>
    <row r="1251" ht="0" hidden="1" customHeight="1"/>
    <row r="1252" ht="0" hidden="1" customHeight="1"/>
    <row r="1253" ht="0" hidden="1" customHeight="1"/>
    <row r="1254" ht="0" hidden="1" customHeight="1"/>
    <row r="1255" ht="0" hidden="1" customHeight="1"/>
    <row r="1256" ht="0" hidden="1" customHeight="1"/>
    <row r="1257" ht="0" hidden="1" customHeight="1"/>
    <row r="1258" ht="0" hidden="1" customHeight="1"/>
    <row r="1259" ht="0" hidden="1" customHeight="1"/>
    <row r="1260" ht="0" hidden="1" customHeight="1"/>
    <row r="1261" ht="0" hidden="1" customHeight="1"/>
    <row r="1262" ht="0" hidden="1" customHeight="1"/>
    <row r="1263" ht="0" hidden="1" customHeight="1"/>
    <row r="1264" ht="0" hidden="1" customHeight="1"/>
    <row r="1265" ht="0" hidden="1" customHeight="1"/>
    <row r="1266" ht="0" hidden="1" customHeight="1"/>
    <row r="1267" ht="0" hidden="1" customHeight="1"/>
    <row r="1268" ht="0" hidden="1" customHeight="1"/>
    <row r="1269" ht="0" hidden="1" customHeight="1"/>
    <row r="1270" ht="0" hidden="1" customHeight="1"/>
    <row r="1271" ht="0" hidden="1" customHeight="1"/>
    <row r="1272" ht="0" hidden="1" customHeight="1"/>
    <row r="1273" ht="0" hidden="1" customHeight="1"/>
    <row r="1274" ht="0" hidden="1" customHeight="1"/>
    <row r="1275" ht="0" hidden="1" customHeight="1"/>
    <row r="1276" ht="0" hidden="1" customHeight="1"/>
    <row r="1277" ht="0" hidden="1" customHeight="1"/>
    <row r="1278" ht="0" hidden="1" customHeight="1"/>
    <row r="1279" ht="0" hidden="1" customHeight="1"/>
    <row r="1280" ht="0" hidden="1" customHeight="1"/>
    <row r="1281" ht="0" hidden="1" customHeight="1"/>
    <row r="1282" ht="0" hidden="1" customHeight="1"/>
    <row r="1283" ht="0" hidden="1" customHeight="1"/>
    <row r="1284" ht="0" hidden="1" customHeight="1"/>
    <row r="1285" ht="0" hidden="1" customHeight="1"/>
    <row r="1286" ht="0" hidden="1" customHeight="1"/>
    <row r="1287" ht="0" hidden="1" customHeight="1"/>
    <row r="1288" ht="0" hidden="1" customHeight="1"/>
    <row r="1289" ht="0" hidden="1" customHeight="1"/>
    <row r="1290" ht="0" hidden="1" customHeight="1"/>
    <row r="1291" ht="0" hidden="1" customHeight="1"/>
    <row r="1292" ht="0" hidden="1" customHeight="1"/>
    <row r="1293" ht="0" hidden="1" customHeight="1"/>
    <row r="1294" ht="0" hidden="1" customHeight="1"/>
    <row r="1295" ht="0" hidden="1" customHeight="1"/>
    <row r="1296" ht="0" hidden="1" customHeight="1"/>
    <row r="1297" ht="0" hidden="1" customHeight="1"/>
    <row r="1298" ht="0" hidden="1" customHeight="1"/>
    <row r="1299" ht="0" hidden="1" customHeight="1"/>
    <row r="1300" ht="0" hidden="1" customHeight="1"/>
    <row r="1301" ht="0" hidden="1" customHeight="1"/>
    <row r="1302" ht="0" hidden="1" customHeight="1"/>
    <row r="1303" ht="0" hidden="1" customHeight="1"/>
    <row r="1304" ht="0" hidden="1" customHeight="1"/>
    <row r="1305" ht="0" hidden="1" customHeight="1"/>
    <row r="1306" ht="0" hidden="1" customHeight="1"/>
    <row r="1307" ht="0" hidden="1" customHeight="1"/>
    <row r="1308" ht="0" hidden="1" customHeight="1"/>
    <row r="1309" ht="0" hidden="1" customHeight="1"/>
    <row r="1310" ht="0" hidden="1" customHeight="1"/>
    <row r="1311" ht="0" hidden="1" customHeight="1"/>
    <row r="1312" ht="0" hidden="1" customHeight="1"/>
    <row r="1313" ht="0" hidden="1" customHeight="1"/>
    <row r="1314" ht="0" hidden="1" customHeight="1"/>
    <row r="1315" ht="0" hidden="1" customHeight="1"/>
    <row r="1316" ht="0" hidden="1" customHeight="1"/>
    <row r="1317" ht="0" hidden="1" customHeight="1"/>
    <row r="1318" ht="0" hidden="1" customHeight="1"/>
    <row r="1319" ht="0" hidden="1" customHeight="1"/>
    <row r="1320" ht="0" hidden="1" customHeight="1"/>
    <row r="1321" ht="0" hidden="1" customHeight="1"/>
    <row r="1322" ht="0" hidden="1" customHeight="1"/>
    <row r="1323" ht="0" hidden="1" customHeight="1"/>
    <row r="1324" ht="0" hidden="1" customHeight="1"/>
    <row r="1325" ht="0" hidden="1" customHeight="1"/>
    <row r="1326" ht="0" hidden="1" customHeight="1"/>
    <row r="1327" ht="0" hidden="1" customHeight="1"/>
    <row r="1328" ht="0" hidden="1" customHeight="1"/>
    <row r="1329" ht="0" hidden="1" customHeight="1"/>
    <row r="1330" ht="0" hidden="1" customHeight="1"/>
    <row r="1331" ht="0" hidden="1" customHeight="1"/>
    <row r="1332" ht="0" hidden="1" customHeight="1"/>
    <row r="1333" ht="0" hidden="1" customHeight="1"/>
    <row r="1334" ht="0" hidden="1" customHeight="1"/>
    <row r="1335" ht="0" hidden="1" customHeight="1"/>
    <row r="1336" ht="0" hidden="1" customHeight="1"/>
    <row r="1337" ht="0" hidden="1" customHeight="1"/>
    <row r="1338" ht="0" hidden="1" customHeight="1"/>
    <row r="1339" ht="0" hidden="1" customHeight="1"/>
    <row r="1340" ht="0" hidden="1" customHeight="1"/>
    <row r="1341" ht="0" hidden="1" customHeight="1"/>
    <row r="1342" ht="0" hidden="1" customHeight="1"/>
    <row r="1343" ht="0" hidden="1" customHeight="1"/>
    <row r="1344" ht="0" hidden="1" customHeight="1"/>
    <row r="1345" ht="0" hidden="1" customHeight="1"/>
    <row r="1346" ht="0" hidden="1" customHeight="1"/>
    <row r="1347" ht="0" hidden="1" customHeight="1"/>
    <row r="1348" ht="0" hidden="1" customHeight="1"/>
    <row r="1349" ht="0" hidden="1" customHeight="1"/>
    <row r="1350" ht="0" hidden="1" customHeight="1"/>
    <row r="1351" ht="0" hidden="1" customHeight="1"/>
    <row r="1352" ht="0" hidden="1" customHeight="1"/>
    <row r="1353" ht="0" hidden="1" customHeight="1"/>
    <row r="1354" ht="0" hidden="1" customHeight="1"/>
    <row r="1355" ht="0" hidden="1" customHeight="1"/>
    <row r="1356" ht="0" hidden="1" customHeight="1"/>
    <row r="1357" ht="0" hidden="1" customHeight="1"/>
    <row r="1358" ht="0" hidden="1" customHeight="1"/>
    <row r="1359" ht="0" hidden="1" customHeight="1"/>
    <row r="1360" ht="0" hidden="1" customHeight="1"/>
    <row r="1361" ht="0" hidden="1" customHeight="1"/>
    <row r="1362" ht="0" hidden="1" customHeight="1"/>
    <row r="1363" ht="0" hidden="1" customHeight="1"/>
    <row r="1364" ht="0" hidden="1" customHeight="1"/>
    <row r="1365" ht="0" hidden="1" customHeight="1"/>
    <row r="1366" ht="0" hidden="1" customHeight="1"/>
    <row r="1367" ht="0" hidden="1" customHeight="1"/>
    <row r="1368" ht="0" hidden="1" customHeight="1"/>
    <row r="1369" ht="0" hidden="1" customHeight="1"/>
    <row r="1370" ht="0" hidden="1" customHeight="1"/>
    <row r="1371" ht="0" hidden="1" customHeight="1"/>
    <row r="1372" ht="0" hidden="1" customHeight="1"/>
    <row r="1373" ht="0" hidden="1" customHeight="1"/>
    <row r="1374" ht="0" hidden="1" customHeight="1"/>
    <row r="1375" ht="0" hidden="1" customHeight="1"/>
    <row r="1376" ht="0" hidden="1" customHeight="1"/>
    <row r="1377" ht="0" hidden="1" customHeight="1"/>
    <row r="1378" ht="0" hidden="1" customHeight="1"/>
    <row r="1379" ht="0" hidden="1" customHeight="1"/>
    <row r="1380" ht="0" hidden="1" customHeight="1"/>
  </sheetData>
  <dataConsolidate/>
  <mergeCells count="581">
    <mergeCell ref="I734:J734"/>
    <mergeCell ref="C513:H513"/>
    <mergeCell ref="I513:J513"/>
    <mergeCell ref="C538:H538"/>
    <mergeCell ref="I538:J538"/>
    <mergeCell ref="C295:H295"/>
    <mergeCell ref="C296:H296"/>
    <mergeCell ref="I296:J296"/>
    <mergeCell ref="I677:J677"/>
    <mergeCell ref="C674:H674"/>
    <mergeCell ref="C676:H676"/>
    <mergeCell ref="C677:H677"/>
    <mergeCell ref="K675:L675"/>
    <mergeCell ref="C652:H652"/>
    <mergeCell ref="I652:J652"/>
    <mergeCell ref="I654:J654"/>
    <mergeCell ref="I655:J655"/>
    <mergeCell ref="C669:G669"/>
    <mergeCell ref="I670:J670"/>
    <mergeCell ref="I683:J683"/>
    <mergeCell ref="B679:G679"/>
    <mergeCell ref="I681:J681"/>
    <mergeCell ref="I682:J682"/>
    <mergeCell ref="C667:G667"/>
    <mergeCell ref="C629:H629"/>
    <mergeCell ref="C630:H630"/>
    <mergeCell ref="C631:H631"/>
    <mergeCell ref="I674:J674"/>
    <mergeCell ref="I675:J675"/>
    <mergeCell ref="C646:H646"/>
    <mergeCell ref="C647:H647"/>
    <mergeCell ref="I629:J629"/>
    <mergeCell ref="I647:J647"/>
    <mergeCell ref="C668:H668"/>
    <mergeCell ref="I668:J668"/>
    <mergeCell ref="B672:H672"/>
    <mergeCell ref="I630:J630"/>
    <mergeCell ref="I631:J631"/>
    <mergeCell ref="C653:H653"/>
    <mergeCell ref="C654:H654"/>
    <mergeCell ref="C655:H655"/>
    <mergeCell ref="I653:J653"/>
    <mergeCell ref="C675:H675"/>
    <mergeCell ref="I665:J665"/>
    <mergeCell ref="I666:J666"/>
    <mergeCell ref="I669:J669"/>
    <mergeCell ref="C570:H570"/>
    <mergeCell ref="C571:H571"/>
    <mergeCell ref="C572:H572"/>
    <mergeCell ref="I570:J570"/>
    <mergeCell ref="I571:J571"/>
    <mergeCell ref="I572:J572"/>
    <mergeCell ref="I667:J667"/>
    <mergeCell ref="C627:H627"/>
    <mergeCell ref="C622:H622"/>
    <mergeCell ref="C623:H623"/>
    <mergeCell ref="C624:H624"/>
    <mergeCell ref="C625:H625"/>
    <mergeCell ref="C626:H626"/>
    <mergeCell ref="I623:J623"/>
    <mergeCell ref="I624:J624"/>
    <mergeCell ref="I625:J625"/>
    <mergeCell ref="I626:J626"/>
    <mergeCell ref="I627:J627"/>
    <mergeCell ref="I628:J628"/>
    <mergeCell ref="C628:H628"/>
    <mergeCell ref="I661:J661"/>
    <mergeCell ref="B662:G662"/>
    <mergeCell ref="I664:J664"/>
    <mergeCell ref="C566:H566"/>
    <mergeCell ref="I566:J566"/>
    <mergeCell ref="I553:J553"/>
    <mergeCell ref="I554:J554"/>
    <mergeCell ref="I556:J556"/>
    <mergeCell ref="I557:J557"/>
    <mergeCell ref="I558:J558"/>
    <mergeCell ref="C567:H567"/>
    <mergeCell ref="I567:J567"/>
    <mergeCell ref="C568:H568"/>
    <mergeCell ref="I568:J568"/>
    <mergeCell ref="C569:H569"/>
    <mergeCell ref="I569:J569"/>
    <mergeCell ref="C553:H553"/>
    <mergeCell ref="C554:H554"/>
    <mergeCell ref="C556:H556"/>
    <mergeCell ref="I286:J286"/>
    <mergeCell ref="I355:J355"/>
    <mergeCell ref="I387:J387"/>
    <mergeCell ref="I389:J389"/>
    <mergeCell ref="I394:J394"/>
    <mergeCell ref="C565:H565"/>
    <mergeCell ref="I565:J565"/>
    <mergeCell ref="C308:H308"/>
    <mergeCell ref="I308:J308"/>
    <mergeCell ref="I291:J291"/>
    <mergeCell ref="I559:J559"/>
    <mergeCell ref="C561:H561"/>
    <mergeCell ref="I561:J561"/>
    <mergeCell ref="I560:J560"/>
    <mergeCell ref="C564:H564"/>
    <mergeCell ref="I564:J564"/>
    <mergeCell ref="I526:J526"/>
    <mergeCell ref="I527:J527"/>
    <mergeCell ref="I528:J528"/>
    <mergeCell ref="I529:J529"/>
    <mergeCell ref="C2:D2"/>
    <mergeCell ref="I275:J275"/>
    <mergeCell ref="I274:J274"/>
    <mergeCell ref="I117:J117"/>
    <mergeCell ref="I118:J118"/>
    <mergeCell ref="I120:J120"/>
    <mergeCell ref="I294:J294"/>
    <mergeCell ref="I295:J295"/>
    <mergeCell ref="I397:J397"/>
    <mergeCell ref="I113:J113"/>
    <mergeCell ref="I234:J234"/>
    <mergeCell ref="I244:J244"/>
    <mergeCell ref="I245:J245"/>
    <mergeCell ref="I219:J219"/>
    <mergeCell ref="F2:L2"/>
    <mergeCell ref="F3:L3"/>
    <mergeCell ref="I218:J218"/>
    <mergeCell ref="I57:J57"/>
    <mergeCell ref="I114:J114"/>
    <mergeCell ref="C3:D3"/>
    <mergeCell ref="I48:J48"/>
    <mergeCell ref="I49:J49"/>
    <mergeCell ref="I19:J19"/>
    <mergeCell ref="I44:J44"/>
    <mergeCell ref="I46:J46"/>
    <mergeCell ref="I6:J6"/>
    <mergeCell ref="K6:K7"/>
    <mergeCell ref="L6:L7"/>
    <mergeCell ref="I32:J32"/>
    <mergeCell ref="I18:J18"/>
    <mergeCell ref="I30:J30"/>
    <mergeCell ref="C31:H31"/>
    <mergeCell ref="I31:J31"/>
    <mergeCell ref="C32:H32"/>
    <mergeCell ref="I73:J73"/>
    <mergeCell ref="C38:H38"/>
    <mergeCell ref="I38:J38"/>
    <mergeCell ref="I39:J39"/>
    <mergeCell ref="I40:J40"/>
    <mergeCell ref="I33:J33"/>
    <mergeCell ref="C34:H34"/>
    <mergeCell ref="I60:J60"/>
    <mergeCell ref="I67:J67"/>
    <mergeCell ref="I50:J50"/>
    <mergeCell ref="I51:J51"/>
    <mergeCell ref="I58:J58"/>
    <mergeCell ref="I59:J59"/>
    <mergeCell ref="I56:J56"/>
    <mergeCell ref="I68:J68"/>
    <mergeCell ref="I69:J69"/>
    <mergeCell ref="I71:J71"/>
    <mergeCell ref="I72:J72"/>
    <mergeCell ref="I109:J109"/>
    <mergeCell ref="I101:J101"/>
    <mergeCell ref="I103:J103"/>
    <mergeCell ref="I74:J74"/>
    <mergeCell ref="I85:J85"/>
    <mergeCell ref="I80:J80"/>
    <mergeCell ref="I81:J81"/>
    <mergeCell ref="I83:J83"/>
    <mergeCell ref="I84:J84"/>
    <mergeCell ref="I75:J75"/>
    <mergeCell ref="I77:J77"/>
    <mergeCell ref="I78:J78"/>
    <mergeCell ref="I79:J79"/>
    <mergeCell ref="I86:J86"/>
    <mergeCell ref="I87:J87"/>
    <mergeCell ref="I88:J88"/>
    <mergeCell ref="I97:J97"/>
    <mergeCell ref="I100:J100"/>
    <mergeCell ref="I104:J104"/>
    <mergeCell ref="I105:J105"/>
    <mergeCell ref="I106:J106"/>
    <mergeCell ref="I107:J107"/>
    <mergeCell ref="I89:J89"/>
    <mergeCell ref="I90:J90"/>
    <mergeCell ref="I93:J93"/>
    <mergeCell ref="I94:J94"/>
    <mergeCell ref="I108:J108"/>
    <mergeCell ref="I138:J138"/>
    <mergeCell ref="I124:J124"/>
    <mergeCell ref="I130:J130"/>
    <mergeCell ref="I140:J140"/>
    <mergeCell ref="I126:J126"/>
    <mergeCell ref="I127:J127"/>
    <mergeCell ref="I128:J128"/>
    <mergeCell ref="I129:J129"/>
    <mergeCell ref="I111:J111"/>
    <mergeCell ref="I112:J112"/>
    <mergeCell ref="I116:J116"/>
    <mergeCell ref="I122:J122"/>
    <mergeCell ref="I121:J121"/>
    <mergeCell ref="I136:J136"/>
    <mergeCell ref="I131:J131"/>
    <mergeCell ref="C181:H181"/>
    <mergeCell ref="I181:J181"/>
    <mergeCell ref="I171:J171"/>
    <mergeCell ref="I172:J172"/>
    <mergeCell ref="I173:J173"/>
    <mergeCell ref="I174:J174"/>
    <mergeCell ref="I211:J211"/>
    <mergeCell ref="I146:J146"/>
    <mergeCell ref="I147:J147"/>
    <mergeCell ref="I148:J148"/>
    <mergeCell ref="I154:J154"/>
    <mergeCell ref="I161:J161"/>
    <mergeCell ref="I164:J164"/>
    <mergeCell ref="I167:J167"/>
    <mergeCell ref="I149:J149"/>
    <mergeCell ref="I34:J34"/>
    <mergeCell ref="I35:J35"/>
    <mergeCell ref="I212:J212"/>
    <mergeCell ref="I191:J191"/>
    <mergeCell ref="I192:J192"/>
    <mergeCell ref="I194:J194"/>
    <mergeCell ref="I195:J195"/>
    <mergeCell ref="I196:J196"/>
    <mergeCell ref="I197:J197"/>
    <mergeCell ref="I200:J200"/>
    <mergeCell ref="I201:J201"/>
    <mergeCell ref="I41:J41"/>
    <mergeCell ref="I182:J182"/>
    <mergeCell ref="I184:J184"/>
    <mergeCell ref="I186:J186"/>
    <mergeCell ref="I188:J188"/>
    <mergeCell ref="I177:J177"/>
    <mergeCell ref="I157:J157"/>
    <mergeCell ref="I158:J158"/>
    <mergeCell ref="I153:J153"/>
    <mergeCell ref="I178:J178"/>
    <mergeCell ref="I142:J142"/>
    <mergeCell ref="I132:J132"/>
    <mergeCell ref="I137:J137"/>
    <mergeCell ref="I216:J216"/>
    <mergeCell ref="I205:J205"/>
    <mergeCell ref="I206:J206"/>
    <mergeCell ref="I209:J209"/>
    <mergeCell ref="I208:J208"/>
    <mergeCell ref="I400:J400"/>
    <mergeCell ref="I230:J230"/>
    <mergeCell ref="I261:J261"/>
    <mergeCell ref="I268:J268"/>
    <mergeCell ref="I267:J267"/>
    <mergeCell ref="I217:J217"/>
    <mergeCell ref="I277:J277"/>
    <mergeCell ref="I398:J398"/>
    <mergeCell ref="I399:J399"/>
    <mergeCell ref="I401:J401"/>
    <mergeCell ref="I406:J406"/>
    <mergeCell ref="I407:J407"/>
    <mergeCell ref="I408:J408"/>
    <mergeCell ref="I414:J414"/>
    <mergeCell ref="I402:J402"/>
    <mergeCell ref="I403:J403"/>
    <mergeCell ref="I404:J404"/>
    <mergeCell ref="I405:J405"/>
    <mergeCell ref="I412:J412"/>
    <mergeCell ref="I446:J446"/>
    <mergeCell ref="I447:J447"/>
    <mergeCell ref="I448:J448"/>
    <mergeCell ref="I449:J449"/>
    <mergeCell ref="I442:J442"/>
    <mergeCell ref="I443:J443"/>
    <mergeCell ref="I444:J444"/>
    <mergeCell ref="I445:J445"/>
    <mergeCell ref="I411:J411"/>
    <mergeCell ref="I431:J431"/>
    <mergeCell ref="I437:J437"/>
    <mergeCell ref="I440:J440"/>
    <mergeCell ref="I441:J441"/>
    <mergeCell ref="I426:J426"/>
    <mergeCell ref="I427:J427"/>
    <mergeCell ref="I429:J429"/>
    <mergeCell ref="I430:J430"/>
    <mergeCell ref="I432:J432"/>
    <mergeCell ref="I425:J425"/>
    <mergeCell ref="I419:J419"/>
    <mergeCell ref="I421:J421"/>
    <mergeCell ref="I423:J423"/>
    <mergeCell ref="I424:J424"/>
    <mergeCell ref="I462:J462"/>
    <mergeCell ref="I463:J463"/>
    <mergeCell ref="I464:J464"/>
    <mergeCell ref="I465:J465"/>
    <mergeCell ref="I458:J458"/>
    <mergeCell ref="I459:J459"/>
    <mergeCell ref="I460:J460"/>
    <mergeCell ref="I461:J461"/>
    <mergeCell ref="I450:J450"/>
    <mergeCell ref="I451:J451"/>
    <mergeCell ref="I453:J453"/>
    <mergeCell ref="I457:J457"/>
    <mergeCell ref="I481:J481"/>
    <mergeCell ref="I482:J482"/>
    <mergeCell ref="I483:J483"/>
    <mergeCell ref="I484:J484"/>
    <mergeCell ref="I477:J477"/>
    <mergeCell ref="I478:J478"/>
    <mergeCell ref="I479:J479"/>
    <mergeCell ref="I480:J480"/>
    <mergeCell ref="I466:J466"/>
    <mergeCell ref="I467:J467"/>
    <mergeCell ref="I468:J468"/>
    <mergeCell ref="I476:J476"/>
    <mergeCell ref="I499:J499"/>
    <mergeCell ref="I485:J485"/>
    <mergeCell ref="I486:J486"/>
    <mergeCell ref="I487:J487"/>
    <mergeCell ref="I502:J502"/>
    <mergeCell ref="I504:J504"/>
    <mergeCell ref="I511:J511"/>
    <mergeCell ref="I501:J501"/>
    <mergeCell ref="I507:J507"/>
    <mergeCell ref="C581:H581"/>
    <mergeCell ref="I581:J581"/>
    <mergeCell ref="C582:H582"/>
    <mergeCell ref="I582:J582"/>
    <mergeCell ref="I576:J576"/>
    <mergeCell ref="C579:H579"/>
    <mergeCell ref="I579:J579"/>
    <mergeCell ref="C580:H580"/>
    <mergeCell ref="I580:J580"/>
    <mergeCell ref="C587:H587"/>
    <mergeCell ref="I587:J587"/>
    <mergeCell ref="C588:H588"/>
    <mergeCell ref="I588:J588"/>
    <mergeCell ref="C585:H585"/>
    <mergeCell ref="I585:J585"/>
    <mergeCell ref="C586:H586"/>
    <mergeCell ref="I586:J586"/>
    <mergeCell ref="C583:H583"/>
    <mergeCell ref="I583:J583"/>
    <mergeCell ref="C584:H584"/>
    <mergeCell ref="I584:J584"/>
    <mergeCell ref="C591:H591"/>
    <mergeCell ref="I591:J591"/>
    <mergeCell ref="C592:H592"/>
    <mergeCell ref="I592:J592"/>
    <mergeCell ref="C594:H594"/>
    <mergeCell ref="I594:J594"/>
    <mergeCell ref="C589:H589"/>
    <mergeCell ref="I589:J589"/>
    <mergeCell ref="C590:H590"/>
    <mergeCell ref="I590:J590"/>
    <mergeCell ref="C593:H593"/>
    <mergeCell ref="I593:J593"/>
    <mergeCell ref="C607:H607"/>
    <mergeCell ref="I607:J607"/>
    <mergeCell ref="C608:H608"/>
    <mergeCell ref="I608:J608"/>
    <mergeCell ref="I597:J597"/>
    <mergeCell ref="B600:B603"/>
    <mergeCell ref="I600:J600"/>
    <mergeCell ref="I601:J601"/>
    <mergeCell ref="I602:J602"/>
    <mergeCell ref="I603:J603"/>
    <mergeCell ref="C606:H606"/>
    <mergeCell ref="I606:J606"/>
    <mergeCell ref="I598:J598"/>
    <mergeCell ref="I599:J599"/>
    <mergeCell ref="I222:J222"/>
    <mergeCell ref="I223:J223"/>
    <mergeCell ref="I224:J224"/>
    <mergeCell ref="I225:J225"/>
    <mergeCell ref="I226:J226"/>
    <mergeCell ref="I229:J229"/>
    <mergeCell ref="I266:J266"/>
    <mergeCell ref="I265:J265"/>
    <mergeCell ref="I264:J264"/>
    <mergeCell ref="I232:J232"/>
    <mergeCell ref="I233:J233"/>
    <mergeCell ref="I237:J237"/>
    <mergeCell ref="I240:J240"/>
    <mergeCell ref="I255:J255"/>
    <mergeCell ref="I256:J256"/>
    <mergeCell ref="I263:J263"/>
    <mergeCell ref="I284:J284"/>
    <mergeCell ref="I285:J285"/>
    <mergeCell ref="I635:J635"/>
    <mergeCell ref="I508:J508"/>
    <mergeCell ref="I622:J622"/>
    <mergeCell ref="I632:J632"/>
    <mergeCell ref="I243:J243"/>
    <mergeCell ref="I248:J248"/>
    <mergeCell ref="I249:J249"/>
    <mergeCell ref="I280:J280"/>
    <mergeCell ref="I273:J273"/>
    <mergeCell ref="I283:J283"/>
    <mergeCell ref="I497:J497"/>
    <mergeCell ref="I498:J498"/>
    <mergeCell ref="I614:J614"/>
    <mergeCell ref="I615:J615"/>
    <mergeCell ref="I609:J609"/>
    <mergeCell ref="I281:J281"/>
    <mergeCell ref="I282:J282"/>
    <mergeCell ref="I613:J613"/>
    <mergeCell ref="I610:J610"/>
    <mergeCell ref="I537:J537"/>
    <mergeCell ref="I611:J611"/>
    <mergeCell ref="I509:J509"/>
    <mergeCell ref="I505:J505"/>
    <mergeCell ref="I506:J506"/>
    <mergeCell ref="I533:J533"/>
    <mergeCell ref="I534:J534"/>
    <mergeCell ref="I520:J520"/>
    <mergeCell ref="I521:J521"/>
    <mergeCell ref="I522:J522"/>
    <mergeCell ref="I523:J523"/>
    <mergeCell ref="I536:J536"/>
    <mergeCell ref="I510:J510"/>
    <mergeCell ref="I512:J512"/>
    <mergeCell ref="I514:J514"/>
    <mergeCell ref="I515:J515"/>
    <mergeCell ref="I516:J516"/>
    <mergeCell ref="I531:J531"/>
    <mergeCell ref="I532:J532"/>
    <mergeCell ref="I524:J524"/>
    <mergeCell ref="I525:J525"/>
    <mergeCell ref="I297:J297"/>
    <mergeCell ref="I298:J298"/>
    <mergeCell ref="I299:J299"/>
    <mergeCell ref="I300:J300"/>
    <mergeCell ref="I301:J301"/>
    <mergeCell ref="C324:H324"/>
    <mergeCell ref="I314:J314"/>
    <mergeCell ref="I315:J315"/>
    <mergeCell ref="I318:J318"/>
    <mergeCell ref="I309:J309"/>
    <mergeCell ref="I310:J310"/>
    <mergeCell ref="I311:J311"/>
    <mergeCell ref="I320:J320"/>
    <mergeCell ref="C309:H309"/>
    <mergeCell ref="I312:J312"/>
    <mergeCell ref="I313:J313"/>
    <mergeCell ref="I319:J319"/>
    <mergeCell ref="C322:H322"/>
    <mergeCell ref="C323:H323"/>
    <mergeCell ref="I324:J324"/>
    <mergeCell ref="I337:J337"/>
    <mergeCell ref="C326:H326"/>
    <mergeCell ref="I326:J326"/>
    <mergeCell ref="C332:G333"/>
    <mergeCell ref="I323:J323"/>
    <mergeCell ref="I344:J344"/>
    <mergeCell ref="I327:J327"/>
    <mergeCell ref="I332:J332"/>
    <mergeCell ref="I331:J331"/>
    <mergeCell ref="I340:J340"/>
    <mergeCell ref="I339:J339"/>
    <mergeCell ref="C325:H325"/>
    <mergeCell ref="I325:J325"/>
    <mergeCell ref="I354:J354"/>
    <mergeCell ref="I345:J345"/>
    <mergeCell ref="I346:J346"/>
    <mergeCell ref="I347:J347"/>
    <mergeCell ref="I350:J350"/>
    <mergeCell ref="I353:J353"/>
    <mergeCell ref="I367:J367"/>
    <mergeCell ref="I368:J368"/>
    <mergeCell ref="I369:J369"/>
    <mergeCell ref="I740:J740"/>
    <mergeCell ref="I741:J741"/>
    <mergeCell ref="I362:J362"/>
    <mergeCell ref="I380:J380"/>
    <mergeCell ref="I381:J381"/>
    <mergeCell ref="I366:J366"/>
    <mergeCell ref="I371:J371"/>
    <mergeCell ref="I713:J713"/>
    <mergeCell ref="I735:J735"/>
    <mergeCell ref="I372:J372"/>
    <mergeCell ref="I377:J377"/>
    <mergeCell ref="I726:J726"/>
    <mergeCell ref="I727:J727"/>
    <mergeCell ref="I703:J703"/>
    <mergeCell ref="I704:J704"/>
    <mergeCell ref="I717:J717"/>
    <mergeCell ref="I718:J718"/>
    <mergeCell ref="I719:J719"/>
    <mergeCell ref="I720:J720"/>
    <mergeCell ref="I721:J721"/>
    <mergeCell ref="I725:J725"/>
    <mergeCell ref="I724:J724"/>
    <mergeCell ref="I694:J694"/>
    <mergeCell ref="I695:J695"/>
    <mergeCell ref="I739:J739"/>
    <mergeCell ref="I388:J388"/>
    <mergeCell ref="I732:J732"/>
    <mergeCell ref="I382:J382"/>
    <mergeCell ref="I384:J384"/>
    <mergeCell ref="I503:J503"/>
    <mergeCell ref="I385:J385"/>
    <mergeCell ref="I736:J736"/>
    <mergeCell ref="I733:J733"/>
    <mergeCell ref="I696:J696"/>
    <mergeCell ref="I697:J697"/>
    <mergeCell ref="I699:J699"/>
    <mergeCell ref="I701:J701"/>
    <mergeCell ref="I716:J716"/>
    <mergeCell ref="I546:J546"/>
    <mergeCell ref="I702:J702"/>
    <mergeCell ref="I643:J643"/>
    <mergeCell ref="I644:J644"/>
    <mergeCell ref="I645:J645"/>
    <mergeCell ref="I646:J646"/>
    <mergeCell ref="I640:J640"/>
    <mergeCell ref="I641:J641"/>
    <mergeCell ref="I642:J642"/>
    <mergeCell ref="I540:J540"/>
    <mergeCell ref="I231:J231"/>
    <mergeCell ref="I361:J361"/>
    <mergeCell ref="I379:J379"/>
    <mergeCell ref="I363:J363"/>
    <mergeCell ref="I500:J500"/>
    <mergeCell ref="I544:J544"/>
    <mergeCell ref="I370:J370"/>
    <mergeCell ref="I471:J471"/>
    <mergeCell ref="I386:J386"/>
    <mergeCell ref="I278:J278"/>
    <mergeCell ref="I279:J279"/>
    <mergeCell ref="I262:J262"/>
    <mergeCell ref="I351:J351"/>
    <mergeCell ref="I352:J352"/>
    <mergeCell ref="I336:J336"/>
    <mergeCell ref="I334:J334"/>
    <mergeCell ref="I321:J321"/>
    <mergeCell ref="I322:J322"/>
    <mergeCell ref="I302:J302"/>
    <mergeCell ref="I307:J307"/>
    <mergeCell ref="I358:J358"/>
    <mergeCell ref="I359:J359"/>
    <mergeCell ref="I360:J360"/>
    <mergeCell ref="I378:J378"/>
    <mergeCell ref="I709:J709"/>
    <mergeCell ref="I710:J710"/>
    <mergeCell ref="I711:J711"/>
    <mergeCell ref="I712:J712"/>
    <mergeCell ref="I547:J547"/>
    <mergeCell ref="I692:J692"/>
    <mergeCell ref="I693:J693"/>
    <mergeCell ref="I637:J637"/>
    <mergeCell ref="I638:J638"/>
    <mergeCell ref="I698:J698"/>
    <mergeCell ref="I648:J648"/>
    <mergeCell ref="I707:J707"/>
    <mergeCell ref="I649:J649"/>
    <mergeCell ref="I650:J650"/>
    <mergeCell ref="I656:J656"/>
    <mergeCell ref="I636:J636"/>
    <mergeCell ref="I633:J633"/>
    <mergeCell ref="I634:J634"/>
    <mergeCell ref="I651:J651"/>
    <mergeCell ref="I621:J621"/>
    <mergeCell ref="I639:J639"/>
    <mergeCell ref="I612:J612"/>
    <mergeCell ref="I575:J575"/>
    <mergeCell ref="I552:J552"/>
    <mergeCell ref="I684:J684"/>
    <mergeCell ref="C686:H686"/>
    <mergeCell ref="I685:J685"/>
    <mergeCell ref="I686:J686"/>
    <mergeCell ref="I687:J687"/>
    <mergeCell ref="I708:J708"/>
    <mergeCell ref="I705:J705"/>
    <mergeCell ref="I706:J706"/>
    <mergeCell ref="C700:H700"/>
    <mergeCell ref="I700:J700"/>
    <mergeCell ref="C555:H555"/>
    <mergeCell ref="I555:J555"/>
    <mergeCell ref="C562:H562"/>
    <mergeCell ref="C563:H563"/>
    <mergeCell ref="I562:J562"/>
    <mergeCell ref="I563:J563"/>
    <mergeCell ref="C557:H557"/>
    <mergeCell ref="C558:H558"/>
    <mergeCell ref="C559:H559"/>
    <mergeCell ref="C560:H560"/>
  </mergeCells>
  <conditionalFormatting sqref="L11">
    <cfRule type="cellIs" dxfId="1" priority="2" stopIfTrue="1" operator="lessThan">
      <formula>0</formula>
    </cfRule>
  </conditionalFormatting>
  <conditionalFormatting sqref="D421">
    <cfRule type="notContainsText" dxfId="0" priority="1" stopIfTrue="1" operator="notContains" text="0">
      <formula>ISERROR(SEARCH("0",D421))</formula>
    </cfRule>
  </conditionalFormatting>
  <dataValidations count="1">
    <dataValidation type="list" allowBlank="1" showInputMessage="1" showErrorMessage="1" sqref="C3:D3">
      <formula1>LISTE</formula1>
    </dataValidation>
  </dataValidations>
  <pageMargins left="0.3" right="0.22" top="0.36" bottom="0.43" header="0.23" footer="0.3"/>
  <pageSetup paperSize="9" scale="65" orientation="portrait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2:N38"/>
  <sheetViews>
    <sheetView workbookViewId="0">
      <selection activeCell="B2" sqref="B2:L38"/>
    </sheetView>
  </sheetViews>
  <sheetFormatPr baseColWidth="10" defaultRowHeight="15.5"/>
  <sheetData>
    <row r="2" spans="2:14">
      <c r="B2" s="307" t="str">
        <f t="array" ref="B2">INDEX(SAISIE!C$31:C$742,SMALL(IF(SAISIE!$I$31:$I$742&gt;0,ROW($I$31:$I$732)-30,""),ROW($A1)))</f>
        <v>Déplacement de la cellule sanitaire (WC ou Bains) par rapport au projet de base; ce qui a pour incidente la création de caissons,de plafond plus important ou de placard suite aux évacuations</v>
      </c>
      <c r="C2" s="305"/>
      <c r="D2" s="305"/>
      <c r="E2" s="305"/>
      <c r="F2" s="305"/>
      <c r="G2" s="305"/>
      <c r="H2" s="305"/>
      <c r="I2" s="305"/>
      <c r="J2" s="305"/>
      <c r="K2" s="305"/>
      <c r="L2" s="306"/>
      <c r="M2" s="303">
        <f t="array" ref="M2">INDEX(SAISIE!I$31:I$742,SMALL(IF(SAISIE!$I$31:$I$742&gt;0,ROW($I$31:$I$732)-30,""),ROW($A1)))</f>
        <v>2</v>
      </c>
      <c r="N2" s="304">
        <f t="array" ref="N2">INDEX(SAISIE!L$31:L$742,SMALL(IF(SAISIE!$I$31:$I$742&gt;0,ROW($I$31:$I$732)-30,""),ROW($A1)))</f>
        <v>1700</v>
      </c>
    </row>
    <row r="3" spans="2:14">
      <c r="B3" s="307" t="str">
        <f t="array" ref="B3">INDEX(SAISIE!C$31:C$742,SMALL(IF(SAISIE!$I$31:$I$742&gt;0,ROW($I$31:$I$732)-30,""),ROW($A2)))</f>
        <v>dallage béton</v>
      </c>
      <c r="C3" s="305"/>
      <c r="D3" s="305"/>
      <c r="E3" s="305"/>
      <c r="F3" s="305"/>
      <c r="G3" s="305"/>
      <c r="H3" s="305"/>
      <c r="I3" s="305"/>
      <c r="J3" s="305"/>
      <c r="K3" s="305"/>
      <c r="L3" s="306"/>
      <c r="M3" s="303">
        <f t="array" ref="M3">INDEX(SAISIE!I$31:I$742,SMALL(IF(SAISIE!$I$31:$I$742&gt;0,ROW($I$31:$I$732)-30,""),ROW($A2)))</f>
        <v>1</v>
      </c>
      <c r="N3" s="304">
        <f t="array" ref="N3">INDEX(SAISIE!L$31:L$742,SMALL(IF(SAISIE!$I$31:$I$742&gt;0,ROW($I$31:$I$732)-30,""),ROW($A2)))</f>
        <v>52</v>
      </c>
    </row>
    <row r="4" spans="2:14">
      <c r="B4" s="307" t="str">
        <f t="array" ref="B4">INDEX(SAISIE!C$31:C$742,SMALL(IF(SAISIE!$I$31:$I$742&gt;0,ROW($I$31:$I$732)-30,""),ROW($A3)))</f>
        <v>Réalisation de mur supplémentaire en annexe (décroché ou décalé)</v>
      </c>
      <c r="C4" s="305"/>
      <c r="D4" s="305"/>
      <c r="E4" s="305"/>
      <c r="F4" s="305"/>
      <c r="G4" s="305"/>
      <c r="H4" s="305"/>
      <c r="I4" s="305"/>
      <c r="J4" s="305"/>
      <c r="K4" s="305"/>
      <c r="L4" s="306"/>
      <c r="M4" s="303">
        <f t="array" ref="M4">INDEX(SAISIE!I$31:I$742,SMALL(IF(SAISIE!$I$31:$I$742&gt;0,ROW($I$31:$I$732)-30,""),ROW($A3)))</f>
        <v>5</v>
      </c>
      <c r="N4" s="304">
        <f t="array" ref="N4">INDEX(SAISIE!L$31:L$742,SMALL(IF(SAISIE!$I$31:$I$742&gt;0,ROW($I$31:$I$732)-30,""),ROW($A3)))</f>
        <v>1750</v>
      </c>
    </row>
    <row r="5" spans="2:14">
      <c r="B5" s="307" t="str">
        <f t="array" ref="B5">INDEX(SAISIE!C$31:C$742,SMALL(IF(SAISIE!$I$31:$I$742&gt;0,ROW($I$31:$I$732)-30,""),ROW($A4)))</f>
        <v>Réalisation d'un biais à la place d'un angle droit sur modèle de base</v>
      </c>
      <c r="C5" s="305"/>
      <c r="D5" s="305"/>
      <c r="E5" s="305"/>
      <c r="F5" s="305"/>
      <c r="G5" s="305"/>
      <c r="H5" s="305"/>
      <c r="I5" s="305"/>
      <c r="J5" s="305"/>
      <c r="K5" s="305"/>
      <c r="L5" s="306"/>
      <c r="M5" s="303">
        <f t="array" ref="M5">INDEX(SAISIE!I$31:I$742,SMALL(IF(SAISIE!$I$31:$I$742&gt;0,ROW($I$31:$I$732)-30,""),ROW($A4)))</f>
        <v>2</v>
      </c>
      <c r="N5" s="304">
        <f t="array" ref="N5">INDEX(SAISIE!L$31:L$742,SMALL(IF(SAISIE!$I$31:$I$742&gt;0,ROW($I$31:$I$732)-30,""),ROW($A4)))</f>
        <v>900</v>
      </c>
    </row>
    <row r="6" spans="2:14">
      <c r="B6" s="307" t="str">
        <f t="array" ref="B6">INDEX(SAISIE!C$31:C$742,SMALL(IF(SAISIE!$I$31:$I$742&gt;0,ROW($I$31:$I$732)-30,""),ROW($A5)))</f>
        <v>PV pour porche rentrant sur plain pied</v>
      </c>
      <c r="C6" s="305"/>
      <c r="D6" s="305"/>
      <c r="E6" s="305"/>
      <c r="F6" s="305"/>
      <c r="G6" s="305"/>
      <c r="H6" s="305"/>
      <c r="I6" s="305"/>
      <c r="J6" s="305"/>
      <c r="K6" s="305"/>
      <c r="L6" s="306"/>
      <c r="M6" s="303">
        <f t="array" ref="M6">INDEX(SAISIE!I$31:I$742,SMALL(IF(SAISIE!$I$31:$I$742&gt;0,ROW($I$31:$I$732)-30,""),ROW($A5)))</f>
        <v>1</v>
      </c>
      <c r="N6" s="304">
        <f t="array" ref="N6">INDEX(SAISIE!L$31:L$742,SMALL(IF(SAISIE!$I$31:$I$742&gt;0,ROW($I$31:$I$732)-30,""),ROW($A5)))</f>
        <v>1300</v>
      </c>
    </row>
    <row r="7" spans="2:14">
      <c r="B7" s="307" t="str">
        <f t="array" ref="B7">INDEX(SAISIE!C$31:C$742,SMALL(IF(SAISIE!$I$31:$I$742&gt;0,ROW($I$31:$I$732)-30,""),ROW($A6)))</f>
        <v>PV pour porche rentrant sur Bastide</v>
      </c>
      <c r="C7" s="305"/>
      <c r="D7" s="305"/>
      <c r="E7" s="305"/>
      <c r="F7" s="305"/>
      <c r="G7" s="305"/>
      <c r="H7" s="305"/>
      <c r="I7" s="305"/>
      <c r="J7" s="305"/>
      <c r="K7" s="305"/>
      <c r="L7" s="306"/>
      <c r="M7" s="303">
        <f t="array" ref="M7">INDEX(SAISIE!I$31:I$742,SMALL(IF(SAISIE!$I$31:$I$742&gt;0,ROW($I$31:$I$732)-30,""),ROW($A6)))</f>
        <v>1</v>
      </c>
      <c r="N7" s="304">
        <f t="array" ref="N7">INDEX(SAISIE!L$31:L$742,SMALL(IF(SAISIE!$I$31:$I$742&gt;0,ROW($I$31:$I$732)-30,""),ROW($A6)))</f>
        <v>1460</v>
      </c>
    </row>
    <row r="8" spans="2:14">
      <c r="B8" s="307" t="str">
        <f t="array" ref="B8">INDEX(SAISIE!C$31:C$742,SMALL(IF(SAISIE!$I$31:$I$742&gt;0,ROW($I$31:$I$732)-30,""),ROW($A7)))</f>
        <v>PV pour vide étage Bastide</v>
      </c>
      <c r="C8" s="305"/>
      <c r="D8" s="305"/>
      <c r="E8" s="305"/>
      <c r="F8" s="305"/>
      <c r="G8" s="305"/>
      <c r="H8" s="305"/>
      <c r="I8" s="305"/>
      <c r="J8" s="305"/>
      <c r="K8" s="305"/>
      <c r="L8" s="306"/>
      <c r="M8" s="303">
        <f t="array" ref="M8">INDEX(SAISIE!I$31:I$742,SMALL(IF(SAISIE!$I$31:$I$742&gt;0,ROW($I$31:$I$732)-30,""),ROW($A7)))</f>
        <v>1</v>
      </c>
      <c r="N8" s="304">
        <f t="array" ref="N8">INDEX(SAISIE!L$31:L$742,SMALL(IF(SAISIE!$I$31:$I$742&gt;0,ROW($I$31:$I$732)-30,""),ROW($A7)))</f>
        <v>1546</v>
      </c>
    </row>
    <row r="9" spans="2:14">
      <c r="B9" s="307" t="str">
        <f t="array" ref="B9">INDEX(SAISIE!C$31:C$742,SMALL(IF(SAISIE!$I$31:$I$742&gt;0,ROW($I$31:$I$732)-30,""),ROW($A8)))</f>
        <v>Rehausse de 20cms (le ml de mur extérieur et intérieur) pour conservation hsp à 2,20ml</v>
      </c>
      <c r="C9" s="305"/>
      <c r="D9" s="305"/>
      <c r="E9" s="305"/>
      <c r="F9" s="305"/>
      <c r="G9" s="305"/>
      <c r="H9" s="305"/>
      <c r="I9" s="305"/>
      <c r="J9" s="305"/>
      <c r="K9" s="305"/>
      <c r="L9" s="306"/>
      <c r="M9" s="303">
        <f t="array" ref="M9">INDEX(SAISIE!I$31:I$742,SMALL(IF(SAISIE!$I$31:$I$742&gt;0,ROW($I$31:$I$732)-30,""),ROW($A8)))</f>
        <v>1</v>
      </c>
      <c r="N9" s="304">
        <f t="array" ref="N9">INDEX(SAISIE!L$31:L$742,SMALL(IF(SAISIE!$I$31:$I$742&gt;0,ROW($I$31:$I$732)-30,""),ROW($A8)))</f>
        <v>23</v>
      </c>
    </row>
    <row r="10" spans="2:14">
      <c r="B10" s="307" t="str">
        <f t="array" ref="B10">INDEX(SAISIE!C$31:C$742,SMALL(IF(SAISIE!$I$31:$I$742&gt;0,ROW($I$31:$I$732)-30,""),ROW($A9)))</f>
        <v>Incidence escalier et poteaux uniquement dans le cas d'un S/SOL</v>
      </c>
      <c r="C10" s="305"/>
      <c r="D10" s="305"/>
      <c r="E10" s="305"/>
      <c r="F10" s="305"/>
      <c r="G10" s="305"/>
      <c r="H10" s="305"/>
      <c r="I10" s="305"/>
      <c r="J10" s="305"/>
      <c r="K10" s="305"/>
      <c r="L10" s="306"/>
      <c r="M10" s="303">
        <f t="array" ref="M10">INDEX(SAISIE!I$31:I$742,SMALL(IF(SAISIE!$I$31:$I$742&gt;0,ROW($I$31:$I$732)-30,""),ROW($A9)))</f>
        <v>2</v>
      </c>
      <c r="N10" s="304">
        <f t="array" ref="N10">INDEX(SAISIE!L$31:L$742,SMALL(IF(SAISIE!$I$31:$I$742&gt;0,ROW($I$31:$I$732)-30,""),ROW($A9)))</f>
        <v>1180</v>
      </c>
    </row>
    <row r="11" spans="2:14">
      <c r="B11" s="307" t="str">
        <f t="array" ref="B11">INDEX(SAISIE!C$31:C$742,SMALL(IF(SAISIE!$I$31:$I$742&gt;0,ROW($I$31:$I$732)-30,""),ROW($A10)))</f>
        <v xml:space="preserve">Pièce habitable créée comprenant 1 convecteur, 1LSA, 3PC, 1PTT et 1BP73 ( hors ouverture ) </v>
      </c>
      <c r="C11" s="305"/>
      <c r="D11" s="305"/>
      <c r="E11" s="305"/>
      <c r="F11" s="305"/>
      <c r="G11" s="305"/>
      <c r="H11" s="305"/>
      <c r="I11" s="305"/>
      <c r="J11" s="305"/>
      <c r="K11" s="305"/>
      <c r="L11" s="306"/>
      <c r="M11" s="303">
        <f t="array" ref="M11">INDEX(SAISIE!I$31:I$742,SMALL(IF(SAISIE!$I$31:$I$742&gt;0,ROW($I$31:$I$732)-30,""),ROW($A10)))</f>
        <v>1</v>
      </c>
      <c r="N11" s="304">
        <f t="array" ref="N11">INDEX(SAISIE!L$31:L$742,SMALL(IF(SAISIE!$I$31:$I$742&gt;0,ROW($I$31:$I$732)-30,""),ROW($A10)))</f>
        <v>700</v>
      </c>
    </row>
    <row r="12" spans="2:14">
      <c r="B12" s="307" t="str">
        <f t="array" ref="B12">INDEX(SAISIE!C$31:C$742,SMALL(IF(SAISIE!$I$31:$I$742&gt;0,ROW($I$31:$I$732)-30,""),ROW($A11)))</f>
        <v>+ prix au m² (chape au sol)</v>
      </c>
      <c r="C12" s="305"/>
      <c r="D12" s="305"/>
      <c r="E12" s="305"/>
      <c r="F12" s="305"/>
      <c r="G12" s="305"/>
      <c r="H12" s="305"/>
      <c r="I12" s="305"/>
      <c r="J12" s="305"/>
      <c r="K12" s="305"/>
      <c r="L12" s="306"/>
      <c r="M12" s="303">
        <f t="array" ref="M12">INDEX(SAISIE!I$31:I$742,SMALL(IF(SAISIE!$I$31:$I$742&gt;0,ROW($I$31:$I$732)-30,""),ROW($A11)))</f>
        <v>1</v>
      </c>
      <c r="N12" s="304">
        <f t="array" ref="N12">INDEX(SAISIE!L$31:L$742,SMALL(IF(SAISIE!$I$31:$I$742&gt;0,ROW($I$31:$I$732)-30,""),ROW($A11)))</f>
        <v>283</v>
      </c>
    </row>
    <row r="13" spans="2:14">
      <c r="B13" s="307" t="str">
        <f t="array" ref="B13">INDEX(SAISIE!C$31:C$742,SMALL(IF(SAISIE!$I$31:$I$742&gt;0,ROW($I$31:$I$732)-30,""),ROW($A12)))</f>
        <v>Rehausse de 20cms (le ml de mur extérieur et intérieur) pour conservation hsp à 2,20ml</v>
      </c>
      <c r="C13" s="305"/>
      <c r="D13" s="305"/>
      <c r="E13" s="305"/>
      <c r="F13" s="305"/>
      <c r="G13" s="305"/>
      <c r="H13" s="305"/>
      <c r="I13" s="305"/>
      <c r="J13" s="305"/>
      <c r="K13" s="305"/>
      <c r="L13" s="306"/>
      <c r="M13" s="303">
        <f t="array" ref="M13">INDEX(SAISIE!I$31:I$742,SMALL(IF(SAISIE!$I$31:$I$742&gt;0,ROW($I$31:$I$732)-30,""),ROW($A12)))</f>
        <v>12</v>
      </c>
      <c r="N13" s="304">
        <f t="array" ref="N13">INDEX(SAISIE!L$31:L$742,SMALL(IF(SAISIE!$I$31:$I$742&gt;0,ROW($I$31:$I$732)-30,""),ROW($A12)))</f>
        <v>276</v>
      </c>
    </row>
    <row r="14" spans="2:14">
      <c r="B14" s="307" t="str">
        <f t="array" ref="B14">INDEX(SAISIE!C$31:C$742,SMALL(IF(SAISIE!$I$31:$I$742&gt;0,ROW($I$31:$I$732)-30,""),ROW($A13)))</f>
        <v>Incidence escalier et poteaux uniquement dans le cas d'un S/SOL</v>
      </c>
      <c r="C14" s="305"/>
      <c r="D14" s="305"/>
      <c r="E14" s="305"/>
      <c r="F14" s="305"/>
      <c r="G14" s="305"/>
      <c r="H14" s="305"/>
      <c r="I14" s="305"/>
      <c r="J14" s="305"/>
      <c r="K14" s="305"/>
      <c r="L14" s="306"/>
      <c r="M14" s="303">
        <f t="array" ref="M14">INDEX(SAISIE!I$31:I$742,SMALL(IF(SAISIE!$I$31:$I$742&gt;0,ROW($I$31:$I$732)-30,""),ROW($A13)))</f>
        <v>22</v>
      </c>
      <c r="N14" s="304">
        <f t="array" ref="N14">INDEX(SAISIE!L$31:L$742,SMALL(IF(SAISIE!$I$31:$I$742&gt;0,ROW($I$31:$I$732)-30,""),ROW($A13)))</f>
        <v>12870</v>
      </c>
    </row>
    <row r="15" spans="2:14">
      <c r="B15" s="307" t="str">
        <f t="array" ref="B15">INDEX(SAISIE!C$31:C$742,SMALL(IF(SAISIE!$I$31:$I$742&gt;0,ROW($I$31:$I$732)-30,""),ROW($A14)))</f>
        <v xml:space="preserve">Pièce habitable créée comprenant 1 convecteur, 1LSA, 3PC, 1PTT et 1BP73 ( hors ouverture ) </v>
      </c>
      <c r="C15" s="305"/>
      <c r="D15" s="305"/>
      <c r="E15" s="305"/>
      <c r="F15" s="305"/>
      <c r="G15" s="305"/>
      <c r="H15" s="305"/>
      <c r="I15" s="305"/>
      <c r="J15" s="305"/>
      <c r="K15" s="305"/>
      <c r="L15" s="306"/>
      <c r="M15" s="303">
        <f t="array" ref="M15">INDEX(SAISIE!I$31:I$742,SMALL(IF(SAISIE!$I$31:$I$742&gt;0,ROW($I$31:$I$732)-30,""),ROW($A14)))</f>
        <v>37</v>
      </c>
      <c r="N15" s="304">
        <f t="array" ref="N15">INDEX(SAISIE!L$31:L$742,SMALL(IF(SAISIE!$I$31:$I$742&gt;0,ROW($I$31:$I$732)-30,""),ROW($A14)))</f>
        <v>25900</v>
      </c>
    </row>
    <row r="16" spans="2:14">
      <c r="B16" s="307" t="str">
        <f t="array" ref="B16">INDEX(SAISIE!C$31:C$742,SMALL(IF(SAISIE!$I$31:$I$742&gt;0,ROW($I$31:$I$732)-30,""),ROW($A15)))</f>
        <v>Pour le remplacement du poteau bois par un poteau B.A. circulaire diam.25 avec collerette ronde</v>
      </c>
      <c r="C16" s="305"/>
      <c r="D16" s="305"/>
      <c r="E16" s="305"/>
      <c r="F16" s="305"/>
      <c r="G16" s="305"/>
      <c r="H16" s="305"/>
      <c r="I16" s="305"/>
      <c r="J16" s="305"/>
      <c r="K16" s="305"/>
      <c r="L16" s="306"/>
      <c r="M16" s="303">
        <f t="array" ref="M16">INDEX(SAISIE!I$31:I$742,SMALL(IF(SAISIE!$I$31:$I$742&gt;0,ROW($I$31:$I$732)-30,""),ROW($A15)))</f>
        <v>44</v>
      </c>
      <c r="N16" s="304">
        <f t="array" ref="N16">INDEX(SAISIE!L$31:L$742,SMALL(IF(SAISIE!$I$31:$I$742&gt;0,ROW($I$31:$I$732)-30,""),ROW($A15)))</f>
        <v>25564</v>
      </c>
    </row>
    <row r="17" spans="2:14">
      <c r="B17" s="307">
        <f t="array" ref="B17">INDEX(SAISIE!C$31:C$742,SMALL(IF(SAISIE!$I$31:$I$742&gt;0,ROW($I$31:$I$732)-30,""),ROW($A16)))</f>
        <v>1</v>
      </c>
      <c r="C17" s="305"/>
      <c r="D17" s="305"/>
      <c r="E17" s="305"/>
      <c r="F17" s="305"/>
      <c r="G17" s="305"/>
      <c r="H17" s="305"/>
      <c r="I17" s="305"/>
      <c r="J17" s="305"/>
      <c r="K17" s="305"/>
      <c r="L17" s="306"/>
      <c r="M17" s="303">
        <f t="array" ref="M17">INDEX(SAISIE!I$31:I$742,SMALL(IF(SAISIE!$I$31:$I$742&gt;0,ROW($I$31:$I$732)-30,""),ROW($A16)))</f>
        <v>72</v>
      </c>
      <c r="N17" s="304">
        <f t="array" ref="N17">INDEX(SAISIE!L$31:L$742,SMALL(IF(SAISIE!$I$31:$I$742&gt;0,ROW($I$31:$I$732)-30,""),ROW($A16)))</f>
        <v>11160</v>
      </c>
    </row>
    <row r="18" spans="2:14">
      <c r="B18" s="307" t="str">
        <f t="array" ref="B18">INDEX(SAISIE!C$31:C$742,SMALL(IF(SAISIE!$I$31:$I$742&gt;0,ROW($I$31:$I$732)-30,""),ROW($A17)))</f>
        <v>le ml de mur extérieur et intérieur (y/c garage et refends)</v>
      </c>
      <c r="C18" s="305"/>
      <c r="D18" s="305"/>
      <c r="E18" s="305"/>
      <c r="F18" s="305"/>
      <c r="G18" s="305"/>
      <c r="H18" s="305"/>
      <c r="I18" s="305"/>
      <c r="J18" s="305"/>
      <c r="K18" s="305"/>
      <c r="L18" s="306"/>
      <c r="M18" s="303">
        <f t="array" ref="M18">INDEX(SAISIE!I$31:I$742,SMALL(IF(SAISIE!$I$31:$I$742&gt;0,ROW($I$31:$I$732)-30,""),ROW($A17)))</f>
        <v>2</v>
      </c>
      <c r="N18" s="304">
        <f t="array" ref="N18">INDEX(SAISIE!L$31:L$742,SMALL(IF(SAISIE!$I$31:$I$742&gt;0,ROW($I$31:$I$732)-30,""),ROW($A17)))</f>
        <v>46</v>
      </c>
    </row>
    <row r="19" spans="2:14">
      <c r="B19" s="307" t="str">
        <f t="array" ref="B19">INDEX(SAISIE!C$31:C$742,SMALL(IF(SAISIE!$I$31:$I$742&gt;0,ROW($I$31:$I$732)-30,""),ROW($A18)))</f>
        <v>FORFAIT (escalier et poteaux)</v>
      </c>
      <c r="C19" s="305"/>
      <c r="D19" s="305"/>
      <c r="E19" s="305"/>
      <c r="F19" s="305"/>
      <c r="G19" s="305"/>
      <c r="H19" s="305"/>
      <c r="I19" s="305"/>
      <c r="J19" s="305"/>
      <c r="K19" s="305"/>
      <c r="L19" s="306"/>
      <c r="M19" s="303">
        <f t="array" ref="M19">INDEX(SAISIE!I$31:I$742,SMALL(IF(SAISIE!$I$31:$I$742&gt;0,ROW($I$31:$I$732)-30,""),ROW($A18)))</f>
        <v>5</v>
      </c>
      <c r="N19" s="304">
        <f t="array" ref="N19">INDEX(SAISIE!L$31:L$742,SMALL(IF(SAISIE!$I$31:$I$742&gt;0,ROW($I$31:$I$732)-30,""),ROW($A18)))</f>
        <v>1700</v>
      </c>
    </row>
    <row r="20" spans="2:14">
      <c r="B20" s="307" t="str">
        <f t="array" ref="B20">INDEX(SAISIE!C$31:C$742,SMALL(IF(SAISIE!$I$31:$I$742&gt;0,ROW($I$31:$I$732)-30,""),ROW($A19)))</f>
        <v>le ml de mur extérieur et intérieur (y/c garage et refends)</v>
      </c>
      <c r="C20" s="305"/>
      <c r="D20" s="305"/>
      <c r="E20" s="305"/>
      <c r="F20" s="305"/>
      <c r="G20" s="305"/>
      <c r="H20" s="305"/>
      <c r="I20" s="305"/>
      <c r="J20" s="305"/>
      <c r="K20" s="305"/>
      <c r="L20" s="306"/>
      <c r="M20" s="303">
        <f t="array" ref="M20">INDEX(SAISIE!I$31:I$742,SMALL(IF(SAISIE!$I$31:$I$742&gt;0,ROW($I$31:$I$732)-30,""),ROW($A19)))</f>
        <v>1</v>
      </c>
      <c r="N20" s="304">
        <f t="array" ref="N20">INDEX(SAISIE!L$31:L$742,SMALL(IF(SAISIE!$I$31:$I$742&gt;0,ROW($I$31:$I$732)-30,""),ROW($A19)))</f>
        <v>26</v>
      </c>
    </row>
    <row r="21" spans="2:14">
      <c r="B21" s="307" t="str">
        <f t="array" ref="B21">INDEX(SAISIE!C$31:C$742,SMALL(IF(SAISIE!$I$31:$I$742&gt;0,ROW($I$31:$I$732)-30,""),ROW($A20)))</f>
        <v xml:space="preserve">Ajout sur acrotère de terrasse d'un garde corps en acier 4 lisses (en cas de terrasse accessible) </v>
      </c>
      <c r="C21" s="305"/>
      <c r="D21" s="305"/>
      <c r="E21" s="305"/>
      <c r="F21" s="305"/>
      <c r="G21" s="305"/>
      <c r="H21" s="305"/>
      <c r="I21" s="305"/>
      <c r="J21" s="305"/>
      <c r="K21" s="305"/>
      <c r="L21" s="306"/>
      <c r="M21" s="303">
        <f t="array" ref="M21">INDEX(SAISIE!I$31:I$742,SMALL(IF(SAISIE!$I$31:$I$742&gt;0,ROW($I$31:$I$732)-30,""),ROW($A20)))</f>
        <v>4</v>
      </c>
      <c r="N21" s="304">
        <f t="array" ref="N21">INDEX(SAISIE!L$31:L$742,SMALL(IF(SAISIE!$I$31:$I$742&gt;0,ROW($I$31:$I$732)-30,""),ROW($A20)))</f>
        <v>2160</v>
      </c>
    </row>
    <row r="22" spans="2:14">
      <c r="B22" s="307" t="str">
        <f t="array" ref="B22">INDEX(SAISIE!C$31:C$742,SMALL(IF(SAISIE!$I$31:$I$742&gt;0,ROW($I$31:$I$732)-30,""),ROW($A21)))</f>
        <v>Nez de marche en laiton (largeur 90)</v>
      </c>
      <c r="C22" s="305"/>
      <c r="D22" s="305"/>
      <c r="E22" s="305"/>
      <c r="F22" s="305"/>
      <c r="G22" s="305"/>
      <c r="H22" s="305"/>
      <c r="I22" s="305"/>
      <c r="J22" s="305"/>
      <c r="K22" s="305"/>
      <c r="L22" s="306"/>
      <c r="M22" s="303">
        <f t="array" ref="M22">INDEX(SAISIE!I$31:I$742,SMALL(IF(SAISIE!$I$31:$I$742&gt;0,ROW($I$31:$I$732)-30,""),ROW($A21)))</f>
        <v>6</v>
      </c>
      <c r="N22" s="304">
        <f t="array" ref="N22">INDEX(SAISIE!L$31:L$742,SMALL(IF(SAISIE!$I$31:$I$742&gt;0,ROW($I$31:$I$732)-30,""),ROW($A21)))</f>
        <v>210</v>
      </c>
    </row>
    <row r="23" spans="2:14">
      <c r="B23" s="307" t="str">
        <f t="array" ref="B23">INDEX(SAISIE!C$31:C$742,SMALL(IF(SAISIE!$I$31:$I$742&gt;0,ROW($I$31:$I$732)-30,""),ROW($A22)))</f>
        <v>a</v>
      </c>
      <c r="C23" s="305"/>
      <c r="D23" s="305"/>
      <c r="E23" s="305"/>
      <c r="F23" s="305"/>
      <c r="G23" s="305"/>
      <c r="H23" s="305"/>
      <c r="I23" s="305"/>
      <c r="J23" s="305"/>
      <c r="K23" s="305"/>
      <c r="L23" s="306"/>
      <c r="M23" s="303">
        <f t="array" ref="M23">INDEX(SAISIE!I$31:I$742,SMALL(IF(SAISIE!$I$31:$I$742&gt;0,ROW($I$31:$I$732)-30,""),ROW($A22)))</f>
        <v>2</v>
      </c>
      <c r="N23" s="304">
        <f t="array" ref="N23">INDEX(SAISIE!L$31:L$742,SMALL(IF(SAISIE!$I$31:$I$742&gt;0,ROW($I$31:$I$732)-30,""),ROW($A22)))</f>
        <v>216</v>
      </c>
    </row>
    <row r="24" spans="2:14">
      <c r="B24" s="307" t="str">
        <f t="array" ref="B24">INDEX(SAISIE!C$31:C$742,SMALL(IF(SAISIE!$I$31:$I$742&gt;0,ROW($I$31:$I$732)-30,""),ROW($A23)))</f>
        <v>solin DAL ALU ton cuivre uniquement</v>
      </c>
      <c r="C24" s="305"/>
      <c r="D24" s="305"/>
      <c r="E24" s="305"/>
      <c r="F24" s="305"/>
      <c r="G24" s="305"/>
      <c r="H24" s="305"/>
      <c r="I24" s="305"/>
      <c r="J24" s="305"/>
      <c r="K24" s="305"/>
      <c r="L24" s="306"/>
      <c r="M24" s="303">
        <f t="array" ref="M24">INDEX(SAISIE!I$31:I$742,SMALL(IF(SAISIE!$I$31:$I$742&gt;0,ROW($I$31:$I$732)-30,""),ROW($A23)))</f>
        <v>3</v>
      </c>
      <c r="N24" s="304">
        <f t="array" ref="N24">INDEX(SAISIE!L$31:L$742,SMALL(IF(SAISIE!$I$31:$I$742&gt;0,ROW($I$31:$I$732)-30,""),ROW($A23)))</f>
        <v>180</v>
      </c>
    </row>
    <row r="25" spans="2:14">
      <c r="B25" s="307" t="str">
        <f t="array" ref="B25">INDEX(SAISIE!C$31:C$742,SMALL(IF(SAISIE!$I$31:$I$742&gt;0,ROW($I$31:$I$732)-30,""),ROW($A24)))</f>
        <v>PV pour Charpente tradi 2 pans sur habitable avec plafond rampant sans ferme, si largeur interieur &lt; 4,20 ml (entraxe 0,90) en m2 habitable concerné:</v>
      </c>
      <c r="C25" s="305"/>
      <c r="D25" s="305"/>
      <c r="E25" s="305"/>
      <c r="F25" s="305"/>
      <c r="G25" s="305"/>
      <c r="H25" s="305"/>
      <c r="I25" s="305"/>
      <c r="J25" s="305"/>
      <c r="K25" s="305"/>
      <c r="L25" s="306"/>
      <c r="M25" s="303">
        <f t="array" ref="M25">INDEX(SAISIE!I$31:I$742,SMALL(IF(SAISIE!$I$31:$I$742&gt;0,ROW($I$31:$I$732)-30,""),ROW($A24)))</f>
        <v>4</v>
      </c>
      <c r="N25" s="304">
        <f t="array" ref="N25">INDEX(SAISIE!L$31:L$742,SMALL(IF(SAISIE!$I$31:$I$742&gt;0,ROW($I$31:$I$732)-30,""),ROW($A24)))</f>
        <v>188</v>
      </c>
    </row>
    <row r="26" spans="2:14">
      <c r="B26" s="307" t="str">
        <f t="array" ref="B26">INDEX(SAISIE!C$31:C$742,SMALL(IF(SAISIE!$I$31:$I$742&gt;0,ROW($I$31:$I$732)-30,""),ROW($A25)))</f>
        <v xml:space="preserve">PV pour un écran souple de sous toiture avec contrelattage avec une pente à 60% (calculer le m² d' emprise au sol) </v>
      </c>
      <c r="C26" s="305"/>
      <c r="D26" s="305"/>
      <c r="E26" s="305"/>
      <c r="F26" s="305"/>
      <c r="G26" s="305"/>
      <c r="H26" s="305"/>
      <c r="I26" s="305"/>
      <c r="J26" s="305"/>
      <c r="K26" s="305"/>
      <c r="L26" s="306"/>
      <c r="M26" s="303">
        <f t="array" ref="M26">INDEX(SAISIE!I$31:I$742,SMALL(IF(SAISIE!$I$31:$I$742&gt;0,ROW($I$31:$I$732)-30,""),ROW($A25)))</f>
        <v>2</v>
      </c>
      <c r="N26" s="304">
        <f t="array" ref="N26">INDEX(SAISIE!L$31:L$742,SMALL(IF(SAISIE!$I$31:$I$742&gt;0,ROW($I$31:$I$732)-30,""),ROW($A25)))</f>
        <v>30</v>
      </c>
    </row>
    <row r="27" spans="2:14">
      <c r="B27" s="307">
        <f t="array" ref="B27">INDEX(SAISIE!C$31:C$742,SMALL(IF(SAISIE!$I$31:$I$742&gt;0,ROW($I$31:$I$732)-30,""),ROW($A26)))</f>
        <v>0</v>
      </c>
      <c r="C27" s="305"/>
      <c r="D27" s="305"/>
      <c r="E27" s="305"/>
      <c r="F27" s="305"/>
      <c r="G27" s="305"/>
      <c r="H27" s="305"/>
      <c r="I27" s="305"/>
      <c r="J27" s="305"/>
      <c r="K27" s="305"/>
      <c r="L27" s="306"/>
      <c r="M27" s="303">
        <f t="array" ref="M27">INDEX(SAISIE!I$31:I$742,SMALL(IF(SAISIE!$I$31:$I$742&gt;0,ROW($I$31:$I$732)-30,""),ROW($A26)))</f>
        <v>1</v>
      </c>
      <c r="N27" s="304">
        <f t="array" ref="N27">INDEX(SAISIE!L$31:L$742,SMALL(IF(SAISIE!$I$31:$I$742&gt;0,ROW($I$31:$I$732)-30,""),ROW($A26)))</f>
        <v>0</v>
      </c>
    </row>
    <row r="28" spans="2:14">
      <c r="B28" s="307" t="str">
        <f t="array" ref="B28">INDEX(SAISIE!C$31:C$742,SMALL(IF(SAISIE!$I$31:$I$742&gt;0,ROW($I$31:$I$732)-30,""),ROW($A27)))</f>
        <v>Tuile BETON plein ciel ou galleane (MONIER) ou H10 (IMERYS) dans les mêmes tons au lieu de MAZARRON  pour toiture 2,3,4,6 pans; prévoir en plus tuile de rive à rabat à 39€/ml</v>
      </c>
      <c r="C28" s="305"/>
      <c r="D28" s="305"/>
      <c r="E28" s="305"/>
      <c r="F28" s="305"/>
      <c r="G28" s="305"/>
      <c r="H28" s="305"/>
      <c r="I28" s="305"/>
      <c r="J28" s="305"/>
      <c r="K28" s="305"/>
      <c r="L28" s="306"/>
      <c r="M28" s="303">
        <f t="array" ref="M28">INDEX(SAISIE!I$31:I$742,SMALL(IF(SAISIE!$I$31:$I$742&gt;0,ROW($I$31:$I$732)-30,""),ROW($A27)))</f>
        <v>1</v>
      </c>
      <c r="N28" s="304">
        <f t="array" ref="N28">INDEX(SAISIE!L$31:L$742,SMALL(IF(SAISIE!$I$31:$I$742&gt;0,ROW($I$31:$I$732)-30,""),ROW($A27)))</f>
        <v>0</v>
      </c>
    </row>
    <row r="29" spans="2:14">
      <c r="B29" s="307" t="str">
        <f t="array" ref="B29">INDEX(SAISIE!C$31:C$742,SMALL(IF(SAISIE!$I$31:$I$742&gt;0,ROW($I$31:$I$732)-30,""),ROW($A28)))</f>
        <v>Marquise 3 pentes métal et vitrage armé (ref LAPEYRE) dim 1,80x1,20 - pas de gouttière</v>
      </c>
      <c r="C29" s="305"/>
      <c r="D29" s="305"/>
      <c r="E29" s="305"/>
      <c r="F29" s="305"/>
      <c r="G29" s="305"/>
      <c r="H29" s="305"/>
      <c r="I29" s="305"/>
      <c r="J29" s="305"/>
      <c r="K29" s="305"/>
      <c r="L29" s="306"/>
      <c r="M29" s="303">
        <f t="array" ref="M29">INDEX(SAISIE!I$31:I$742,SMALL(IF(SAISIE!$I$31:$I$742&gt;0,ROW($I$31:$I$732)-30,""),ROW($A28)))</f>
        <v>1</v>
      </c>
      <c r="N29" s="304">
        <f t="array" ref="N29">INDEX(SAISIE!L$31:L$742,SMALL(IF(SAISIE!$I$31:$I$742&gt;0,ROW($I$31:$I$732)-30,""),ROW($A28)))</f>
        <v>1580</v>
      </c>
    </row>
    <row r="30" spans="2:14">
      <c r="B30" s="307" t="str">
        <f t="array" ref="B30">INDEX(SAISIE!C$31:C$742,SMALL(IF(SAISIE!$I$31:$I$742&gt;0,ROW($I$31:$I$732)-30,""),ROW($A29)))</f>
        <v>Poteau bois pour auvent ou porche supplémentaire</v>
      </c>
      <c r="C30" s="305"/>
      <c r="D30" s="305"/>
      <c r="E30" s="305"/>
      <c r="F30" s="305"/>
      <c r="G30" s="305"/>
      <c r="H30" s="305"/>
      <c r="I30" s="305"/>
      <c r="J30" s="305"/>
      <c r="K30" s="305"/>
      <c r="L30" s="306"/>
      <c r="M30" s="303">
        <f t="array" ref="M30">INDEX(SAISIE!I$31:I$742,SMALL(IF(SAISIE!$I$31:$I$742&gt;0,ROW($I$31:$I$732)-30,""),ROW($A29)))</f>
        <v>1</v>
      </c>
      <c r="N30" s="304">
        <f t="array" ref="N30">INDEX(SAISIE!L$31:L$742,SMALL(IF(SAISIE!$I$31:$I$742&gt;0,ROW($I$31:$I$732)-30,""),ROW($A29)))</f>
        <v>180</v>
      </c>
    </row>
    <row r="31" spans="2:14">
      <c r="B31" s="307" t="str">
        <f t="array" ref="B31">INDEX(SAISIE!C$31:C$742,SMALL(IF(SAISIE!$I$31:$I$742&gt;0,ROW($I$31:$I$732)-30,""),ROW($A30)))</f>
        <v>Conduit de fumée pour maison RDC (sans dévoiement et sans souche plus haute)</v>
      </c>
      <c r="C31" s="305"/>
      <c r="D31" s="305"/>
      <c r="E31" s="305"/>
      <c r="F31" s="305"/>
      <c r="G31" s="305"/>
      <c r="H31" s="305"/>
      <c r="I31" s="305"/>
      <c r="J31" s="305"/>
      <c r="K31" s="305"/>
      <c r="L31" s="306"/>
      <c r="M31" s="303">
        <f t="array" ref="M31">INDEX(SAISIE!I$31:I$742,SMALL(IF(SAISIE!$I$31:$I$742&gt;0,ROW($I$31:$I$732)-30,""),ROW($A30)))</f>
        <v>1</v>
      </c>
      <c r="N31" s="304">
        <f t="array" ref="N31">INDEX(SAISIE!L$31:L$742,SMALL(IF(SAISIE!$I$31:$I$742&gt;0,ROW($I$31:$I$732)-30,""),ROW($A30)))</f>
        <v>1330</v>
      </c>
    </row>
    <row r="32" spans="2:14">
      <c r="B32" s="307" t="str">
        <f t="array" ref="B32">INDEX(SAISIE!C$31:C$742,SMALL(IF(SAISIE!$I$31:$I$742&gt;0,ROW($I$31:$I$732)-30,""),ROW($A31)))</f>
        <v>Houteau en bas de pente suivant plan 3) (dim 2,50x1,25)</v>
      </c>
      <c r="C32" s="305"/>
      <c r="D32" s="305"/>
      <c r="E32" s="305"/>
      <c r="F32" s="305"/>
      <c r="G32" s="305"/>
      <c r="H32" s="305"/>
      <c r="I32" s="305"/>
      <c r="J32" s="305"/>
      <c r="K32" s="305"/>
      <c r="L32" s="306"/>
      <c r="M32" s="303">
        <f t="array" ref="M32">INDEX(SAISIE!I$31:I$742,SMALL(IF(SAISIE!$I$31:$I$742&gt;0,ROW($I$31:$I$732)-30,""),ROW($A31)))</f>
        <v>1</v>
      </c>
      <c r="N32" s="304">
        <f t="array" ref="N32">INDEX(SAISIE!L$31:L$742,SMALL(IF(SAISIE!$I$31:$I$742&gt;0,ROW($I$31:$I$732)-30,""),ROW($A31)))</f>
        <v>1273</v>
      </c>
    </row>
    <row r="33" spans="2:14">
      <c r="B33" s="307" t="str">
        <f t="array" ref="B33">INDEX(SAISIE!C$31:C$742,SMALL(IF(SAISIE!$I$31:$I$742&gt;0,ROW($I$31:$I$732)-30,""),ROW($A32)))</f>
        <v>VELUX GGL 78/98 Confort en charpente fermette avec store d'occultation motorisé rampant</v>
      </c>
      <c r="C33" s="305"/>
      <c r="D33" s="305"/>
      <c r="E33" s="305"/>
      <c r="F33" s="305"/>
      <c r="G33" s="305"/>
      <c r="H33" s="305"/>
      <c r="I33" s="305"/>
      <c r="J33" s="305"/>
      <c r="K33" s="305"/>
      <c r="L33" s="306"/>
      <c r="M33" s="303">
        <f t="array" ref="M33">INDEX(SAISIE!I$31:I$742,SMALL(IF(SAISIE!$I$31:$I$742&gt;0,ROW($I$31:$I$732)-30,""),ROW($A32)))</f>
        <v>1</v>
      </c>
      <c r="N33" s="304">
        <f t="array" ref="N33">INDEX(SAISIE!L$31:L$742,SMALL(IF(SAISIE!$I$31:$I$742&gt;0,ROW($I$31:$I$732)-30,""),ROW($A32)))</f>
        <v>2365</v>
      </c>
    </row>
    <row r="34" spans="2:14">
      <c r="B34" s="307" t="str">
        <f t="array" ref="B34">INDEX(SAISIE!C$31:C$742,SMALL(IF(SAISIE!$I$31:$I$742&gt;0,ROW($I$31:$I$732)-30,""),ROW($A33)))</f>
        <v>a</v>
      </c>
      <c r="C34" s="305"/>
      <c r="D34" s="305"/>
      <c r="E34" s="305"/>
      <c r="F34" s="305"/>
      <c r="G34" s="305"/>
      <c r="H34" s="305"/>
      <c r="I34" s="305"/>
      <c r="J34" s="305"/>
      <c r="K34" s="305"/>
      <c r="L34" s="306"/>
      <c r="M34" s="303">
        <f t="array" ref="M34">INDEX(SAISIE!I$31:I$742,SMALL(IF(SAISIE!$I$31:$I$742&gt;0,ROW($I$31:$I$732)-30,""),ROW($A33)))</f>
        <v>10</v>
      </c>
      <c r="N34" s="304">
        <f t="array" ref="N34">INDEX(SAISIE!L$31:L$742,SMALL(IF(SAISIE!$I$31:$I$742&gt;0,ROW($I$31:$I$732)-30,""),ROW($A33)))</f>
        <v>17532.180000000004</v>
      </c>
    </row>
    <row r="35" spans="2:14">
      <c r="B35" s="307" t="str">
        <f t="array" ref="B35">INDEX(SAISIE!C$31:C$742,SMALL(IF(SAISIE!$I$31:$I$742&gt;0,ROW($I$31:$I$732)-30,""),ROW($A34)))</f>
        <v>a</v>
      </c>
      <c r="C35" s="305"/>
      <c r="D35" s="305"/>
      <c r="E35" s="305"/>
      <c r="F35" s="305"/>
      <c r="G35" s="305"/>
      <c r="H35" s="305"/>
      <c r="I35" s="305"/>
      <c r="J35" s="305"/>
      <c r="K35" s="305"/>
      <c r="L35" s="306"/>
      <c r="M35" s="302"/>
      <c r="N35" s="302"/>
    </row>
    <row r="36" spans="2:14">
      <c r="B36" s="307" t="str">
        <f t="array" ref="B36">INDEX(SAISIE!C$31:C$742,SMALL(IF(SAISIE!$I$31:$I$742&gt;0,ROW($I$31:$I$732)-30,""),ROW($A35)))</f>
        <v>PV de pose en diagonal pour un carrelage standard (format 33 maxi.)</v>
      </c>
      <c r="C36" s="305"/>
      <c r="D36" s="305"/>
      <c r="E36" s="305"/>
      <c r="F36" s="305"/>
      <c r="G36" s="305"/>
      <c r="H36" s="305"/>
      <c r="I36" s="305"/>
      <c r="J36" s="305"/>
      <c r="K36" s="305"/>
      <c r="L36" s="306"/>
      <c r="M36" s="302"/>
      <c r="N36" s="302"/>
    </row>
    <row r="37" spans="2:14">
      <c r="B37" s="307" t="e">
        <f t="array" ref="B37">INDEX(SAISIE!C$31:C$742,SMALL(IF(SAISIE!$I$31:$I$742&gt;0,ROW($I$31:$I$732)-30,""),ROW($A36)))</f>
        <v>#NUM!</v>
      </c>
      <c r="C37" s="305"/>
      <c r="D37" s="305"/>
      <c r="E37" s="305"/>
      <c r="F37" s="305"/>
      <c r="G37" s="305"/>
      <c r="H37" s="305"/>
      <c r="I37" s="305"/>
      <c r="J37" s="305"/>
      <c r="K37" s="305"/>
      <c r="L37" s="306"/>
      <c r="M37" s="302"/>
      <c r="N37" s="302"/>
    </row>
    <row r="38" spans="2:14">
      <c r="B38" s="307" t="e">
        <f t="array" ref="B38">INDEX(SAISIE!C$31:C$742,SMALL(IF(SAISIE!$I$31:$I$742&gt;0,ROW($I$31:$I$732)-30,""),ROW($A37)))</f>
        <v>#NUM!</v>
      </c>
      <c r="C38" s="305"/>
      <c r="D38" s="305"/>
      <c r="E38" s="305"/>
      <c r="F38" s="305"/>
      <c r="G38" s="305"/>
      <c r="H38" s="305"/>
      <c r="I38" s="305"/>
      <c r="J38" s="305"/>
      <c r="K38" s="305"/>
      <c r="L38" s="306"/>
      <c r="M38" s="302"/>
      <c r="N38" s="302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SAISIE</vt:lpstr>
      <vt:lpstr>recap</vt:lpstr>
      <vt:lpstr>SAISIE!Zone_d_impression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Laveau</dc:creator>
  <cp:lastModifiedBy>tulipe</cp:lastModifiedBy>
  <dcterms:created xsi:type="dcterms:W3CDTF">2016-10-07T11:56:29Z</dcterms:created>
  <dcterms:modified xsi:type="dcterms:W3CDTF">2016-10-07T19:46:58Z</dcterms:modified>
</cp:coreProperties>
</file>