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360" yWindow="-140" windowWidth="12390" windowHeight="10200" tabRatio="732" activeTab="1"/>
  </bookViews>
  <sheets>
    <sheet name="résultats climawin 2015-12-07" sheetId="9" r:id="rId1"/>
    <sheet name="Bilan puissance L08 L09" sheetId="10" r:id="rId2"/>
  </sheets>
  <definedNames>
    <definedName name="local">OFFSET('résultats climawin 2015-12-07'!$E$4:$H$4,,,COUNTA('résultats climawin 2015-12-07'!$E:$E)-1)</definedName>
  </definedNames>
  <calcPr calcId="124519" fullCalcOnLoad="1"/>
</workbook>
</file>

<file path=xl/calcChain.xml><?xml version="1.0" encoding="utf-8"?>
<calcChain xmlns="http://schemas.openxmlformats.org/spreadsheetml/2006/main">
  <c r="E12" i="10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11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11"/>
  <c r="D11" s="1"/>
  <c r="D29"/>
  <c r="D25"/>
  <c r="D14"/>
  <c r="D138"/>
  <c r="AB117"/>
  <c r="Z117"/>
  <c r="Y117"/>
  <c r="X117"/>
  <c r="W117"/>
  <c r="V117"/>
  <c r="U117"/>
  <c r="T117"/>
  <c r="K117"/>
  <c r="J117"/>
  <c r="I117"/>
  <c r="H117"/>
  <c r="C117"/>
  <c r="AE116"/>
  <c r="AG116"/>
  <c r="AF116"/>
  <c r="E116"/>
  <c r="AB85"/>
  <c r="P80"/>
  <c r="O80"/>
  <c r="I80"/>
  <c r="V75"/>
  <c r="U75"/>
  <c r="P75"/>
  <c r="O75"/>
  <c r="I75"/>
  <c r="Z71"/>
  <c r="Y71"/>
  <c r="X71"/>
  <c r="V71"/>
  <c r="K71"/>
  <c r="J71"/>
  <c r="I71"/>
  <c r="H71"/>
  <c r="C71"/>
  <c r="AG70"/>
  <c r="AE70"/>
  <c r="AF70"/>
  <c r="AD67"/>
  <c r="AB67"/>
  <c r="AC67"/>
  <c r="AD66"/>
  <c r="AB66"/>
  <c r="AC66"/>
  <c r="AG65"/>
  <c r="AE65"/>
  <c r="AF65"/>
  <c r="AB64"/>
  <c r="AC64"/>
  <c r="AG63"/>
  <c r="AE63"/>
  <c r="AE71"/>
  <c r="AF63"/>
  <c r="E71"/>
  <c r="AD59"/>
  <c r="AB59"/>
  <c r="AC59"/>
  <c r="AG58"/>
  <c r="AF58"/>
  <c r="AE58"/>
  <c r="AB58"/>
  <c r="AC58"/>
  <c r="AD58"/>
  <c r="AB57"/>
  <c r="AC57"/>
  <c r="AD57"/>
  <c r="AD56"/>
  <c r="AB56"/>
  <c r="AC56"/>
  <c r="AG55"/>
  <c r="AE55"/>
  <c r="AF55"/>
  <c r="AG51"/>
  <c r="AF51"/>
  <c r="AE51"/>
  <c r="Z51"/>
  <c r="X51"/>
  <c r="W51"/>
  <c r="V51"/>
  <c r="L51"/>
  <c r="K51"/>
  <c r="J51"/>
  <c r="I51"/>
  <c r="H51"/>
  <c r="AB46"/>
  <c r="AC46"/>
  <c r="AD45"/>
  <c r="AB45"/>
  <c r="AC45"/>
  <c r="T51"/>
  <c r="AD43"/>
  <c r="AD42"/>
  <c r="AB43"/>
  <c r="AC43"/>
  <c r="AB41"/>
  <c r="AD40"/>
  <c r="AB40"/>
  <c r="AC40"/>
  <c r="U51"/>
  <c r="AD39"/>
  <c r="AE117"/>
  <c r="AB55"/>
  <c r="AC55"/>
  <c r="AD55"/>
  <c r="AB65"/>
  <c r="AC65"/>
  <c r="AD65"/>
  <c r="AB60"/>
  <c r="AC60"/>
  <c r="AD60"/>
  <c r="AB44"/>
  <c r="AC44"/>
  <c r="AD44"/>
  <c r="AG71"/>
  <c r="E117"/>
  <c r="AB61"/>
  <c r="AC61"/>
  <c r="AD61"/>
  <c r="AB63"/>
  <c r="AC63"/>
  <c r="AD63"/>
  <c r="T71"/>
  <c r="AF117"/>
  <c r="AF71"/>
  <c r="U71"/>
  <c r="AB62"/>
  <c r="AG117"/>
  <c r="L117"/>
  <c r="AB42"/>
  <c r="AC42"/>
  <c r="L71"/>
  <c r="W71"/>
  <c r="AC62"/>
  <c r="AD62"/>
  <c r="AB71"/>
  <c r="AD71"/>
  <c r="AC71"/>
  <c r="Y51"/>
  <c r="AC41"/>
  <c r="AD41"/>
  <c r="AD51"/>
  <c r="AB51"/>
  <c r="AC51"/>
  <c r="E51" l="1"/>
  <c r="C51"/>
</calcChain>
</file>

<file path=xl/sharedStrings.xml><?xml version="1.0" encoding="utf-8"?>
<sst xmlns="http://schemas.openxmlformats.org/spreadsheetml/2006/main" count="1104" uniqueCount="241">
  <si>
    <t>LOCAL</t>
  </si>
  <si>
    <t>Dimensions</t>
  </si>
  <si>
    <t>CONDITIONS INTERIEURES</t>
  </si>
  <si>
    <t>HSFP [m]</t>
  </si>
  <si>
    <r>
      <t>Vol. [m</t>
    </r>
    <r>
      <rPr>
        <vertAlign val="superscript"/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]</t>
    </r>
  </si>
  <si>
    <t>BILAN THERMIQUE</t>
  </si>
  <si>
    <t>Apports sensibles [W]</t>
  </si>
  <si>
    <t>Apports latents [W]</t>
  </si>
  <si>
    <t>Apports totaux [W]</t>
  </si>
  <si>
    <t>Conditions de soufflage</t>
  </si>
  <si>
    <t>T° soufflage hiver [°C]</t>
  </si>
  <si>
    <t>T° soufflage été [°C]</t>
  </si>
  <si>
    <t>T° consigne été [°C]</t>
  </si>
  <si>
    <t>T° consigne hiver [°C]</t>
  </si>
  <si>
    <t>Occup. [pers.]</t>
  </si>
  <si>
    <r>
      <t>Débit d'air neuf mini [m</t>
    </r>
    <r>
      <rPr>
        <vertAlign val="superscript"/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/h]</t>
    </r>
  </si>
  <si>
    <t>CTA</t>
  </si>
  <si>
    <t xml:space="preserve">Type </t>
  </si>
  <si>
    <t>NC</t>
  </si>
  <si>
    <t>/</t>
  </si>
  <si>
    <t>AERO ELEC</t>
  </si>
  <si>
    <t>VENTILATON NATURELLE : LOCAUX TECHNIQUES</t>
  </si>
  <si>
    <t>Débit de fuite [m3/h]</t>
  </si>
  <si>
    <t>TOTAL</t>
  </si>
  <si>
    <t>-</t>
  </si>
  <si>
    <t>LEGENDE</t>
  </si>
  <si>
    <t>NC : non contrôlé</t>
  </si>
  <si>
    <t>/ : pas d'occupation</t>
  </si>
  <si>
    <t>PR ELEC : panneau rayonnant électrique</t>
  </si>
  <si>
    <t>VNC : ventilo-convecteur</t>
  </si>
  <si>
    <t>AERO EC : aérotherme batterie eau chaude</t>
  </si>
  <si>
    <t>AEROE ELEC : aérotherme électrique</t>
  </si>
  <si>
    <t>CTA : centrale de traitement d'air</t>
  </si>
  <si>
    <t>MONO-S R : monospilt system réversible</t>
  </si>
  <si>
    <t>CTA N°1 : HALL DE PEINTURE</t>
  </si>
  <si>
    <t>AEROTHERMES ELECTRIQUES : PLENUM</t>
  </si>
  <si>
    <t>Plénum</t>
  </si>
  <si>
    <t>Ventilation</t>
  </si>
  <si>
    <t>Enveloppe bâti.</t>
  </si>
  <si>
    <t>Hall de peinture - phase peinture</t>
  </si>
  <si>
    <t>Hall de peinture - phase ponçage</t>
  </si>
  <si>
    <t>Déperditions (-) / apports (+) par ventilation [W]</t>
  </si>
  <si>
    <t>Déperditions (-) / apports (+) par transfert d'air  [W]</t>
  </si>
  <si>
    <t>Débit par transfert d'air [m3/h]</t>
  </si>
  <si>
    <t>* brassage d'air hors CTA (par aérotherme)</t>
  </si>
  <si>
    <t xml:space="preserve">Débit soufflé théorique [m3/h] </t>
  </si>
  <si>
    <t xml:space="preserve">Débit repris théorique [m3/h] </t>
  </si>
  <si>
    <t xml:space="preserve">Débit soufflé  réel [m3/h] </t>
  </si>
  <si>
    <t xml:space="preserve">Débit repris réel [m3/h] </t>
  </si>
  <si>
    <t xml:space="preserve">Débit extrait théorique [m3/h] </t>
  </si>
  <si>
    <t xml:space="preserve">Débit extrait réel [m3/h] </t>
  </si>
  <si>
    <t>Taux de renouvellement d'air</t>
  </si>
  <si>
    <t>DIMENSIONNEMENT DES EMETTEURS</t>
  </si>
  <si>
    <t>Local</t>
  </si>
  <si>
    <t>Zone</t>
  </si>
  <si>
    <t>DIMENSIONNEMENT AERAULIQUE</t>
  </si>
  <si>
    <t>Déperditions statiques [W]</t>
  </si>
  <si>
    <t>Puissance chaude émetteur [W]</t>
  </si>
  <si>
    <t>Puissance froide sensible [W]</t>
  </si>
  <si>
    <t>Puissance froide totale majorée (10%) [W]</t>
  </si>
  <si>
    <t>Puissance froide sensible majorée (10%) [W]</t>
  </si>
  <si>
    <t>Puissance  chaude nécessaire majorée (15%) [W]</t>
  </si>
  <si>
    <t>Puissance chaude nécessaire [W]</t>
  </si>
  <si>
    <t>BAT. ELEC : batterie électrique</t>
  </si>
  <si>
    <t>Export csv des résultats de l'étude: &lt;&lt;STTS L08 / L09&gt;&gt; sauvegardée sous: &lt;&lt;K:\AFFAIRES\Autres - BEL\STTS\6.ETD\62.NC - Notes de calculs\1102- Bilan thermique\master\ind A en cours\Projet Clima-Win - 03-12-2015.cw5&gt;&gt;</t>
  </si>
  <si>
    <t>Résultats déperditions, apports et débits</t>
  </si>
  <si>
    <t>Bâtiment</t>
  </si>
  <si>
    <t>Groupe</t>
  </si>
  <si>
    <t>Unité</t>
  </si>
  <si>
    <t>Surface (m²)</t>
  </si>
  <si>
    <t>Volume (m³)</t>
  </si>
  <si>
    <t>T intérieure hiver</t>
  </si>
  <si>
    <t>T soufflage</t>
  </si>
  <si>
    <t>Transmission (a)</t>
  </si>
  <si>
    <t>Infiltration (b)</t>
  </si>
  <si>
    <t>Ventilation (c)</t>
  </si>
  <si>
    <t>Dans locaux (d)</t>
  </si>
  <si>
    <t>Dans CTA (e)</t>
  </si>
  <si>
    <t>Totales (f=a+b+c=d+e)</t>
  </si>
  <si>
    <t>Surpuissance (g)</t>
  </si>
  <si>
    <t>Puissance totale(h=f+g)</t>
  </si>
  <si>
    <t>Préchauffage (i)</t>
  </si>
  <si>
    <t>Charge locaux (j=f-i)</t>
  </si>
  <si>
    <t>Puissance locaux (k=j+g)</t>
  </si>
  <si>
    <t>Type ventilation</t>
  </si>
  <si>
    <t>T Soufflage batterie terminale (°C)</t>
  </si>
  <si>
    <t>T Soufflage été (°C)</t>
  </si>
  <si>
    <t>Extrait Min (m³/h)</t>
  </si>
  <si>
    <t>Extrait Max (m³/h)</t>
  </si>
  <si>
    <t>Soufflé Min (m³/h)</t>
  </si>
  <si>
    <t>Soufflé max (m³/h)</t>
  </si>
  <si>
    <t>EA (m³/h)</t>
  </si>
  <si>
    <t>Extrait Occ (m³/h)</t>
  </si>
  <si>
    <t>Soufflé Occ (m³/h)</t>
  </si>
  <si>
    <t>Extrait Inocc (m³/h)</t>
  </si>
  <si>
    <t>Soufflé Inocc (m³/h)</t>
  </si>
  <si>
    <t>Soufflé min Inocc (m³/h)</t>
  </si>
  <si>
    <t>Air neuf nominal (m³/h)</t>
  </si>
  <si>
    <t>Infiltrations (m³/h)</t>
  </si>
  <si>
    <t>Infiltrations été (m³/h)</t>
  </si>
  <si>
    <t>Mois</t>
  </si>
  <si>
    <t>Heure légale</t>
  </si>
  <si>
    <t>Nombre d'occupants</t>
  </si>
  <si>
    <t>T intérieure été (°C)</t>
  </si>
  <si>
    <t>Apports sensibles du local (W)</t>
  </si>
  <si>
    <t>Apports latents du local (W)</t>
  </si>
  <si>
    <t>Apports totaux du local (W)</t>
  </si>
  <si>
    <t>Apports Sensibles globaux (W)</t>
  </si>
  <si>
    <t>Apports latents globaux (W)</t>
  </si>
  <si>
    <t>Apports totaux globaux (W)</t>
  </si>
  <si>
    <t>Apports ventil/infiltr sensibles du local (W)</t>
  </si>
  <si>
    <t>Apports ventil/infiltr latents du local (W)</t>
  </si>
  <si>
    <t>Apports ventil/infiltr totaux du local (W)</t>
  </si>
  <si>
    <t>Apports ventil/infiltr sensibles globaux (W)</t>
  </si>
  <si>
    <t>Apports ventil/infiltr latents globaux (W)</t>
  </si>
  <si>
    <t>Apports ventil/infiltr totaux globaux (W)</t>
  </si>
  <si>
    <t>Apports internes sensibles (W)</t>
  </si>
  <si>
    <t>Apports internes latents (W)</t>
  </si>
  <si>
    <t>Apports internes totaux (W)</t>
  </si>
  <si>
    <t>Apports conduction (W)</t>
  </si>
  <si>
    <t>Apports rayonnement (W)</t>
  </si>
  <si>
    <t>Apports éclairage (W)</t>
  </si>
  <si>
    <t>Apports occupants (W)</t>
  </si>
  <si>
    <t>Apports appareillages (W)</t>
  </si>
  <si>
    <t>L09</t>
  </si>
  <si>
    <t>Locaux tertiaires (RT 2012)</t>
  </si>
  <si>
    <t>Locaux tertiaires rafraichis</t>
  </si>
  <si>
    <t>locaux personnels RDC</t>
  </si>
  <si>
    <t>L09-Réfectoire</t>
  </si>
  <si>
    <t xml:space="preserve"> - </t>
  </si>
  <si>
    <t>ouverture des fenêtres</t>
  </si>
  <si>
    <t>juin</t>
  </si>
  <si>
    <t>14 h</t>
  </si>
  <si>
    <t>L09-Circulations</t>
  </si>
  <si>
    <t>juillet</t>
  </si>
  <si>
    <t>15 h</t>
  </si>
  <si>
    <t>locaux personnels R+1</t>
  </si>
  <si>
    <t>L09-Bureaux 01</t>
  </si>
  <si>
    <t>L09-Bureaux 02</t>
  </si>
  <si>
    <t>L09-Bureaux 03</t>
  </si>
  <si>
    <t>août</t>
  </si>
  <si>
    <t>L09-Bureaux 04</t>
  </si>
  <si>
    <t>L09-Bureaux 05</t>
  </si>
  <si>
    <t>L09-circulation bureaux R+1</t>
  </si>
  <si>
    <t xml:space="preserve">Locaux tertiaires NON rafraichis </t>
  </si>
  <si>
    <t>L09-Consommables</t>
  </si>
  <si>
    <t>21 h</t>
  </si>
  <si>
    <t>locaux d'eau Vestaires/Sanitaires RDC</t>
  </si>
  <si>
    <t>L09- Sanitaires Hommes RDC</t>
  </si>
  <si>
    <t>22 h</t>
  </si>
  <si>
    <t>L09- Vestaires Hommes</t>
  </si>
  <si>
    <t>24 h</t>
  </si>
  <si>
    <t>L09- Vestaires Femmes</t>
  </si>
  <si>
    <t>L09- Sanitaires Femmes RDC</t>
  </si>
  <si>
    <t>locaux d'eau Vestaires/Sanitaires R+1</t>
  </si>
  <si>
    <t>L09- Sanitaires Femmes R+1</t>
  </si>
  <si>
    <t>19 h</t>
  </si>
  <si>
    <t>L09- Sanitaires Hommes R+1</t>
  </si>
  <si>
    <t>20 h</t>
  </si>
  <si>
    <t>L09-café</t>
  </si>
  <si>
    <t xml:space="preserve"> Process (hors RT 2012)</t>
  </si>
  <si>
    <t>Hall + galerie</t>
  </si>
  <si>
    <t>L09-Hall + galerie</t>
  </si>
  <si>
    <t>17 h</t>
  </si>
  <si>
    <t>locaux process à T = 19°C Non rafraichis</t>
  </si>
  <si>
    <t>locaux process à T=19°C Non rafraichis</t>
  </si>
  <si>
    <t>L09-Gros consommables</t>
  </si>
  <si>
    <t>septembre</t>
  </si>
  <si>
    <t>L09-Maintenance Stock</t>
  </si>
  <si>
    <t>11 h</t>
  </si>
  <si>
    <t>L09-Décontamination</t>
  </si>
  <si>
    <t>23 h</t>
  </si>
  <si>
    <t>L09-SAS</t>
  </si>
  <si>
    <t>L09-Ménage</t>
  </si>
  <si>
    <t>L09-Circulation Process</t>
  </si>
  <si>
    <t>L09-Prépa Solvant</t>
  </si>
  <si>
    <t>locaux process à T = 19°C rafraichis</t>
  </si>
  <si>
    <t>locaux process à T=19°C rafraichis</t>
  </si>
  <si>
    <t>L09-Marquage</t>
  </si>
  <si>
    <t>2 h</t>
  </si>
  <si>
    <t>L09-Pilotage</t>
  </si>
  <si>
    <t>L09-Maintenance-Atelier01</t>
  </si>
  <si>
    <t>16 h</t>
  </si>
  <si>
    <t>L09-Maintenance-Bureaux</t>
  </si>
  <si>
    <t>Locaux process à T =21°C Non rafraichis</t>
  </si>
  <si>
    <t xml:space="preserve">locaux process à T=21°C Non rafraichis </t>
  </si>
  <si>
    <t>L09-Prépa Peinture</t>
  </si>
  <si>
    <t>1 h</t>
  </si>
  <si>
    <t>L09-Stock Peinture</t>
  </si>
  <si>
    <t>locaux process Hors Gel</t>
  </si>
  <si>
    <t>L09-Déchets (non chauffé)</t>
  </si>
  <si>
    <t>L09- Nettoyage HP (non chauffé)</t>
  </si>
  <si>
    <t>L09- Charge 1 (non chauffé)</t>
  </si>
  <si>
    <t>L09- Charge 2 (non chauffé)</t>
  </si>
  <si>
    <t>L09-Maintenance Soudure (non chauffé)</t>
  </si>
  <si>
    <t>L09-Stock solvant (non chauffé)</t>
  </si>
  <si>
    <t>Zone locaux techniques (hors RT 2012)</t>
  </si>
  <si>
    <t>Locaux techniques Non rafraichis</t>
  </si>
  <si>
    <t>L09-TGBT (non chauffé)</t>
  </si>
  <si>
    <t>18 h</t>
  </si>
  <si>
    <t>L09-PI (non chauffé)</t>
  </si>
  <si>
    <t>L09-AEP (non chauffé)</t>
  </si>
  <si>
    <t>L09-Extraction 1 (non chauffé)</t>
  </si>
  <si>
    <t>L09-Extraction 2 (non chauffé)</t>
  </si>
  <si>
    <t>Locaux techniques  rafraichis</t>
  </si>
  <si>
    <t>Locaux techniques rafraichis</t>
  </si>
  <si>
    <t>L09-Onduleur  (non chauffé)</t>
  </si>
  <si>
    <t>L09-CFA (non chauffé)</t>
  </si>
  <si>
    <t>Batiment-Nom du local</t>
  </si>
  <si>
    <t>Surface [m²]</t>
  </si>
  <si>
    <t>L09-Hall de peinture</t>
  </si>
  <si>
    <t>L09-Stock peinture</t>
  </si>
  <si>
    <t>L09-Stock solvant</t>
  </si>
  <si>
    <t>L09-Circulation process</t>
  </si>
  <si>
    <t>L09-Maintenance stock</t>
  </si>
  <si>
    <t>L09-Déchets</t>
  </si>
  <si>
    <t>L09-Maintenance Soudure</t>
  </si>
  <si>
    <t>L09-Bureaux 05 = réunion</t>
  </si>
  <si>
    <t>L09-circulations bureaux R+1</t>
  </si>
  <si>
    <t>L09-Café</t>
  </si>
  <si>
    <t>L09-Sanitaires Hommes RDC</t>
  </si>
  <si>
    <t>L09-Vestaires Hommes</t>
  </si>
  <si>
    <t>L09-Sanitaires Femmes RDC</t>
  </si>
  <si>
    <t>L09-Vestaires Femmes</t>
  </si>
  <si>
    <t>L09-Sanitaires Hommes R+1</t>
  </si>
  <si>
    <t>L09-Sanitaires Femmes R+1</t>
  </si>
  <si>
    <t>L09-Local TGBT</t>
  </si>
  <si>
    <t>L09-Local PI</t>
  </si>
  <si>
    <t>L09-Local AEP</t>
  </si>
  <si>
    <t xml:space="preserve">L09-Local extraction 1 </t>
  </si>
  <si>
    <t>L09-Local extraction 2</t>
  </si>
  <si>
    <t>L09-Local Onduleur</t>
  </si>
  <si>
    <t>L09-Local CFA</t>
  </si>
  <si>
    <t>CTA N°1,2,3 : LOCAUX PROCESS</t>
  </si>
  <si>
    <t>CTA N°4 : LOCAUX PROCESS</t>
  </si>
  <si>
    <t>CTA N°5 : LOCAUX TERTIAIRE</t>
  </si>
  <si>
    <t xml:space="preserve">1) j'ai rectifié des valeur de depart par simple cop/col </t>
  </si>
  <si>
    <t xml:space="preserve">pour faciliter la recherche </t>
  </si>
  <si>
    <t xml:space="preserve">2)dans ton cas  recherchev doit suffire  </t>
  </si>
  <si>
    <t xml:space="preserve">3) j'ai nommé le tablo source :local en dynamique ;ainsi tu peu y rajouter des valeurs </t>
  </si>
  <si>
    <t>voir  dans gestionnaire de nom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</si>
</sst>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vertAlign val="superscript"/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 tint="0.249977111117893"/>
      <name val="Arial"/>
      <family val="2"/>
    </font>
    <font>
      <sz val="10"/>
      <color rgb="FFFFFF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66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4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1" fontId="6" fillId="2" borderId="4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1" fontId="6" fillId="0" borderId="14" xfId="0" applyNumberFormat="1" applyFont="1" applyBorder="1" applyAlignment="1">
      <alignment horizontal="center" vertical="center"/>
    </xf>
    <xf numFmtId="1" fontId="6" fillId="2" borderId="14" xfId="0" applyNumberFormat="1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1" fontId="6" fillId="0" borderId="16" xfId="0" applyNumberFormat="1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Continuous" vertical="center"/>
    </xf>
    <xf numFmtId="0" fontId="6" fillId="0" borderId="19" xfId="0" applyFont="1" applyBorder="1" applyAlignment="1">
      <alignment horizontal="left" vertical="center"/>
    </xf>
    <xf numFmtId="1" fontId="5" fillId="0" borderId="9" xfId="0" applyNumberFormat="1" applyFont="1" applyFill="1" applyBorder="1" applyAlignment="1">
      <alignment horizontal="center" vertical="center"/>
    </xf>
    <xf numFmtId="1" fontId="3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center" vertical="center"/>
    </xf>
    <xf numFmtId="1" fontId="5" fillId="0" borderId="11" xfId="0" applyNumberFormat="1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" fontId="6" fillId="0" borderId="16" xfId="0" applyNumberFormat="1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" fontId="6" fillId="0" borderId="21" xfId="0" applyNumberFormat="1" applyFont="1" applyBorder="1" applyAlignment="1">
      <alignment horizontal="center" vertical="center"/>
    </xf>
    <xf numFmtId="1" fontId="5" fillId="2" borderId="22" xfId="0" applyNumberFormat="1" applyFont="1" applyFill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/>
    </xf>
    <xf numFmtId="1" fontId="7" fillId="0" borderId="23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7" fillId="0" borderId="22" xfId="0" applyNumberFormat="1" applyFont="1" applyBorder="1" applyAlignment="1">
      <alignment horizontal="center" vertical="center"/>
    </xf>
    <xf numFmtId="1" fontId="7" fillId="0" borderId="11" xfId="0" applyNumberFormat="1" applyFont="1" applyFill="1" applyBorder="1" applyAlignment="1">
      <alignment horizontal="center" vertical="center"/>
    </xf>
    <xf numFmtId="1" fontId="7" fillId="0" borderId="24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6" fillId="0" borderId="25" xfId="0" applyFont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164" fontId="5" fillId="3" borderId="9" xfId="0" applyNumberFormat="1" applyFont="1" applyFill="1" applyBorder="1" applyAlignment="1">
      <alignment horizontal="center" vertical="center"/>
    </xf>
    <xf numFmtId="164" fontId="5" fillId="3" borderId="1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Continuous" vertical="center"/>
    </xf>
    <xf numFmtId="0" fontId="5" fillId="4" borderId="11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wrapText="1"/>
    </xf>
    <xf numFmtId="1" fontId="5" fillId="5" borderId="1" xfId="0" applyNumberFormat="1" applyFont="1" applyFill="1" applyBorder="1" applyAlignment="1">
      <alignment horizontal="center" vertical="center"/>
    </xf>
    <xf numFmtId="1" fontId="8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" fontId="5" fillId="5" borderId="9" xfId="0" applyNumberFormat="1" applyFont="1" applyFill="1" applyBorder="1" applyAlignment="1">
      <alignment horizontal="center" vertical="center"/>
    </xf>
    <xf numFmtId="1" fontId="5" fillId="5" borderId="2" xfId="0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" fontId="4" fillId="6" borderId="1" xfId="0" applyNumberFormat="1" applyFont="1" applyFill="1" applyBorder="1" applyAlignment="1">
      <alignment horizontal="center" vertical="center"/>
    </xf>
    <xf numFmtId="1" fontId="7" fillId="6" borderId="9" xfId="0" applyNumberFormat="1" applyFont="1" applyFill="1" applyBorder="1" applyAlignment="1">
      <alignment horizontal="center" vertical="center"/>
    </xf>
    <xf numFmtId="1" fontId="7" fillId="6" borderId="17" xfId="0" applyNumberFormat="1" applyFont="1" applyFill="1" applyBorder="1" applyAlignment="1">
      <alignment horizontal="center" vertical="center"/>
    </xf>
    <xf numFmtId="1" fontId="4" fillId="6" borderId="17" xfId="0" applyNumberFormat="1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1" fontId="5" fillId="0" borderId="23" xfId="0" applyNumberFormat="1" applyFont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164" fontId="5" fillId="3" borderId="26" xfId="0" applyNumberFormat="1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3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164" fontId="5" fillId="3" borderId="1" xfId="0" applyNumberFormat="1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0" fontId="5" fillId="0" borderId="31" xfId="0" applyFont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1" fontId="5" fillId="0" borderId="32" xfId="0" applyNumberFormat="1" applyFont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1" fontId="5" fillId="0" borderId="34" xfId="0" applyNumberFormat="1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/>
    <xf numFmtId="0" fontId="5" fillId="5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0" fillId="0" borderId="14" xfId="0" applyBorder="1"/>
    <xf numFmtId="0" fontId="5" fillId="0" borderId="1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44" xfId="0" applyFont="1" applyFill="1" applyBorder="1" applyAlignment="1">
      <alignment horizontal="center" vertical="center"/>
    </xf>
    <xf numFmtId="0" fontId="5" fillId="5" borderId="45" xfId="0" applyFont="1" applyFill="1" applyBorder="1" applyAlignment="1">
      <alignment horizontal="center" vertical="center"/>
    </xf>
    <xf numFmtId="0" fontId="5" fillId="6" borderId="26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7" fillId="6" borderId="26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/>
    </xf>
    <xf numFmtId="1" fontId="5" fillId="0" borderId="26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J46"/>
  <sheetViews>
    <sheetView topLeftCell="A19" workbookViewId="0">
      <selection activeCell="E36" sqref="E36"/>
    </sheetView>
  </sheetViews>
  <sheetFormatPr baseColWidth="10" defaultRowHeight="14.5"/>
  <cols>
    <col min="3" max="3" width="37.26953125" customWidth="1"/>
    <col min="4" max="4" width="46" customWidth="1"/>
    <col min="5" max="5" width="29.81640625" customWidth="1"/>
  </cols>
  <sheetData>
    <row r="1" spans="1:62">
      <c r="A1" t="s">
        <v>64</v>
      </c>
    </row>
    <row r="2" spans="1:62">
      <c r="A2" t="s">
        <v>65</v>
      </c>
    </row>
    <row r="3" spans="1:62">
      <c r="A3" t="s">
        <v>66</v>
      </c>
      <c r="B3" t="s">
        <v>54</v>
      </c>
      <c r="C3" t="s">
        <v>67</v>
      </c>
      <c r="D3" t="s">
        <v>68</v>
      </c>
      <c r="E3" t="s">
        <v>53</v>
      </c>
      <c r="F3" t="s">
        <v>69</v>
      </c>
      <c r="G3" t="s">
        <v>70</v>
      </c>
      <c r="H3" t="s">
        <v>71</v>
      </c>
      <c r="I3" t="s">
        <v>72</v>
      </c>
      <c r="J3" t="s">
        <v>73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P3" t="s">
        <v>79</v>
      </c>
      <c r="Q3" t="s">
        <v>80</v>
      </c>
      <c r="R3" t="s">
        <v>81</v>
      </c>
      <c r="S3" t="s">
        <v>82</v>
      </c>
      <c r="T3" t="s">
        <v>83</v>
      </c>
      <c r="U3" t="s">
        <v>84</v>
      </c>
      <c r="V3" t="s">
        <v>85</v>
      </c>
      <c r="W3" t="s">
        <v>86</v>
      </c>
      <c r="X3" t="s">
        <v>87</v>
      </c>
      <c r="Y3" t="s">
        <v>88</v>
      </c>
      <c r="Z3" t="s">
        <v>89</v>
      </c>
      <c r="AA3" t="s">
        <v>90</v>
      </c>
      <c r="AB3" t="s">
        <v>91</v>
      </c>
      <c r="AC3" t="s">
        <v>92</v>
      </c>
      <c r="AD3" t="s">
        <v>93</v>
      </c>
      <c r="AE3" t="s">
        <v>94</v>
      </c>
      <c r="AF3" t="s">
        <v>95</v>
      </c>
      <c r="AG3" t="s">
        <v>96</v>
      </c>
      <c r="AH3" t="s">
        <v>97</v>
      </c>
      <c r="AI3" t="s">
        <v>98</v>
      </c>
      <c r="AJ3" t="s">
        <v>99</v>
      </c>
      <c r="AK3" t="s">
        <v>69</v>
      </c>
      <c r="AL3" t="s">
        <v>70</v>
      </c>
      <c r="AM3" t="s">
        <v>100</v>
      </c>
      <c r="AN3" t="s">
        <v>101</v>
      </c>
      <c r="AO3" t="s">
        <v>102</v>
      </c>
      <c r="AP3" t="s">
        <v>103</v>
      </c>
      <c r="AQ3" t="s">
        <v>104</v>
      </c>
      <c r="AR3" t="s">
        <v>105</v>
      </c>
      <c r="AS3" t="s">
        <v>106</v>
      </c>
      <c r="AT3" t="s">
        <v>107</v>
      </c>
      <c r="AU3" t="s">
        <v>108</v>
      </c>
      <c r="AV3" t="s">
        <v>109</v>
      </c>
      <c r="AW3" t="s">
        <v>110</v>
      </c>
      <c r="AX3" t="s">
        <v>111</v>
      </c>
      <c r="AY3" t="s">
        <v>112</v>
      </c>
      <c r="AZ3" t="s">
        <v>113</v>
      </c>
      <c r="BA3" t="s">
        <v>114</v>
      </c>
      <c r="BB3" t="s">
        <v>115</v>
      </c>
      <c r="BC3" t="s">
        <v>116</v>
      </c>
      <c r="BD3" t="s">
        <v>117</v>
      </c>
      <c r="BE3" t="s">
        <v>118</v>
      </c>
      <c r="BF3" t="s">
        <v>119</v>
      </c>
      <c r="BG3" t="s">
        <v>120</v>
      </c>
      <c r="BH3" t="s">
        <v>121</v>
      </c>
      <c r="BI3" t="s">
        <v>122</v>
      </c>
      <c r="BJ3" t="s">
        <v>123</v>
      </c>
    </row>
    <row r="4" spans="1:62">
      <c r="A4" t="s">
        <v>124</v>
      </c>
      <c r="B4" t="s">
        <v>125</v>
      </c>
      <c r="C4" t="s">
        <v>126</v>
      </c>
      <c r="D4" t="s">
        <v>127</v>
      </c>
      <c r="E4" t="s">
        <v>128</v>
      </c>
      <c r="F4">
        <v>60.97</v>
      </c>
      <c r="G4">
        <v>158.52000000000001</v>
      </c>
      <c r="H4">
        <v>19</v>
      </c>
      <c r="I4" t="s">
        <v>129</v>
      </c>
      <c r="J4">
        <v>2929</v>
      </c>
      <c r="K4">
        <v>99</v>
      </c>
      <c r="L4">
        <v>0</v>
      </c>
      <c r="M4">
        <v>3028</v>
      </c>
      <c r="N4">
        <v>0</v>
      </c>
      <c r="O4">
        <v>3028</v>
      </c>
      <c r="P4">
        <v>0</v>
      </c>
      <c r="Q4">
        <v>3028</v>
      </c>
      <c r="R4">
        <v>0</v>
      </c>
      <c r="S4">
        <v>3028</v>
      </c>
      <c r="T4">
        <v>3028</v>
      </c>
      <c r="U4" t="s">
        <v>130</v>
      </c>
      <c r="V4" t="s">
        <v>129</v>
      </c>
      <c r="W4" t="s">
        <v>129</v>
      </c>
      <c r="X4" t="s">
        <v>129</v>
      </c>
      <c r="Y4" t="s">
        <v>129</v>
      </c>
      <c r="Z4" t="s">
        <v>129</v>
      </c>
      <c r="AA4" t="s">
        <v>129</v>
      </c>
      <c r="AB4" t="s">
        <v>129</v>
      </c>
      <c r="AC4" t="s">
        <v>129</v>
      </c>
      <c r="AD4" t="s">
        <v>129</v>
      </c>
      <c r="AE4" t="s">
        <v>129</v>
      </c>
      <c r="AF4" t="s">
        <v>129</v>
      </c>
      <c r="AG4" t="s">
        <v>129</v>
      </c>
      <c r="AH4">
        <v>45</v>
      </c>
      <c r="AI4">
        <v>12.18</v>
      </c>
      <c r="AJ4">
        <v>12.18</v>
      </c>
      <c r="AK4">
        <v>60.97</v>
      </c>
      <c r="AL4">
        <v>158.52000000000001</v>
      </c>
      <c r="AM4" t="s">
        <v>131</v>
      </c>
      <c r="AN4" t="s">
        <v>132</v>
      </c>
      <c r="AO4">
        <v>20</v>
      </c>
      <c r="AP4">
        <v>27</v>
      </c>
      <c r="AQ4">
        <v>8946</v>
      </c>
      <c r="AR4">
        <v>1503</v>
      </c>
      <c r="AS4">
        <v>10449</v>
      </c>
      <c r="AT4">
        <v>8946</v>
      </c>
      <c r="AU4">
        <v>1503</v>
      </c>
      <c r="AV4">
        <v>10449</v>
      </c>
      <c r="AW4">
        <v>4</v>
      </c>
      <c r="AX4">
        <v>3</v>
      </c>
      <c r="AY4">
        <v>7</v>
      </c>
      <c r="AZ4">
        <v>4</v>
      </c>
      <c r="BA4">
        <v>3</v>
      </c>
      <c r="BB4">
        <v>7</v>
      </c>
      <c r="BC4">
        <v>2110</v>
      </c>
      <c r="BD4">
        <v>1500</v>
      </c>
      <c r="BE4">
        <v>3610</v>
      </c>
      <c r="BF4">
        <v>-197</v>
      </c>
      <c r="BG4">
        <v>7029</v>
      </c>
      <c r="BH4">
        <v>610</v>
      </c>
      <c r="BI4">
        <v>3000</v>
      </c>
      <c r="BJ4">
        <v>0</v>
      </c>
    </row>
    <row r="5" spans="1:62">
      <c r="A5" t="s">
        <v>124</v>
      </c>
      <c r="B5" t="s">
        <v>125</v>
      </c>
      <c r="C5" t="s">
        <v>126</v>
      </c>
      <c r="D5" t="s">
        <v>127</v>
      </c>
      <c r="E5" t="s">
        <v>133</v>
      </c>
      <c r="F5">
        <v>80.77</v>
      </c>
      <c r="G5">
        <v>210</v>
      </c>
      <c r="H5">
        <v>19</v>
      </c>
      <c r="I5" t="s">
        <v>129</v>
      </c>
      <c r="J5">
        <v>2233</v>
      </c>
      <c r="K5">
        <v>146</v>
      </c>
      <c r="L5">
        <v>0</v>
      </c>
      <c r="M5">
        <v>2379</v>
      </c>
      <c r="N5">
        <v>0</v>
      </c>
      <c r="O5">
        <v>2379</v>
      </c>
      <c r="P5">
        <v>0</v>
      </c>
      <c r="Q5">
        <v>2379</v>
      </c>
      <c r="R5">
        <v>0</v>
      </c>
      <c r="S5">
        <v>2379</v>
      </c>
      <c r="T5">
        <v>2379</v>
      </c>
      <c r="U5" t="s">
        <v>130</v>
      </c>
      <c r="V5" t="s">
        <v>129</v>
      </c>
      <c r="W5" t="s">
        <v>129</v>
      </c>
      <c r="X5" t="s">
        <v>129</v>
      </c>
      <c r="Y5" t="s">
        <v>129</v>
      </c>
      <c r="Z5" t="s">
        <v>129</v>
      </c>
      <c r="AA5" t="s">
        <v>129</v>
      </c>
      <c r="AB5" t="s">
        <v>129</v>
      </c>
      <c r="AC5" t="s">
        <v>129</v>
      </c>
      <c r="AD5" t="s">
        <v>129</v>
      </c>
      <c r="AE5" t="s">
        <v>129</v>
      </c>
      <c r="AF5" t="s">
        <v>129</v>
      </c>
      <c r="AG5" t="s">
        <v>129</v>
      </c>
      <c r="AH5">
        <v>45</v>
      </c>
      <c r="AI5">
        <v>17.850000000000001</v>
      </c>
      <c r="AJ5">
        <v>17.850000000000001</v>
      </c>
      <c r="AK5">
        <v>80.77</v>
      </c>
      <c r="AL5">
        <v>210</v>
      </c>
      <c r="AM5" t="s">
        <v>134</v>
      </c>
      <c r="AN5" t="s">
        <v>135</v>
      </c>
      <c r="AO5">
        <v>0</v>
      </c>
      <c r="AP5">
        <v>27</v>
      </c>
      <c r="AQ5">
        <v>4446</v>
      </c>
      <c r="AR5">
        <v>19</v>
      </c>
      <c r="AS5">
        <v>4465</v>
      </c>
      <c r="AT5">
        <v>4446</v>
      </c>
      <c r="AU5">
        <v>19</v>
      </c>
      <c r="AV5">
        <v>4465</v>
      </c>
      <c r="AW5">
        <v>22</v>
      </c>
      <c r="AX5">
        <v>19</v>
      </c>
      <c r="AY5">
        <v>41</v>
      </c>
      <c r="AZ5">
        <v>22</v>
      </c>
      <c r="BA5">
        <v>19</v>
      </c>
      <c r="BB5">
        <v>41</v>
      </c>
      <c r="BC5">
        <v>808</v>
      </c>
      <c r="BD5">
        <v>0</v>
      </c>
      <c r="BE5">
        <v>808</v>
      </c>
      <c r="BF5">
        <v>929</v>
      </c>
      <c r="BG5">
        <v>2687</v>
      </c>
      <c r="BH5">
        <v>808</v>
      </c>
      <c r="BI5">
        <v>0</v>
      </c>
      <c r="BJ5">
        <v>0</v>
      </c>
    </row>
    <row r="6" spans="1:62">
      <c r="A6" t="s">
        <v>124</v>
      </c>
      <c r="B6" t="s">
        <v>125</v>
      </c>
      <c r="C6" t="s">
        <v>126</v>
      </c>
      <c r="D6" t="s">
        <v>136</v>
      </c>
      <c r="E6" t="s">
        <v>137</v>
      </c>
      <c r="F6">
        <v>17.37</v>
      </c>
      <c r="G6">
        <v>45.16</v>
      </c>
      <c r="H6">
        <v>19</v>
      </c>
      <c r="I6" t="s">
        <v>129</v>
      </c>
      <c r="J6">
        <v>1176</v>
      </c>
      <c r="K6">
        <v>62</v>
      </c>
      <c r="L6">
        <v>0</v>
      </c>
      <c r="M6">
        <v>1237</v>
      </c>
      <c r="N6">
        <v>0</v>
      </c>
      <c r="O6">
        <v>1237</v>
      </c>
      <c r="P6">
        <v>0</v>
      </c>
      <c r="Q6">
        <v>1237</v>
      </c>
      <c r="R6">
        <v>0</v>
      </c>
      <c r="S6">
        <v>1237</v>
      </c>
      <c r="T6">
        <v>1237</v>
      </c>
      <c r="U6" t="s">
        <v>130</v>
      </c>
      <c r="V6" t="s">
        <v>129</v>
      </c>
      <c r="W6" t="s">
        <v>129</v>
      </c>
      <c r="X6" t="s">
        <v>129</v>
      </c>
      <c r="Y6" t="s">
        <v>129</v>
      </c>
      <c r="Z6" t="s">
        <v>129</v>
      </c>
      <c r="AA6" t="s">
        <v>129</v>
      </c>
      <c r="AB6" t="s">
        <v>129</v>
      </c>
      <c r="AC6" t="s">
        <v>129</v>
      </c>
      <c r="AD6" t="s">
        <v>129</v>
      </c>
      <c r="AE6" t="s">
        <v>129</v>
      </c>
      <c r="AF6" t="s">
        <v>129</v>
      </c>
      <c r="AG6" t="s">
        <v>129</v>
      </c>
      <c r="AH6">
        <v>45</v>
      </c>
      <c r="AI6">
        <v>7.56</v>
      </c>
      <c r="AJ6">
        <v>7.56</v>
      </c>
      <c r="AK6">
        <v>17.37</v>
      </c>
      <c r="AL6">
        <v>45.16</v>
      </c>
      <c r="AM6" t="s">
        <v>134</v>
      </c>
      <c r="AN6" t="s">
        <v>132</v>
      </c>
      <c r="AO6">
        <v>2</v>
      </c>
      <c r="AP6">
        <v>26</v>
      </c>
      <c r="AQ6">
        <v>2334</v>
      </c>
      <c r="AR6">
        <v>156</v>
      </c>
      <c r="AS6">
        <v>2490</v>
      </c>
      <c r="AT6">
        <v>2334</v>
      </c>
      <c r="AU6">
        <v>156</v>
      </c>
      <c r="AV6">
        <v>2490</v>
      </c>
      <c r="AW6">
        <v>8</v>
      </c>
      <c r="AX6">
        <v>6</v>
      </c>
      <c r="AY6">
        <v>14</v>
      </c>
      <c r="AZ6">
        <v>8</v>
      </c>
      <c r="BA6">
        <v>6</v>
      </c>
      <c r="BB6">
        <v>14</v>
      </c>
      <c r="BC6">
        <v>644</v>
      </c>
      <c r="BD6">
        <v>150</v>
      </c>
      <c r="BE6">
        <v>794</v>
      </c>
      <c r="BF6">
        <v>140</v>
      </c>
      <c r="BG6">
        <v>1542</v>
      </c>
      <c r="BH6">
        <v>174</v>
      </c>
      <c r="BI6">
        <v>300</v>
      </c>
      <c r="BJ6">
        <v>320</v>
      </c>
    </row>
    <row r="7" spans="1:62">
      <c r="A7" t="s">
        <v>124</v>
      </c>
      <c r="B7" t="s">
        <v>125</v>
      </c>
      <c r="C7" t="s">
        <v>126</v>
      </c>
      <c r="D7" t="s">
        <v>136</v>
      </c>
      <c r="E7" t="s">
        <v>138</v>
      </c>
      <c r="F7">
        <v>16.649999999999999</v>
      </c>
      <c r="G7">
        <v>43.29</v>
      </c>
      <c r="H7">
        <v>19</v>
      </c>
      <c r="I7" t="s">
        <v>129</v>
      </c>
      <c r="J7">
        <v>1043</v>
      </c>
      <c r="K7">
        <v>42</v>
      </c>
      <c r="L7">
        <v>0</v>
      </c>
      <c r="M7">
        <v>1085</v>
      </c>
      <c r="N7">
        <v>0</v>
      </c>
      <c r="O7">
        <v>1085</v>
      </c>
      <c r="P7">
        <v>0</v>
      </c>
      <c r="Q7">
        <v>1085</v>
      </c>
      <c r="R7">
        <v>0</v>
      </c>
      <c r="S7">
        <v>1085</v>
      </c>
      <c r="T7">
        <v>1085</v>
      </c>
      <c r="U7" t="s">
        <v>130</v>
      </c>
      <c r="V7" t="s">
        <v>129</v>
      </c>
      <c r="W7" t="s">
        <v>129</v>
      </c>
      <c r="X7" t="s">
        <v>129</v>
      </c>
      <c r="Y7" t="s">
        <v>129</v>
      </c>
      <c r="Z7" t="s">
        <v>129</v>
      </c>
      <c r="AA7" t="s">
        <v>129</v>
      </c>
      <c r="AB7" t="s">
        <v>129</v>
      </c>
      <c r="AC7" t="s">
        <v>129</v>
      </c>
      <c r="AD7" t="s">
        <v>129</v>
      </c>
      <c r="AE7" t="s">
        <v>129</v>
      </c>
      <c r="AF7" t="s">
        <v>129</v>
      </c>
      <c r="AG7" t="s">
        <v>129</v>
      </c>
      <c r="AH7">
        <v>45</v>
      </c>
      <c r="AI7">
        <v>5.2</v>
      </c>
      <c r="AJ7">
        <v>5.2</v>
      </c>
      <c r="AK7">
        <v>16.649999999999999</v>
      </c>
      <c r="AL7">
        <v>43.29</v>
      </c>
      <c r="AM7" t="s">
        <v>131</v>
      </c>
      <c r="AN7" t="s">
        <v>132</v>
      </c>
      <c r="AO7">
        <v>2</v>
      </c>
      <c r="AP7">
        <v>26</v>
      </c>
      <c r="AQ7">
        <v>3127</v>
      </c>
      <c r="AR7">
        <v>154</v>
      </c>
      <c r="AS7">
        <v>3281</v>
      </c>
      <c r="AT7">
        <v>3127</v>
      </c>
      <c r="AU7">
        <v>154</v>
      </c>
      <c r="AV7">
        <v>3281</v>
      </c>
      <c r="AW7">
        <v>4</v>
      </c>
      <c r="AX7">
        <v>4</v>
      </c>
      <c r="AY7">
        <v>8</v>
      </c>
      <c r="AZ7">
        <v>4</v>
      </c>
      <c r="BA7">
        <v>4</v>
      </c>
      <c r="BB7">
        <v>8</v>
      </c>
      <c r="BC7">
        <v>637</v>
      </c>
      <c r="BD7">
        <v>150</v>
      </c>
      <c r="BE7">
        <v>787</v>
      </c>
      <c r="BF7">
        <v>84</v>
      </c>
      <c r="BG7">
        <v>2403</v>
      </c>
      <c r="BH7">
        <v>167</v>
      </c>
      <c r="BI7">
        <v>300</v>
      </c>
      <c r="BJ7">
        <v>320</v>
      </c>
    </row>
    <row r="8" spans="1:62">
      <c r="A8" t="s">
        <v>124</v>
      </c>
      <c r="B8" t="s">
        <v>125</v>
      </c>
      <c r="C8" t="s">
        <v>126</v>
      </c>
      <c r="D8" t="s">
        <v>136</v>
      </c>
      <c r="E8" t="s">
        <v>139</v>
      </c>
      <c r="F8">
        <v>16.309999999999999</v>
      </c>
      <c r="G8">
        <v>42.41</v>
      </c>
      <c r="H8">
        <v>19</v>
      </c>
      <c r="I8" t="s">
        <v>129</v>
      </c>
      <c r="J8">
        <v>989</v>
      </c>
      <c r="K8">
        <v>42</v>
      </c>
      <c r="L8">
        <v>0</v>
      </c>
      <c r="M8">
        <v>1031</v>
      </c>
      <c r="N8">
        <v>0</v>
      </c>
      <c r="O8">
        <v>1031</v>
      </c>
      <c r="P8">
        <v>0</v>
      </c>
      <c r="Q8">
        <v>1031</v>
      </c>
      <c r="R8">
        <v>0</v>
      </c>
      <c r="S8">
        <v>1031</v>
      </c>
      <c r="T8">
        <v>1031</v>
      </c>
      <c r="U8" t="s">
        <v>130</v>
      </c>
      <c r="V8" t="s">
        <v>129</v>
      </c>
      <c r="W8" t="s">
        <v>129</v>
      </c>
      <c r="X8" t="s">
        <v>129</v>
      </c>
      <c r="Y8" t="s">
        <v>129</v>
      </c>
      <c r="Z8" t="s">
        <v>129</v>
      </c>
      <c r="AA8" t="s">
        <v>129</v>
      </c>
      <c r="AB8" t="s">
        <v>129</v>
      </c>
      <c r="AC8" t="s">
        <v>129</v>
      </c>
      <c r="AD8" t="s">
        <v>129</v>
      </c>
      <c r="AE8" t="s">
        <v>129</v>
      </c>
      <c r="AF8" t="s">
        <v>129</v>
      </c>
      <c r="AG8" t="s">
        <v>129</v>
      </c>
      <c r="AH8">
        <v>45</v>
      </c>
      <c r="AI8">
        <v>5.14</v>
      </c>
      <c r="AJ8">
        <v>5.14</v>
      </c>
      <c r="AK8">
        <v>16.309999999999999</v>
      </c>
      <c r="AL8">
        <v>42.41</v>
      </c>
      <c r="AM8" t="s">
        <v>140</v>
      </c>
      <c r="AN8" t="s">
        <v>132</v>
      </c>
      <c r="AO8">
        <v>2</v>
      </c>
      <c r="AP8">
        <v>26</v>
      </c>
      <c r="AQ8">
        <v>3163</v>
      </c>
      <c r="AR8">
        <v>154</v>
      </c>
      <c r="AS8">
        <v>3317</v>
      </c>
      <c r="AT8">
        <v>3163</v>
      </c>
      <c r="AU8">
        <v>154</v>
      </c>
      <c r="AV8">
        <v>3317</v>
      </c>
      <c r="AW8">
        <v>5</v>
      </c>
      <c r="AX8">
        <v>4</v>
      </c>
      <c r="AY8">
        <v>10</v>
      </c>
      <c r="AZ8">
        <v>5</v>
      </c>
      <c r="BA8">
        <v>4</v>
      </c>
      <c r="BB8">
        <v>10</v>
      </c>
      <c r="BC8">
        <v>633</v>
      </c>
      <c r="BD8">
        <v>150</v>
      </c>
      <c r="BE8">
        <v>783</v>
      </c>
      <c r="BF8">
        <v>144</v>
      </c>
      <c r="BG8">
        <v>2380</v>
      </c>
      <c r="BH8">
        <v>163</v>
      </c>
      <c r="BI8">
        <v>300</v>
      </c>
      <c r="BJ8">
        <v>320</v>
      </c>
    </row>
    <row r="9" spans="1:62">
      <c r="A9" t="s">
        <v>124</v>
      </c>
      <c r="B9" t="s">
        <v>125</v>
      </c>
      <c r="C9" t="s">
        <v>126</v>
      </c>
      <c r="D9" t="s">
        <v>136</v>
      </c>
      <c r="E9" t="s">
        <v>141</v>
      </c>
      <c r="F9">
        <v>10.96</v>
      </c>
      <c r="G9">
        <v>28.5</v>
      </c>
      <c r="H9">
        <v>19</v>
      </c>
      <c r="I9" t="s">
        <v>129</v>
      </c>
      <c r="J9">
        <v>656</v>
      </c>
      <c r="K9">
        <v>28</v>
      </c>
      <c r="L9">
        <v>0</v>
      </c>
      <c r="M9">
        <v>684</v>
      </c>
      <c r="N9">
        <v>0</v>
      </c>
      <c r="O9">
        <v>684</v>
      </c>
      <c r="P9">
        <v>0</v>
      </c>
      <c r="Q9">
        <v>684</v>
      </c>
      <c r="R9">
        <v>0</v>
      </c>
      <c r="S9">
        <v>684</v>
      </c>
      <c r="T9">
        <v>684</v>
      </c>
      <c r="U9" t="s">
        <v>130</v>
      </c>
      <c r="V9" t="s">
        <v>129</v>
      </c>
      <c r="W9" t="s">
        <v>129</v>
      </c>
      <c r="X9" t="s">
        <v>129</v>
      </c>
      <c r="Y9" t="s">
        <v>129</v>
      </c>
      <c r="Z9" t="s">
        <v>129</v>
      </c>
      <c r="AA9" t="s">
        <v>129</v>
      </c>
      <c r="AB9" t="s">
        <v>129</v>
      </c>
      <c r="AC9" t="s">
        <v>129</v>
      </c>
      <c r="AD9" t="s">
        <v>129</v>
      </c>
      <c r="AE9" t="s">
        <v>129</v>
      </c>
      <c r="AF9" t="s">
        <v>129</v>
      </c>
      <c r="AG9" t="s">
        <v>129</v>
      </c>
      <c r="AH9">
        <v>45</v>
      </c>
      <c r="AI9">
        <v>3.42</v>
      </c>
      <c r="AJ9">
        <v>3.42</v>
      </c>
      <c r="AK9">
        <v>10.96</v>
      </c>
      <c r="AL9">
        <v>28.5</v>
      </c>
      <c r="AM9" t="s">
        <v>140</v>
      </c>
      <c r="AN9" t="s">
        <v>132</v>
      </c>
      <c r="AO9">
        <v>2</v>
      </c>
      <c r="AP9">
        <v>26</v>
      </c>
      <c r="AQ9">
        <v>2250</v>
      </c>
      <c r="AR9">
        <v>153</v>
      </c>
      <c r="AS9">
        <v>2403</v>
      </c>
      <c r="AT9">
        <v>2250</v>
      </c>
      <c r="AU9">
        <v>153</v>
      </c>
      <c r="AV9">
        <v>2403</v>
      </c>
      <c r="AW9">
        <v>4</v>
      </c>
      <c r="AX9">
        <v>3</v>
      </c>
      <c r="AY9">
        <v>6</v>
      </c>
      <c r="AZ9">
        <v>4</v>
      </c>
      <c r="BA9">
        <v>3</v>
      </c>
      <c r="BB9">
        <v>6</v>
      </c>
      <c r="BC9">
        <v>580</v>
      </c>
      <c r="BD9">
        <v>150</v>
      </c>
      <c r="BE9">
        <v>730</v>
      </c>
      <c r="BF9">
        <v>91</v>
      </c>
      <c r="BG9">
        <v>1576</v>
      </c>
      <c r="BH9">
        <v>110</v>
      </c>
      <c r="BI9">
        <v>300</v>
      </c>
      <c r="BJ9">
        <v>320</v>
      </c>
    </row>
    <row r="10" spans="1:62">
      <c r="A10" t="s">
        <v>124</v>
      </c>
      <c r="B10" t="s">
        <v>125</v>
      </c>
      <c r="C10" t="s">
        <v>126</v>
      </c>
      <c r="D10" t="s">
        <v>136</v>
      </c>
      <c r="E10" t="s">
        <v>142</v>
      </c>
      <c r="F10">
        <v>22.9</v>
      </c>
      <c r="G10">
        <v>59.54</v>
      </c>
      <c r="H10">
        <v>19</v>
      </c>
      <c r="I10" t="s">
        <v>129</v>
      </c>
      <c r="J10">
        <v>1306</v>
      </c>
      <c r="K10">
        <v>76</v>
      </c>
      <c r="L10">
        <v>0</v>
      </c>
      <c r="M10">
        <v>1381</v>
      </c>
      <c r="N10">
        <v>0</v>
      </c>
      <c r="O10">
        <v>1381</v>
      </c>
      <c r="P10">
        <v>0</v>
      </c>
      <c r="Q10">
        <v>1381</v>
      </c>
      <c r="R10">
        <v>0</v>
      </c>
      <c r="S10">
        <v>1381</v>
      </c>
      <c r="T10">
        <v>1381</v>
      </c>
      <c r="U10" t="s">
        <v>130</v>
      </c>
      <c r="V10" t="s">
        <v>129</v>
      </c>
      <c r="W10" t="s">
        <v>129</v>
      </c>
      <c r="X10" t="s">
        <v>129</v>
      </c>
      <c r="Y10" t="s">
        <v>129</v>
      </c>
      <c r="Z10" t="s">
        <v>129</v>
      </c>
      <c r="AA10" t="s">
        <v>129</v>
      </c>
      <c r="AB10" t="s">
        <v>129</v>
      </c>
      <c r="AC10" t="s">
        <v>129</v>
      </c>
      <c r="AD10" t="s">
        <v>129</v>
      </c>
      <c r="AE10" t="s">
        <v>129</v>
      </c>
      <c r="AF10" t="s">
        <v>129</v>
      </c>
      <c r="AG10" t="s">
        <v>129</v>
      </c>
      <c r="AH10">
        <v>45</v>
      </c>
      <c r="AI10">
        <v>9.2799999999999994</v>
      </c>
      <c r="AJ10">
        <v>9.2799999999999994</v>
      </c>
      <c r="AK10">
        <v>22.9</v>
      </c>
      <c r="AL10">
        <v>59.54</v>
      </c>
      <c r="AM10" t="s">
        <v>134</v>
      </c>
      <c r="AN10" t="s">
        <v>132</v>
      </c>
      <c r="AO10">
        <v>12</v>
      </c>
      <c r="AP10">
        <v>26</v>
      </c>
      <c r="AQ10">
        <v>4046</v>
      </c>
      <c r="AR10">
        <v>901</v>
      </c>
      <c r="AS10">
        <v>4946</v>
      </c>
      <c r="AT10">
        <v>4046</v>
      </c>
      <c r="AU10">
        <v>901</v>
      </c>
      <c r="AV10">
        <v>4946</v>
      </c>
      <c r="AW10">
        <v>10</v>
      </c>
      <c r="AX10">
        <v>1</v>
      </c>
      <c r="AY10">
        <v>10</v>
      </c>
      <c r="AZ10">
        <v>10</v>
      </c>
      <c r="BA10">
        <v>1</v>
      </c>
      <c r="BB10">
        <v>10</v>
      </c>
      <c r="BC10">
        <v>2329</v>
      </c>
      <c r="BD10">
        <v>900</v>
      </c>
      <c r="BE10">
        <v>3229</v>
      </c>
      <c r="BF10">
        <v>180</v>
      </c>
      <c r="BG10">
        <v>1528</v>
      </c>
      <c r="BH10">
        <v>229</v>
      </c>
      <c r="BI10">
        <v>1800</v>
      </c>
      <c r="BJ10">
        <v>1200</v>
      </c>
    </row>
    <row r="11" spans="1:62">
      <c r="A11" t="s">
        <v>124</v>
      </c>
      <c r="B11" t="s">
        <v>125</v>
      </c>
      <c r="C11" t="s">
        <v>126</v>
      </c>
      <c r="D11" t="s">
        <v>136</v>
      </c>
      <c r="E11" t="s">
        <v>143</v>
      </c>
      <c r="F11">
        <v>14</v>
      </c>
      <c r="G11">
        <v>36.4</v>
      </c>
      <c r="H11">
        <v>19</v>
      </c>
      <c r="I11" t="s">
        <v>129</v>
      </c>
      <c r="J11">
        <v>2449</v>
      </c>
      <c r="K11">
        <v>142</v>
      </c>
      <c r="L11">
        <v>0</v>
      </c>
      <c r="M11">
        <v>2591</v>
      </c>
      <c r="N11">
        <v>0</v>
      </c>
      <c r="O11">
        <v>2591</v>
      </c>
      <c r="P11">
        <v>0</v>
      </c>
      <c r="Q11">
        <v>2591</v>
      </c>
      <c r="R11">
        <v>0</v>
      </c>
      <c r="S11">
        <v>2591</v>
      </c>
      <c r="T11">
        <v>2591</v>
      </c>
      <c r="U11" t="s">
        <v>130</v>
      </c>
      <c r="V11" t="s">
        <v>129</v>
      </c>
      <c r="W11" t="s">
        <v>129</v>
      </c>
      <c r="X11" t="s">
        <v>129</v>
      </c>
      <c r="Y11" t="s">
        <v>129</v>
      </c>
      <c r="Z11" t="s">
        <v>129</v>
      </c>
      <c r="AA11" t="s">
        <v>129</v>
      </c>
      <c r="AB11" t="s">
        <v>129</v>
      </c>
      <c r="AC11" t="s">
        <v>129</v>
      </c>
      <c r="AD11" t="s">
        <v>129</v>
      </c>
      <c r="AE11" t="s">
        <v>129</v>
      </c>
      <c r="AF11" t="s">
        <v>129</v>
      </c>
      <c r="AG11" t="s">
        <v>129</v>
      </c>
      <c r="AH11">
        <v>45</v>
      </c>
      <c r="AI11">
        <v>17.39</v>
      </c>
      <c r="AJ11">
        <v>17.39</v>
      </c>
      <c r="AK11">
        <v>14</v>
      </c>
      <c r="AL11">
        <v>36.4</v>
      </c>
      <c r="AM11" t="s">
        <v>131</v>
      </c>
      <c r="AN11" t="s">
        <v>132</v>
      </c>
      <c r="AO11">
        <v>0</v>
      </c>
      <c r="AP11">
        <v>26</v>
      </c>
      <c r="AQ11">
        <v>7504</v>
      </c>
      <c r="AR11">
        <v>18</v>
      </c>
      <c r="AS11">
        <v>7522</v>
      </c>
      <c r="AT11">
        <v>7504</v>
      </c>
      <c r="AU11">
        <v>18</v>
      </c>
      <c r="AV11">
        <v>7522</v>
      </c>
      <c r="AW11">
        <v>12</v>
      </c>
      <c r="AX11">
        <v>18</v>
      </c>
      <c r="AY11">
        <v>31</v>
      </c>
      <c r="AZ11">
        <v>12</v>
      </c>
      <c r="BA11">
        <v>18</v>
      </c>
      <c r="BB11">
        <v>31</v>
      </c>
      <c r="BC11">
        <v>140</v>
      </c>
      <c r="BD11">
        <v>0</v>
      </c>
      <c r="BE11">
        <v>140</v>
      </c>
      <c r="BF11">
        <v>197</v>
      </c>
      <c r="BG11">
        <v>7154</v>
      </c>
      <c r="BH11">
        <v>140</v>
      </c>
      <c r="BI11">
        <v>0</v>
      </c>
      <c r="BJ11">
        <v>0</v>
      </c>
    </row>
    <row r="12" spans="1:62">
      <c r="A12" t="s">
        <v>124</v>
      </c>
      <c r="B12" t="s">
        <v>125</v>
      </c>
      <c r="C12" t="s">
        <v>144</v>
      </c>
      <c r="D12" t="s">
        <v>127</v>
      </c>
      <c r="E12" t="s">
        <v>145</v>
      </c>
      <c r="F12">
        <v>80.59</v>
      </c>
      <c r="G12">
        <v>209.53</v>
      </c>
      <c r="H12">
        <v>21</v>
      </c>
      <c r="I12" t="s">
        <v>129</v>
      </c>
      <c r="J12">
        <v>3204</v>
      </c>
      <c r="K12">
        <v>147</v>
      </c>
      <c r="L12">
        <v>0</v>
      </c>
      <c r="M12">
        <v>3350</v>
      </c>
      <c r="N12">
        <v>0</v>
      </c>
      <c r="O12">
        <v>3350</v>
      </c>
      <c r="P12">
        <v>0</v>
      </c>
      <c r="Q12">
        <v>3350</v>
      </c>
      <c r="R12">
        <v>0</v>
      </c>
      <c r="S12">
        <v>3350</v>
      </c>
      <c r="T12">
        <v>3350</v>
      </c>
      <c r="U12" t="s">
        <v>130</v>
      </c>
      <c r="V12" t="s">
        <v>129</v>
      </c>
      <c r="W12" t="s">
        <v>129</v>
      </c>
      <c r="X12" t="s">
        <v>129</v>
      </c>
      <c r="Y12" t="s">
        <v>129</v>
      </c>
      <c r="Z12" t="s">
        <v>129</v>
      </c>
      <c r="AA12" t="s">
        <v>129</v>
      </c>
      <c r="AB12" t="s">
        <v>129</v>
      </c>
      <c r="AC12" t="s">
        <v>129</v>
      </c>
      <c r="AD12" t="s">
        <v>129</v>
      </c>
      <c r="AE12" t="s">
        <v>129</v>
      </c>
      <c r="AF12" t="s">
        <v>129</v>
      </c>
      <c r="AG12" t="s">
        <v>129</v>
      </c>
      <c r="AH12">
        <v>45</v>
      </c>
      <c r="AI12">
        <v>16.57</v>
      </c>
      <c r="AJ12">
        <v>16.57</v>
      </c>
      <c r="AK12">
        <v>80.59</v>
      </c>
      <c r="AL12">
        <v>209.53</v>
      </c>
      <c r="AM12" t="s">
        <v>134</v>
      </c>
      <c r="AN12" t="s">
        <v>146</v>
      </c>
      <c r="AO12">
        <v>0</v>
      </c>
      <c r="AP12">
        <v>26</v>
      </c>
      <c r="AQ12">
        <v>260</v>
      </c>
      <c r="AR12">
        <v>12</v>
      </c>
      <c r="AS12">
        <v>272</v>
      </c>
      <c r="AT12">
        <v>260</v>
      </c>
      <c r="AU12">
        <v>12</v>
      </c>
      <c r="AV12">
        <v>272</v>
      </c>
      <c r="AW12">
        <v>-27</v>
      </c>
      <c r="AX12">
        <v>12</v>
      </c>
      <c r="AY12">
        <v>-15</v>
      </c>
      <c r="AZ12">
        <v>-27</v>
      </c>
      <c r="BA12">
        <v>12</v>
      </c>
      <c r="BB12">
        <v>-15</v>
      </c>
      <c r="BC12">
        <v>806</v>
      </c>
      <c r="BD12">
        <v>0</v>
      </c>
      <c r="BE12">
        <v>806</v>
      </c>
      <c r="BF12">
        <v>-522</v>
      </c>
      <c r="BG12">
        <v>3</v>
      </c>
      <c r="BH12">
        <v>806</v>
      </c>
      <c r="BI12">
        <v>0</v>
      </c>
      <c r="BJ12">
        <v>0</v>
      </c>
    </row>
    <row r="13" spans="1:62">
      <c r="A13" t="s">
        <v>124</v>
      </c>
      <c r="B13" t="s">
        <v>125</v>
      </c>
      <c r="C13" t="s">
        <v>144</v>
      </c>
      <c r="D13" t="s">
        <v>147</v>
      </c>
      <c r="E13" t="s">
        <v>148</v>
      </c>
      <c r="F13">
        <v>13.3</v>
      </c>
      <c r="G13">
        <v>35.909999999999997</v>
      </c>
      <c r="H13">
        <v>22</v>
      </c>
      <c r="I13" t="s">
        <v>129</v>
      </c>
      <c r="J13">
        <v>350</v>
      </c>
      <c r="K13">
        <v>15</v>
      </c>
      <c r="L13">
        <v>0</v>
      </c>
      <c r="M13">
        <v>365</v>
      </c>
      <c r="N13">
        <v>0</v>
      </c>
      <c r="O13">
        <v>365</v>
      </c>
      <c r="P13">
        <v>0</v>
      </c>
      <c r="Q13">
        <v>365</v>
      </c>
      <c r="R13">
        <v>0</v>
      </c>
      <c r="S13">
        <v>365</v>
      </c>
      <c r="T13">
        <v>365</v>
      </c>
      <c r="U13" t="s">
        <v>130</v>
      </c>
      <c r="V13" t="s">
        <v>129</v>
      </c>
      <c r="W13" t="s">
        <v>129</v>
      </c>
      <c r="X13" t="s">
        <v>129</v>
      </c>
      <c r="Y13" t="s">
        <v>129</v>
      </c>
      <c r="Z13" t="s">
        <v>129</v>
      </c>
      <c r="AA13" t="s">
        <v>129</v>
      </c>
      <c r="AB13" t="s">
        <v>129</v>
      </c>
      <c r="AC13" t="s">
        <v>129</v>
      </c>
      <c r="AD13" t="s">
        <v>129</v>
      </c>
      <c r="AE13" t="s">
        <v>129</v>
      </c>
      <c r="AF13" t="s">
        <v>129</v>
      </c>
      <c r="AG13" t="s">
        <v>129</v>
      </c>
      <c r="AH13">
        <v>45</v>
      </c>
      <c r="AI13">
        <v>1.6</v>
      </c>
      <c r="AJ13">
        <v>1.6</v>
      </c>
      <c r="AK13">
        <v>13.3</v>
      </c>
      <c r="AL13">
        <v>35.909999999999997</v>
      </c>
      <c r="AM13" t="s">
        <v>131</v>
      </c>
      <c r="AN13" t="s">
        <v>149</v>
      </c>
      <c r="AO13">
        <v>0</v>
      </c>
      <c r="AP13">
        <v>26</v>
      </c>
      <c r="AQ13">
        <v>23</v>
      </c>
      <c r="AR13">
        <v>1</v>
      </c>
      <c r="AS13">
        <v>24</v>
      </c>
      <c r="AT13">
        <v>23</v>
      </c>
      <c r="AU13">
        <v>1</v>
      </c>
      <c r="AV13">
        <v>24</v>
      </c>
      <c r="AW13">
        <v>-3</v>
      </c>
      <c r="AX13">
        <v>1</v>
      </c>
      <c r="AY13">
        <v>-2</v>
      </c>
      <c r="AZ13">
        <v>-3</v>
      </c>
      <c r="BA13">
        <v>1</v>
      </c>
      <c r="BB13">
        <v>-2</v>
      </c>
      <c r="BC13">
        <v>133</v>
      </c>
      <c r="BD13">
        <v>0</v>
      </c>
      <c r="BE13">
        <v>133</v>
      </c>
      <c r="BF13">
        <v>-106</v>
      </c>
      <c r="BG13">
        <v>0</v>
      </c>
      <c r="BH13">
        <v>133</v>
      </c>
      <c r="BI13">
        <v>0</v>
      </c>
      <c r="BJ13">
        <v>0</v>
      </c>
    </row>
    <row r="14" spans="1:62">
      <c r="A14" t="s">
        <v>124</v>
      </c>
      <c r="B14" t="s">
        <v>125</v>
      </c>
      <c r="C14" t="s">
        <v>144</v>
      </c>
      <c r="D14" t="s">
        <v>147</v>
      </c>
      <c r="E14" t="s">
        <v>150</v>
      </c>
      <c r="F14">
        <v>93.35</v>
      </c>
      <c r="G14">
        <v>242.71</v>
      </c>
      <c r="H14">
        <v>22</v>
      </c>
      <c r="I14" t="s">
        <v>129</v>
      </c>
      <c r="J14">
        <v>1736</v>
      </c>
      <c r="K14">
        <v>103</v>
      </c>
      <c r="L14">
        <v>0</v>
      </c>
      <c r="M14">
        <v>1839</v>
      </c>
      <c r="N14">
        <v>0</v>
      </c>
      <c r="O14">
        <v>1839</v>
      </c>
      <c r="P14">
        <v>0</v>
      </c>
      <c r="Q14">
        <v>1839</v>
      </c>
      <c r="R14">
        <v>0</v>
      </c>
      <c r="S14">
        <v>1839</v>
      </c>
      <c r="T14">
        <v>1839</v>
      </c>
      <c r="U14" t="s">
        <v>130</v>
      </c>
      <c r="V14" t="s">
        <v>129</v>
      </c>
      <c r="W14" t="s">
        <v>129</v>
      </c>
      <c r="X14" t="s">
        <v>129</v>
      </c>
      <c r="Y14" t="s">
        <v>129</v>
      </c>
      <c r="Z14" t="s">
        <v>129</v>
      </c>
      <c r="AA14" t="s">
        <v>129</v>
      </c>
      <c r="AB14" t="s">
        <v>129</v>
      </c>
      <c r="AC14" t="s">
        <v>129</v>
      </c>
      <c r="AD14" t="s">
        <v>129</v>
      </c>
      <c r="AE14" t="s">
        <v>129</v>
      </c>
      <c r="AF14" t="s">
        <v>129</v>
      </c>
      <c r="AG14" t="s">
        <v>129</v>
      </c>
      <c r="AH14">
        <v>45</v>
      </c>
      <c r="AI14">
        <v>11.22</v>
      </c>
      <c r="AJ14">
        <v>11.22</v>
      </c>
      <c r="AK14">
        <v>93.35</v>
      </c>
      <c r="AL14">
        <v>242.71</v>
      </c>
      <c r="AM14" t="s">
        <v>131</v>
      </c>
      <c r="AN14" t="s">
        <v>151</v>
      </c>
      <c r="AO14">
        <v>0</v>
      </c>
      <c r="AP14">
        <v>26</v>
      </c>
      <c r="AQ14">
        <v>97</v>
      </c>
      <c r="AR14">
        <v>7</v>
      </c>
      <c r="AS14">
        <v>103</v>
      </c>
      <c r="AT14">
        <v>97</v>
      </c>
      <c r="AU14">
        <v>7</v>
      </c>
      <c r="AV14">
        <v>103</v>
      </c>
      <c r="AW14">
        <v>-43</v>
      </c>
      <c r="AX14">
        <v>7</v>
      </c>
      <c r="AY14">
        <v>-36</v>
      </c>
      <c r="AZ14">
        <v>-43</v>
      </c>
      <c r="BA14">
        <v>7</v>
      </c>
      <c r="BB14">
        <v>-36</v>
      </c>
      <c r="BC14">
        <v>934</v>
      </c>
      <c r="BD14">
        <v>0</v>
      </c>
      <c r="BE14">
        <v>934</v>
      </c>
      <c r="BF14">
        <v>-794</v>
      </c>
      <c r="BG14">
        <v>0</v>
      </c>
      <c r="BH14">
        <v>934</v>
      </c>
      <c r="BI14">
        <v>0</v>
      </c>
      <c r="BJ14">
        <v>0</v>
      </c>
    </row>
    <row r="15" spans="1:62">
      <c r="A15" t="s">
        <v>124</v>
      </c>
      <c r="B15" t="s">
        <v>125</v>
      </c>
      <c r="C15" t="s">
        <v>144</v>
      </c>
      <c r="D15" t="s">
        <v>147</v>
      </c>
      <c r="E15" t="s">
        <v>152</v>
      </c>
      <c r="F15">
        <v>6.08</v>
      </c>
      <c r="G15">
        <v>16.420000000000002</v>
      </c>
      <c r="H15">
        <v>22</v>
      </c>
      <c r="I15" t="s">
        <v>129</v>
      </c>
      <c r="J15">
        <v>188</v>
      </c>
      <c r="K15">
        <v>7</v>
      </c>
      <c r="L15">
        <v>0</v>
      </c>
      <c r="M15">
        <v>195</v>
      </c>
      <c r="N15">
        <v>0</v>
      </c>
      <c r="O15">
        <v>195</v>
      </c>
      <c r="P15">
        <v>0</v>
      </c>
      <c r="Q15">
        <v>195</v>
      </c>
      <c r="R15">
        <v>0</v>
      </c>
      <c r="S15">
        <v>195</v>
      </c>
      <c r="T15">
        <v>195</v>
      </c>
      <c r="U15" t="s">
        <v>130</v>
      </c>
      <c r="V15" t="s">
        <v>129</v>
      </c>
      <c r="W15" t="s">
        <v>129</v>
      </c>
      <c r="X15" t="s">
        <v>129</v>
      </c>
      <c r="Y15" t="s">
        <v>129</v>
      </c>
      <c r="Z15" t="s">
        <v>129</v>
      </c>
      <c r="AA15" t="s">
        <v>129</v>
      </c>
      <c r="AB15" t="s">
        <v>129</v>
      </c>
      <c r="AC15" t="s">
        <v>129</v>
      </c>
      <c r="AD15" t="s">
        <v>129</v>
      </c>
      <c r="AE15" t="s">
        <v>129</v>
      </c>
      <c r="AF15" t="s">
        <v>129</v>
      </c>
      <c r="AG15" t="s">
        <v>129</v>
      </c>
      <c r="AH15">
        <v>45</v>
      </c>
      <c r="AI15">
        <v>0.73</v>
      </c>
      <c r="AJ15">
        <v>0.73</v>
      </c>
      <c r="AK15">
        <v>6.08</v>
      </c>
      <c r="AL15">
        <v>16.420000000000002</v>
      </c>
      <c r="AM15" t="s">
        <v>131</v>
      </c>
      <c r="AN15" t="s">
        <v>146</v>
      </c>
      <c r="AO15">
        <v>0</v>
      </c>
      <c r="AP15">
        <v>26</v>
      </c>
      <c r="AQ15">
        <v>10</v>
      </c>
      <c r="AR15">
        <v>1</v>
      </c>
      <c r="AS15">
        <v>11</v>
      </c>
      <c r="AT15">
        <v>10</v>
      </c>
      <c r="AU15">
        <v>1</v>
      </c>
      <c r="AV15">
        <v>11</v>
      </c>
      <c r="AW15">
        <v>-1</v>
      </c>
      <c r="AX15">
        <v>1</v>
      </c>
      <c r="AY15">
        <v>0</v>
      </c>
      <c r="AZ15">
        <v>-1</v>
      </c>
      <c r="BA15">
        <v>1</v>
      </c>
      <c r="BB15">
        <v>0</v>
      </c>
      <c r="BC15">
        <v>61</v>
      </c>
      <c r="BD15">
        <v>0</v>
      </c>
      <c r="BE15">
        <v>61</v>
      </c>
      <c r="BF15">
        <v>-50</v>
      </c>
      <c r="BG15">
        <v>0</v>
      </c>
      <c r="BH15">
        <v>61</v>
      </c>
      <c r="BI15">
        <v>0</v>
      </c>
      <c r="BJ15">
        <v>0</v>
      </c>
    </row>
    <row r="16" spans="1:62">
      <c r="A16" t="s">
        <v>124</v>
      </c>
      <c r="B16" t="s">
        <v>125</v>
      </c>
      <c r="C16" t="s">
        <v>144</v>
      </c>
      <c r="D16" t="s">
        <v>147</v>
      </c>
      <c r="E16" t="s">
        <v>153</v>
      </c>
      <c r="F16">
        <v>4.13</v>
      </c>
      <c r="G16">
        <v>10.74</v>
      </c>
      <c r="H16">
        <v>22</v>
      </c>
      <c r="I16" t="s">
        <v>129</v>
      </c>
      <c r="J16">
        <v>104</v>
      </c>
      <c r="K16">
        <v>5</v>
      </c>
      <c r="L16">
        <v>0</v>
      </c>
      <c r="M16">
        <v>108</v>
      </c>
      <c r="N16">
        <v>0</v>
      </c>
      <c r="O16">
        <v>108</v>
      </c>
      <c r="P16">
        <v>0</v>
      </c>
      <c r="Q16">
        <v>108</v>
      </c>
      <c r="R16">
        <v>0</v>
      </c>
      <c r="S16">
        <v>108</v>
      </c>
      <c r="T16">
        <v>108</v>
      </c>
      <c r="U16" t="s">
        <v>130</v>
      </c>
      <c r="V16" t="s">
        <v>129</v>
      </c>
      <c r="W16" t="s">
        <v>129</v>
      </c>
      <c r="X16" t="s">
        <v>129</v>
      </c>
      <c r="Y16" t="s">
        <v>129</v>
      </c>
      <c r="Z16" t="s">
        <v>129</v>
      </c>
      <c r="AA16" t="s">
        <v>129</v>
      </c>
      <c r="AB16" t="s">
        <v>129</v>
      </c>
      <c r="AC16" t="s">
        <v>129</v>
      </c>
      <c r="AD16" t="s">
        <v>129</v>
      </c>
      <c r="AE16" t="s">
        <v>129</v>
      </c>
      <c r="AF16" t="s">
        <v>129</v>
      </c>
      <c r="AG16" t="s">
        <v>129</v>
      </c>
      <c r="AH16">
        <v>45</v>
      </c>
      <c r="AI16">
        <v>0.5</v>
      </c>
      <c r="AJ16">
        <v>0.5</v>
      </c>
      <c r="AK16">
        <v>4.13</v>
      </c>
      <c r="AL16">
        <v>10.74</v>
      </c>
      <c r="AM16" t="s">
        <v>131</v>
      </c>
      <c r="AN16" t="s">
        <v>149</v>
      </c>
      <c r="AO16">
        <v>0</v>
      </c>
      <c r="AP16">
        <v>26</v>
      </c>
      <c r="AQ16">
        <v>6</v>
      </c>
      <c r="AR16">
        <v>0</v>
      </c>
      <c r="AS16">
        <v>7</v>
      </c>
      <c r="AT16">
        <v>6</v>
      </c>
      <c r="AU16">
        <v>0</v>
      </c>
      <c r="AV16">
        <v>7</v>
      </c>
      <c r="AW16">
        <v>-1</v>
      </c>
      <c r="AX16">
        <v>0</v>
      </c>
      <c r="AY16">
        <v>-1</v>
      </c>
      <c r="AZ16">
        <v>-1</v>
      </c>
      <c r="BA16">
        <v>0</v>
      </c>
      <c r="BB16">
        <v>-1</v>
      </c>
      <c r="BC16">
        <v>41</v>
      </c>
      <c r="BD16">
        <v>0</v>
      </c>
      <c r="BE16">
        <v>41</v>
      </c>
      <c r="BF16">
        <v>-34</v>
      </c>
      <c r="BG16">
        <v>0</v>
      </c>
      <c r="BH16">
        <v>41</v>
      </c>
      <c r="BI16">
        <v>0</v>
      </c>
      <c r="BJ16">
        <v>0</v>
      </c>
    </row>
    <row r="17" spans="1:62">
      <c r="A17" t="s">
        <v>124</v>
      </c>
      <c r="B17" t="s">
        <v>125</v>
      </c>
      <c r="C17" t="s">
        <v>144</v>
      </c>
      <c r="D17" t="s">
        <v>154</v>
      </c>
      <c r="E17" t="s">
        <v>155</v>
      </c>
      <c r="F17">
        <v>2.08</v>
      </c>
      <c r="G17">
        <v>5.41</v>
      </c>
      <c r="H17">
        <v>19</v>
      </c>
      <c r="I17" t="s">
        <v>129</v>
      </c>
      <c r="J17">
        <v>10</v>
      </c>
      <c r="K17">
        <v>2</v>
      </c>
      <c r="L17">
        <v>0</v>
      </c>
      <c r="M17">
        <v>12</v>
      </c>
      <c r="N17">
        <v>0</v>
      </c>
      <c r="O17">
        <v>12</v>
      </c>
      <c r="P17">
        <v>0</v>
      </c>
      <c r="Q17">
        <v>12</v>
      </c>
      <c r="R17">
        <v>0</v>
      </c>
      <c r="S17">
        <v>12</v>
      </c>
      <c r="T17">
        <v>12</v>
      </c>
      <c r="U17" t="s">
        <v>130</v>
      </c>
      <c r="V17" t="s">
        <v>129</v>
      </c>
      <c r="W17" t="s">
        <v>129</v>
      </c>
      <c r="X17" t="s">
        <v>129</v>
      </c>
      <c r="Y17" t="s">
        <v>129</v>
      </c>
      <c r="Z17" t="s">
        <v>129</v>
      </c>
      <c r="AA17" t="s">
        <v>129</v>
      </c>
      <c r="AB17" t="s">
        <v>129</v>
      </c>
      <c r="AC17" t="s">
        <v>129</v>
      </c>
      <c r="AD17" t="s">
        <v>129</v>
      </c>
      <c r="AE17" t="s">
        <v>129</v>
      </c>
      <c r="AF17" t="s">
        <v>129</v>
      </c>
      <c r="AG17" t="s">
        <v>129</v>
      </c>
      <c r="AH17">
        <v>45</v>
      </c>
      <c r="AI17">
        <v>0.25</v>
      </c>
      <c r="AJ17">
        <v>0.25</v>
      </c>
      <c r="AK17">
        <v>2.08</v>
      </c>
      <c r="AL17">
        <v>5.41</v>
      </c>
      <c r="AM17" t="s">
        <v>131</v>
      </c>
      <c r="AN17" t="s">
        <v>156</v>
      </c>
      <c r="AO17">
        <v>0</v>
      </c>
      <c r="AP17">
        <v>26</v>
      </c>
      <c r="AQ17">
        <v>2</v>
      </c>
      <c r="AR17">
        <v>0</v>
      </c>
      <c r="AS17">
        <v>2</v>
      </c>
      <c r="AT17">
        <v>2</v>
      </c>
      <c r="AU17">
        <v>0</v>
      </c>
      <c r="AV17">
        <v>2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21</v>
      </c>
      <c r="BD17">
        <v>0</v>
      </c>
      <c r="BE17">
        <v>21</v>
      </c>
      <c r="BF17">
        <v>-19</v>
      </c>
      <c r="BG17">
        <v>0</v>
      </c>
      <c r="BH17">
        <v>21</v>
      </c>
      <c r="BI17">
        <v>0</v>
      </c>
      <c r="BJ17">
        <v>0</v>
      </c>
    </row>
    <row r="18" spans="1:62">
      <c r="A18" t="s">
        <v>124</v>
      </c>
      <c r="B18" t="s">
        <v>125</v>
      </c>
      <c r="C18" t="s">
        <v>144</v>
      </c>
      <c r="D18" t="s">
        <v>154</v>
      </c>
      <c r="E18" t="s">
        <v>157</v>
      </c>
      <c r="F18">
        <v>2.09</v>
      </c>
      <c r="G18">
        <v>5.43</v>
      </c>
      <c r="H18">
        <v>19</v>
      </c>
      <c r="I18" t="s">
        <v>129</v>
      </c>
      <c r="J18">
        <v>85</v>
      </c>
      <c r="K18">
        <v>7</v>
      </c>
      <c r="L18">
        <v>0</v>
      </c>
      <c r="M18">
        <v>92</v>
      </c>
      <c r="N18">
        <v>0</v>
      </c>
      <c r="O18">
        <v>92</v>
      </c>
      <c r="P18">
        <v>0</v>
      </c>
      <c r="Q18">
        <v>92</v>
      </c>
      <c r="R18">
        <v>0</v>
      </c>
      <c r="S18">
        <v>92</v>
      </c>
      <c r="T18">
        <v>92</v>
      </c>
      <c r="U18" t="s">
        <v>130</v>
      </c>
      <c r="V18" t="s">
        <v>129</v>
      </c>
      <c r="W18" t="s">
        <v>129</v>
      </c>
      <c r="X18" t="s">
        <v>129</v>
      </c>
      <c r="Y18" t="s">
        <v>129</v>
      </c>
      <c r="Z18" t="s">
        <v>129</v>
      </c>
      <c r="AA18" t="s">
        <v>129</v>
      </c>
      <c r="AB18" t="s">
        <v>129</v>
      </c>
      <c r="AC18" t="s">
        <v>129</v>
      </c>
      <c r="AD18" t="s">
        <v>129</v>
      </c>
      <c r="AE18" t="s">
        <v>129</v>
      </c>
      <c r="AF18" t="s">
        <v>129</v>
      </c>
      <c r="AG18" t="s">
        <v>129</v>
      </c>
      <c r="AH18">
        <v>45</v>
      </c>
      <c r="AI18">
        <v>0.86</v>
      </c>
      <c r="AJ18">
        <v>0.86</v>
      </c>
      <c r="AK18">
        <v>2.09</v>
      </c>
      <c r="AL18">
        <v>5.43</v>
      </c>
      <c r="AM18" t="s">
        <v>131</v>
      </c>
      <c r="AN18" t="s">
        <v>158</v>
      </c>
      <c r="AO18">
        <v>0</v>
      </c>
      <c r="AP18">
        <v>26</v>
      </c>
      <c r="AQ18">
        <v>4</v>
      </c>
      <c r="AR18">
        <v>0</v>
      </c>
      <c r="AS18">
        <v>4</v>
      </c>
      <c r="AT18">
        <v>4</v>
      </c>
      <c r="AU18">
        <v>0</v>
      </c>
      <c r="AV18">
        <v>4</v>
      </c>
      <c r="AW18">
        <v>0</v>
      </c>
      <c r="AX18">
        <v>0</v>
      </c>
      <c r="AY18">
        <v>1</v>
      </c>
      <c r="AZ18">
        <v>0</v>
      </c>
      <c r="BA18">
        <v>0</v>
      </c>
      <c r="BB18">
        <v>1</v>
      </c>
      <c r="BC18">
        <v>21</v>
      </c>
      <c r="BD18">
        <v>0</v>
      </c>
      <c r="BE18">
        <v>21</v>
      </c>
      <c r="BF18">
        <v>-17</v>
      </c>
      <c r="BG18">
        <v>0</v>
      </c>
      <c r="BH18">
        <v>21</v>
      </c>
      <c r="BI18">
        <v>0</v>
      </c>
      <c r="BJ18">
        <v>0</v>
      </c>
    </row>
    <row r="19" spans="1:62">
      <c r="A19" t="s">
        <v>124</v>
      </c>
      <c r="B19" t="s">
        <v>125</v>
      </c>
      <c r="C19" t="s">
        <v>144</v>
      </c>
      <c r="D19" t="s">
        <v>136</v>
      </c>
      <c r="E19" t="s">
        <v>159</v>
      </c>
      <c r="F19">
        <v>4.34</v>
      </c>
      <c r="G19">
        <v>11.28</v>
      </c>
      <c r="H19">
        <v>19</v>
      </c>
      <c r="I19" t="s">
        <v>129</v>
      </c>
      <c r="J19">
        <v>110</v>
      </c>
      <c r="K19">
        <v>10</v>
      </c>
      <c r="L19">
        <v>0</v>
      </c>
      <c r="M19">
        <v>120</v>
      </c>
      <c r="N19">
        <v>0</v>
      </c>
      <c r="O19">
        <v>120</v>
      </c>
      <c r="P19">
        <v>0</v>
      </c>
      <c r="Q19">
        <v>120</v>
      </c>
      <c r="R19">
        <v>0</v>
      </c>
      <c r="S19">
        <v>120</v>
      </c>
      <c r="T19">
        <v>120</v>
      </c>
      <c r="U19" t="s">
        <v>130</v>
      </c>
      <c r="V19" t="s">
        <v>129</v>
      </c>
      <c r="W19" t="s">
        <v>129</v>
      </c>
      <c r="X19" t="s">
        <v>129</v>
      </c>
      <c r="Y19" t="s">
        <v>129</v>
      </c>
      <c r="Z19" t="s">
        <v>129</v>
      </c>
      <c r="AA19" t="s">
        <v>129</v>
      </c>
      <c r="AB19" t="s">
        <v>129</v>
      </c>
      <c r="AC19" t="s">
        <v>129</v>
      </c>
      <c r="AD19" t="s">
        <v>129</v>
      </c>
      <c r="AE19" t="s">
        <v>129</v>
      </c>
      <c r="AF19" t="s">
        <v>129</v>
      </c>
      <c r="AG19" t="s">
        <v>129</v>
      </c>
      <c r="AH19">
        <v>45</v>
      </c>
      <c r="AI19">
        <v>1.25</v>
      </c>
      <c r="AJ19">
        <v>1.25</v>
      </c>
      <c r="AK19">
        <v>4.34</v>
      </c>
      <c r="AL19">
        <v>11.28</v>
      </c>
      <c r="AM19" t="s">
        <v>131</v>
      </c>
      <c r="AN19" t="s">
        <v>156</v>
      </c>
      <c r="AO19">
        <v>0</v>
      </c>
      <c r="AP19">
        <v>26</v>
      </c>
      <c r="AQ19">
        <v>5</v>
      </c>
      <c r="AR19">
        <v>1</v>
      </c>
      <c r="AS19">
        <v>6</v>
      </c>
      <c r="AT19">
        <v>5</v>
      </c>
      <c r="AU19">
        <v>1</v>
      </c>
      <c r="AV19">
        <v>6</v>
      </c>
      <c r="AW19">
        <v>1</v>
      </c>
      <c r="AX19">
        <v>1</v>
      </c>
      <c r="AY19">
        <v>1</v>
      </c>
      <c r="AZ19">
        <v>1</v>
      </c>
      <c r="BA19">
        <v>1</v>
      </c>
      <c r="BB19">
        <v>1</v>
      </c>
      <c r="BC19">
        <v>43</v>
      </c>
      <c r="BD19">
        <v>0</v>
      </c>
      <c r="BE19">
        <v>43</v>
      </c>
      <c r="BF19">
        <v>-39</v>
      </c>
      <c r="BG19">
        <v>0</v>
      </c>
      <c r="BH19">
        <v>43</v>
      </c>
      <c r="BI19">
        <v>0</v>
      </c>
      <c r="BJ19">
        <v>0</v>
      </c>
    </row>
    <row r="20" spans="1:62">
      <c r="A20" t="s">
        <v>124</v>
      </c>
      <c r="B20" t="s">
        <v>160</v>
      </c>
      <c r="C20" t="s">
        <v>161</v>
      </c>
      <c r="D20" t="s">
        <v>161</v>
      </c>
      <c r="E20" t="s">
        <v>162</v>
      </c>
      <c r="F20">
        <v>3602.34</v>
      </c>
      <c r="G20">
        <v>63603</v>
      </c>
      <c r="H20">
        <v>20</v>
      </c>
      <c r="I20" t="s">
        <v>129</v>
      </c>
      <c r="J20">
        <v>343694</v>
      </c>
      <c r="K20">
        <v>35387</v>
      </c>
      <c r="L20">
        <v>0</v>
      </c>
      <c r="M20">
        <v>379081</v>
      </c>
      <c r="N20">
        <v>0</v>
      </c>
      <c r="O20">
        <v>379081</v>
      </c>
      <c r="P20">
        <v>0</v>
      </c>
      <c r="Q20">
        <v>379081</v>
      </c>
      <c r="R20">
        <v>0</v>
      </c>
      <c r="S20">
        <v>379081</v>
      </c>
      <c r="T20">
        <v>379081</v>
      </c>
      <c r="U20" t="s">
        <v>130</v>
      </c>
      <c r="V20" t="s">
        <v>129</v>
      </c>
      <c r="W20" t="s">
        <v>129</v>
      </c>
      <c r="X20" t="s">
        <v>129</v>
      </c>
      <c r="Y20" t="s">
        <v>129</v>
      </c>
      <c r="Z20" t="s">
        <v>129</v>
      </c>
      <c r="AA20" t="s">
        <v>129</v>
      </c>
      <c r="AB20" t="s">
        <v>129</v>
      </c>
      <c r="AC20" t="s">
        <v>129</v>
      </c>
      <c r="AD20" t="s">
        <v>129</v>
      </c>
      <c r="AE20" t="s">
        <v>129</v>
      </c>
      <c r="AF20" t="s">
        <v>129</v>
      </c>
      <c r="AG20" t="s">
        <v>129</v>
      </c>
      <c r="AH20">
        <v>45</v>
      </c>
      <c r="AI20">
        <v>3440.65</v>
      </c>
      <c r="AJ20">
        <v>3440.65</v>
      </c>
      <c r="AK20">
        <v>3602.34</v>
      </c>
      <c r="AL20">
        <v>63603</v>
      </c>
      <c r="AM20" t="s">
        <v>140</v>
      </c>
      <c r="AN20" t="s">
        <v>163</v>
      </c>
      <c r="AO20">
        <v>10</v>
      </c>
      <c r="AP20">
        <v>26</v>
      </c>
      <c r="AQ20">
        <v>69301</v>
      </c>
      <c r="AR20">
        <v>3480</v>
      </c>
      <c r="AS20">
        <v>72781</v>
      </c>
      <c r="AT20">
        <v>69301</v>
      </c>
      <c r="AU20">
        <v>3480</v>
      </c>
      <c r="AV20">
        <v>72781</v>
      </c>
      <c r="AW20">
        <v>4358</v>
      </c>
      <c r="AX20">
        <v>2730</v>
      </c>
      <c r="AY20">
        <v>7087</v>
      </c>
      <c r="AZ20">
        <v>4358</v>
      </c>
      <c r="BA20">
        <v>2730</v>
      </c>
      <c r="BB20">
        <v>7087</v>
      </c>
      <c r="BC20">
        <v>36773</v>
      </c>
      <c r="BD20">
        <v>750</v>
      </c>
      <c r="BE20">
        <v>37523</v>
      </c>
      <c r="BF20">
        <v>10796</v>
      </c>
      <c r="BG20">
        <v>17374</v>
      </c>
      <c r="BH20">
        <v>36023</v>
      </c>
      <c r="BI20">
        <v>1500</v>
      </c>
      <c r="BJ20">
        <v>0</v>
      </c>
    </row>
    <row r="21" spans="1:62">
      <c r="A21" t="s">
        <v>124</v>
      </c>
      <c r="B21" t="s">
        <v>160</v>
      </c>
      <c r="C21" t="s">
        <v>164</v>
      </c>
      <c r="D21" t="s">
        <v>165</v>
      </c>
      <c r="E21" t="s">
        <v>166</v>
      </c>
      <c r="F21">
        <v>21.11</v>
      </c>
      <c r="G21">
        <v>78.11</v>
      </c>
      <c r="H21">
        <v>19</v>
      </c>
      <c r="I21" t="s">
        <v>129</v>
      </c>
      <c r="J21">
        <v>3420</v>
      </c>
      <c r="K21">
        <v>130</v>
      </c>
      <c r="L21">
        <v>0</v>
      </c>
      <c r="M21">
        <v>3550</v>
      </c>
      <c r="N21">
        <v>0</v>
      </c>
      <c r="O21">
        <v>3550</v>
      </c>
      <c r="P21">
        <v>0</v>
      </c>
      <c r="Q21">
        <v>3550</v>
      </c>
      <c r="R21">
        <v>0</v>
      </c>
      <c r="S21">
        <v>3550</v>
      </c>
      <c r="T21">
        <v>3550</v>
      </c>
      <c r="U21" t="s">
        <v>130</v>
      </c>
      <c r="V21" t="s">
        <v>129</v>
      </c>
      <c r="W21" t="s">
        <v>129</v>
      </c>
      <c r="X21" t="s">
        <v>129</v>
      </c>
      <c r="Y21" t="s">
        <v>129</v>
      </c>
      <c r="Z21" t="s">
        <v>129</v>
      </c>
      <c r="AA21" t="s">
        <v>129</v>
      </c>
      <c r="AB21" t="s">
        <v>129</v>
      </c>
      <c r="AC21" t="s">
        <v>129</v>
      </c>
      <c r="AD21" t="s">
        <v>129</v>
      </c>
      <c r="AE21" t="s">
        <v>129</v>
      </c>
      <c r="AF21" t="s">
        <v>129</v>
      </c>
      <c r="AG21" t="s">
        <v>129</v>
      </c>
      <c r="AH21">
        <v>45</v>
      </c>
      <c r="AI21">
        <v>15.91</v>
      </c>
      <c r="AJ21">
        <v>15.91</v>
      </c>
      <c r="AK21">
        <v>21.11</v>
      </c>
      <c r="AL21">
        <v>78.11</v>
      </c>
      <c r="AM21" t="s">
        <v>167</v>
      </c>
      <c r="AN21" t="s">
        <v>146</v>
      </c>
      <c r="AO21">
        <v>0</v>
      </c>
      <c r="AP21">
        <v>26</v>
      </c>
      <c r="AQ21">
        <v>198</v>
      </c>
      <c r="AR21">
        <v>12</v>
      </c>
      <c r="AS21">
        <v>210</v>
      </c>
      <c r="AT21">
        <v>198</v>
      </c>
      <c r="AU21">
        <v>12</v>
      </c>
      <c r="AV21">
        <v>210</v>
      </c>
      <c r="AW21">
        <v>0</v>
      </c>
      <c r="AX21">
        <v>12</v>
      </c>
      <c r="AY21">
        <v>12</v>
      </c>
      <c r="AZ21">
        <v>0</v>
      </c>
      <c r="BA21">
        <v>12</v>
      </c>
      <c r="BB21">
        <v>12</v>
      </c>
      <c r="BC21">
        <v>211</v>
      </c>
      <c r="BD21">
        <v>0</v>
      </c>
      <c r="BE21">
        <v>211</v>
      </c>
      <c r="BF21">
        <v>-29</v>
      </c>
      <c r="BG21">
        <v>16</v>
      </c>
      <c r="BH21">
        <v>211</v>
      </c>
      <c r="BI21">
        <v>0</v>
      </c>
      <c r="BJ21">
        <v>0</v>
      </c>
    </row>
    <row r="22" spans="1:62">
      <c r="A22" t="s">
        <v>124</v>
      </c>
      <c r="B22" t="s">
        <v>160</v>
      </c>
      <c r="C22" t="s">
        <v>164</v>
      </c>
      <c r="D22" t="s">
        <v>165</v>
      </c>
      <c r="E22" t="s">
        <v>168</v>
      </c>
      <c r="F22">
        <v>47.89</v>
      </c>
      <c r="G22">
        <v>177.19</v>
      </c>
      <c r="H22">
        <v>19</v>
      </c>
      <c r="I22" t="s">
        <v>129</v>
      </c>
      <c r="J22">
        <v>2081</v>
      </c>
      <c r="K22">
        <v>148</v>
      </c>
      <c r="L22">
        <v>0</v>
      </c>
      <c r="M22">
        <v>2229</v>
      </c>
      <c r="N22">
        <v>0</v>
      </c>
      <c r="O22">
        <v>2229</v>
      </c>
      <c r="P22">
        <v>0</v>
      </c>
      <c r="Q22">
        <v>2229</v>
      </c>
      <c r="R22">
        <v>0</v>
      </c>
      <c r="S22">
        <v>2229</v>
      </c>
      <c r="T22">
        <v>2229</v>
      </c>
      <c r="U22" t="s">
        <v>130</v>
      </c>
      <c r="V22" t="s">
        <v>129</v>
      </c>
      <c r="W22" t="s">
        <v>129</v>
      </c>
      <c r="X22" t="s">
        <v>129</v>
      </c>
      <c r="Y22" t="s">
        <v>129</v>
      </c>
      <c r="Z22" t="s">
        <v>129</v>
      </c>
      <c r="AA22" t="s">
        <v>129</v>
      </c>
      <c r="AB22" t="s">
        <v>129</v>
      </c>
      <c r="AC22" t="s">
        <v>129</v>
      </c>
      <c r="AD22" t="s">
        <v>129</v>
      </c>
      <c r="AE22" t="s">
        <v>129</v>
      </c>
      <c r="AF22" t="s">
        <v>129</v>
      </c>
      <c r="AG22" t="s">
        <v>129</v>
      </c>
      <c r="AH22">
        <v>45</v>
      </c>
      <c r="AI22">
        <v>18.13</v>
      </c>
      <c r="AJ22">
        <v>18.13</v>
      </c>
      <c r="AK22">
        <v>47.89</v>
      </c>
      <c r="AL22">
        <v>177.19</v>
      </c>
      <c r="AM22" t="s">
        <v>140</v>
      </c>
      <c r="AN22" t="s">
        <v>169</v>
      </c>
      <c r="AO22">
        <v>0</v>
      </c>
      <c r="AP22">
        <v>26</v>
      </c>
      <c r="AQ22">
        <v>153</v>
      </c>
      <c r="AR22">
        <v>10</v>
      </c>
      <c r="AS22">
        <v>163</v>
      </c>
      <c r="AT22">
        <v>153</v>
      </c>
      <c r="AU22">
        <v>10</v>
      </c>
      <c r="AV22">
        <v>163</v>
      </c>
      <c r="AW22">
        <v>-66</v>
      </c>
      <c r="AX22">
        <v>10</v>
      </c>
      <c r="AY22">
        <v>-55</v>
      </c>
      <c r="AZ22">
        <v>-66</v>
      </c>
      <c r="BA22">
        <v>10</v>
      </c>
      <c r="BB22">
        <v>-55</v>
      </c>
      <c r="BC22">
        <v>479</v>
      </c>
      <c r="BD22">
        <v>0</v>
      </c>
      <c r="BE22">
        <v>479</v>
      </c>
      <c r="BF22">
        <v>-600</v>
      </c>
      <c r="BG22">
        <v>340</v>
      </c>
      <c r="BH22">
        <v>479</v>
      </c>
      <c r="BI22">
        <v>0</v>
      </c>
      <c r="BJ22">
        <v>0</v>
      </c>
    </row>
    <row r="23" spans="1:62">
      <c r="A23" t="s">
        <v>124</v>
      </c>
      <c r="B23" t="s">
        <v>160</v>
      </c>
      <c r="C23" t="s">
        <v>164</v>
      </c>
      <c r="D23" t="s">
        <v>165</v>
      </c>
      <c r="E23" t="s">
        <v>170</v>
      </c>
      <c r="F23">
        <v>13.94</v>
      </c>
      <c r="G23">
        <v>36.25</v>
      </c>
      <c r="H23">
        <v>19</v>
      </c>
      <c r="I23" t="s">
        <v>129</v>
      </c>
      <c r="J23">
        <v>197</v>
      </c>
      <c r="K23">
        <v>24</v>
      </c>
      <c r="L23">
        <v>0</v>
      </c>
      <c r="M23">
        <v>221</v>
      </c>
      <c r="N23">
        <v>0</v>
      </c>
      <c r="O23">
        <v>221</v>
      </c>
      <c r="P23">
        <v>0</v>
      </c>
      <c r="Q23">
        <v>221</v>
      </c>
      <c r="R23">
        <v>0</v>
      </c>
      <c r="S23">
        <v>221</v>
      </c>
      <c r="T23">
        <v>221</v>
      </c>
      <c r="U23" t="s">
        <v>130</v>
      </c>
      <c r="V23" t="s">
        <v>129</v>
      </c>
      <c r="W23" t="s">
        <v>129</v>
      </c>
      <c r="X23" t="s">
        <v>129</v>
      </c>
      <c r="Y23" t="s">
        <v>129</v>
      </c>
      <c r="Z23" t="s">
        <v>129</v>
      </c>
      <c r="AA23" t="s">
        <v>129</v>
      </c>
      <c r="AB23" t="s">
        <v>129</v>
      </c>
      <c r="AC23" t="s">
        <v>129</v>
      </c>
      <c r="AD23" t="s">
        <v>129</v>
      </c>
      <c r="AE23" t="s">
        <v>129</v>
      </c>
      <c r="AF23" t="s">
        <v>129</v>
      </c>
      <c r="AG23" t="s">
        <v>129</v>
      </c>
      <c r="AH23">
        <v>45</v>
      </c>
      <c r="AI23">
        <v>2.96</v>
      </c>
      <c r="AJ23">
        <v>2.96</v>
      </c>
      <c r="AK23">
        <v>13.94</v>
      </c>
      <c r="AL23">
        <v>36.25</v>
      </c>
      <c r="AM23" t="s">
        <v>140</v>
      </c>
      <c r="AN23" t="s">
        <v>171</v>
      </c>
      <c r="AO23">
        <v>0</v>
      </c>
      <c r="AP23">
        <v>26</v>
      </c>
      <c r="AQ23">
        <v>9</v>
      </c>
      <c r="AR23">
        <v>1</v>
      </c>
      <c r="AS23">
        <v>10</v>
      </c>
      <c r="AT23">
        <v>9</v>
      </c>
      <c r="AU23">
        <v>1</v>
      </c>
      <c r="AV23">
        <v>10</v>
      </c>
      <c r="AW23">
        <v>-4</v>
      </c>
      <c r="AX23">
        <v>1</v>
      </c>
      <c r="AY23">
        <v>-3</v>
      </c>
      <c r="AZ23">
        <v>-4</v>
      </c>
      <c r="BA23">
        <v>1</v>
      </c>
      <c r="BB23">
        <v>-3</v>
      </c>
      <c r="BC23">
        <v>139</v>
      </c>
      <c r="BD23">
        <v>0</v>
      </c>
      <c r="BE23">
        <v>139</v>
      </c>
      <c r="BF23">
        <v>-126</v>
      </c>
      <c r="BG23">
        <v>0</v>
      </c>
      <c r="BH23">
        <v>139</v>
      </c>
      <c r="BI23">
        <v>0</v>
      </c>
      <c r="BJ23">
        <v>0</v>
      </c>
    </row>
    <row r="24" spans="1:62">
      <c r="A24" t="s">
        <v>124</v>
      </c>
      <c r="B24" t="s">
        <v>160</v>
      </c>
      <c r="C24" t="s">
        <v>164</v>
      </c>
      <c r="D24" t="s">
        <v>165</v>
      </c>
      <c r="E24" t="s">
        <v>172</v>
      </c>
      <c r="F24">
        <v>32.42</v>
      </c>
      <c r="G24">
        <v>84.29</v>
      </c>
      <c r="H24">
        <v>19</v>
      </c>
      <c r="I24" t="s">
        <v>129</v>
      </c>
      <c r="J24">
        <v>499</v>
      </c>
      <c r="K24">
        <v>56</v>
      </c>
      <c r="L24">
        <v>0</v>
      </c>
      <c r="M24">
        <v>555</v>
      </c>
      <c r="N24">
        <v>0</v>
      </c>
      <c r="O24">
        <v>555</v>
      </c>
      <c r="P24">
        <v>0</v>
      </c>
      <c r="Q24">
        <v>555</v>
      </c>
      <c r="R24">
        <v>0</v>
      </c>
      <c r="S24">
        <v>555</v>
      </c>
      <c r="T24">
        <v>555</v>
      </c>
      <c r="U24" t="s">
        <v>130</v>
      </c>
      <c r="V24" t="s">
        <v>129</v>
      </c>
      <c r="W24" t="s">
        <v>129</v>
      </c>
      <c r="X24" t="s">
        <v>129</v>
      </c>
      <c r="Y24" t="s">
        <v>129</v>
      </c>
      <c r="Z24" t="s">
        <v>129</v>
      </c>
      <c r="AA24" t="s">
        <v>129</v>
      </c>
      <c r="AB24" t="s">
        <v>129</v>
      </c>
      <c r="AC24" t="s">
        <v>129</v>
      </c>
      <c r="AD24" t="s">
        <v>129</v>
      </c>
      <c r="AE24" t="s">
        <v>129</v>
      </c>
      <c r="AF24" t="s">
        <v>129</v>
      </c>
      <c r="AG24" t="s">
        <v>129</v>
      </c>
      <c r="AH24">
        <v>45</v>
      </c>
      <c r="AI24">
        <v>6.88</v>
      </c>
      <c r="AJ24">
        <v>6.88</v>
      </c>
      <c r="AK24">
        <v>32.42</v>
      </c>
      <c r="AL24">
        <v>84.29</v>
      </c>
      <c r="AM24" t="s">
        <v>131</v>
      </c>
      <c r="AN24" t="s">
        <v>156</v>
      </c>
      <c r="AO24">
        <v>0</v>
      </c>
      <c r="AP24">
        <v>26</v>
      </c>
      <c r="AQ24">
        <v>43</v>
      </c>
      <c r="AR24">
        <v>4</v>
      </c>
      <c r="AS24">
        <v>46</v>
      </c>
      <c r="AT24">
        <v>43</v>
      </c>
      <c r="AU24">
        <v>4</v>
      </c>
      <c r="AV24">
        <v>46</v>
      </c>
      <c r="AW24">
        <v>4</v>
      </c>
      <c r="AX24">
        <v>4</v>
      </c>
      <c r="AY24">
        <v>8</v>
      </c>
      <c r="AZ24">
        <v>4</v>
      </c>
      <c r="BA24">
        <v>4</v>
      </c>
      <c r="BB24">
        <v>8</v>
      </c>
      <c r="BC24">
        <v>324</v>
      </c>
      <c r="BD24">
        <v>0</v>
      </c>
      <c r="BE24">
        <v>324</v>
      </c>
      <c r="BF24">
        <v>-285</v>
      </c>
      <c r="BG24">
        <v>0</v>
      </c>
      <c r="BH24">
        <v>324</v>
      </c>
      <c r="BI24">
        <v>0</v>
      </c>
      <c r="BJ24">
        <v>0</v>
      </c>
    </row>
    <row r="25" spans="1:62">
      <c r="A25" t="s">
        <v>124</v>
      </c>
      <c r="B25" t="s">
        <v>160</v>
      </c>
      <c r="C25" t="s">
        <v>164</v>
      </c>
      <c r="D25" t="s">
        <v>165</v>
      </c>
      <c r="E25" t="s">
        <v>173</v>
      </c>
      <c r="F25">
        <v>5.83</v>
      </c>
      <c r="G25">
        <v>15.16</v>
      </c>
      <c r="H25">
        <v>19</v>
      </c>
      <c r="I25" t="s">
        <v>129</v>
      </c>
      <c r="J25">
        <v>92</v>
      </c>
      <c r="K25">
        <v>11</v>
      </c>
      <c r="L25">
        <v>0</v>
      </c>
      <c r="M25">
        <v>102</v>
      </c>
      <c r="N25">
        <v>0</v>
      </c>
      <c r="O25">
        <v>102</v>
      </c>
      <c r="P25">
        <v>0</v>
      </c>
      <c r="Q25">
        <v>102</v>
      </c>
      <c r="R25">
        <v>0</v>
      </c>
      <c r="S25">
        <v>102</v>
      </c>
      <c r="T25">
        <v>102</v>
      </c>
      <c r="U25" t="s">
        <v>130</v>
      </c>
      <c r="V25" t="s">
        <v>129</v>
      </c>
      <c r="W25" t="s">
        <v>129</v>
      </c>
      <c r="X25" t="s">
        <v>129</v>
      </c>
      <c r="Y25" t="s">
        <v>129</v>
      </c>
      <c r="Z25" t="s">
        <v>129</v>
      </c>
      <c r="AA25" t="s">
        <v>129</v>
      </c>
      <c r="AB25" t="s">
        <v>129</v>
      </c>
      <c r="AC25" t="s">
        <v>129</v>
      </c>
      <c r="AD25" t="s">
        <v>129</v>
      </c>
      <c r="AE25" t="s">
        <v>129</v>
      </c>
      <c r="AF25" t="s">
        <v>129</v>
      </c>
      <c r="AG25" t="s">
        <v>129</v>
      </c>
      <c r="AH25">
        <v>45</v>
      </c>
      <c r="AI25">
        <v>1.3</v>
      </c>
      <c r="AJ25">
        <v>1.3</v>
      </c>
      <c r="AK25">
        <v>5.83</v>
      </c>
      <c r="AL25">
        <v>15.16</v>
      </c>
      <c r="AM25" t="s">
        <v>131</v>
      </c>
      <c r="AN25" t="s">
        <v>156</v>
      </c>
      <c r="AO25">
        <v>0</v>
      </c>
      <c r="AP25">
        <v>26</v>
      </c>
      <c r="AQ25">
        <v>6</v>
      </c>
      <c r="AR25">
        <v>1</v>
      </c>
      <c r="AS25">
        <v>7</v>
      </c>
      <c r="AT25">
        <v>6</v>
      </c>
      <c r="AU25">
        <v>1</v>
      </c>
      <c r="AV25">
        <v>7</v>
      </c>
      <c r="AW25">
        <v>1</v>
      </c>
      <c r="AX25">
        <v>1</v>
      </c>
      <c r="AY25">
        <v>2</v>
      </c>
      <c r="AZ25">
        <v>1</v>
      </c>
      <c r="BA25">
        <v>1</v>
      </c>
      <c r="BB25">
        <v>2</v>
      </c>
      <c r="BC25">
        <v>58</v>
      </c>
      <c r="BD25">
        <v>0</v>
      </c>
      <c r="BE25">
        <v>58</v>
      </c>
      <c r="BF25">
        <v>-53</v>
      </c>
      <c r="BG25">
        <v>0</v>
      </c>
      <c r="BH25">
        <v>58</v>
      </c>
      <c r="BI25">
        <v>0</v>
      </c>
      <c r="BJ25">
        <v>0</v>
      </c>
    </row>
    <row r="26" spans="1:62">
      <c r="A26" t="s">
        <v>124</v>
      </c>
      <c r="B26" t="s">
        <v>160</v>
      </c>
      <c r="C26" t="s">
        <v>164</v>
      </c>
      <c r="D26" t="s">
        <v>165</v>
      </c>
      <c r="E26" t="s">
        <v>174</v>
      </c>
      <c r="F26">
        <v>35.76</v>
      </c>
      <c r="G26">
        <v>143.04</v>
      </c>
      <c r="H26">
        <v>19</v>
      </c>
      <c r="I26" t="s">
        <v>129</v>
      </c>
      <c r="J26">
        <v>357</v>
      </c>
      <c r="K26">
        <v>129</v>
      </c>
      <c r="L26">
        <v>0</v>
      </c>
      <c r="M26">
        <v>486</v>
      </c>
      <c r="N26">
        <v>0</v>
      </c>
      <c r="O26">
        <v>486</v>
      </c>
      <c r="P26">
        <v>0</v>
      </c>
      <c r="Q26">
        <v>486</v>
      </c>
      <c r="R26">
        <v>0</v>
      </c>
      <c r="S26">
        <v>486</v>
      </c>
      <c r="T26">
        <v>486</v>
      </c>
      <c r="U26" t="s">
        <v>130</v>
      </c>
      <c r="V26" t="s">
        <v>129</v>
      </c>
      <c r="W26" t="s">
        <v>129</v>
      </c>
      <c r="X26" t="s">
        <v>129</v>
      </c>
      <c r="Y26" t="s">
        <v>129</v>
      </c>
      <c r="Z26" t="s">
        <v>129</v>
      </c>
      <c r="AA26" t="s">
        <v>129</v>
      </c>
      <c r="AB26" t="s">
        <v>129</v>
      </c>
      <c r="AC26" t="s">
        <v>129</v>
      </c>
      <c r="AD26" t="s">
        <v>129</v>
      </c>
      <c r="AE26" t="s">
        <v>129</v>
      </c>
      <c r="AF26" t="s">
        <v>129</v>
      </c>
      <c r="AG26" t="s">
        <v>129</v>
      </c>
      <c r="AH26">
        <v>45</v>
      </c>
      <c r="AI26">
        <v>15.83</v>
      </c>
      <c r="AJ26">
        <v>15.83</v>
      </c>
      <c r="AK26">
        <v>35.76</v>
      </c>
      <c r="AL26">
        <v>143.04</v>
      </c>
      <c r="AM26" t="s">
        <v>140</v>
      </c>
      <c r="AN26" t="s">
        <v>163</v>
      </c>
      <c r="AO26">
        <v>0</v>
      </c>
      <c r="AP26">
        <v>26</v>
      </c>
      <c r="AQ26">
        <v>130</v>
      </c>
      <c r="AR26">
        <v>10</v>
      </c>
      <c r="AS26">
        <v>140</v>
      </c>
      <c r="AT26">
        <v>130</v>
      </c>
      <c r="AU26">
        <v>10</v>
      </c>
      <c r="AV26">
        <v>140</v>
      </c>
      <c r="AW26">
        <v>15</v>
      </c>
      <c r="AX26">
        <v>10</v>
      </c>
      <c r="AY26">
        <v>25</v>
      </c>
      <c r="AZ26">
        <v>15</v>
      </c>
      <c r="BA26">
        <v>10</v>
      </c>
      <c r="BB26">
        <v>25</v>
      </c>
      <c r="BC26">
        <v>358</v>
      </c>
      <c r="BD26">
        <v>0</v>
      </c>
      <c r="BE26">
        <v>358</v>
      </c>
      <c r="BF26">
        <v>-255</v>
      </c>
      <c r="BG26">
        <v>12</v>
      </c>
      <c r="BH26">
        <v>358</v>
      </c>
      <c r="BI26">
        <v>0</v>
      </c>
      <c r="BJ26">
        <v>0</v>
      </c>
    </row>
    <row r="27" spans="1:62">
      <c r="A27" t="s">
        <v>124</v>
      </c>
      <c r="B27" t="s">
        <v>160</v>
      </c>
      <c r="C27" t="s">
        <v>164</v>
      </c>
      <c r="D27" t="s">
        <v>165</v>
      </c>
      <c r="E27" t="s">
        <v>175</v>
      </c>
      <c r="F27">
        <v>35.270000000000003</v>
      </c>
      <c r="G27">
        <v>91.7</v>
      </c>
      <c r="H27">
        <v>19</v>
      </c>
      <c r="I27" t="s">
        <v>129</v>
      </c>
      <c r="J27">
        <v>550</v>
      </c>
      <c r="K27">
        <v>100</v>
      </c>
      <c r="L27">
        <v>0</v>
      </c>
      <c r="M27">
        <v>650</v>
      </c>
      <c r="N27">
        <v>0</v>
      </c>
      <c r="O27">
        <v>650</v>
      </c>
      <c r="P27">
        <v>0</v>
      </c>
      <c r="Q27">
        <v>650</v>
      </c>
      <c r="R27">
        <v>0</v>
      </c>
      <c r="S27">
        <v>650</v>
      </c>
      <c r="T27">
        <v>650</v>
      </c>
      <c r="U27" t="s">
        <v>130</v>
      </c>
      <c r="V27" t="s">
        <v>129</v>
      </c>
      <c r="W27" t="s">
        <v>129</v>
      </c>
      <c r="X27" t="s">
        <v>129</v>
      </c>
      <c r="Y27" t="s">
        <v>129</v>
      </c>
      <c r="Z27" t="s">
        <v>129</v>
      </c>
      <c r="AA27" t="s">
        <v>129</v>
      </c>
      <c r="AB27" t="s">
        <v>129</v>
      </c>
      <c r="AC27" t="s">
        <v>129</v>
      </c>
      <c r="AD27" t="s">
        <v>129</v>
      </c>
      <c r="AE27" t="s">
        <v>129</v>
      </c>
      <c r="AF27" t="s">
        <v>129</v>
      </c>
      <c r="AG27" t="s">
        <v>129</v>
      </c>
      <c r="AH27">
        <v>45</v>
      </c>
      <c r="AI27">
        <v>12.28</v>
      </c>
      <c r="AJ27">
        <v>12.28</v>
      </c>
      <c r="AK27">
        <v>35.270000000000003</v>
      </c>
      <c r="AL27">
        <v>91.7</v>
      </c>
      <c r="AM27" t="s">
        <v>131</v>
      </c>
      <c r="AN27" t="s">
        <v>146</v>
      </c>
      <c r="AO27">
        <v>0</v>
      </c>
      <c r="AP27">
        <v>26</v>
      </c>
      <c r="AQ27">
        <v>47</v>
      </c>
      <c r="AR27">
        <v>5</v>
      </c>
      <c r="AS27">
        <v>52</v>
      </c>
      <c r="AT27">
        <v>47</v>
      </c>
      <c r="AU27">
        <v>5</v>
      </c>
      <c r="AV27">
        <v>52</v>
      </c>
      <c r="AW27">
        <v>-16</v>
      </c>
      <c r="AX27">
        <v>5</v>
      </c>
      <c r="AY27">
        <v>-11</v>
      </c>
      <c r="AZ27">
        <v>-16</v>
      </c>
      <c r="BA27">
        <v>5</v>
      </c>
      <c r="BB27">
        <v>-11</v>
      </c>
      <c r="BC27">
        <v>353</v>
      </c>
      <c r="BD27">
        <v>0</v>
      </c>
      <c r="BE27">
        <v>353</v>
      </c>
      <c r="BF27">
        <v>-289</v>
      </c>
      <c r="BG27">
        <v>0</v>
      </c>
      <c r="BH27">
        <v>353</v>
      </c>
      <c r="BI27">
        <v>0</v>
      </c>
      <c r="BJ27">
        <v>0</v>
      </c>
    </row>
    <row r="28" spans="1:62">
      <c r="A28" t="s">
        <v>124</v>
      </c>
      <c r="B28" t="s">
        <v>160</v>
      </c>
      <c r="C28" t="s">
        <v>176</v>
      </c>
      <c r="D28" t="s">
        <v>177</v>
      </c>
      <c r="E28" t="s">
        <v>178</v>
      </c>
      <c r="F28">
        <v>25.24</v>
      </c>
      <c r="G28">
        <v>93.39</v>
      </c>
      <c r="H28">
        <v>19</v>
      </c>
      <c r="I28" t="s">
        <v>129</v>
      </c>
      <c r="J28">
        <v>218</v>
      </c>
      <c r="K28">
        <v>44</v>
      </c>
      <c r="L28">
        <v>0</v>
      </c>
      <c r="M28">
        <v>262</v>
      </c>
      <c r="N28">
        <v>0</v>
      </c>
      <c r="O28">
        <v>262</v>
      </c>
      <c r="P28">
        <v>0</v>
      </c>
      <c r="Q28">
        <v>262</v>
      </c>
      <c r="R28">
        <v>0</v>
      </c>
      <c r="S28">
        <v>262</v>
      </c>
      <c r="T28">
        <v>262</v>
      </c>
      <c r="U28" t="s">
        <v>130</v>
      </c>
      <c r="V28" t="s">
        <v>129</v>
      </c>
      <c r="W28" t="s">
        <v>129</v>
      </c>
      <c r="X28" t="s">
        <v>129</v>
      </c>
      <c r="Y28" t="s">
        <v>129</v>
      </c>
      <c r="Z28" t="s">
        <v>129</v>
      </c>
      <c r="AA28" t="s">
        <v>129</v>
      </c>
      <c r="AB28" t="s">
        <v>129</v>
      </c>
      <c r="AC28" t="s">
        <v>129</v>
      </c>
      <c r="AD28" t="s">
        <v>129</v>
      </c>
      <c r="AE28" t="s">
        <v>129</v>
      </c>
      <c r="AF28" t="s">
        <v>129</v>
      </c>
      <c r="AG28" t="s">
        <v>129</v>
      </c>
      <c r="AH28">
        <v>45</v>
      </c>
      <c r="AI28">
        <v>5.35</v>
      </c>
      <c r="AJ28">
        <v>5.35</v>
      </c>
      <c r="AK28">
        <v>25.24</v>
      </c>
      <c r="AL28">
        <v>93.39</v>
      </c>
      <c r="AM28" t="s">
        <v>134</v>
      </c>
      <c r="AN28" t="s">
        <v>179</v>
      </c>
      <c r="AO28">
        <v>3</v>
      </c>
      <c r="AP28">
        <v>30</v>
      </c>
      <c r="AQ28">
        <v>555</v>
      </c>
      <c r="AR28">
        <v>218</v>
      </c>
      <c r="AS28">
        <v>774</v>
      </c>
      <c r="AT28">
        <v>555</v>
      </c>
      <c r="AU28">
        <v>218</v>
      </c>
      <c r="AV28">
        <v>774</v>
      </c>
      <c r="AW28">
        <v>-16</v>
      </c>
      <c r="AX28">
        <v>-7</v>
      </c>
      <c r="AY28">
        <v>-23</v>
      </c>
      <c r="AZ28">
        <v>-16</v>
      </c>
      <c r="BA28">
        <v>-7</v>
      </c>
      <c r="BB28">
        <v>-23</v>
      </c>
      <c r="BC28">
        <v>477</v>
      </c>
      <c r="BD28">
        <v>225</v>
      </c>
      <c r="BE28">
        <v>702</v>
      </c>
      <c r="BF28">
        <v>94</v>
      </c>
      <c r="BG28">
        <v>0</v>
      </c>
      <c r="BH28">
        <v>252</v>
      </c>
      <c r="BI28">
        <v>450</v>
      </c>
      <c r="BJ28">
        <v>0</v>
      </c>
    </row>
    <row r="29" spans="1:62">
      <c r="A29" t="s">
        <v>124</v>
      </c>
      <c r="B29" t="s">
        <v>160</v>
      </c>
      <c r="C29" t="s">
        <v>176</v>
      </c>
      <c r="D29" t="s">
        <v>177</v>
      </c>
      <c r="E29" t="s">
        <v>180</v>
      </c>
      <c r="F29">
        <v>31.07</v>
      </c>
      <c r="G29">
        <v>80.72</v>
      </c>
      <c r="H29">
        <v>19</v>
      </c>
      <c r="I29" t="s">
        <v>129</v>
      </c>
      <c r="J29">
        <v>421</v>
      </c>
      <c r="K29">
        <v>54</v>
      </c>
      <c r="L29">
        <v>0</v>
      </c>
      <c r="M29">
        <v>475</v>
      </c>
      <c r="N29">
        <v>0</v>
      </c>
      <c r="O29">
        <v>475</v>
      </c>
      <c r="P29">
        <v>0</v>
      </c>
      <c r="Q29">
        <v>475</v>
      </c>
      <c r="R29">
        <v>0</v>
      </c>
      <c r="S29">
        <v>475</v>
      </c>
      <c r="T29">
        <v>475</v>
      </c>
      <c r="U29" t="s">
        <v>130</v>
      </c>
      <c r="V29" t="s">
        <v>129</v>
      </c>
      <c r="W29" t="s">
        <v>129</v>
      </c>
      <c r="X29" t="s">
        <v>129</v>
      </c>
      <c r="Y29" t="s">
        <v>129</v>
      </c>
      <c r="Z29" t="s">
        <v>129</v>
      </c>
      <c r="AA29" t="s">
        <v>129</v>
      </c>
      <c r="AB29" t="s">
        <v>129</v>
      </c>
      <c r="AC29" t="s">
        <v>129</v>
      </c>
      <c r="AD29" t="s">
        <v>129</v>
      </c>
      <c r="AE29" t="s">
        <v>129</v>
      </c>
      <c r="AF29" t="s">
        <v>129</v>
      </c>
      <c r="AG29" t="s">
        <v>129</v>
      </c>
      <c r="AH29">
        <v>45</v>
      </c>
      <c r="AI29">
        <v>6.59</v>
      </c>
      <c r="AJ29">
        <v>6.59</v>
      </c>
      <c r="AK29">
        <v>31.07</v>
      </c>
      <c r="AL29">
        <v>80.72</v>
      </c>
      <c r="AM29" t="s">
        <v>134</v>
      </c>
      <c r="AN29" t="s">
        <v>179</v>
      </c>
      <c r="AO29">
        <v>4</v>
      </c>
      <c r="AP29">
        <v>26</v>
      </c>
      <c r="AQ29">
        <v>1799</v>
      </c>
      <c r="AR29">
        <v>302</v>
      </c>
      <c r="AS29">
        <v>2101</v>
      </c>
      <c r="AT29">
        <v>1799</v>
      </c>
      <c r="AU29">
        <v>302</v>
      </c>
      <c r="AV29">
        <v>2101</v>
      </c>
      <c r="AW29">
        <v>-11</v>
      </c>
      <c r="AX29">
        <v>2</v>
      </c>
      <c r="AY29">
        <v>-9</v>
      </c>
      <c r="AZ29">
        <v>-11</v>
      </c>
      <c r="BA29">
        <v>2</v>
      </c>
      <c r="BB29">
        <v>-9</v>
      </c>
      <c r="BC29">
        <v>1491</v>
      </c>
      <c r="BD29">
        <v>300</v>
      </c>
      <c r="BE29">
        <v>1791</v>
      </c>
      <c r="BF29">
        <v>319</v>
      </c>
      <c r="BG29">
        <v>0</v>
      </c>
      <c r="BH29">
        <v>311</v>
      </c>
      <c r="BI29">
        <v>600</v>
      </c>
      <c r="BJ29">
        <v>880</v>
      </c>
    </row>
    <row r="30" spans="1:62">
      <c r="A30" t="s">
        <v>124</v>
      </c>
      <c r="B30" t="s">
        <v>160</v>
      </c>
      <c r="C30" t="s">
        <v>176</v>
      </c>
      <c r="D30" t="s">
        <v>177</v>
      </c>
      <c r="E30" t="s">
        <v>181</v>
      </c>
      <c r="F30">
        <v>39.81</v>
      </c>
      <c r="G30">
        <v>147.30000000000001</v>
      </c>
      <c r="H30">
        <v>19</v>
      </c>
      <c r="I30" t="s">
        <v>129</v>
      </c>
      <c r="J30">
        <v>1583</v>
      </c>
      <c r="K30">
        <v>141</v>
      </c>
      <c r="L30">
        <v>0</v>
      </c>
      <c r="M30">
        <v>1724</v>
      </c>
      <c r="N30">
        <v>0</v>
      </c>
      <c r="O30">
        <v>1724</v>
      </c>
      <c r="P30">
        <v>0</v>
      </c>
      <c r="Q30">
        <v>1724</v>
      </c>
      <c r="R30">
        <v>0</v>
      </c>
      <c r="S30">
        <v>1724</v>
      </c>
      <c r="T30">
        <v>1724</v>
      </c>
      <c r="U30" t="s">
        <v>130</v>
      </c>
      <c r="V30" t="s">
        <v>129</v>
      </c>
      <c r="W30" t="s">
        <v>129</v>
      </c>
      <c r="X30" t="s">
        <v>129</v>
      </c>
      <c r="Y30" t="s">
        <v>129</v>
      </c>
      <c r="Z30" t="s">
        <v>129</v>
      </c>
      <c r="AA30" t="s">
        <v>129</v>
      </c>
      <c r="AB30" t="s">
        <v>129</v>
      </c>
      <c r="AC30" t="s">
        <v>129</v>
      </c>
      <c r="AD30" t="s">
        <v>129</v>
      </c>
      <c r="AE30" t="s">
        <v>129</v>
      </c>
      <c r="AF30" t="s">
        <v>129</v>
      </c>
      <c r="AG30" t="s">
        <v>129</v>
      </c>
      <c r="AH30">
        <v>45</v>
      </c>
      <c r="AI30">
        <v>17.28</v>
      </c>
      <c r="AJ30">
        <v>17.28</v>
      </c>
      <c r="AK30">
        <v>39.81</v>
      </c>
      <c r="AL30">
        <v>147.30000000000001</v>
      </c>
      <c r="AM30" t="s">
        <v>140</v>
      </c>
      <c r="AN30" t="s">
        <v>182</v>
      </c>
      <c r="AO30">
        <v>2</v>
      </c>
      <c r="AP30">
        <v>26</v>
      </c>
      <c r="AQ30">
        <v>1086</v>
      </c>
      <c r="AR30">
        <v>157</v>
      </c>
      <c r="AS30">
        <v>1243</v>
      </c>
      <c r="AT30">
        <v>1086</v>
      </c>
      <c r="AU30">
        <v>157</v>
      </c>
      <c r="AV30">
        <v>1243</v>
      </c>
      <c r="AW30">
        <v>34</v>
      </c>
      <c r="AX30">
        <v>7</v>
      </c>
      <c r="AY30">
        <v>41</v>
      </c>
      <c r="AZ30">
        <v>34</v>
      </c>
      <c r="BA30">
        <v>7</v>
      </c>
      <c r="BB30">
        <v>41</v>
      </c>
      <c r="BC30">
        <v>548</v>
      </c>
      <c r="BD30">
        <v>150</v>
      </c>
      <c r="BE30">
        <v>698</v>
      </c>
      <c r="BF30">
        <v>266</v>
      </c>
      <c r="BG30">
        <v>238</v>
      </c>
      <c r="BH30">
        <v>398</v>
      </c>
      <c r="BI30">
        <v>300</v>
      </c>
      <c r="BJ30">
        <v>0</v>
      </c>
    </row>
    <row r="31" spans="1:62">
      <c r="A31" t="s">
        <v>124</v>
      </c>
      <c r="B31" t="s">
        <v>160</v>
      </c>
      <c r="C31" t="s">
        <v>176</v>
      </c>
      <c r="D31" t="s">
        <v>177</v>
      </c>
      <c r="E31" t="s">
        <v>183</v>
      </c>
      <c r="F31">
        <v>9</v>
      </c>
      <c r="G31">
        <v>23.4</v>
      </c>
      <c r="H31">
        <v>19</v>
      </c>
      <c r="I31" t="s">
        <v>129</v>
      </c>
      <c r="J31">
        <v>427</v>
      </c>
      <c r="K31">
        <v>30</v>
      </c>
      <c r="L31">
        <v>0</v>
      </c>
      <c r="M31">
        <v>456</v>
      </c>
      <c r="N31">
        <v>0</v>
      </c>
      <c r="O31">
        <v>456</v>
      </c>
      <c r="P31">
        <v>0</v>
      </c>
      <c r="Q31">
        <v>456</v>
      </c>
      <c r="R31">
        <v>0</v>
      </c>
      <c r="S31">
        <v>456</v>
      </c>
      <c r="T31">
        <v>456</v>
      </c>
      <c r="U31" t="s">
        <v>130</v>
      </c>
      <c r="V31" t="s">
        <v>129</v>
      </c>
      <c r="W31" t="s">
        <v>129</v>
      </c>
      <c r="X31" t="s">
        <v>129</v>
      </c>
      <c r="Y31" t="s">
        <v>129</v>
      </c>
      <c r="Z31" t="s">
        <v>129</v>
      </c>
      <c r="AA31" t="s">
        <v>129</v>
      </c>
      <c r="AB31" t="s">
        <v>129</v>
      </c>
      <c r="AC31" t="s">
        <v>129</v>
      </c>
      <c r="AD31" t="s">
        <v>129</v>
      </c>
      <c r="AE31" t="s">
        <v>129</v>
      </c>
      <c r="AF31" t="s">
        <v>129</v>
      </c>
      <c r="AG31" t="s">
        <v>129</v>
      </c>
      <c r="AH31">
        <v>45</v>
      </c>
      <c r="AI31">
        <v>3.63</v>
      </c>
      <c r="AJ31">
        <v>3.63</v>
      </c>
      <c r="AK31">
        <v>9</v>
      </c>
      <c r="AL31">
        <v>23.4</v>
      </c>
      <c r="AM31" t="s">
        <v>134</v>
      </c>
      <c r="AN31" t="s">
        <v>169</v>
      </c>
      <c r="AO31">
        <v>2</v>
      </c>
      <c r="AP31">
        <v>26</v>
      </c>
      <c r="AQ31">
        <v>970</v>
      </c>
      <c r="AR31">
        <v>151</v>
      </c>
      <c r="AS31">
        <v>1122</v>
      </c>
      <c r="AT31">
        <v>970</v>
      </c>
      <c r="AU31">
        <v>151</v>
      </c>
      <c r="AV31">
        <v>1122</v>
      </c>
      <c r="AW31">
        <v>-4</v>
      </c>
      <c r="AX31">
        <v>1</v>
      </c>
      <c r="AY31">
        <v>-3</v>
      </c>
      <c r="AZ31">
        <v>-4</v>
      </c>
      <c r="BA31">
        <v>1</v>
      </c>
      <c r="BB31">
        <v>-3</v>
      </c>
      <c r="BC31">
        <v>560</v>
      </c>
      <c r="BD31">
        <v>150</v>
      </c>
      <c r="BE31">
        <v>710</v>
      </c>
      <c r="BF31">
        <v>49</v>
      </c>
      <c r="BG31">
        <v>366</v>
      </c>
      <c r="BH31">
        <v>90</v>
      </c>
      <c r="BI31">
        <v>300</v>
      </c>
      <c r="BJ31">
        <v>320</v>
      </c>
    </row>
    <row r="32" spans="1:62">
      <c r="A32" t="s">
        <v>124</v>
      </c>
      <c r="B32" t="s">
        <v>160</v>
      </c>
      <c r="C32" t="s">
        <v>184</v>
      </c>
      <c r="D32" t="s">
        <v>185</v>
      </c>
      <c r="E32" t="s">
        <v>186</v>
      </c>
      <c r="F32">
        <v>57.87</v>
      </c>
      <c r="G32">
        <v>150.46</v>
      </c>
      <c r="H32">
        <v>21</v>
      </c>
      <c r="I32" t="s">
        <v>129</v>
      </c>
      <c r="J32">
        <v>2061</v>
      </c>
      <c r="K32">
        <v>185</v>
      </c>
      <c r="L32">
        <v>0</v>
      </c>
      <c r="M32">
        <v>2246</v>
      </c>
      <c r="N32">
        <v>0</v>
      </c>
      <c r="O32">
        <v>2246</v>
      </c>
      <c r="P32">
        <v>0</v>
      </c>
      <c r="Q32">
        <v>2246</v>
      </c>
      <c r="R32">
        <v>0</v>
      </c>
      <c r="S32">
        <v>2246</v>
      </c>
      <c r="T32">
        <v>2246</v>
      </c>
      <c r="U32" t="s">
        <v>130</v>
      </c>
      <c r="V32" t="s">
        <v>129</v>
      </c>
      <c r="W32" t="s">
        <v>129</v>
      </c>
      <c r="X32" t="s">
        <v>129</v>
      </c>
      <c r="Y32" t="s">
        <v>129</v>
      </c>
      <c r="Z32" t="s">
        <v>129</v>
      </c>
      <c r="AA32" t="s">
        <v>129</v>
      </c>
      <c r="AB32" t="s">
        <v>129</v>
      </c>
      <c r="AC32" t="s">
        <v>129</v>
      </c>
      <c r="AD32" t="s">
        <v>129</v>
      </c>
      <c r="AE32" t="s">
        <v>129</v>
      </c>
      <c r="AF32" t="s">
        <v>129</v>
      </c>
      <c r="AG32" t="s">
        <v>129</v>
      </c>
      <c r="AH32">
        <v>45</v>
      </c>
      <c r="AI32">
        <v>20.98</v>
      </c>
      <c r="AJ32">
        <v>20.98</v>
      </c>
      <c r="AK32">
        <v>57.87</v>
      </c>
      <c r="AL32">
        <v>150.46</v>
      </c>
      <c r="AM32" t="s">
        <v>134</v>
      </c>
      <c r="AN32" t="s">
        <v>187</v>
      </c>
      <c r="AO32">
        <v>1</v>
      </c>
      <c r="AP32">
        <v>26</v>
      </c>
      <c r="AQ32">
        <v>1154</v>
      </c>
      <c r="AR32">
        <v>90</v>
      </c>
      <c r="AS32">
        <v>1244</v>
      </c>
      <c r="AT32">
        <v>1154</v>
      </c>
      <c r="AU32">
        <v>90</v>
      </c>
      <c r="AV32">
        <v>1244</v>
      </c>
      <c r="AW32">
        <v>-28</v>
      </c>
      <c r="AX32">
        <v>15</v>
      </c>
      <c r="AY32">
        <v>-13</v>
      </c>
      <c r="AZ32">
        <v>-28</v>
      </c>
      <c r="BA32">
        <v>15</v>
      </c>
      <c r="BB32">
        <v>-13</v>
      </c>
      <c r="BC32">
        <v>654</v>
      </c>
      <c r="BD32">
        <v>75</v>
      </c>
      <c r="BE32">
        <v>729</v>
      </c>
      <c r="BF32">
        <v>528</v>
      </c>
      <c r="BG32">
        <v>0</v>
      </c>
      <c r="BH32">
        <v>579</v>
      </c>
      <c r="BI32">
        <v>150</v>
      </c>
      <c r="BJ32">
        <v>0</v>
      </c>
    </row>
    <row r="33" spans="1:62">
      <c r="A33" t="s">
        <v>124</v>
      </c>
      <c r="B33" t="s">
        <v>160</v>
      </c>
      <c r="C33" t="s">
        <v>184</v>
      </c>
      <c r="D33" t="s">
        <v>185</v>
      </c>
      <c r="E33" t="s">
        <v>188</v>
      </c>
      <c r="F33">
        <v>51.22</v>
      </c>
      <c r="G33">
        <v>189.51</v>
      </c>
      <c r="H33">
        <v>21</v>
      </c>
      <c r="I33" t="s">
        <v>129</v>
      </c>
      <c r="J33">
        <v>2699</v>
      </c>
      <c r="K33">
        <v>147</v>
      </c>
      <c r="L33">
        <v>0</v>
      </c>
      <c r="M33">
        <v>2846</v>
      </c>
      <c r="N33">
        <v>0</v>
      </c>
      <c r="O33">
        <v>2846</v>
      </c>
      <c r="P33">
        <v>0</v>
      </c>
      <c r="Q33">
        <v>2846</v>
      </c>
      <c r="R33">
        <v>0</v>
      </c>
      <c r="S33">
        <v>2846</v>
      </c>
      <c r="T33">
        <v>2846</v>
      </c>
      <c r="U33" t="s">
        <v>130</v>
      </c>
      <c r="V33" t="s">
        <v>129</v>
      </c>
      <c r="W33" t="s">
        <v>129</v>
      </c>
      <c r="X33" t="s">
        <v>129</v>
      </c>
      <c r="Y33" t="s">
        <v>129</v>
      </c>
      <c r="Z33" t="s">
        <v>129</v>
      </c>
      <c r="AA33" t="s">
        <v>129</v>
      </c>
      <c r="AB33" t="s">
        <v>129</v>
      </c>
      <c r="AC33" t="s">
        <v>129</v>
      </c>
      <c r="AD33" t="s">
        <v>129</v>
      </c>
      <c r="AE33" t="s">
        <v>129</v>
      </c>
      <c r="AF33" t="s">
        <v>129</v>
      </c>
      <c r="AG33" t="s">
        <v>129</v>
      </c>
      <c r="AH33">
        <v>45</v>
      </c>
      <c r="AI33">
        <v>16.690000000000001</v>
      </c>
      <c r="AJ33">
        <v>16.690000000000001</v>
      </c>
      <c r="AK33">
        <v>51.22</v>
      </c>
      <c r="AL33">
        <v>189.51</v>
      </c>
      <c r="AM33" t="s">
        <v>134</v>
      </c>
      <c r="AN33" t="s">
        <v>171</v>
      </c>
      <c r="AO33">
        <v>0</v>
      </c>
      <c r="AP33">
        <v>26</v>
      </c>
      <c r="AQ33">
        <v>1366</v>
      </c>
      <c r="AR33">
        <v>17</v>
      </c>
      <c r="AS33">
        <v>1383</v>
      </c>
      <c r="AT33">
        <v>1366</v>
      </c>
      <c r="AU33">
        <v>17</v>
      </c>
      <c r="AV33">
        <v>1383</v>
      </c>
      <c r="AW33">
        <v>-9</v>
      </c>
      <c r="AX33">
        <v>17</v>
      </c>
      <c r="AY33">
        <v>8</v>
      </c>
      <c r="AZ33">
        <v>-9</v>
      </c>
      <c r="BA33">
        <v>17</v>
      </c>
      <c r="BB33">
        <v>8</v>
      </c>
      <c r="BC33">
        <v>512</v>
      </c>
      <c r="BD33">
        <v>0</v>
      </c>
      <c r="BE33">
        <v>512</v>
      </c>
      <c r="BF33">
        <v>862</v>
      </c>
      <c r="BG33">
        <v>0</v>
      </c>
      <c r="BH33">
        <v>512</v>
      </c>
      <c r="BI33">
        <v>0</v>
      </c>
      <c r="BJ33">
        <v>0</v>
      </c>
    </row>
    <row r="34" spans="1:62">
      <c r="A34" t="s">
        <v>124</v>
      </c>
      <c r="B34" t="s">
        <v>160</v>
      </c>
      <c r="C34" t="s">
        <v>189</v>
      </c>
      <c r="D34" t="s">
        <v>189</v>
      </c>
      <c r="E34" t="s">
        <v>190</v>
      </c>
      <c r="F34">
        <v>21.7</v>
      </c>
      <c r="G34">
        <v>80.290000000000006</v>
      </c>
      <c r="H34">
        <v>5</v>
      </c>
      <c r="I34" t="s">
        <v>129</v>
      </c>
      <c r="J34">
        <v>1275</v>
      </c>
      <c r="K34">
        <v>39</v>
      </c>
      <c r="L34">
        <v>0</v>
      </c>
      <c r="M34">
        <v>1314</v>
      </c>
      <c r="N34">
        <v>0</v>
      </c>
      <c r="O34">
        <v>1314</v>
      </c>
      <c r="P34">
        <v>0</v>
      </c>
      <c r="Q34">
        <v>1314</v>
      </c>
      <c r="R34">
        <v>0</v>
      </c>
      <c r="S34">
        <v>1314</v>
      </c>
      <c r="T34">
        <v>1314</v>
      </c>
      <c r="U34" t="s">
        <v>130</v>
      </c>
      <c r="V34" t="s">
        <v>129</v>
      </c>
      <c r="W34" t="s">
        <v>129</v>
      </c>
      <c r="X34" t="s">
        <v>129</v>
      </c>
      <c r="Y34" t="s">
        <v>129</v>
      </c>
      <c r="Z34" t="s">
        <v>129</v>
      </c>
      <c r="AA34" t="s">
        <v>129</v>
      </c>
      <c r="AB34" t="s">
        <v>129</v>
      </c>
      <c r="AC34" t="s">
        <v>129</v>
      </c>
      <c r="AD34" t="s">
        <v>129</v>
      </c>
      <c r="AE34" t="s">
        <v>129</v>
      </c>
      <c r="AF34" t="s">
        <v>129</v>
      </c>
      <c r="AG34" t="s">
        <v>129</v>
      </c>
      <c r="AH34">
        <v>45</v>
      </c>
      <c r="AI34">
        <v>11.47</v>
      </c>
      <c r="AJ34">
        <v>11.47</v>
      </c>
      <c r="AK34">
        <v>21.7</v>
      </c>
      <c r="AL34">
        <v>80.290000000000006</v>
      </c>
      <c r="AM34" t="s">
        <v>140</v>
      </c>
      <c r="AN34" t="s">
        <v>149</v>
      </c>
      <c r="AO34">
        <v>0</v>
      </c>
      <c r="AP34">
        <v>26</v>
      </c>
      <c r="AQ34">
        <v>115</v>
      </c>
      <c r="AR34">
        <v>8</v>
      </c>
      <c r="AS34">
        <v>123</v>
      </c>
      <c r="AT34">
        <v>115</v>
      </c>
      <c r="AU34">
        <v>8</v>
      </c>
      <c r="AV34">
        <v>123</v>
      </c>
      <c r="AW34">
        <v>1</v>
      </c>
      <c r="AX34">
        <v>8</v>
      </c>
      <c r="AY34">
        <v>10</v>
      </c>
      <c r="AZ34">
        <v>1</v>
      </c>
      <c r="BA34">
        <v>8</v>
      </c>
      <c r="BB34">
        <v>10</v>
      </c>
      <c r="BC34">
        <v>0</v>
      </c>
      <c r="BD34">
        <v>0</v>
      </c>
      <c r="BE34">
        <v>0</v>
      </c>
      <c r="BF34">
        <v>95</v>
      </c>
      <c r="BG34">
        <v>19</v>
      </c>
      <c r="BH34">
        <v>0</v>
      </c>
      <c r="BI34">
        <v>0</v>
      </c>
      <c r="BJ34">
        <v>0</v>
      </c>
    </row>
    <row r="35" spans="1:62">
      <c r="A35" t="s">
        <v>124</v>
      </c>
      <c r="B35" t="s">
        <v>160</v>
      </c>
      <c r="C35" t="s">
        <v>189</v>
      </c>
      <c r="D35" t="s">
        <v>189</v>
      </c>
      <c r="E35" t="s">
        <v>191</v>
      </c>
      <c r="F35">
        <v>15.9</v>
      </c>
      <c r="G35">
        <v>58.83</v>
      </c>
      <c r="H35">
        <v>5</v>
      </c>
      <c r="I35" t="s">
        <v>129</v>
      </c>
      <c r="J35">
        <v>1192</v>
      </c>
      <c r="K35">
        <v>31</v>
      </c>
      <c r="L35">
        <v>0</v>
      </c>
      <c r="M35">
        <v>1223</v>
      </c>
      <c r="N35">
        <v>0</v>
      </c>
      <c r="O35">
        <v>1223</v>
      </c>
      <c r="P35">
        <v>0</v>
      </c>
      <c r="Q35">
        <v>1223</v>
      </c>
      <c r="R35">
        <v>0</v>
      </c>
      <c r="S35">
        <v>1223</v>
      </c>
      <c r="T35">
        <v>1223</v>
      </c>
      <c r="U35" t="s">
        <v>130</v>
      </c>
      <c r="V35" t="s">
        <v>129</v>
      </c>
      <c r="W35" t="s">
        <v>129</v>
      </c>
      <c r="X35" t="s">
        <v>129</v>
      </c>
      <c r="Y35" t="s">
        <v>129</v>
      </c>
      <c r="Z35" t="s">
        <v>129</v>
      </c>
      <c r="AA35" t="s">
        <v>129</v>
      </c>
      <c r="AB35" t="s">
        <v>129</v>
      </c>
      <c r="AC35" t="s">
        <v>129</v>
      </c>
      <c r="AD35" t="s">
        <v>129</v>
      </c>
      <c r="AE35" t="s">
        <v>129</v>
      </c>
      <c r="AF35" t="s">
        <v>129</v>
      </c>
      <c r="AG35" t="s">
        <v>129</v>
      </c>
      <c r="AH35">
        <v>45</v>
      </c>
      <c r="AI35">
        <v>9.16</v>
      </c>
      <c r="AJ35">
        <v>9.16</v>
      </c>
      <c r="AK35">
        <v>15.9</v>
      </c>
      <c r="AL35">
        <v>58.83</v>
      </c>
      <c r="AM35" t="s">
        <v>131</v>
      </c>
      <c r="AN35" t="s">
        <v>171</v>
      </c>
      <c r="AO35">
        <v>0</v>
      </c>
      <c r="AP35">
        <v>26</v>
      </c>
      <c r="AQ35">
        <v>92</v>
      </c>
      <c r="AR35">
        <v>7</v>
      </c>
      <c r="AS35">
        <v>99</v>
      </c>
      <c r="AT35">
        <v>92</v>
      </c>
      <c r="AU35">
        <v>7</v>
      </c>
      <c r="AV35">
        <v>99</v>
      </c>
      <c r="AW35">
        <v>-1</v>
      </c>
      <c r="AX35">
        <v>7</v>
      </c>
      <c r="AY35">
        <v>6</v>
      </c>
      <c r="AZ35">
        <v>-1</v>
      </c>
      <c r="BA35">
        <v>7</v>
      </c>
      <c r="BB35">
        <v>6</v>
      </c>
      <c r="BC35">
        <v>0</v>
      </c>
      <c r="BD35">
        <v>0</v>
      </c>
      <c r="BE35">
        <v>0</v>
      </c>
      <c r="BF35">
        <v>93</v>
      </c>
      <c r="BG35">
        <v>0</v>
      </c>
      <c r="BH35">
        <v>0</v>
      </c>
      <c r="BI35">
        <v>0</v>
      </c>
      <c r="BJ35">
        <v>0</v>
      </c>
    </row>
    <row r="36" spans="1:62">
      <c r="A36" t="s">
        <v>124</v>
      </c>
      <c r="B36" t="s">
        <v>160</v>
      </c>
      <c r="C36" t="s">
        <v>189</v>
      </c>
      <c r="D36" t="s">
        <v>189</v>
      </c>
      <c r="E36" t="s">
        <v>192</v>
      </c>
      <c r="F36">
        <v>26.62</v>
      </c>
      <c r="G36">
        <v>98.49</v>
      </c>
      <c r="H36">
        <v>5</v>
      </c>
      <c r="I36" t="s">
        <v>129</v>
      </c>
      <c r="J36">
        <v>2935</v>
      </c>
      <c r="K36">
        <v>21</v>
      </c>
      <c r="L36">
        <v>0</v>
      </c>
      <c r="M36">
        <v>2957</v>
      </c>
      <c r="N36">
        <v>0</v>
      </c>
      <c r="O36">
        <v>2957</v>
      </c>
      <c r="P36">
        <v>0</v>
      </c>
      <c r="Q36">
        <v>2957</v>
      </c>
      <c r="R36">
        <v>0</v>
      </c>
      <c r="S36">
        <v>2957</v>
      </c>
      <c r="T36">
        <v>2957</v>
      </c>
      <c r="U36" t="s">
        <v>130</v>
      </c>
      <c r="V36" t="s">
        <v>129</v>
      </c>
      <c r="W36" t="s">
        <v>129</v>
      </c>
      <c r="X36" t="s">
        <v>129</v>
      </c>
      <c r="Y36" t="s">
        <v>129</v>
      </c>
      <c r="Z36" t="s">
        <v>129</v>
      </c>
      <c r="AA36" t="s">
        <v>129</v>
      </c>
      <c r="AB36" t="s">
        <v>129</v>
      </c>
      <c r="AC36" t="s">
        <v>129</v>
      </c>
      <c r="AD36" t="s">
        <v>129</v>
      </c>
      <c r="AE36" t="s">
        <v>129</v>
      </c>
      <c r="AF36" t="s">
        <v>129</v>
      </c>
      <c r="AG36" t="s">
        <v>129</v>
      </c>
      <c r="AH36">
        <v>45</v>
      </c>
      <c r="AI36">
        <v>6.25</v>
      </c>
      <c r="AJ36">
        <v>6.25</v>
      </c>
      <c r="AK36">
        <v>26.62</v>
      </c>
      <c r="AL36">
        <v>98.49</v>
      </c>
      <c r="AM36" t="s">
        <v>140</v>
      </c>
      <c r="AN36" t="s">
        <v>146</v>
      </c>
      <c r="AO36">
        <v>0</v>
      </c>
      <c r="AP36">
        <v>26</v>
      </c>
      <c r="AQ36">
        <v>584</v>
      </c>
      <c r="AR36">
        <v>6</v>
      </c>
      <c r="AS36">
        <v>590</v>
      </c>
      <c r="AT36">
        <v>584</v>
      </c>
      <c r="AU36">
        <v>6</v>
      </c>
      <c r="AV36">
        <v>590</v>
      </c>
      <c r="AW36">
        <v>3</v>
      </c>
      <c r="AX36">
        <v>6</v>
      </c>
      <c r="AY36">
        <v>9</v>
      </c>
      <c r="AZ36">
        <v>3</v>
      </c>
      <c r="BA36">
        <v>6</v>
      </c>
      <c r="BB36">
        <v>9</v>
      </c>
      <c r="BC36">
        <v>0</v>
      </c>
      <c r="BD36">
        <v>0</v>
      </c>
      <c r="BE36">
        <v>0</v>
      </c>
      <c r="BF36">
        <v>581</v>
      </c>
      <c r="BG36">
        <v>0</v>
      </c>
      <c r="BH36">
        <v>0</v>
      </c>
      <c r="BI36">
        <v>0</v>
      </c>
      <c r="BJ36">
        <v>0</v>
      </c>
    </row>
    <row r="37" spans="1:62">
      <c r="A37" t="s">
        <v>124</v>
      </c>
      <c r="B37" t="s">
        <v>160</v>
      </c>
      <c r="C37" t="s">
        <v>189</v>
      </c>
      <c r="D37" t="s">
        <v>189</v>
      </c>
      <c r="E37" t="s">
        <v>193</v>
      </c>
      <c r="F37">
        <v>26.62</v>
      </c>
      <c r="G37">
        <v>98.49</v>
      </c>
      <c r="H37">
        <v>5</v>
      </c>
      <c r="I37" t="s">
        <v>129</v>
      </c>
      <c r="J37">
        <v>2935</v>
      </c>
      <c r="K37">
        <v>21</v>
      </c>
      <c r="L37">
        <v>0</v>
      </c>
      <c r="M37">
        <v>2957</v>
      </c>
      <c r="N37">
        <v>0</v>
      </c>
      <c r="O37">
        <v>2957</v>
      </c>
      <c r="P37">
        <v>0</v>
      </c>
      <c r="Q37">
        <v>2957</v>
      </c>
      <c r="R37">
        <v>0</v>
      </c>
      <c r="S37">
        <v>2957</v>
      </c>
      <c r="T37">
        <v>2957</v>
      </c>
      <c r="U37" t="s">
        <v>130</v>
      </c>
      <c r="V37" t="s">
        <v>129</v>
      </c>
      <c r="W37" t="s">
        <v>129</v>
      </c>
      <c r="X37" t="s">
        <v>129</v>
      </c>
      <c r="Y37" t="s">
        <v>129</v>
      </c>
      <c r="Z37" t="s">
        <v>129</v>
      </c>
      <c r="AA37" t="s">
        <v>129</v>
      </c>
      <c r="AB37" t="s">
        <v>129</v>
      </c>
      <c r="AC37" t="s">
        <v>129</v>
      </c>
      <c r="AD37" t="s">
        <v>129</v>
      </c>
      <c r="AE37" t="s">
        <v>129</v>
      </c>
      <c r="AF37" t="s">
        <v>129</v>
      </c>
      <c r="AG37" t="s">
        <v>129</v>
      </c>
      <c r="AH37">
        <v>45</v>
      </c>
      <c r="AI37">
        <v>6.25</v>
      </c>
      <c r="AJ37">
        <v>6.25</v>
      </c>
      <c r="AK37">
        <v>26.62</v>
      </c>
      <c r="AL37">
        <v>98.49</v>
      </c>
      <c r="AM37" t="s">
        <v>140</v>
      </c>
      <c r="AN37" t="s">
        <v>146</v>
      </c>
      <c r="AO37">
        <v>0</v>
      </c>
      <c r="AP37">
        <v>26</v>
      </c>
      <c r="AQ37">
        <v>584</v>
      </c>
      <c r="AR37">
        <v>6</v>
      </c>
      <c r="AS37">
        <v>590</v>
      </c>
      <c r="AT37">
        <v>584</v>
      </c>
      <c r="AU37">
        <v>6</v>
      </c>
      <c r="AV37">
        <v>590</v>
      </c>
      <c r="AW37">
        <v>3</v>
      </c>
      <c r="AX37">
        <v>6</v>
      </c>
      <c r="AY37">
        <v>9</v>
      </c>
      <c r="AZ37">
        <v>3</v>
      </c>
      <c r="BA37">
        <v>6</v>
      </c>
      <c r="BB37">
        <v>9</v>
      </c>
      <c r="BC37">
        <v>0</v>
      </c>
      <c r="BD37">
        <v>0</v>
      </c>
      <c r="BE37">
        <v>0</v>
      </c>
      <c r="BF37">
        <v>581</v>
      </c>
      <c r="BG37">
        <v>0</v>
      </c>
      <c r="BH37">
        <v>0</v>
      </c>
      <c r="BI37">
        <v>0</v>
      </c>
      <c r="BJ37">
        <v>0</v>
      </c>
    </row>
    <row r="38" spans="1:62">
      <c r="A38" t="s">
        <v>124</v>
      </c>
      <c r="B38" t="s">
        <v>160</v>
      </c>
      <c r="C38" t="s">
        <v>189</v>
      </c>
      <c r="D38" t="s">
        <v>189</v>
      </c>
      <c r="E38" t="s">
        <v>194</v>
      </c>
      <c r="F38">
        <v>9</v>
      </c>
      <c r="G38">
        <v>33.299999999999997</v>
      </c>
      <c r="H38">
        <v>5</v>
      </c>
      <c r="I38" t="s">
        <v>129</v>
      </c>
      <c r="J38">
        <v>-309</v>
      </c>
      <c r="K38">
        <v>0</v>
      </c>
      <c r="L38">
        <v>0</v>
      </c>
      <c r="M38">
        <v>-309</v>
      </c>
      <c r="N38">
        <v>0</v>
      </c>
      <c r="O38">
        <v>-309</v>
      </c>
      <c r="P38">
        <v>0</v>
      </c>
      <c r="Q38">
        <v>-309</v>
      </c>
      <c r="R38">
        <v>0</v>
      </c>
      <c r="S38">
        <v>-309</v>
      </c>
      <c r="T38">
        <v>-309</v>
      </c>
      <c r="U38" t="s">
        <v>130</v>
      </c>
      <c r="V38" t="s">
        <v>129</v>
      </c>
      <c r="W38" t="s">
        <v>129</v>
      </c>
      <c r="X38" t="s">
        <v>129</v>
      </c>
      <c r="Y38" t="s">
        <v>129</v>
      </c>
      <c r="Z38" t="s">
        <v>129</v>
      </c>
      <c r="AA38" t="s">
        <v>129</v>
      </c>
      <c r="AB38" t="s">
        <v>129</v>
      </c>
      <c r="AC38" t="s">
        <v>129</v>
      </c>
      <c r="AD38" t="s">
        <v>129</v>
      </c>
      <c r="AE38" t="s">
        <v>129</v>
      </c>
      <c r="AF38" t="s">
        <v>129</v>
      </c>
      <c r="AG38" t="s">
        <v>129</v>
      </c>
      <c r="AH38">
        <v>45</v>
      </c>
      <c r="AI38">
        <v>0</v>
      </c>
      <c r="AJ38">
        <v>0</v>
      </c>
      <c r="AK38">
        <v>9</v>
      </c>
      <c r="AL38">
        <v>33.299999999999997</v>
      </c>
      <c r="AM38" t="s">
        <v>134</v>
      </c>
      <c r="AN38" t="s">
        <v>151</v>
      </c>
      <c r="AO38">
        <v>2</v>
      </c>
      <c r="AP38">
        <v>26</v>
      </c>
      <c r="AQ38">
        <v>7</v>
      </c>
      <c r="AR38">
        <v>0</v>
      </c>
      <c r="AS38">
        <v>7</v>
      </c>
      <c r="AT38">
        <v>7</v>
      </c>
      <c r="AU38">
        <v>0</v>
      </c>
      <c r="AV38">
        <v>7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7</v>
      </c>
      <c r="BG38">
        <v>0</v>
      </c>
      <c r="BH38">
        <v>0</v>
      </c>
      <c r="BI38">
        <v>0</v>
      </c>
      <c r="BJ38">
        <v>0</v>
      </c>
    </row>
    <row r="39" spans="1:62">
      <c r="A39" t="s">
        <v>124</v>
      </c>
      <c r="B39" t="s">
        <v>160</v>
      </c>
      <c r="C39" t="s">
        <v>189</v>
      </c>
      <c r="D39" t="s">
        <v>189</v>
      </c>
      <c r="E39" t="s">
        <v>195</v>
      </c>
      <c r="F39">
        <v>20.7</v>
      </c>
      <c r="G39">
        <v>76.59</v>
      </c>
      <c r="H39">
        <v>-5</v>
      </c>
      <c r="I39" t="s">
        <v>129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 t="s">
        <v>130</v>
      </c>
      <c r="V39" t="s">
        <v>129</v>
      </c>
      <c r="W39" t="s">
        <v>129</v>
      </c>
      <c r="X39" t="s">
        <v>129</v>
      </c>
      <c r="Y39" t="s">
        <v>129</v>
      </c>
      <c r="Z39" t="s">
        <v>129</v>
      </c>
      <c r="AA39" t="s">
        <v>129</v>
      </c>
      <c r="AB39" t="s">
        <v>129</v>
      </c>
      <c r="AC39" t="s">
        <v>129</v>
      </c>
      <c r="AD39" t="s">
        <v>129</v>
      </c>
      <c r="AE39" t="s">
        <v>129</v>
      </c>
      <c r="AF39" t="s">
        <v>129</v>
      </c>
      <c r="AG39" t="s">
        <v>129</v>
      </c>
      <c r="AH39">
        <v>45</v>
      </c>
      <c r="AI39">
        <v>0</v>
      </c>
      <c r="AJ39">
        <v>0</v>
      </c>
      <c r="AK39">
        <v>20.7</v>
      </c>
      <c r="AL39">
        <v>76.59</v>
      </c>
      <c r="AM39" t="s">
        <v>131</v>
      </c>
      <c r="AN39" t="s">
        <v>179</v>
      </c>
      <c r="AO39">
        <v>0</v>
      </c>
      <c r="AP39">
        <v>26</v>
      </c>
      <c r="AQ39">
        <v>14</v>
      </c>
      <c r="AR39">
        <v>0</v>
      </c>
      <c r="AS39">
        <v>14</v>
      </c>
      <c r="AT39">
        <v>14</v>
      </c>
      <c r="AU39">
        <v>0</v>
      </c>
      <c r="AV39">
        <v>14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14</v>
      </c>
      <c r="BG39">
        <v>0</v>
      </c>
      <c r="BH39">
        <v>0</v>
      </c>
      <c r="BI39">
        <v>0</v>
      </c>
      <c r="BJ39">
        <v>0</v>
      </c>
    </row>
    <row r="40" spans="1:62">
      <c r="A40" t="s">
        <v>124</v>
      </c>
      <c r="B40" t="s">
        <v>196</v>
      </c>
      <c r="C40" t="s">
        <v>197</v>
      </c>
      <c r="D40" t="s">
        <v>197</v>
      </c>
      <c r="E40" t="s">
        <v>198</v>
      </c>
      <c r="F40">
        <v>42.5</v>
      </c>
      <c r="G40">
        <v>157.25</v>
      </c>
      <c r="H40">
        <v>5</v>
      </c>
      <c r="I40" t="s">
        <v>129</v>
      </c>
      <c r="J40">
        <v>-730</v>
      </c>
      <c r="K40">
        <v>42</v>
      </c>
      <c r="L40">
        <v>0</v>
      </c>
      <c r="M40">
        <v>-689</v>
      </c>
      <c r="N40">
        <v>0</v>
      </c>
      <c r="O40">
        <v>-689</v>
      </c>
      <c r="P40">
        <v>0</v>
      </c>
      <c r="Q40">
        <v>-689</v>
      </c>
      <c r="R40">
        <v>0</v>
      </c>
      <c r="S40">
        <v>-689</v>
      </c>
      <c r="T40">
        <v>-689</v>
      </c>
      <c r="U40" t="s">
        <v>130</v>
      </c>
      <c r="V40" t="s">
        <v>129</v>
      </c>
      <c r="W40" t="s">
        <v>129</v>
      </c>
      <c r="X40" t="s">
        <v>129</v>
      </c>
      <c r="Y40" t="s">
        <v>129</v>
      </c>
      <c r="Z40" t="s">
        <v>129</v>
      </c>
      <c r="AA40" t="s">
        <v>129</v>
      </c>
      <c r="AB40" t="s">
        <v>129</v>
      </c>
      <c r="AC40" t="s">
        <v>129</v>
      </c>
      <c r="AD40" t="s">
        <v>129</v>
      </c>
      <c r="AE40" t="s">
        <v>129</v>
      </c>
      <c r="AF40" t="s">
        <v>129</v>
      </c>
      <c r="AG40" t="s">
        <v>129</v>
      </c>
      <c r="AH40">
        <v>45</v>
      </c>
      <c r="AI40">
        <v>12.24</v>
      </c>
      <c r="AJ40">
        <v>12.24</v>
      </c>
      <c r="AK40">
        <v>42.5</v>
      </c>
      <c r="AL40">
        <v>157.25</v>
      </c>
      <c r="AM40" t="s">
        <v>131</v>
      </c>
      <c r="AN40" t="s">
        <v>199</v>
      </c>
      <c r="AO40">
        <v>0</v>
      </c>
      <c r="AP40">
        <v>26</v>
      </c>
      <c r="AQ40">
        <v>121</v>
      </c>
      <c r="AR40">
        <v>8</v>
      </c>
      <c r="AS40">
        <v>129</v>
      </c>
      <c r="AT40">
        <v>121</v>
      </c>
      <c r="AU40">
        <v>8</v>
      </c>
      <c r="AV40">
        <v>129</v>
      </c>
      <c r="AW40">
        <v>-13</v>
      </c>
      <c r="AX40">
        <v>8</v>
      </c>
      <c r="AY40">
        <v>-6</v>
      </c>
      <c r="AZ40">
        <v>-13</v>
      </c>
      <c r="BA40">
        <v>8</v>
      </c>
      <c r="BB40">
        <v>-6</v>
      </c>
      <c r="BC40">
        <v>425</v>
      </c>
      <c r="BD40">
        <v>0</v>
      </c>
      <c r="BE40">
        <v>425</v>
      </c>
      <c r="BF40">
        <v>-323</v>
      </c>
      <c r="BG40">
        <v>33</v>
      </c>
      <c r="BH40">
        <v>425</v>
      </c>
      <c r="BI40">
        <v>0</v>
      </c>
      <c r="BJ40">
        <v>0</v>
      </c>
    </row>
    <row r="41" spans="1:62">
      <c r="A41" t="s">
        <v>124</v>
      </c>
      <c r="B41" t="s">
        <v>196</v>
      </c>
      <c r="C41" t="s">
        <v>197</v>
      </c>
      <c r="D41" t="s">
        <v>197</v>
      </c>
      <c r="E41" t="s">
        <v>200</v>
      </c>
      <c r="F41">
        <v>66.739999999999995</v>
      </c>
      <c r="G41">
        <v>246.94</v>
      </c>
      <c r="H41">
        <v>5</v>
      </c>
      <c r="I41" t="s">
        <v>129</v>
      </c>
      <c r="J41">
        <v>754</v>
      </c>
      <c r="K41">
        <v>66</v>
      </c>
      <c r="L41">
        <v>0</v>
      </c>
      <c r="M41">
        <v>820</v>
      </c>
      <c r="N41">
        <v>0</v>
      </c>
      <c r="O41">
        <v>820</v>
      </c>
      <c r="P41">
        <v>0</v>
      </c>
      <c r="Q41">
        <v>820</v>
      </c>
      <c r="R41">
        <v>0</v>
      </c>
      <c r="S41">
        <v>820</v>
      </c>
      <c r="T41">
        <v>820</v>
      </c>
      <c r="U41" t="s">
        <v>130</v>
      </c>
      <c r="V41" t="s">
        <v>129</v>
      </c>
      <c r="W41" t="s">
        <v>129</v>
      </c>
      <c r="X41" t="s">
        <v>129</v>
      </c>
      <c r="Y41" t="s">
        <v>129</v>
      </c>
      <c r="Z41" t="s">
        <v>129</v>
      </c>
      <c r="AA41" t="s">
        <v>129</v>
      </c>
      <c r="AB41" t="s">
        <v>129</v>
      </c>
      <c r="AC41" t="s">
        <v>129</v>
      </c>
      <c r="AD41" t="s">
        <v>129</v>
      </c>
      <c r="AE41" t="s">
        <v>129</v>
      </c>
      <c r="AF41" t="s">
        <v>129</v>
      </c>
      <c r="AG41" t="s">
        <v>129</v>
      </c>
      <c r="AH41">
        <v>45</v>
      </c>
      <c r="AI41">
        <v>19.3</v>
      </c>
      <c r="AJ41">
        <v>19.3</v>
      </c>
      <c r="AK41">
        <v>66.739999999999995</v>
      </c>
      <c r="AL41">
        <v>246.94</v>
      </c>
      <c r="AM41" t="s">
        <v>131</v>
      </c>
      <c r="AN41" t="s">
        <v>156</v>
      </c>
      <c r="AO41">
        <v>0</v>
      </c>
      <c r="AP41">
        <v>26</v>
      </c>
      <c r="AQ41">
        <v>273</v>
      </c>
      <c r="AR41">
        <v>14</v>
      </c>
      <c r="AS41">
        <v>286</v>
      </c>
      <c r="AT41">
        <v>273</v>
      </c>
      <c r="AU41">
        <v>14</v>
      </c>
      <c r="AV41">
        <v>286</v>
      </c>
      <c r="AW41">
        <v>-24</v>
      </c>
      <c r="AX41">
        <v>14</v>
      </c>
      <c r="AY41">
        <v>-10</v>
      </c>
      <c r="AZ41">
        <v>-24</v>
      </c>
      <c r="BA41">
        <v>14</v>
      </c>
      <c r="BB41">
        <v>-10</v>
      </c>
      <c r="BC41">
        <v>667</v>
      </c>
      <c r="BD41">
        <v>0</v>
      </c>
      <c r="BE41">
        <v>667</v>
      </c>
      <c r="BF41">
        <v>-397</v>
      </c>
      <c r="BG41">
        <v>26</v>
      </c>
      <c r="BH41">
        <v>667</v>
      </c>
      <c r="BI41">
        <v>0</v>
      </c>
      <c r="BJ41">
        <v>0</v>
      </c>
    </row>
    <row r="42" spans="1:62">
      <c r="A42" t="s">
        <v>124</v>
      </c>
      <c r="B42" t="s">
        <v>196</v>
      </c>
      <c r="C42" t="s">
        <v>197</v>
      </c>
      <c r="D42" t="s">
        <v>197</v>
      </c>
      <c r="E42" t="s">
        <v>201</v>
      </c>
      <c r="F42">
        <v>17.55</v>
      </c>
      <c r="G42">
        <v>64.930000000000007</v>
      </c>
      <c r="H42">
        <v>5</v>
      </c>
      <c r="I42" t="s">
        <v>129</v>
      </c>
      <c r="J42">
        <v>-1369</v>
      </c>
      <c r="K42">
        <v>21</v>
      </c>
      <c r="L42">
        <v>0</v>
      </c>
      <c r="M42">
        <v>-1348</v>
      </c>
      <c r="N42">
        <v>0</v>
      </c>
      <c r="O42">
        <v>-1348</v>
      </c>
      <c r="P42">
        <v>0</v>
      </c>
      <c r="Q42">
        <v>-1348</v>
      </c>
      <c r="R42">
        <v>0</v>
      </c>
      <c r="S42">
        <v>-1348</v>
      </c>
      <c r="T42">
        <v>-1348</v>
      </c>
      <c r="U42" t="s">
        <v>130</v>
      </c>
      <c r="V42" t="s">
        <v>129</v>
      </c>
      <c r="W42" t="s">
        <v>129</v>
      </c>
      <c r="X42" t="s">
        <v>129</v>
      </c>
      <c r="Y42" t="s">
        <v>129</v>
      </c>
      <c r="Z42" t="s">
        <v>129</v>
      </c>
      <c r="AA42" t="s">
        <v>129</v>
      </c>
      <c r="AB42" t="s">
        <v>129</v>
      </c>
      <c r="AC42" t="s">
        <v>129</v>
      </c>
      <c r="AD42" t="s">
        <v>129</v>
      </c>
      <c r="AE42" t="s">
        <v>129</v>
      </c>
      <c r="AF42" t="s">
        <v>129</v>
      </c>
      <c r="AG42" t="s">
        <v>129</v>
      </c>
      <c r="AH42">
        <v>45</v>
      </c>
      <c r="AI42">
        <v>6.13</v>
      </c>
      <c r="AJ42">
        <v>6.13</v>
      </c>
      <c r="AK42">
        <v>17.55</v>
      </c>
      <c r="AL42">
        <v>64.930000000000007</v>
      </c>
      <c r="AM42" t="s">
        <v>131</v>
      </c>
      <c r="AN42" t="s">
        <v>182</v>
      </c>
      <c r="AO42">
        <v>0</v>
      </c>
      <c r="AP42">
        <v>26</v>
      </c>
      <c r="AQ42">
        <v>115</v>
      </c>
      <c r="AR42">
        <v>5</v>
      </c>
      <c r="AS42">
        <v>120</v>
      </c>
      <c r="AT42">
        <v>115</v>
      </c>
      <c r="AU42">
        <v>5</v>
      </c>
      <c r="AV42">
        <v>120</v>
      </c>
      <c r="AW42">
        <v>-2</v>
      </c>
      <c r="AX42">
        <v>5</v>
      </c>
      <c r="AY42">
        <v>3</v>
      </c>
      <c r="AZ42">
        <v>-2</v>
      </c>
      <c r="BA42">
        <v>5</v>
      </c>
      <c r="BB42">
        <v>3</v>
      </c>
      <c r="BC42">
        <v>176</v>
      </c>
      <c r="BD42">
        <v>0</v>
      </c>
      <c r="BE42">
        <v>176</v>
      </c>
      <c r="BF42">
        <v>-59</v>
      </c>
      <c r="BG42">
        <v>0</v>
      </c>
      <c r="BH42">
        <v>176</v>
      </c>
      <c r="BI42">
        <v>0</v>
      </c>
      <c r="BJ42">
        <v>0</v>
      </c>
    </row>
    <row r="43" spans="1:62">
      <c r="A43" t="s">
        <v>124</v>
      </c>
      <c r="B43" t="s">
        <v>196</v>
      </c>
      <c r="C43" t="s">
        <v>197</v>
      </c>
      <c r="D43" t="s">
        <v>197</v>
      </c>
      <c r="E43" t="s">
        <v>202</v>
      </c>
      <c r="F43">
        <v>48.43</v>
      </c>
      <c r="G43">
        <v>179.19</v>
      </c>
      <c r="H43">
        <v>5</v>
      </c>
      <c r="I43" t="s">
        <v>129</v>
      </c>
      <c r="J43">
        <v>4444</v>
      </c>
      <c r="K43">
        <v>137</v>
      </c>
      <c r="L43">
        <v>0</v>
      </c>
      <c r="M43">
        <v>4582</v>
      </c>
      <c r="N43">
        <v>0</v>
      </c>
      <c r="O43">
        <v>4582</v>
      </c>
      <c r="P43">
        <v>0</v>
      </c>
      <c r="Q43">
        <v>4582</v>
      </c>
      <c r="R43">
        <v>0</v>
      </c>
      <c r="S43">
        <v>4582</v>
      </c>
      <c r="T43">
        <v>4582</v>
      </c>
      <c r="U43" t="s">
        <v>130</v>
      </c>
      <c r="V43" t="s">
        <v>129</v>
      </c>
      <c r="W43" t="s">
        <v>129</v>
      </c>
      <c r="X43" t="s">
        <v>129</v>
      </c>
      <c r="Y43" t="s">
        <v>129</v>
      </c>
      <c r="Z43" t="s">
        <v>129</v>
      </c>
      <c r="AA43" t="s">
        <v>129</v>
      </c>
      <c r="AB43" t="s">
        <v>129</v>
      </c>
      <c r="AC43" t="s">
        <v>129</v>
      </c>
      <c r="AD43" t="s">
        <v>129</v>
      </c>
      <c r="AE43" t="s">
        <v>129</v>
      </c>
      <c r="AF43" t="s">
        <v>129</v>
      </c>
      <c r="AG43" t="s">
        <v>129</v>
      </c>
      <c r="AH43">
        <v>45</v>
      </c>
      <c r="AI43">
        <v>40.42</v>
      </c>
      <c r="AJ43">
        <v>40.42</v>
      </c>
      <c r="AK43">
        <v>48.43</v>
      </c>
      <c r="AL43">
        <v>179.19</v>
      </c>
      <c r="AM43" t="s">
        <v>131</v>
      </c>
      <c r="AN43" t="s">
        <v>146</v>
      </c>
      <c r="AO43">
        <v>0</v>
      </c>
      <c r="AP43">
        <v>26</v>
      </c>
      <c r="AQ43">
        <v>697</v>
      </c>
      <c r="AR43">
        <v>33</v>
      </c>
      <c r="AS43">
        <v>729</v>
      </c>
      <c r="AT43">
        <v>697</v>
      </c>
      <c r="AU43">
        <v>33</v>
      </c>
      <c r="AV43">
        <v>729</v>
      </c>
      <c r="AW43">
        <v>-30</v>
      </c>
      <c r="AX43">
        <v>33</v>
      </c>
      <c r="AY43">
        <v>3</v>
      </c>
      <c r="AZ43">
        <v>-30</v>
      </c>
      <c r="BA43">
        <v>33</v>
      </c>
      <c r="BB43">
        <v>3</v>
      </c>
      <c r="BC43">
        <v>484</v>
      </c>
      <c r="BD43">
        <v>0</v>
      </c>
      <c r="BE43">
        <v>484</v>
      </c>
      <c r="BF43">
        <v>242</v>
      </c>
      <c r="BG43">
        <v>0</v>
      </c>
      <c r="BH43">
        <v>484</v>
      </c>
      <c r="BI43">
        <v>0</v>
      </c>
      <c r="BJ43">
        <v>0</v>
      </c>
    </row>
    <row r="44" spans="1:62">
      <c r="A44" t="s">
        <v>124</v>
      </c>
      <c r="B44" t="s">
        <v>196</v>
      </c>
      <c r="C44" t="s">
        <v>197</v>
      </c>
      <c r="D44" t="s">
        <v>197</v>
      </c>
      <c r="E44" t="s">
        <v>203</v>
      </c>
      <c r="F44">
        <v>11</v>
      </c>
      <c r="G44">
        <v>40.700000000000003</v>
      </c>
      <c r="H44">
        <v>5</v>
      </c>
      <c r="I44" t="s">
        <v>129</v>
      </c>
      <c r="J44">
        <v>2578</v>
      </c>
      <c r="K44">
        <v>84</v>
      </c>
      <c r="L44">
        <v>0</v>
      </c>
      <c r="M44">
        <v>2662</v>
      </c>
      <c r="N44">
        <v>0</v>
      </c>
      <c r="O44">
        <v>2662</v>
      </c>
      <c r="P44">
        <v>0</v>
      </c>
      <c r="Q44">
        <v>2662</v>
      </c>
      <c r="R44">
        <v>0</v>
      </c>
      <c r="S44">
        <v>2662</v>
      </c>
      <c r="T44">
        <v>2662</v>
      </c>
      <c r="U44" t="s">
        <v>130</v>
      </c>
      <c r="V44" t="s">
        <v>129</v>
      </c>
      <c r="W44" t="s">
        <v>129</v>
      </c>
      <c r="X44" t="s">
        <v>129</v>
      </c>
      <c r="Y44" t="s">
        <v>129</v>
      </c>
      <c r="Z44" t="s">
        <v>129</v>
      </c>
      <c r="AA44" t="s">
        <v>129</v>
      </c>
      <c r="AB44" t="s">
        <v>129</v>
      </c>
      <c r="AC44" t="s">
        <v>129</v>
      </c>
      <c r="AD44" t="s">
        <v>129</v>
      </c>
      <c r="AE44" t="s">
        <v>129</v>
      </c>
      <c r="AF44" t="s">
        <v>129</v>
      </c>
      <c r="AG44" t="s">
        <v>129</v>
      </c>
      <c r="AH44">
        <v>45</v>
      </c>
      <c r="AI44">
        <v>24.82</v>
      </c>
      <c r="AJ44">
        <v>24.82</v>
      </c>
      <c r="AK44">
        <v>11</v>
      </c>
      <c r="AL44">
        <v>40.700000000000003</v>
      </c>
      <c r="AM44" t="s">
        <v>167</v>
      </c>
      <c r="AN44" t="s">
        <v>163</v>
      </c>
      <c r="AO44">
        <v>0</v>
      </c>
      <c r="AP44">
        <v>26</v>
      </c>
      <c r="AQ44">
        <v>293</v>
      </c>
      <c r="AR44">
        <v>17</v>
      </c>
      <c r="AS44">
        <v>310</v>
      </c>
      <c r="AT44">
        <v>293</v>
      </c>
      <c r="AU44">
        <v>17</v>
      </c>
      <c r="AV44">
        <v>310</v>
      </c>
      <c r="AW44">
        <v>6</v>
      </c>
      <c r="AX44">
        <v>17</v>
      </c>
      <c r="AY44">
        <v>23</v>
      </c>
      <c r="AZ44">
        <v>6</v>
      </c>
      <c r="BA44">
        <v>17</v>
      </c>
      <c r="BB44">
        <v>23</v>
      </c>
      <c r="BC44">
        <v>110</v>
      </c>
      <c r="BD44">
        <v>0</v>
      </c>
      <c r="BE44">
        <v>110</v>
      </c>
      <c r="BF44">
        <v>143</v>
      </c>
      <c r="BG44">
        <v>34</v>
      </c>
      <c r="BH44">
        <v>110</v>
      </c>
      <c r="BI44">
        <v>0</v>
      </c>
      <c r="BJ44">
        <v>0</v>
      </c>
    </row>
    <row r="45" spans="1:62">
      <c r="A45" t="s">
        <v>124</v>
      </c>
      <c r="B45" t="s">
        <v>196</v>
      </c>
      <c r="C45" t="s">
        <v>204</v>
      </c>
      <c r="D45" t="s">
        <v>205</v>
      </c>
      <c r="E45" t="s">
        <v>206</v>
      </c>
      <c r="F45">
        <v>14.34</v>
      </c>
      <c r="G45">
        <v>53.06</v>
      </c>
      <c r="H45">
        <v>5</v>
      </c>
      <c r="I45" t="s">
        <v>129</v>
      </c>
      <c r="J45">
        <v>447</v>
      </c>
      <c r="K45">
        <v>31</v>
      </c>
      <c r="L45">
        <v>0</v>
      </c>
      <c r="M45">
        <v>477</v>
      </c>
      <c r="N45">
        <v>0</v>
      </c>
      <c r="O45">
        <v>477</v>
      </c>
      <c r="P45">
        <v>0</v>
      </c>
      <c r="Q45">
        <v>477</v>
      </c>
      <c r="R45">
        <v>0</v>
      </c>
      <c r="S45">
        <v>477</v>
      </c>
      <c r="T45">
        <v>477</v>
      </c>
      <c r="U45" t="s">
        <v>130</v>
      </c>
      <c r="V45" t="s">
        <v>129</v>
      </c>
      <c r="W45" t="s">
        <v>129</v>
      </c>
      <c r="X45" t="s">
        <v>129</v>
      </c>
      <c r="Y45" t="s">
        <v>129</v>
      </c>
      <c r="Z45" t="s">
        <v>129</v>
      </c>
      <c r="AA45" t="s">
        <v>129</v>
      </c>
      <c r="AB45" t="s">
        <v>129</v>
      </c>
      <c r="AC45" t="s">
        <v>129</v>
      </c>
      <c r="AD45" t="s">
        <v>129</v>
      </c>
      <c r="AE45" t="s">
        <v>129</v>
      </c>
      <c r="AF45" t="s">
        <v>129</v>
      </c>
      <c r="AG45" t="s">
        <v>129</v>
      </c>
      <c r="AH45">
        <v>45</v>
      </c>
      <c r="AI45">
        <v>9</v>
      </c>
      <c r="AJ45">
        <v>9</v>
      </c>
      <c r="AK45">
        <v>14.34</v>
      </c>
      <c r="AL45">
        <v>53.06</v>
      </c>
      <c r="AM45" t="s">
        <v>134</v>
      </c>
      <c r="AN45" t="s">
        <v>187</v>
      </c>
      <c r="AO45">
        <v>0</v>
      </c>
      <c r="AP45">
        <v>22</v>
      </c>
      <c r="AQ45">
        <v>40</v>
      </c>
      <c r="AR45">
        <v>5</v>
      </c>
      <c r="AS45">
        <v>45</v>
      </c>
      <c r="AT45">
        <v>40</v>
      </c>
      <c r="AU45">
        <v>5</v>
      </c>
      <c r="AV45">
        <v>45</v>
      </c>
      <c r="AW45">
        <v>-14</v>
      </c>
      <c r="AX45">
        <v>5</v>
      </c>
      <c r="AY45">
        <v>-10</v>
      </c>
      <c r="AZ45">
        <v>-14</v>
      </c>
      <c r="BA45">
        <v>5</v>
      </c>
      <c r="BB45">
        <v>-10</v>
      </c>
      <c r="BC45">
        <v>143</v>
      </c>
      <c r="BD45">
        <v>0</v>
      </c>
      <c r="BE45">
        <v>143</v>
      </c>
      <c r="BF45">
        <v>-89</v>
      </c>
      <c r="BG45">
        <v>0</v>
      </c>
      <c r="BH45">
        <v>143</v>
      </c>
      <c r="BI45">
        <v>0</v>
      </c>
      <c r="BJ45">
        <v>0</v>
      </c>
    </row>
    <row r="46" spans="1:62">
      <c r="A46" t="s">
        <v>124</v>
      </c>
      <c r="B46" t="s">
        <v>196</v>
      </c>
      <c r="C46" t="s">
        <v>204</v>
      </c>
      <c r="D46" t="s">
        <v>205</v>
      </c>
      <c r="E46" t="s">
        <v>207</v>
      </c>
      <c r="F46">
        <v>17.55</v>
      </c>
      <c r="G46">
        <v>64.930000000000007</v>
      </c>
      <c r="H46">
        <v>5</v>
      </c>
      <c r="I46" t="s">
        <v>129</v>
      </c>
      <c r="J46">
        <v>-1210</v>
      </c>
      <c r="K46">
        <v>13</v>
      </c>
      <c r="L46">
        <v>0</v>
      </c>
      <c r="M46">
        <v>-1197</v>
      </c>
      <c r="N46">
        <v>0</v>
      </c>
      <c r="O46">
        <v>-1197</v>
      </c>
      <c r="P46">
        <v>0</v>
      </c>
      <c r="Q46">
        <v>-1197</v>
      </c>
      <c r="R46">
        <v>0</v>
      </c>
      <c r="S46">
        <v>-1197</v>
      </c>
      <c r="T46">
        <v>-1197</v>
      </c>
      <c r="U46" t="s">
        <v>130</v>
      </c>
      <c r="V46" t="s">
        <v>129</v>
      </c>
      <c r="W46" t="s">
        <v>129</v>
      </c>
      <c r="X46" t="s">
        <v>129</v>
      </c>
      <c r="Y46" t="s">
        <v>129</v>
      </c>
      <c r="Z46" t="s">
        <v>129</v>
      </c>
      <c r="AA46" t="s">
        <v>129</v>
      </c>
      <c r="AB46" t="s">
        <v>129</v>
      </c>
      <c r="AC46" t="s">
        <v>129</v>
      </c>
      <c r="AD46" t="s">
        <v>129</v>
      </c>
      <c r="AE46" t="s">
        <v>129</v>
      </c>
      <c r="AF46" t="s">
        <v>129</v>
      </c>
      <c r="AG46" t="s">
        <v>129</v>
      </c>
      <c r="AH46">
        <v>45</v>
      </c>
      <c r="AI46">
        <v>3.72</v>
      </c>
      <c r="AJ46">
        <v>3.72</v>
      </c>
      <c r="AK46">
        <v>17.55</v>
      </c>
      <c r="AL46">
        <v>64.930000000000007</v>
      </c>
      <c r="AM46" t="s">
        <v>131</v>
      </c>
      <c r="AN46" t="s">
        <v>158</v>
      </c>
      <c r="AO46">
        <v>0</v>
      </c>
      <c r="AP46">
        <v>18</v>
      </c>
      <c r="AQ46">
        <v>27</v>
      </c>
      <c r="AR46">
        <v>2</v>
      </c>
      <c r="AS46">
        <v>29</v>
      </c>
      <c r="AT46">
        <v>27</v>
      </c>
      <c r="AU46">
        <v>2</v>
      </c>
      <c r="AV46">
        <v>29</v>
      </c>
      <c r="AW46">
        <v>-4</v>
      </c>
      <c r="AX46">
        <v>2</v>
      </c>
      <c r="AY46">
        <v>-2</v>
      </c>
      <c r="AZ46">
        <v>-4</v>
      </c>
      <c r="BA46">
        <v>2</v>
      </c>
      <c r="BB46">
        <v>-2</v>
      </c>
      <c r="BC46">
        <v>176</v>
      </c>
      <c r="BD46">
        <v>0</v>
      </c>
      <c r="BE46">
        <v>176</v>
      </c>
      <c r="BF46">
        <v>-144</v>
      </c>
      <c r="BG46">
        <v>0</v>
      </c>
      <c r="BH46">
        <v>176</v>
      </c>
      <c r="BI46">
        <v>0</v>
      </c>
      <c r="BJ46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AJ138"/>
  <sheetViews>
    <sheetView tabSelected="1" topLeftCell="A3" zoomScale="85" zoomScaleNormal="85" workbookViewId="0">
      <selection activeCell="AM21" sqref="AM21"/>
    </sheetView>
  </sheetViews>
  <sheetFormatPr baseColWidth="10" defaultColWidth="11.453125" defaultRowHeight="12.5" outlineLevelRow="1" outlineLevelCol="1"/>
  <cols>
    <col min="1" max="1" width="11.453125" style="1"/>
    <col min="2" max="2" width="25.7265625" style="1" customWidth="1"/>
    <col min="3" max="3" width="29.54296875" style="1" customWidth="1"/>
    <col min="4" max="4" width="9.26953125" style="1" hidden="1" customWidth="1" outlineLevel="1"/>
    <col min="5" max="5" width="9" style="1" customWidth="1" collapsed="1"/>
    <col min="6" max="7" width="10.7265625" style="1" customWidth="1"/>
    <col min="8" max="8" width="10.81640625" style="1" bestFit="1" customWidth="1"/>
    <col min="9" max="9" width="12.453125" style="1" hidden="1" customWidth="1" outlineLevel="1"/>
    <col min="10" max="10" width="9" style="1" hidden="1" customWidth="1" outlineLevel="1"/>
    <col min="11" max="11" width="8" style="1" hidden="1" customWidth="1" outlineLevel="1"/>
    <col min="12" max="12" width="7.81640625" style="1" hidden="1" customWidth="1" outlineLevel="1"/>
    <col min="13" max="14" width="11.7265625" style="1" hidden="1" customWidth="1" outlineLevel="1"/>
    <col min="15" max="16" width="14.453125" style="1" hidden="1" customWidth="1" outlineLevel="1"/>
    <col min="17" max="18" width="10.54296875" style="1" hidden="1" customWidth="1" outlineLevel="1"/>
    <col min="19" max="19" width="19" style="1" hidden="1" customWidth="1" outlineLevel="1"/>
    <col min="20" max="26" width="11.54296875" style="1" hidden="1" customWidth="1" outlineLevel="1"/>
    <col min="27" max="27" width="14.26953125" style="1" hidden="1" customWidth="1" outlineLevel="1"/>
    <col min="28" max="29" width="11.54296875" style="1" hidden="1" customWidth="1" outlineLevel="1"/>
    <col min="30" max="30" width="11.54296875" style="4" hidden="1" customWidth="1" outlineLevel="1"/>
    <col min="31" max="31" width="11.54296875" style="1" hidden="1" customWidth="1" outlineLevel="1"/>
    <col min="32" max="33" width="0" style="1" hidden="1" customWidth="1" outlineLevel="1"/>
    <col min="34" max="34" width="11.453125" style="1" collapsed="1"/>
    <col min="35" max="16384" width="11.453125" style="1"/>
  </cols>
  <sheetData>
    <row r="2" spans="2:35" ht="13" thickBot="1"/>
    <row r="3" spans="2:35" ht="28.5" customHeight="1" thickBot="1">
      <c r="B3" s="176" t="s">
        <v>0</v>
      </c>
      <c r="C3" s="177"/>
      <c r="D3" s="177"/>
      <c r="E3" s="178"/>
      <c r="F3" s="179" t="s">
        <v>2</v>
      </c>
      <c r="G3" s="180"/>
      <c r="H3" s="181"/>
      <c r="I3" s="182" t="s">
        <v>5</v>
      </c>
      <c r="J3" s="177"/>
      <c r="K3" s="177"/>
      <c r="L3" s="177"/>
      <c r="M3" s="177"/>
      <c r="N3" s="177"/>
      <c r="O3" s="177"/>
      <c r="P3" s="178"/>
      <c r="Q3" s="182" t="s">
        <v>55</v>
      </c>
      <c r="R3" s="177"/>
      <c r="S3" s="177"/>
      <c r="T3" s="177"/>
      <c r="U3" s="177"/>
      <c r="V3" s="177"/>
      <c r="W3" s="177"/>
      <c r="X3" s="177"/>
      <c r="Y3" s="177"/>
      <c r="Z3" s="183"/>
      <c r="AA3" s="163" t="s">
        <v>52</v>
      </c>
      <c r="AB3" s="164"/>
      <c r="AC3" s="164"/>
      <c r="AD3" s="164"/>
      <c r="AE3" s="164"/>
      <c r="AF3" s="164"/>
      <c r="AG3" s="165"/>
    </row>
    <row r="4" spans="2:35" ht="14.25" customHeight="1">
      <c r="B4" s="166" t="s">
        <v>208</v>
      </c>
      <c r="C4" s="168" t="s">
        <v>1</v>
      </c>
      <c r="D4" s="168"/>
      <c r="E4" s="168"/>
      <c r="F4" s="169" t="s">
        <v>13</v>
      </c>
      <c r="G4" s="169" t="s">
        <v>12</v>
      </c>
      <c r="H4" s="169" t="s">
        <v>14</v>
      </c>
      <c r="I4" s="201" t="s">
        <v>38</v>
      </c>
      <c r="J4" s="202"/>
      <c r="K4" s="202"/>
      <c r="L4" s="203"/>
      <c r="M4" s="171" t="s">
        <v>22</v>
      </c>
      <c r="N4" s="171" t="s">
        <v>43</v>
      </c>
      <c r="O4" s="39" t="s">
        <v>37</v>
      </c>
      <c r="P4" s="39"/>
      <c r="Q4" s="173" t="s">
        <v>9</v>
      </c>
      <c r="R4" s="173"/>
      <c r="S4" s="171" t="s">
        <v>51</v>
      </c>
      <c r="T4" s="173" t="s">
        <v>15</v>
      </c>
      <c r="U4" s="194" t="s">
        <v>16</v>
      </c>
      <c r="V4" s="195"/>
      <c r="W4" s="195"/>
      <c r="X4" s="195"/>
      <c r="Y4" s="195"/>
      <c r="Z4" s="196"/>
      <c r="AA4" s="197" t="s">
        <v>17</v>
      </c>
      <c r="AB4" s="173" t="s">
        <v>62</v>
      </c>
      <c r="AC4" s="173" t="s">
        <v>61</v>
      </c>
      <c r="AD4" s="199" t="s">
        <v>57</v>
      </c>
      <c r="AE4" s="173" t="s">
        <v>58</v>
      </c>
      <c r="AF4" s="184" t="s">
        <v>59</v>
      </c>
      <c r="AG4" s="186" t="s">
        <v>60</v>
      </c>
    </row>
    <row r="5" spans="2:35" ht="50.5" thickBot="1">
      <c r="B5" s="167"/>
      <c r="C5" s="74" t="s">
        <v>209</v>
      </c>
      <c r="D5" s="74" t="s">
        <v>3</v>
      </c>
      <c r="E5" s="74" t="s">
        <v>4</v>
      </c>
      <c r="F5" s="170"/>
      <c r="G5" s="170"/>
      <c r="H5" s="170"/>
      <c r="I5" s="120" t="s">
        <v>56</v>
      </c>
      <c r="J5" s="120" t="s">
        <v>6</v>
      </c>
      <c r="K5" s="120" t="s">
        <v>7</v>
      </c>
      <c r="L5" s="120" t="s">
        <v>8</v>
      </c>
      <c r="M5" s="172"/>
      <c r="N5" s="172"/>
      <c r="O5" s="66" t="s">
        <v>41</v>
      </c>
      <c r="P5" s="120" t="s">
        <v>42</v>
      </c>
      <c r="Q5" s="120" t="s">
        <v>10</v>
      </c>
      <c r="R5" s="120" t="s">
        <v>11</v>
      </c>
      <c r="S5" s="174"/>
      <c r="T5" s="175"/>
      <c r="U5" s="120" t="s">
        <v>45</v>
      </c>
      <c r="V5" s="85" t="s">
        <v>47</v>
      </c>
      <c r="W5" s="120" t="s">
        <v>46</v>
      </c>
      <c r="X5" s="85" t="s">
        <v>48</v>
      </c>
      <c r="Y5" s="33" t="s">
        <v>49</v>
      </c>
      <c r="Z5" s="105" t="s">
        <v>50</v>
      </c>
      <c r="AA5" s="198"/>
      <c r="AB5" s="175"/>
      <c r="AC5" s="175"/>
      <c r="AD5" s="200"/>
      <c r="AE5" s="175"/>
      <c r="AF5" s="185"/>
      <c r="AG5" s="187"/>
    </row>
    <row r="6" spans="2:35">
      <c r="B6" s="188" t="s">
        <v>233</v>
      </c>
      <c r="C6" s="189"/>
      <c r="D6" s="189"/>
      <c r="E6" s="189"/>
      <c r="F6" s="189"/>
      <c r="G6" s="189"/>
      <c r="H6" s="189"/>
      <c r="I6" s="189"/>
      <c r="J6" s="189"/>
      <c r="K6" s="189"/>
      <c r="L6" s="189"/>
      <c r="M6" s="189"/>
      <c r="N6" s="189"/>
      <c r="O6" s="189"/>
      <c r="P6" s="189"/>
      <c r="Q6" s="189"/>
      <c r="R6" s="189"/>
      <c r="S6" s="189"/>
      <c r="T6" s="189"/>
      <c r="U6" s="189"/>
      <c r="V6" s="189"/>
      <c r="W6" s="189"/>
      <c r="X6" s="189"/>
      <c r="Y6" s="189"/>
      <c r="Z6" s="189"/>
      <c r="AA6" s="189"/>
      <c r="AB6" s="189"/>
      <c r="AC6" s="189"/>
      <c r="AD6" s="189"/>
      <c r="AE6" s="189"/>
      <c r="AF6" s="189"/>
      <c r="AG6" s="190"/>
    </row>
    <row r="7" spans="2:35" ht="13" thickBot="1">
      <c r="B7" s="191"/>
      <c r="C7" s="192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92"/>
      <c r="O7" s="192"/>
      <c r="P7" s="192"/>
      <c r="Q7" s="192"/>
      <c r="R7" s="192"/>
      <c r="S7" s="192"/>
      <c r="T7" s="192"/>
      <c r="U7" s="192"/>
      <c r="V7" s="192"/>
      <c r="W7" s="192"/>
      <c r="X7" s="192"/>
      <c r="Y7" s="192"/>
      <c r="Z7" s="192"/>
      <c r="AA7" s="192"/>
      <c r="AB7" s="192"/>
      <c r="AC7" s="192"/>
      <c r="AD7" s="192"/>
      <c r="AE7" s="192"/>
      <c r="AF7" s="192"/>
      <c r="AG7" s="193"/>
    </row>
    <row r="8" spans="2:35" ht="15" hidden="1" outlineLevel="1" thickBot="1">
      <c r="B8" s="135" t="s">
        <v>210</v>
      </c>
      <c r="C8" s="148"/>
      <c r="D8" s="148"/>
      <c r="E8" s="148"/>
      <c r="F8" s="149"/>
      <c r="G8" s="149"/>
      <c r="H8" s="149"/>
      <c r="I8" s="134"/>
      <c r="J8" s="134"/>
      <c r="K8" s="134"/>
      <c r="L8" s="134"/>
      <c r="M8" s="134"/>
      <c r="N8" s="134"/>
      <c r="O8" s="150"/>
      <c r="P8" s="134"/>
      <c r="Q8" s="134"/>
      <c r="R8" s="134"/>
      <c r="S8" s="151"/>
      <c r="T8" s="134"/>
      <c r="U8" s="134"/>
      <c r="V8" s="152"/>
      <c r="W8" s="134"/>
      <c r="X8" s="152"/>
      <c r="Y8" s="134"/>
      <c r="Z8" s="152"/>
      <c r="AA8" s="153"/>
      <c r="AB8" s="134"/>
      <c r="AC8" s="134"/>
      <c r="AD8" s="154"/>
      <c r="AE8" s="134"/>
      <c r="AF8" s="155"/>
      <c r="AG8" s="156"/>
    </row>
    <row r="9" spans="2:35" ht="15" customHeight="1" collapsed="1">
      <c r="B9" s="188" t="s">
        <v>234</v>
      </c>
      <c r="C9" s="189"/>
      <c r="D9" s="189"/>
      <c r="E9" s="189"/>
      <c r="F9" s="189"/>
      <c r="G9" s="189"/>
      <c r="H9" s="189"/>
      <c r="I9" s="189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89"/>
      <c r="AD9" s="189"/>
      <c r="AE9" s="189"/>
      <c r="AF9" s="189"/>
      <c r="AG9" s="190"/>
    </row>
    <row r="10" spans="2:35" ht="15.75" customHeight="1">
      <c r="B10" s="191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3"/>
    </row>
    <row r="11" spans="2:35" ht="14.5">
      <c r="B11" s="233" t="s">
        <v>186</v>
      </c>
      <c r="C11" s="136">
        <f ca="1">IF(B11="","",VLOOKUP($B11&amp;"*",local,2,0))</f>
        <v>57.87</v>
      </c>
      <c r="D11" s="136">
        <f ca="1">IF(C11="","",VLOOKUP($B11&amp;"*",local,2,0))</f>
        <v>57.87</v>
      </c>
      <c r="E11" s="136">
        <f ca="1">IF($B11="","",VLOOKUP($B11&amp;"*",local,3,0))</f>
        <v>150.46</v>
      </c>
      <c r="F11" s="138"/>
      <c r="G11" s="138"/>
      <c r="H11" s="138"/>
      <c r="I11" s="135"/>
      <c r="J11" s="5"/>
      <c r="K11" s="5"/>
      <c r="L11" s="5"/>
      <c r="M11" s="139"/>
      <c r="N11" s="139"/>
      <c r="O11" s="14"/>
      <c r="P11" s="139"/>
      <c r="Q11" s="204"/>
      <c r="R11" s="5"/>
      <c r="S11" s="126"/>
      <c r="T11" s="57"/>
      <c r="U11" s="57"/>
      <c r="V11" s="86"/>
      <c r="W11" s="5"/>
      <c r="X11" s="5"/>
      <c r="Y11" s="57"/>
      <c r="Z11" s="86"/>
      <c r="AA11" s="92"/>
      <c r="AB11" s="27"/>
      <c r="AC11" s="27"/>
      <c r="AD11" s="99"/>
      <c r="AE11" s="5"/>
      <c r="AF11" s="5"/>
      <c r="AG11" s="69"/>
    </row>
    <row r="12" spans="2:35" ht="14.5">
      <c r="B12" s="233" t="s">
        <v>175</v>
      </c>
      <c r="C12" s="136">
        <f ca="1">IF(B12="","",VLOOKUP($B12&amp;"*",local,2,0))</f>
        <v>35.270000000000003</v>
      </c>
      <c r="D12" s="137"/>
      <c r="E12" s="136">
        <f ca="1">IF($B12="","",VLOOKUP($B12&amp;"*",local,3,0))</f>
        <v>91.7</v>
      </c>
      <c r="F12" s="138"/>
      <c r="G12" s="138"/>
      <c r="H12" s="138"/>
      <c r="I12" s="135"/>
      <c r="J12" s="5"/>
      <c r="K12" s="5"/>
      <c r="L12" s="5"/>
      <c r="M12" s="139"/>
      <c r="N12" s="139"/>
      <c r="O12" s="14"/>
      <c r="P12" s="139"/>
      <c r="Q12" s="204"/>
      <c r="R12" s="5"/>
      <c r="S12" s="126"/>
      <c r="T12" s="57"/>
      <c r="U12" s="57"/>
      <c r="V12" s="86"/>
      <c r="W12" s="5"/>
      <c r="X12" s="5"/>
      <c r="Y12" s="57"/>
      <c r="Z12" s="86"/>
      <c r="AA12" s="92"/>
      <c r="AB12" s="27"/>
      <c r="AC12" s="27"/>
      <c r="AD12" s="99"/>
      <c r="AE12" s="5"/>
      <c r="AF12" s="5"/>
      <c r="AG12" s="69"/>
      <c r="AI12" s="2" t="s">
        <v>236</v>
      </c>
    </row>
    <row r="13" spans="2:35" ht="13">
      <c r="B13" s="135" t="s">
        <v>211</v>
      </c>
      <c r="C13" s="136">
        <f ca="1">IF(B13="","",VLOOKUP($B13&amp;"*",local,2,0))</f>
        <v>51.22</v>
      </c>
      <c r="D13" s="137"/>
      <c r="E13" s="136">
        <f ca="1">IF($B13="","",VLOOKUP($B13&amp;"*",local,3,0))</f>
        <v>189.51</v>
      </c>
      <c r="F13" s="138"/>
      <c r="G13" s="138"/>
      <c r="H13" s="138"/>
      <c r="I13" s="135"/>
      <c r="J13" s="5"/>
      <c r="K13" s="5"/>
      <c r="L13" s="5"/>
      <c r="M13" s="139"/>
      <c r="N13" s="139"/>
      <c r="O13" s="14"/>
      <c r="P13" s="139"/>
      <c r="Q13" s="204"/>
      <c r="R13" s="5"/>
      <c r="S13" s="126"/>
      <c r="T13" s="57"/>
      <c r="U13" s="57"/>
      <c r="V13" s="86"/>
      <c r="W13" s="5"/>
      <c r="X13" s="5"/>
      <c r="Y13" s="57"/>
      <c r="Z13" s="86"/>
      <c r="AA13" s="92"/>
      <c r="AB13" s="27"/>
      <c r="AC13" s="27"/>
      <c r="AD13" s="99"/>
      <c r="AE13" s="5"/>
      <c r="AF13" s="5"/>
      <c r="AG13" s="69"/>
      <c r="AI13" s="2" t="s">
        <v>237</v>
      </c>
    </row>
    <row r="14" spans="2:35" ht="13">
      <c r="B14" s="135" t="s">
        <v>212</v>
      </c>
      <c r="C14" s="136">
        <f ca="1">IF(B14="","",VLOOKUP($B14&amp;"*",local,2,0))</f>
        <v>20.7</v>
      </c>
      <c r="D14" s="136">
        <f ca="1">VLOOKUP($B14&amp;"*",local,2,0)</f>
        <v>20.7</v>
      </c>
      <c r="E14" s="136">
        <f ca="1">IF($B14="","",VLOOKUP($B14&amp;"*",local,3,0))</f>
        <v>76.59</v>
      </c>
      <c r="F14" s="138"/>
      <c r="G14" s="138"/>
      <c r="H14" s="138"/>
      <c r="I14" s="135"/>
      <c r="J14" s="5"/>
      <c r="K14" s="5"/>
      <c r="L14" s="5"/>
      <c r="M14" s="139"/>
      <c r="N14" s="139"/>
      <c r="O14" s="14"/>
      <c r="P14" s="139"/>
      <c r="Q14" s="204"/>
      <c r="R14" s="5"/>
      <c r="S14" s="126"/>
      <c r="T14" s="57"/>
      <c r="U14" s="57"/>
      <c r="V14" s="86"/>
      <c r="W14" s="5"/>
      <c r="X14" s="5"/>
      <c r="Y14" s="57"/>
      <c r="Z14" s="86"/>
      <c r="AA14" s="92"/>
      <c r="AB14" s="27"/>
      <c r="AC14" s="27"/>
      <c r="AD14" s="99"/>
      <c r="AE14" s="5"/>
      <c r="AF14" s="5"/>
      <c r="AG14" s="69"/>
    </row>
    <row r="15" spans="2:35" ht="13">
      <c r="B15" s="135" t="s">
        <v>213</v>
      </c>
      <c r="C15" s="136">
        <f ca="1">IF(B15="","",VLOOKUP($B15&amp;"*",local,2,0))</f>
        <v>35.76</v>
      </c>
      <c r="D15" s="137"/>
      <c r="E15" s="136">
        <f ca="1">IF($B15="","",VLOOKUP($B15&amp;"*",local,3,0))</f>
        <v>143.04</v>
      </c>
      <c r="F15" s="138"/>
      <c r="G15" s="138"/>
      <c r="H15" s="138"/>
      <c r="I15" s="135"/>
      <c r="J15" s="5"/>
      <c r="K15" s="5"/>
      <c r="L15" s="5"/>
      <c r="M15" s="139"/>
      <c r="N15" s="139"/>
      <c r="O15" s="14"/>
      <c r="P15" s="139"/>
      <c r="Q15" s="204"/>
      <c r="R15" s="5"/>
      <c r="S15" s="126"/>
      <c r="T15" s="57"/>
      <c r="U15" s="57"/>
      <c r="V15" s="86"/>
      <c r="W15" s="5"/>
      <c r="X15" s="5"/>
      <c r="Y15" s="57"/>
      <c r="Z15" s="86"/>
      <c r="AA15" s="92"/>
      <c r="AB15" s="27"/>
      <c r="AC15" s="27"/>
      <c r="AD15" s="99"/>
      <c r="AE15" s="5"/>
      <c r="AF15" s="5"/>
      <c r="AG15" s="69"/>
      <c r="AI15" s="2" t="s">
        <v>238</v>
      </c>
    </row>
    <row r="16" spans="2:35" ht="13">
      <c r="B16" s="135" t="s">
        <v>166</v>
      </c>
      <c r="C16" s="136">
        <f ca="1">IF(B16="","",VLOOKUP($B16&amp;"*",local,2,0))</f>
        <v>21.11</v>
      </c>
      <c r="D16" s="137"/>
      <c r="E16" s="136">
        <f ca="1">IF($B16="","",VLOOKUP($B16&amp;"*",local,3,0))</f>
        <v>78.11</v>
      </c>
      <c r="F16" s="138"/>
      <c r="G16" s="138"/>
      <c r="H16" s="138"/>
      <c r="I16" s="135"/>
      <c r="J16" s="5"/>
      <c r="K16" s="5"/>
      <c r="L16" s="5"/>
      <c r="M16" s="139"/>
      <c r="N16" s="139"/>
      <c r="O16" s="14"/>
      <c r="P16" s="139"/>
      <c r="Q16" s="204"/>
      <c r="R16" s="5"/>
      <c r="S16" s="126"/>
      <c r="T16" s="57"/>
      <c r="U16" s="57"/>
      <c r="V16" s="86"/>
      <c r="W16" s="5"/>
      <c r="X16" s="5"/>
      <c r="Y16" s="57"/>
      <c r="Z16" s="86"/>
      <c r="AA16" s="92"/>
      <c r="AB16" s="27"/>
      <c r="AC16" s="27"/>
      <c r="AD16" s="99"/>
      <c r="AE16" s="5"/>
      <c r="AF16" s="5"/>
      <c r="AG16" s="69"/>
    </row>
    <row r="17" spans="2:36" ht="13">
      <c r="B17" s="135" t="s">
        <v>214</v>
      </c>
      <c r="C17" s="136">
        <f ca="1">IF(B17="","",VLOOKUP($B17&amp;"*",local,2,0))</f>
        <v>47.89</v>
      </c>
      <c r="D17" s="137"/>
      <c r="E17" s="136">
        <f ca="1">IF($B17="","",VLOOKUP($B17&amp;"*",local,3,0))</f>
        <v>177.19</v>
      </c>
      <c r="F17" s="138"/>
      <c r="G17" s="138"/>
      <c r="H17" s="138"/>
      <c r="I17" s="135"/>
      <c r="J17" s="5"/>
      <c r="K17" s="5"/>
      <c r="L17" s="5"/>
      <c r="M17" s="139"/>
      <c r="N17" s="139"/>
      <c r="O17" s="14"/>
      <c r="P17" s="139"/>
      <c r="Q17" s="204"/>
      <c r="R17" s="5"/>
      <c r="S17" s="126"/>
      <c r="T17" s="57"/>
      <c r="U17" s="57"/>
      <c r="V17" s="86"/>
      <c r="W17" s="5"/>
      <c r="X17" s="5"/>
      <c r="Y17" s="57"/>
      <c r="Z17" s="86"/>
      <c r="AA17" s="92"/>
      <c r="AB17" s="27"/>
      <c r="AC17" s="27"/>
      <c r="AD17" s="99"/>
      <c r="AE17" s="5"/>
      <c r="AF17" s="5"/>
      <c r="AG17" s="69"/>
      <c r="AI17" s="2" t="s">
        <v>239</v>
      </c>
    </row>
    <row r="18" spans="2:36" ht="13">
      <c r="B18" s="135" t="s">
        <v>170</v>
      </c>
      <c r="C18" s="136">
        <f ca="1">IF(B18="","",VLOOKUP($B18&amp;"*",local,2,0))</f>
        <v>13.94</v>
      </c>
      <c r="D18" s="137"/>
      <c r="E18" s="136">
        <f ca="1">IF($B18="","",VLOOKUP($B18&amp;"*",local,3,0))</f>
        <v>36.25</v>
      </c>
      <c r="F18" s="138"/>
      <c r="G18" s="138"/>
      <c r="H18" s="138"/>
      <c r="I18" s="135"/>
      <c r="J18" s="5"/>
      <c r="K18" s="5"/>
      <c r="L18" s="5"/>
      <c r="M18" s="139"/>
      <c r="N18" s="139"/>
      <c r="O18" s="14"/>
      <c r="P18" s="139"/>
      <c r="Q18" s="204"/>
      <c r="R18" s="5"/>
      <c r="S18" s="126"/>
      <c r="T18" s="57"/>
      <c r="U18" s="57"/>
      <c r="V18" s="86"/>
      <c r="W18" s="5"/>
      <c r="X18" s="5"/>
      <c r="Y18" s="57"/>
      <c r="Z18" s="86"/>
      <c r="AA18" s="92"/>
      <c r="AB18" s="27"/>
      <c r="AC18" s="27"/>
      <c r="AD18" s="99"/>
      <c r="AE18" s="5"/>
      <c r="AF18" s="5"/>
      <c r="AG18" s="69"/>
      <c r="AJ18" s="1" t="s">
        <v>240</v>
      </c>
    </row>
    <row r="19" spans="2:36" ht="13">
      <c r="B19" s="135" t="s">
        <v>172</v>
      </c>
      <c r="C19" s="136">
        <f ca="1">IF(B19="","",VLOOKUP($B19&amp;"*",local,2,0))</f>
        <v>32.42</v>
      </c>
      <c r="D19" s="137"/>
      <c r="E19" s="136">
        <f ca="1">IF($B19="","",VLOOKUP($B19&amp;"*",local,3,0))</f>
        <v>84.29</v>
      </c>
      <c r="F19" s="138"/>
      <c r="G19" s="138"/>
      <c r="H19" s="138"/>
      <c r="I19" s="135"/>
      <c r="J19" s="5"/>
      <c r="K19" s="5"/>
      <c r="L19" s="5"/>
      <c r="M19" s="139"/>
      <c r="N19" s="139"/>
      <c r="O19" s="14"/>
      <c r="P19" s="139"/>
      <c r="Q19" s="204"/>
      <c r="R19" s="5"/>
      <c r="S19" s="126"/>
      <c r="T19" s="57"/>
      <c r="U19" s="57"/>
      <c r="V19" s="86"/>
      <c r="W19" s="5"/>
      <c r="X19" s="5"/>
      <c r="Y19" s="57"/>
      <c r="Z19" s="86"/>
      <c r="AA19" s="92"/>
      <c r="AB19" s="27"/>
      <c r="AC19" s="27"/>
      <c r="AD19" s="99"/>
      <c r="AE19" s="5"/>
      <c r="AF19" s="5"/>
      <c r="AG19" s="69"/>
    </row>
    <row r="20" spans="2:36" ht="13">
      <c r="B20" s="135" t="s">
        <v>173</v>
      </c>
      <c r="C20" s="136">
        <f ca="1">IF(B20="","",VLOOKUP($B20&amp;"*",local,2,0))</f>
        <v>5.83</v>
      </c>
      <c r="D20" s="137"/>
      <c r="E20" s="136">
        <f ca="1">IF($B20="","",VLOOKUP($B20&amp;"*",local,3,0))</f>
        <v>15.16</v>
      </c>
      <c r="F20" s="138"/>
      <c r="G20" s="138"/>
      <c r="H20" s="138"/>
      <c r="I20" s="135"/>
      <c r="J20" s="5"/>
      <c r="K20" s="5"/>
      <c r="L20" s="5"/>
      <c r="M20" s="139"/>
      <c r="N20" s="139"/>
      <c r="O20" s="14"/>
      <c r="P20" s="139"/>
      <c r="Q20" s="204"/>
      <c r="R20" s="5"/>
      <c r="S20" s="126"/>
      <c r="T20" s="57"/>
      <c r="U20" s="57"/>
      <c r="V20" s="86"/>
      <c r="W20" s="5"/>
      <c r="X20" s="5"/>
      <c r="Y20" s="57"/>
      <c r="Z20" s="86"/>
      <c r="AA20" s="92"/>
      <c r="AB20" s="27"/>
      <c r="AC20" s="27"/>
      <c r="AD20" s="99"/>
      <c r="AE20" s="5"/>
      <c r="AF20" s="5"/>
      <c r="AG20" s="69"/>
    </row>
    <row r="21" spans="2:36" ht="13">
      <c r="B21" s="135" t="s">
        <v>178</v>
      </c>
      <c r="C21" s="136">
        <f ca="1">IF(B21="","",VLOOKUP($B21&amp;"*",local,2,0))</f>
        <v>25.24</v>
      </c>
      <c r="D21" s="137"/>
      <c r="E21" s="136">
        <f ca="1">IF($B21="","",VLOOKUP($B21&amp;"*",local,3,0))</f>
        <v>93.39</v>
      </c>
      <c r="F21" s="138"/>
      <c r="G21" s="138"/>
      <c r="H21" s="138"/>
      <c r="I21" s="135"/>
      <c r="J21" s="5"/>
      <c r="K21" s="5"/>
      <c r="L21" s="5"/>
      <c r="M21" s="139"/>
      <c r="N21" s="139"/>
      <c r="O21" s="14"/>
      <c r="P21" s="139"/>
      <c r="Q21" s="204"/>
      <c r="R21" s="5"/>
      <c r="S21" s="126"/>
      <c r="T21" s="57"/>
      <c r="U21" s="57"/>
      <c r="V21" s="86"/>
      <c r="W21" s="5"/>
      <c r="X21" s="5"/>
      <c r="Y21" s="57"/>
      <c r="Z21" s="86"/>
      <c r="AA21" s="92"/>
      <c r="AB21" s="27"/>
      <c r="AC21" s="27"/>
      <c r="AD21" s="99"/>
      <c r="AE21" s="5"/>
      <c r="AF21" s="5"/>
      <c r="AG21" s="69"/>
    </row>
    <row r="22" spans="2:36" ht="13">
      <c r="B22" s="135" t="s">
        <v>180</v>
      </c>
      <c r="C22" s="136">
        <f ca="1">IF(B22="","",VLOOKUP($B22&amp;"*",local,2,0))</f>
        <v>31.07</v>
      </c>
      <c r="D22" s="137"/>
      <c r="E22" s="136">
        <f ca="1">IF($B22="","",VLOOKUP($B22&amp;"*",local,3,0))</f>
        <v>80.72</v>
      </c>
      <c r="F22" s="138"/>
      <c r="G22" s="138"/>
      <c r="H22" s="138"/>
      <c r="I22" s="135"/>
      <c r="J22" s="5"/>
      <c r="K22" s="5"/>
      <c r="L22" s="5"/>
      <c r="M22" s="139"/>
      <c r="N22" s="139"/>
      <c r="O22" s="14"/>
      <c r="P22" s="139"/>
      <c r="Q22" s="204"/>
      <c r="R22" s="5"/>
      <c r="S22" s="126"/>
      <c r="T22" s="57"/>
      <c r="U22" s="57"/>
      <c r="V22" s="86"/>
      <c r="W22" s="5"/>
      <c r="X22" s="5"/>
      <c r="Y22" s="57"/>
      <c r="Z22" s="86"/>
      <c r="AA22" s="92"/>
      <c r="AB22" s="27"/>
      <c r="AC22" s="27"/>
      <c r="AD22" s="99"/>
      <c r="AE22" s="5"/>
      <c r="AF22" s="5"/>
      <c r="AG22" s="69"/>
    </row>
    <row r="23" spans="2:36" ht="14.5">
      <c r="B23" s="233" t="s">
        <v>181</v>
      </c>
      <c r="C23" s="136">
        <f ca="1">IF(B23="","",VLOOKUP($B23&amp;"*",local,2,0))</f>
        <v>39.81</v>
      </c>
      <c r="D23" s="137"/>
      <c r="E23" s="136">
        <f ca="1">IF($B23="","",VLOOKUP($B23&amp;"*",local,3,0))</f>
        <v>147.30000000000001</v>
      </c>
      <c r="F23" s="138"/>
      <c r="G23" s="138"/>
      <c r="H23" s="138"/>
      <c r="I23" s="135"/>
      <c r="J23" s="5"/>
      <c r="K23" s="5"/>
      <c r="L23" s="5"/>
      <c r="M23" s="139"/>
      <c r="N23" s="139"/>
      <c r="O23" s="14"/>
      <c r="P23" s="139"/>
      <c r="Q23" s="204"/>
      <c r="R23" s="5"/>
      <c r="S23" s="126"/>
      <c r="T23" s="57"/>
      <c r="U23" s="57"/>
      <c r="V23" s="86"/>
      <c r="W23" s="5"/>
      <c r="X23" s="5"/>
      <c r="Y23" s="57"/>
      <c r="Z23" s="86"/>
      <c r="AA23" s="92"/>
      <c r="AB23" s="27"/>
      <c r="AC23" s="27"/>
      <c r="AD23" s="99"/>
      <c r="AE23" s="5"/>
      <c r="AF23" s="5"/>
      <c r="AG23" s="69"/>
    </row>
    <row r="24" spans="2:36" ht="14.5">
      <c r="B24" s="233" t="s">
        <v>183</v>
      </c>
      <c r="C24" s="136">
        <f ca="1">IF(B24="","",VLOOKUP($B24&amp;"*",local,2,0))</f>
        <v>9</v>
      </c>
      <c r="D24" s="137"/>
      <c r="E24" s="136">
        <f ca="1">IF($B24="","",VLOOKUP($B24&amp;"*",local,3,0))</f>
        <v>23.4</v>
      </c>
      <c r="F24" s="138"/>
      <c r="G24" s="138"/>
      <c r="H24" s="138"/>
      <c r="I24" s="135"/>
      <c r="J24" s="5"/>
      <c r="K24" s="5"/>
      <c r="L24" s="5"/>
      <c r="M24" s="139"/>
      <c r="N24" s="139"/>
      <c r="O24" s="14"/>
      <c r="P24" s="139"/>
      <c r="Q24" s="204"/>
      <c r="R24" s="5"/>
      <c r="S24" s="126"/>
      <c r="T24" s="57"/>
      <c r="U24" s="57"/>
      <c r="V24" s="86"/>
      <c r="W24" s="5"/>
      <c r="X24" s="5"/>
      <c r="Y24" s="57"/>
      <c r="Z24" s="86"/>
      <c r="AA24" s="92"/>
      <c r="AB24" s="27"/>
      <c r="AC24" s="27"/>
      <c r="AD24" s="99"/>
      <c r="AE24" s="5"/>
      <c r="AF24" s="5"/>
      <c r="AG24" s="69"/>
    </row>
    <row r="25" spans="2:36" ht="13">
      <c r="B25" s="135" t="s">
        <v>215</v>
      </c>
      <c r="C25" s="136">
        <f ca="1">IF(B25="","",VLOOKUP($B25&amp;"*",local,2,0))</f>
        <v>21.7</v>
      </c>
      <c r="D25" s="136">
        <f ca="1">VLOOKUP($B25&amp;"*",local,2,0)</f>
        <v>21.7</v>
      </c>
      <c r="E25" s="136">
        <f ca="1">IF($B25="","",VLOOKUP($B25&amp;"*",local,3,0))</f>
        <v>80.290000000000006</v>
      </c>
      <c r="F25" s="138"/>
      <c r="G25" s="138"/>
      <c r="H25" s="138"/>
      <c r="I25" s="135"/>
      <c r="J25" s="5"/>
      <c r="K25" s="5"/>
      <c r="L25" s="5"/>
      <c r="M25" s="139"/>
      <c r="N25" s="139"/>
      <c r="O25" s="14"/>
      <c r="P25" s="139"/>
      <c r="Q25" s="204"/>
      <c r="R25" s="5"/>
      <c r="S25" s="126"/>
      <c r="T25" s="57"/>
      <c r="U25" s="57"/>
      <c r="V25" s="86"/>
      <c r="W25" s="5"/>
      <c r="X25" s="5"/>
      <c r="Y25" s="57"/>
      <c r="Z25" s="86"/>
      <c r="AA25" s="92"/>
      <c r="AB25" s="27"/>
      <c r="AC25" s="27"/>
      <c r="AD25" s="99"/>
      <c r="AE25" s="5"/>
      <c r="AF25" s="5"/>
      <c r="AG25" s="69"/>
    </row>
    <row r="26" spans="2:36" ht="14.5">
      <c r="B26" s="233" t="s">
        <v>191</v>
      </c>
      <c r="C26" s="136">
        <f ca="1">IF(B26="","",VLOOKUP($B26&amp;"*",local,2,0))</f>
        <v>15.9</v>
      </c>
      <c r="D26" s="137"/>
      <c r="E26" s="136">
        <f ca="1">IF($B26="","",VLOOKUP($B26&amp;"*",local,3,0))</f>
        <v>58.83</v>
      </c>
      <c r="F26" s="138"/>
      <c r="G26" s="138"/>
      <c r="H26" s="138"/>
      <c r="I26" s="135"/>
      <c r="J26" s="5"/>
      <c r="K26" s="5"/>
      <c r="L26" s="5"/>
      <c r="M26" s="139"/>
      <c r="N26" s="139"/>
      <c r="O26" s="14"/>
      <c r="P26" s="139"/>
      <c r="Q26" s="204"/>
      <c r="R26" s="5"/>
      <c r="S26" s="126"/>
      <c r="T26" s="57"/>
      <c r="U26" s="57"/>
      <c r="V26" s="86"/>
      <c r="W26" s="5"/>
      <c r="X26" s="5"/>
      <c r="Y26" s="57"/>
      <c r="Z26" s="86"/>
      <c r="AA26" s="92"/>
      <c r="AB26" s="27"/>
      <c r="AC26" s="27"/>
      <c r="AD26" s="99"/>
      <c r="AE26" s="5"/>
      <c r="AF26" s="5"/>
      <c r="AG26" s="69"/>
    </row>
    <row r="27" spans="2:36" ht="14.5">
      <c r="B27" s="233" t="s">
        <v>192</v>
      </c>
      <c r="C27" s="136">
        <f ca="1">IF(B27="","",VLOOKUP($B27&amp;"*",local,2,0))</f>
        <v>26.62</v>
      </c>
      <c r="D27" s="137"/>
      <c r="E27" s="136">
        <f ca="1">IF($B27="","",VLOOKUP($B27&amp;"*",local,3,0))</f>
        <v>98.49</v>
      </c>
      <c r="F27" s="138"/>
      <c r="G27" s="138"/>
      <c r="H27" s="138"/>
      <c r="I27" s="135"/>
      <c r="J27" s="5"/>
      <c r="K27" s="5"/>
      <c r="L27" s="5"/>
      <c r="M27" s="139"/>
      <c r="N27" s="139"/>
      <c r="O27" s="14"/>
      <c r="P27" s="139"/>
      <c r="Q27" s="204"/>
      <c r="R27" s="5"/>
      <c r="S27" s="126"/>
      <c r="T27" s="57"/>
      <c r="U27" s="57"/>
      <c r="V27" s="86"/>
      <c r="W27" s="5"/>
      <c r="X27" s="5"/>
      <c r="Y27" s="57"/>
      <c r="Z27" s="86"/>
      <c r="AA27" s="92"/>
      <c r="AB27" s="27"/>
      <c r="AC27" s="27"/>
      <c r="AD27" s="99"/>
      <c r="AE27" s="5"/>
      <c r="AF27" s="5"/>
      <c r="AG27" s="69"/>
    </row>
    <row r="28" spans="2:36" ht="14.5">
      <c r="B28" s="233" t="s">
        <v>193</v>
      </c>
      <c r="C28" s="136">
        <f ca="1">IF(B28="","",VLOOKUP($B28&amp;"*",local,2,0))</f>
        <v>26.62</v>
      </c>
      <c r="D28" s="137"/>
      <c r="E28" s="136">
        <f ca="1">IF($B28="","",VLOOKUP($B28&amp;"*",local,3,0))</f>
        <v>98.49</v>
      </c>
      <c r="F28" s="138"/>
      <c r="G28" s="138"/>
      <c r="H28" s="138"/>
      <c r="I28" s="135"/>
      <c r="J28" s="5"/>
      <c r="K28" s="5"/>
      <c r="L28" s="5"/>
      <c r="M28" s="139"/>
      <c r="N28" s="139"/>
      <c r="O28" s="14"/>
      <c r="P28" s="139"/>
      <c r="Q28" s="204"/>
      <c r="R28" s="5"/>
      <c r="S28" s="126"/>
      <c r="T28" s="57"/>
      <c r="U28" s="57"/>
      <c r="V28" s="86"/>
      <c r="W28" s="5"/>
      <c r="X28" s="5"/>
      <c r="Y28" s="57"/>
      <c r="Z28" s="86"/>
      <c r="AA28" s="92"/>
      <c r="AB28" s="27"/>
      <c r="AC28" s="27"/>
      <c r="AD28" s="99"/>
      <c r="AE28" s="5"/>
      <c r="AF28" s="5"/>
      <c r="AG28" s="69"/>
    </row>
    <row r="29" spans="2:36" ht="13">
      <c r="B29" s="135" t="s">
        <v>216</v>
      </c>
      <c r="C29" s="136">
        <f ca="1">IF(B29="","",VLOOKUP($B29&amp;"*",local,2,0))</f>
        <v>9</v>
      </c>
      <c r="D29" s="136">
        <f ca="1">VLOOKUP($B29&amp;"*",local,2,0)</f>
        <v>9</v>
      </c>
      <c r="E29" s="136">
        <f ca="1">IF($B29="","",VLOOKUP($B29&amp;"*",local,3,0))</f>
        <v>33.299999999999997</v>
      </c>
      <c r="F29" s="138"/>
      <c r="G29" s="138"/>
      <c r="H29" s="138"/>
      <c r="I29" s="135"/>
      <c r="J29" s="5"/>
      <c r="K29" s="5"/>
      <c r="L29" s="5"/>
      <c r="M29" s="139"/>
      <c r="N29" s="139"/>
      <c r="O29" s="14"/>
      <c r="P29" s="139"/>
      <c r="Q29" s="204"/>
      <c r="R29" s="5"/>
      <c r="S29" s="126"/>
      <c r="T29" s="57"/>
      <c r="U29" s="57"/>
      <c r="V29" s="86"/>
      <c r="W29" s="5"/>
      <c r="X29" s="5"/>
      <c r="Y29" s="57"/>
      <c r="Z29" s="86"/>
      <c r="AA29" s="92"/>
      <c r="AB29" s="27"/>
      <c r="AC29" s="27"/>
      <c r="AD29" s="99"/>
      <c r="AE29" s="5"/>
      <c r="AF29" s="5"/>
      <c r="AG29" s="69"/>
    </row>
    <row r="30" spans="2:36" ht="13">
      <c r="B30" s="135"/>
      <c r="C30" s="136" t="str">
        <f>IF(B30="","",VLOOKUP($B30&amp;"*",local,2,0))</f>
        <v/>
      </c>
      <c r="D30" s="137"/>
      <c r="E30" s="136" t="str">
        <f>IF($B30="","",VLOOKUP($B30&amp;"*",local,3,0))</f>
        <v/>
      </c>
      <c r="F30" s="138"/>
      <c r="G30" s="138"/>
      <c r="H30" s="138"/>
      <c r="I30" s="135"/>
      <c r="J30" s="5"/>
      <c r="K30" s="5"/>
      <c r="L30" s="5"/>
      <c r="M30" s="139"/>
      <c r="N30" s="139"/>
      <c r="O30" s="14"/>
      <c r="P30" s="139"/>
      <c r="Q30" s="204"/>
      <c r="R30" s="5"/>
      <c r="S30" s="126"/>
      <c r="T30" s="57"/>
      <c r="U30" s="57"/>
      <c r="V30" s="86"/>
      <c r="W30" s="5"/>
      <c r="X30" s="5"/>
      <c r="Y30" s="57"/>
      <c r="Z30" s="86"/>
      <c r="AA30" s="92"/>
      <c r="AB30" s="27"/>
      <c r="AC30" s="27"/>
      <c r="AD30" s="99"/>
      <c r="AE30" s="5"/>
      <c r="AF30" s="5"/>
      <c r="AG30" s="69"/>
    </row>
    <row r="31" spans="2:36" ht="13">
      <c r="B31" s="135"/>
      <c r="C31" s="136" t="str">
        <f>IF(B31="","",VLOOKUP($B31&amp;"*",local,2,0))</f>
        <v/>
      </c>
      <c r="D31" s="137"/>
      <c r="E31" s="136" t="str">
        <f>IF($B31="","",VLOOKUP($B31&amp;"*",local,3,0))</f>
        <v/>
      </c>
      <c r="F31" s="138"/>
      <c r="G31" s="138"/>
      <c r="H31" s="138"/>
      <c r="I31" s="135"/>
      <c r="J31" s="5"/>
      <c r="K31" s="5"/>
      <c r="L31" s="5"/>
      <c r="M31" s="139"/>
      <c r="N31" s="139"/>
      <c r="O31" s="14"/>
      <c r="P31" s="139"/>
      <c r="Q31" s="204"/>
      <c r="R31" s="5"/>
      <c r="S31" s="126"/>
      <c r="T31" s="57"/>
      <c r="U31" s="57"/>
      <c r="V31" s="86"/>
      <c r="W31" s="5"/>
      <c r="X31" s="5"/>
      <c r="Y31" s="57"/>
      <c r="Z31" s="86"/>
      <c r="AA31" s="92"/>
      <c r="AB31" s="27"/>
      <c r="AC31" s="27"/>
      <c r="AD31" s="99"/>
      <c r="AE31" s="5"/>
      <c r="AF31" s="5"/>
      <c r="AG31" s="69"/>
    </row>
    <row r="32" spans="2:36" ht="13">
      <c r="B32" s="135"/>
      <c r="C32" s="136" t="str">
        <f>IF(B32="","",VLOOKUP($B32&amp;"*",local,2,0))</f>
        <v/>
      </c>
      <c r="D32" s="137"/>
      <c r="E32" s="136" t="str">
        <f>IF($B32="","",VLOOKUP($B32&amp;"*",local,3,0))</f>
        <v/>
      </c>
      <c r="F32" s="138"/>
      <c r="G32" s="138"/>
      <c r="H32" s="138"/>
      <c r="I32" s="135"/>
      <c r="J32" s="5"/>
      <c r="K32" s="5"/>
      <c r="L32" s="5"/>
      <c r="M32" s="139"/>
      <c r="N32" s="139"/>
      <c r="O32" s="14"/>
      <c r="P32" s="139"/>
      <c r="Q32" s="204"/>
      <c r="R32" s="5"/>
      <c r="S32" s="126"/>
      <c r="T32" s="57"/>
      <c r="U32" s="57"/>
      <c r="V32" s="86"/>
      <c r="W32" s="5"/>
      <c r="X32" s="5"/>
      <c r="Y32" s="57"/>
      <c r="Z32" s="86"/>
      <c r="AA32" s="92"/>
      <c r="AB32" s="27"/>
      <c r="AC32" s="27"/>
      <c r="AD32" s="99"/>
      <c r="AE32" s="5"/>
      <c r="AF32" s="5"/>
      <c r="AG32" s="69"/>
    </row>
    <row r="33" spans="2:33" ht="13">
      <c r="B33" s="135"/>
      <c r="C33" s="136" t="str">
        <f>IF(B33="","",VLOOKUP($B33&amp;"*",local,2,0))</f>
        <v/>
      </c>
      <c r="D33" s="137"/>
      <c r="E33" s="136" t="str">
        <f>IF($B33="","",VLOOKUP($B33&amp;"*",local,3,0))</f>
        <v/>
      </c>
      <c r="F33" s="138"/>
      <c r="G33" s="138"/>
      <c r="H33" s="138"/>
      <c r="I33" s="135"/>
      <c r="J33" s="5"/>
      <c r="K33" s="5"/>
      <c r="L33" s="5"/>
      <c r="M33" s="139"/>
      <c r="N33" s="139"/>
      <c r="O33" s="14"/>
      <c r="P33" s="139"/>
      <c r="Q33" s="204"/>
      <c r="R33" s="5"/>
      <c r="S33" s="126"/>
      <c r="T33" s="57"/>
      <c r="U33" s="57"/>
      <c r="V33" s="86"/>
      <c r="W33" s="5"/>
      <c r="X33" s="5"/>
      <c r="Y33" s="57"/>
      <c r="Z33" s="86"/>
      <c r="AA33" s="92"/>
      <c r="AB33" s="27"/>
      <c r="AC33" s="27"/>
      <c r="AD33" s="99"/>
      <c r="AE33" s="5"/>
      <c r="AF33" s="5"/>
      <c r="AG33" s="69"/>
    </row>
    <row r="34" spans="2:33" ht="13">
      <c r="B34" s="135"/>
      <c r="C34" s="136" t="str">
        <f>IF(B34="","",VLOOKUP($B34&amp;"*",local,2,0))</f>
        <v/>
      </c>
      <c r="D34" s="137"/>
      <c r="E34" s="136" t="str">
        <f>IF($B34="","",VLOOKUP($B34&amp;"*",local,3,0))</f>
        <v/>
      </c>
      <c r="F34" s="138"/>
      <c r="G34" s="138"/>
      <c r="H34" s="138"/>
      <c r="I34" s="135"/>
      <c r="J34" s="5"/>
      <c r="K34" s="5"/>
      <c r="L34" s="5"/>
      <c r="M34" s="139"/>
      <c r="N34" s="139"/>
      <c r="O34" s="14"/>
      <c r="P34" s="139"/>
      <c r="Q34" s="204"/>
      <c r="R34" s="5"/>
      <c r="S34" s="126"/>
      <c r="T34" s="57"/>
      <c r="U34" s="57"/>
      <c r="V34" s="86"/>
      <c r="W34" s="5"/>
      <c r="X34" s="5"/>
      <c r="Y34" s="57"/>
      <c r="Z34" s="86"/>
      <c r="AA34" s="92"/>
      <c r="AB34" s="27"/>
      <c r="AC34" s="27"/>
      <c r="AD34" s="99"/>
      <c r="AE34" s="5"/>
      <c r="AF34" s="5"/>
      <c r="AG34" s="69"/>
    </row>
    <row r="35" spans="2:33" ht="13">
      <c r="B35" s="135"/>
      <c r="C35" s="136" t="str">
        <f>IF(B35="","",VLOOKUP($B35&amp;"*",local,2,0))</f>
        <v/>
      </c>
      <c r="D35" s="137"/>
      <c r="E35" s="136" t="str">
        <f>IF($B35="","",VLOOKUP($B35&amp;"*",local,3,0))</f>
        <v/>
      </c>
      <c r="F35" s="138"/>
      <c r="G35" s="138"/>
      <c r="H35" s="138"/>
      <c r="I35" s="135"/>
      <c r="J35" s="5"/>
      <c r="K35" s="5"/>
      <c r="L35" s="5"/>
      <c r="M35" s="139"/>
      <c r="N35" s="139"/>
      <c r="O35" s="14"/>
      <c r="P35" s="139"/>
      <c r="Q35" s="204"/>
      <c r="R35" s="5"/>
      <c r="S35" s="126"/>
      <c r="T35" s="57"/>
      <c r="U35" s="57"/>
      <c r="V35" s="86"/>
      <c r="W35" s="5"/>
      <c r="X35" s="5"/>
      <c r="Y35" s="57"/>
      <c r="Z35" s="86"/>
      <c r="AA35" s="92"/>
      <c r="AB35" s="27"/>
      <c r="AC35" s="27"/>
      <c r="AD35" s="99"/>
      <c r="AE35" s="5"/>
      <c r="AF35" s="5"/>
      <c r="AG35" s="69"/>
    </row>
    <row r="36" spans="2:33" ht="13">
      <c r="B36" s="135"/>
      <c r="C36" s="136" t="str">
        <f>IF(B36="","",VLOOKUP($B36&amp;"*",local,2,0))</f>
        <v/>
      </c>
      <c r="D36" s="137"/>
      <c r="E36" s="136" t="str">
        <f>IF($B36="","",VLOOKUP($B36&amp;"*",local,3,0))</f>
        <v/>
      </c>
      <c r="F36" s="138"/>
      <c r="G36" s="138"/>
      <c r="H36" s="138"/>
      <c r="I36" s="135"/>
      <c r="J36" s="5"/>
      <c r="K36" s="5"/>
      <c r="L36" s="5"/>
      <c r="M36" s="139"/>
      <c r="N36" s="139"/>
      <c r="O36" s="14"/>
      <c r="P36" s="139"/>
      <c r="Q36" s="204"/>
      <c r="R36" s="5"/>
      <c r="S36" s="126"/>
      <c r="T36" s="57"/>
      <c r="U36" s="57"/>
      <c r="V36" s="86"/>
      <c r="W36" s="5"/>
      <c r="X36" s="5"/>
      <c r="Y36" s="57"/>
      <c r="Z36" s="86"/>
      <c r="AA36" s="92"/>
      <c r="AB36" s="27"/>
      <c r="AC36" s="27"/>
      <c r="AD36" s="99"/>
      <c r="AE36" s="5"/>
      <c r="AF36" s="5"/>
      <c r="AG36" s="69"/>
    </row>
    <row r="37" spans="2:33" ht="13">
      <c r="B37" s="135"/>
      <c r="C37" s="136" t="str">
        <f>IF(B37="","",VLOOKUP($B37&amp;"*",local,2,0))</f>
        <v/>
      </c>
      <c r="D37" s="137"/>
      <c r="E37" s="136" t="str">
        <f>IF($B37="","",VLOOKUP($B37&amp;"*",local,3,0))</f>
        <v/>
      </c>
      <c r="F37" s="138"/>
      <c r="G37" s="138"/>
      <c r="H37" s="138"/>
      <c r="I37" s="135"/>
      <c r="J37" s="5"/>
      <c r="K37" s="5"/>
      <c r="L37" s="5"/>
      <c r="M37" s="139"/>
      <c r="N37" s="139"/>
      <c r="O37" s="14"/>
      <c r="P37" s="139"/>
      <c r="Q37" s="204"/>
      <c r="R37" s="5"/>
      <c r="S37" s="126"/>
      <c r="T37" s="57"/>
      <c r="U37" s="57"/>
      <c r="V37" s="86"/>
      <c r="W37" s="5"/>
      <c r="X37" s="5"/>
      <c r="Y37" s="57"/>
      <c r="Z37" s="86"/>
      <c r="AA37" s="92"/>
      <c r="AB37" s="27"/>
      <c r="AC37" s="27"/>
      <c r="AD37" s="99"/>
      <c r="AE37" s="5"/>
      <c r="AF37" s="5"/>
      <c r="AG37" s="69"/>
    </row>
    <row r="38" spans="2:33" ht="13">
      <c r="B38" s="135"/>
      <c r="C38" s="136" t="str">
        <f>IF(B38="","",VLOOKUP($B38&amp;"*",local,2,0))</f>
        <v/>
      </c>
      <c r="D38" s="137"/>
      <c r="E38" s="136" t="str">
        <f>IF($B38="","",VLOOKUP($B38&amp;"*",local,3,0))</f>
        <v/>
      </c>
      <c r="F38" s="138"/>
      <c r="G38" s="138"/>
      <c r="H38" s="138"/>
      <c r="I38" s="135"/>
      <c r="J38" s="5"/>
      <c r="K38" s="5"/>
      <c r="L38" s="5"/>
      <c r="M38" s="139"/>
      <c r="N38" s="139"/>
      <c r="O38" s="14"/>
      <c r="P38" s="139"/>
      <c r="Q38" s="204"/>
      <c r="R38" s="5"/>
      <c r="S38" s="126"/>
      <c r="T38" s="57"/>
      <c r="U38" s="57"/>
      <c r="V38" s="86"/>
      <c r="W38" s="5"/>
      <c r="X38" s="5"/>
      <c r="Y38" s="57"/>
      <c r="Z38" s="86"/>
      <c r="AA38" s="92"/>
      <c r="AB38" s="27"/>
      <c r="AC38" s="27"/>
      <c r="AD38" s="99"/>
      <c r="AE38" s="5"/>
      <c r="AF38" s="5"/>
      <c r="AG38" s="69"/>
    </row>
    <row r="39" spans="2:33" ht="13">
      <c r="B39" s="135"/>
      <c r="C39" s="136" t="str">
        <f>IF(B39="","",VLOOKUP($B39&amp;"*",local,2,0))</f>
        <v/>
      </c>
      <c r="D39" s="137"/>
      <c r="E39" s="136" t="str">
        <f>IF($B39="","",VLOOKUP($B39&amp;"*",local,3,0))</f>
        <v/>
      </c>
      <c r="F39" s="138"/>
      <c r="G39" s="138"/>
      <c r="H39" s="138"/>
      <c r="I39" s="135"/>
      <c r="J39" s="5"/>
      <c r="K39" s="5"/>
      <c r="L39" s="5"/>
      <c r="M39" s="139"/>
      <c r="N39" s="139"/>
      <c r="O39" s="73"/>
      <c r="P39" s="139"/>
      <c r="Q39" s="204"/>
      <c r="R39" s="5"/>
      <c r="S39" s="70"/>
      <c r="T39" s="71"/>
      <c r="U39" s="71"/>
      <c r="V39" s="87"/>
      <c r="W39" s="72"/>
      <c r="X39" s="72"/>
      <c r="Y39" s="71"/>
      <c r="Z39" s="87"/>
      <c r="AA39" s="93"/>
      <c r="AB39" s="73">
        <v>807</v>
      </c>
      <c r="AC39" s="73">
        <v>928</v>
      </c>
      <c r="AD39" s="99" t="e">
        <f>V39*0.34*(#REF!-#REF!)</f>
        <v>#REF!</v>
      </c>
      <c r="AE39" s="5"/>
      <c r="AF39" s="5"/>
      <c r="AG39" s="69"/>
    </row>
    <row r="40" spans="2:33" ht="13">
      <c r="B40" s="18"/>
      <c r="C40" s="136" t="str">
        <f>IF(B40="","",VLOOKUP($B40&amp;"*",local,2,0))</f>
        <v/>
      </c>
      <c r="D40" s="76"/>
      <c r="E40" s="136" t="str">
        <f>IF($B40="","",VLOOKUP($B40&amp;"*",local,3,0))</f>
        <v/>
      </c>
      <c r="F40" s="80"/>
      <c r="G40" s="80"/>
      <c r="H40" s="80"/>
      <c r="I40" s="126"/>
      <c r="J40" s="5"/>
      <c r="K40" s="5"/>
      <c r="L40" s="5"/>
      <c r="M40" s="14"/>
      <c r="N40" s="14"/>
      <c r="O40" s="14"/>
      <c r="P40" s="14"/>
      <c r="Q40" s="204"/>
      <c r="R40" s="67"/>
      <c r="S40" s="126"/>
      <c r="T40" s="57"/>
      <c r="U40" s="57"/>
      <c r="V40" s="86"/>
      <c r="W40" s="5"/>
      <c r="X40" s="5"/>
      <c r="Y40" s="57"/>
      <c r="Z40" s="86"/>
      <c r="AA40" s="92"/>
      <c r="AB40" s="27">
        <f>I40-P40</f>
        <v>0</v>
      </c>
      <c r="AC40" s="27">
        <f t="shared" ref="AC40:AC46" si="0">1.15*AB40</f>
        <v>0</v>
      </c>
      <c r="AD40" s="99" t="e">
        <f>V40*0.34*(#REF!-F40)</f>
        <v>#REF!</v>
      </c>
      <c r="AE40" s="5"/>
      <c r="AF40" s="5"/>
      <c r="AG40" s="69"/>
    </row>
    <row r="41" spans="2:33" ht="13">
      <c r="B41" s="18"/>
      <c r="C41" s="136" t="str">
        <f>IF(B41="","",VLOOKUP($B41&amp;"*",local,2,0))</f>
        <v/>
      </c>
      <c r="D41" s="76"/>
      <c r="E41" s="136" t="str">
        <f>IF($B41="","",VLOOKUP($B41&amp;"*",local,3,0))</f>
        <v/>
      </c>
      <c r="F41" s="80"/>
      <c r="G41" s="80"/>
      <c r="H41" s="80"/>
      <c r="I41" s="126"/>
      <c r="J41" s="5"/>
      <c r="K41" s="5"/>
      <c r="L41" s="5"/>
      <c r="M41" s="14"/>
      <c r="N41" s="14"/>
      <c r="O41" s="14"/>
      <c r="P41" s="14"/>
      <c r="Q41" s="204"/>
      <c r="R41" s="67"/>
      <c r="S41" s="126"/>
      <c r="T41" s="57"/>
      <c r="U41" s="57"/>
      <c r="V41" s="86"/>
      <c r="W41" s="5"/>
      <c r="X41" s="5"/>
      <c r="Y41" s="57"/>
      <c r="Z41" s="86"/>
      <c r="AA41" s="94"/>
      <c r="AB41" s="27">
        <f>I41-O41-P41</f>
        <v>0</v>
      </c>
      <c r="AC41" s="27">
        <f t="shared" si="0"/>
        <v>0</v>
      </c>
      <c r="AD41" s="99">
        <f>AC41</f>
        <v>0</v>
      </c>
      <c r="AE41" s="5"/>
      <c r="AF41" s="5"/>
      <c r="AG41" s="69"/>
    </row>
    <row r="42" spans="2:33" ht="13">
      <c r="B42" s="159"/>
      <c r="C42" s="136" t="str">
        <f>IF(B42="","",VLOOKUP($B42&amp;"*",local,2,0))</f>
        <v/>
      </c>
      <c r="D42" s="161"/>
      <c r="E42" s="136" t="str">
        <f>IF($B42="","",VLOOKUP($B42&amp;"*",local,3,0))</f>
        <v/>
      </c>
      <c r="F42" s="157"/>
      <c r="G42" s="157"/>
      <c r="H42" s="157"/>
      <c r="I42" s="205"/>
      <c r="J42" s="5"/>
      <c r="K42" s="5"/>
      <c r="L42" s="5"/>
      <c r="M42" s="207"/>
      <c r="N42" s="207"/>
      <c r="O42" s="14"/>
      <c r="P42" s="207"/>
      <c r="Q42" s="204"/>
      <c r="R42" s="67"/>
      <c r="S42" s="126"/>
      <c r="T42" s="57"/>
      <c r="U42" s="57"/>
      <c r="V42" s="86"/>
      <c r="W42" s="5"/>
      <c r="X42" s="5"/>
      <c r="Y42" s="57"/>
      <c r="Z42" s="86"/>
      <c r="AA42" s="92"/>
      <c r="AB42" s="27">
        <f>I42-P42</f>
        <v>0</v>
      </c>
      <c r="AC42" s="27">
        <f t="shared" si="0"/>
        <v>0</v>
      </c>
      <c r="AD42" s="99" t="e">
        <f>V42*0.34*(#REF!-F42)</f>
        <v>#REF!</v>
      </c>
      <c r="AE42" s="5"/>
      <c r="AF42" s="5"/>
      <c r="AG42" s="69"/>
    </row>
    <row r="43" spans="2:33" ht="13">
      <c r="B43" s="160"/>
      <c r="C43" s="136" t="str">
        <f>IF(B43="","",VLOOKUP($B43&amp;"*",local,2,0))</f>
        <v/>
      </c>
      <c r="D43" s="162"/>
      <c r="E43" s="136" t="str">
        <f>IF($B43="","",VLOOKUP($B43&amp;"*",local,3,0))</f>
        <v/>
      </c>
      <c r="F43" s="158"/>
      <c r="G43" s="158"/>
      <c r="H43" s="158"/>
      <c r="I43" s="206"/>
      <c r="J43" s="5"/>
      <c r="K43" s="5"/>
      <c r="L43" s="5"/>
      <c r="M43" s="208"/>
      <c r="N43" s="208"/>
      <c r="O43" s="73"/>
      <c r="P43" s="208"/>
      <c r="Q43" s="204"/>
      <c r="R43" s="67"/>
      <c r="S43" s="70"/>
      <c r="T43" s="71"/>
      <c r="U43" s="71"/>
      <c r="V43" s="87"/>
      <c r="W43" s="72"/>
      <c r="X43" s="72"/>
      <c r="Y43" s="71"/>
      <c r="Z43" s="87"/>
      <c r="AA43" s="93"/>
      <c r="AB43" s="73">
        <f>I42-P42</f>
        <v>0</v>
      </c>
      <c r="AC43" s="73">
        <f>1.15*AB43</f>
        <v>0</v>
      </c>
      <c r="AD43" s="99" t="e">
        <f>V43*0.34*(#REF!-F42)</f>
        <v>#REF!</v>
      </c>
      <c r="AE43" s="5"/>
      <c r="AF43" s="5"/>
      <c r="AG43" s="69"/>
    </row>
    <row r="44" spans="2:33" ht="13">
      <c r="B44" s="18"/>
      <c r="C44" s="136" t="str">
        <f>IF(B44="","",VLOOKUP($B44&amp;"*",local,2,0))</f>
        <v/>
      </c>
      <c r="D44" s="76"/>
      <c r="E44" s="136" t="str">
        <f>IF($B44="","",VLOOKUP($B44&amp;"*",local,3,0))</f>
        <v/>
      </c>
      <c r="F44" s="80"/>
      <c r="G44" s="80"/>
      <c r="H44" s="80"/>
      <c r="I44" s="126"/>
      <c r="J44" s="5"/>
      <c r="K44" s="5"/>
      <c r="L44" s="5"/>
      <c r="M44" s="14"/>
      <c r="N44" s="14"/>
      <c r="O44" s="14"/>
      <c r="P44" s="14"/>
      <c r="Q44" s="204"/>
      <c r="R44" s="67"/>
      <c r="S44" s="126"/>
      <c r="T44" s="57"/>
      <c r="U44" s="57"/>
      <c r="V44" s="86"/>
      <c r="W44" s="5"/>
      <c r="X44" s="5"/>
      <c r="Y44" s="57"/>
      <c r="Z44" s="86"/>
      <c r="AA44" s="92"/>
      <c r="AB44" s="27">
        <f>I44-O44-P44</f>
        <v>0</v>
      </c>
      <c r="AC44" s="27">
        <f t="shared" si="0"/>
        <v>0</v>
      </c>
      <c r="AD44" s="99">
        <f>AC44</f>
        <v>0</v>
      </c>
      <c r="AE44" s="5"/>
      <c r="AF44" s="5"/>
      <c r="AG44" s="69"/>
    </row>
    <row r="45" spans="2:33" ht="13">
      <c r="B45" s="38"/>
      <c r="C45" s="136" t="str">
        <f>IF(B45="","",VLOOKUP($B45&amp;"*",local,2,0))</f>
        <v/>
      </c>
      <c r="D45" s="76"/>
      <c r="E45" s="136" t="str">
        <f>IF($B45="","",VLOOKUP($B45&amp;"*",local,3,0))</f>
        <v/>
      </c>
      <c r="F45" s="80"/>
      <c r="G45" s="80"/>
      <c r="H45" s="80"/>
      <c r="I45" s="126"/>
      <c r="J45" s="5"/>
      <c r="K45" s="5"/>
      <c r="L45" s="5"/>
      <c r="M45" s="14"/>
      <c r="N45" s="14"/>
      <c r="O45" s="14"/>
      <c r="P45" s="14"/>
      <c r="Q45" s="204"/>
      <c r="R45" s="67"/>
      <c r="S45" s="55"/>
      <c r="T45" s="14"/>
      <c r="U45" s="57"/>
      <c r="V45" s="86"/>
      <c r="W45" s="5"/>
      <c r="X45" s="5"/>
      <c r="Y45" s="57"/>
      <c r="Z45" s="86"/>
      <c r="AA45" s="92"/>
      <c r="AB45" s="27">
        <f>I45-P45</f>
        <v>0</v>
      </c>
      <c r="AC45" s="27">
        <f t="shared" si="0"/>
        <v>0</v>
      </c>
      <c r="AD45" s="99" t="e">
        <f>V45*0.34*(#REF!-F45)</f>
        <v>#REF!</v>
      </c>
      <c r="AE45" s="5"/>
      <c r="AF45" s="5"/>
      <c r="AG45" s="69"/>
    </row>
    <row r="46" spans="2:33" ht="13">
      <c r="B46" s="18"/>
      <c r="C46" s="136" t="str">
        <f>IF(B46="","",VLOOKUP($B46&amp;"*",local,2,0))</f>
        <v/>
      </c>
      <c r="D46" s="76"/>
      <c r="E46" s="136" t="str">
        <f>IF($B46="","",VLOOKUP($B46&amp;"*",local,3,0))</f>
        <v/>
      </c>
      <c r="F46" s="80"/>
      <c r="G46" s="80"/>
      <c r="H46" s="80"/>
      <c r="I46" s="126"/>
      <c r="J46" s="5"/>
      <c r="K46" s="5"/>
      <c r="L46" s="5"/>
      <c r="M46" s="14"/>
      <c r="N46" s="14"/>
      <c r="O46" s="14"/>
      <c r="P46" s="14"/>
      <c r="Q46" s="204"/>
      <c r="R46" s="67"/>
      <c r="S46" s="55"/>
      <c r="T46" s="54"/>
      <c r="U46" s="130"/>
      <c r="V46" s="88"/>
      <c r="W46" s="5"/>
      <c r="X46" s="5"/>
      <c r="Y46" s="14"/>
      <c r="Z46" s="86"/>
      <c r="AA46" s="92"/>
      <c r="AB46" s="27">
        <f>I46-O46</f>
        <v>0</v>
      </c>
      <c r="AC46" s="27">
        <f t="shared" si="0"/>
        <v>0</v>
      </c>
      <c r="AD46" s="99">
        <v>3000</v>
      </c>
      <c r="AE46" s="5"/>
      <c r="AF46" s="5"/>
      <c r="AG46" s="69"/>
    </row>
    <row r="47" spans="2:33">
      <c r="B47" s="18"/>
      <c r="C47" s="136" t="str">
        <f>IF(B47="","",VLOOKUP($B47&amp;"*",local,2,0))</f>
        <v/>
      </c>
      <c r="D47" s="76"/>
      <c r="E47" s="136" t="str">
        <f>IF($B47="","",VLOOKUP($B47&amp;"*",local,3,0))</f>
        <v/>
      </c>
      <c r="F47" s="80"/>
      <c r="G47" s="80"/>
      <c r="H47" s="80"/>
      <c r="I47" s="5"/>
      <c r="J47" s="5"/>
      <c r="K47" s="5"/>
      <c r="L47" s="5"/>
      <c r="M47" s="14"/>
      <c r="N47" s="14"/>
      <c r="O47" s="14"/>
      <c r="P47" s="14"/>
      <c r="Q47" s="204"/>
      <c r="R47" s="67"/>
      <c r="S47" s="5"/>
      <c r="T47" s="54"/>
      <c r="U47" s="130"/>
      <c r="V47" s="88"/>
      <c r="W47" s="5"/>
      <c r="X47" s="5"/>
      <c r="Y47" s="14"/>
      <c r="Z47" s="86"/>
      <c r="AA47" s="5"/>
      <c r="AB47" s="5"/>
      <c r="AC47" s="5"/>
      <c r="AD47" s="5"/>
      <c r="AE47" s="5"/>
      <c r="AF47" s="5"/>
      <c r="AG47" s="69"/>
    </row>
    <row r="48" spans="2:33">
      <c r="B48" s="18"/>
      <c r="C48" s="136" t="str">
        <f>IF(B48="","",VLOOKUP($B48&amp;"*",local,2,0))</f>
        <v/>
      </c>
      <c r="D48" s="76"/>
      <c r="E48" s="136" t="str">
        <f>IF($B48="","",VLOOKUP($B48&amp;"*",local,3,0))</f>
        <v/>
      </c>
      <c r="F48" s="80"/>
      <c r="G48" s="80"/>
      <c r="H48" s="80"/>
      <c r="I48" s="5"/>
      <c r="J48" s="5"/>
      <c r="K48" s="5"/>
      <c r="L48" s="5"/>
      <c r="M48" s="14"/>
      <c r="N48" s="14"/>
      <c r="O48" s="14"/>
      <c r="P48" s="14"/>
      <c r="Q48" s="204"/>
      <c r="R48" s="67"/>
      <c r="S48" s="5"/>
      <c r="T48" s="54"/>
      <c r="U48" s="130"/>
      <c r="V48" s="88"/>
      <c r="W48" s="5"/>
      <c r="X48" s="5"/>
      <c r="Y48" s="14"/>
      <c r="Z48" s="86"/>
      <c r="AA48" s="5"/>
      <c r="AB48" s="5"/>
      <c r="AC48" s="5"/>
      <c r="AD48" s="5"/>
      <c r="AE48" s="5"/>
      <c r="AF48" s="5"/>
      <c r="AG48" s="69"/>
    </row>
    <row r="49" spans="2:33">
      <c r="B49" s="18"/>
      <c r="C49" s="136" t="str">
        <f>IF(B49="","",VLOOKUP($B49&amp;"*",local,2,0))</f>
        <v/>
      </c>
      <c r="D49" s="76"/>
      <c r="E49" s="136" t="str">
        <f>IF($B49="","",VLOOKUP($B49&amp;"*",local,3,0))</f>
        <v/>
      </c>
      <c r="F49" s="80"/>
      <c r="G49" s="80"/>
      <c r="H49" s="80"/>
      <c r="I49" s="5"/>
      <c r="J49" s="5"/>
      <c r="K49" s="5"/>
      <c r="L49" s="5"/>
      <c r="M49" s="14"/>
      <c r="N49" s="14"/>
      <c r="O49" s="14"/>
      <c r="P49" s="14"/>
      <c r="Q49" s="204"/>
      <c r="R49" s="67"/>
      <c r="S49" s="5"/>
      <c r="T49" s="54"/>
      <c r="U49" s="130"/>
      <c r="V49" s="88"/>
      <c r="W49" s="5"/>
      <c r="X49" s="5"/>
      <c r="Y49" s="14"/>
      <c r="Z49" s="86"/>
      <c r="AA49" s="5"/>
      <c r="AB49" s="5"/>
      <c r="AC49" s="5"/>
      <c r="AD49" s="5"/>
      <c r="AE49" s="5"/>
      <c r="AF49" s="5"/>
      <c r="AG49" s="69"/>
    </row>
    <row r="50" spans="2:33">
      <c r="B50" s="18"/>
      <c r="C50" s="136" t="str">
        <f>IF(B50="","",VLOOKUP($B50&amp;"*",local,2,0))</f>
        <v/>
      </c>
      <c r="D50" s="76"/>
      <c r="E50" s="136" t="str">
        <f>IF($B50="","",VLOOKUP($B50&amp;"*",local,3,0))</f>
        <v/>
      </c>
      <c r="F50" s="80"/>
      <c r="G50" s="80"/>
      <c r="H50" s="80"/>
      <c r="I50" s="5"/>
      <c r="J50" s="5"/>
      <c r="K50" s="5"/>
      <c r="L50" s="5"/>
      <c r="M50" s="14"/>
      <c r="N50" s="14"/>
      <c r="O50" s="14"/>
      <c r="P50" s="14"/>
      <c r="Q50" s="204"/>
      <c r="R50" s="67"/>
      <c r="S50" s="5"/>
      <c r="T50" s="54"/>
      <c r="U50" s="130"/>
      <c r="V50" s="88"/>
      <c r="W50" s="5"/>
      <c r="X50" s="5"/>
      <c r="Y50" s="14"/>
      <c r="Z50" s="86"/>
      <c r="AA50" s="5"/>
      <c r="AB50" s="5"/>
      <c r="AC50" s="5"/>
      <c r="AD50" s="5"/>
      <c r="AE50" s="5"/>
      <c r="AF50" s="5"/>
      <c r="AG50" s="69"/>
    </row>
    <row r="51" spans="2:33" s="9" customFormat="1" ht="16" thickBot="1">
      <c r="B51" s="40" t="s">
        <v>23</v>
      </c>
      <c r="C51" s="30">
        <f ca="1">SUM(C11:C50)</f>
        <v>526.96999999999991</v>
      </c>
      <c r="D51" s="32"/>
      <c r="E51" s="30">
        <f ca="1">SUM(E11:E50)</f>
        <v>1756.51</v>
      </c>
      <c r="F51" s="32"/>
      <c r="G51" s="32"/>
      <c r="H51" s="28">
        <f>SUM(H11:H50)</f>
        <v>0</v>
      </c>
      <c r="I51" s="28">
        <f>SUM(I11:I50)</f>
        <v>0</v>
      </c>
      <c r="J51" s="28">
        <f>SUM(J11:J50)</f>
        <v>0</v>
      </c>
      <c r="K51" s="28">
        <f>SUM(K11:K50)</f>
        <v>0</v>
      </c>
      <c r="L51" s="28">
        <f>SUM(L11:L50)</f>
        <v>0</v>
      </c>
      <c r="M51" s="31"/>
      <c r="N51" s="31"/>
      <c r="O51" s="28"/>
      <c r="P51" s="28"/>
      <c r="Q51" s="32"/>
      <c r="R51" s="32"/>
      <c r="S51" s="32"/>
      <c r="T51" s="30">
        <f>SUM(T11:T50)</f>
        <v>0</v>
      </c>
      <c r="U51" s="30" t="e">
        <f>#REF!+U40+U41+U42+U44+U45+U46+U47+U48+U49+U50</f>
        <v>#REF!</v>
      </c>
      <c r="V51" s="30" t="e">
        <f>#REF!+V40+V41+V42+V44+V45+V46+V47+V48+V49+V50</f>
        <v>#REF!</v>
      </c>
      <c r="W51" s="28">
        <f>SUM(W11:W50)</f>
        <v>0</v>
      </c>
      <c r="X51" s="28">
        <f>SUM(X11:X50)</f>
        <v>0</v>
      </c>
      <c r="Y51" s="30" t="e">
        <f>#REF!+Y40+Y41+Y42+Y44+Y45+Y46+Y47+Y48+Y49+Y50</f>
        <v>#REF!</v>
      </c>
      <c r="Z51" s="30" t="e">
        <f>#REF!+Z40+Z41+Z42+Z44+Z45+Z46+Z47+Z48+Z49+Z50</f>
        <v>#REF!</v>
      </c>
      <c r="AA51" s="32"/>
      <c r="AB51" s="30" t="e">
        <f>#REF!+AB40+AB41+AB42+AB44+AB45+AB46+AB47+AB48+AB49+AB50</f>
        <v>#REF!</v>
      </c>
      <c r="AC51" s="30" t="e">
        <f>#REF!+AC40+AC41+AC42+AC44+AC45+AC46+AC47+AC48+AC49+AC50</f>
        <v>#REF!</v>
      </c>
      <c r="AD51" s="30" t="e">
        <f>#REF!+AD40+AD41+AD42+AD44+AD45+AD46+AD47+AD48+AD49+AD50</f>
        <v>#REF!</v>
      </c>
      <c r="AE51" s="28">
        <f>SUM(AE11:AE50)</f>
        <v>0</v>
      </c>
      <c r="AF51" s="28">
        <f>SUM(AF11:AF50)</f>
        <v>0</v>
      </c>
      <c r="AG51" s="68">
        <f>SUM(AG11:AG50)</f>
        <v>0</v>
      </c>
    </row>
    <row r="52" spans="2:33" ht="13" thickBot="1">
      <c r="B52" s="2"/>
    </row>
    <row r="53" spans="2:33" ht="15" customHeight="1">
      <c r="B53" s="188" t="s">
        <v>235</v>
      </c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89"/>
      <c r="AF53" s="189"/>
      <c r="AG53" s="190"/>
    </row>
    <row r="54" spans="2:33" ht="15.75" customHeight="1" thickBot="1">
      <c r="B54" s="212"/>
      <c r="C54" s="213"/>
      <c r="D54" s="213"/>
      <c r="E54" s="213"/>
      <c r="F54" s="213"/>
      <c r="G54" s="213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13"/>
      <c r="AE54" s="213"/>
      <c r="AF54" s="213"/>
      <c r="AG54" s="214"/>
    </row>
    <row r="55" spans="2:33" ht="13">
      <c r="B55" s="133" t="s">
        <v>128</v>
      </c>
      <c r="C55" s="77"/>
      <c r="D55" s="77"/>
      <c r="E55" s="78"/>
      <c r="F55" s="81"/>
      <c r="G55" s="81"/>
      <c r="H55" s="81">
        <v>5</v>
      </c>
      <c r="I55" s="125"/>
      <c r="J55" s="125"/>
      <c r="K55" s="125"/>
      <c r="L55" s="125"/>
      <c r="M55" s="47">
        <v>0</v>
      </c>
      <c r="N55" s="47"/>
      <c r="O55" s="41"/>
      <c r="P55" s="41"/>
      <c r="Q55" s="215"/>
      <c r="R55" s="215"/>
      <c r="S55" s="125"/>
      <c r="T55" s="47"/>
      <c r="U55" s="47"/>
      <c r="V55" s="89"/>
      <c r="W55" s="47"/>
      <c r="X55" s="106"/>
      <c r="Y55" s="17"/>
      <c r="Z55" s="17"/>
      <c r="AA55" s="95"/>
      <c r="AB55" s="42">
        <f>I55-O55-P55</f>
        <v>0</v>
      </c>
      <c r="AC55" s="42">
        <f>1.15*AB55</f>
        <v>0</v>
      </c>
      <c r="AD55" s="100">
        <f>AC55</f>
        <v>0</v>
      </c>
      <c r="AE55" s="132">
        <f>J55</f>
        <v>0</v>
      </c>
      <c r="AF55" s="60">
        <f>1.1*L55</f>
        <v>0</v>
      </c>
      <c r="AG55" s="61">
        <f>1.1*J55</f>
        <v>0</v>
      </c>
    </row>
    <row r="56" spans="2:33" s="4" customFormat="1" ht="13">
      <c r="B56" s="19" t="s">
        <v>137</v>
      </c>
      <c r="C56" s="119"/>
      <c r="D56" s="119"/>
      <c r="E56" s="114"/>
      <c r="F56" s="117"/>
      <c r="G56" s="117"/>
      <c r="H56" s="117" t="s">
        <v>19</v>
      </c>
      <c r="I56" s="130"/>
      <c r="J56" s="5"/>
      <c r="K56" s="5"/>
      <c r="L56" s="5"/>
      <c r="M56" s="130">
        <v>-90</v>
      </c>
      <c r="N56" s="130"/>
      <c r="O56" s="14"/>
      <c r="P56" s="14"/>
      <c r="Q56" s="204"/>
      <c r="R56" s="204"/>
      <c r="S56" s="55"/>
      <c r="T56" s="14"/>
      <c r="U56" s="14"/>
      <c r="V56" s="86"/>
      <c r="W56" s="57"/>
      <c r="X56" s="107"/>
      <c r="Y56" s="6"/>
      <c r="Z56" s="6"/>
      <c r="AA56" s="96"/>
      <c r="AB56" s="27">
        <f>+I56</f>
        <v>0</v>
      </c>
      <c r="AC56" s="27">
        <f t="shared" ref="AC56:AC67" si="1">1.15*AB56</f>
        <v>0</v>
      </c>
      <c r="AD56" s="99">
        <f>+V56*0.34*(Q55-F56)+0.34*N56*(21-F56)</f>
        <v>0</v>
      </c>
      <c r="AE56" s="35"/>
      <c r="AF56" s="54"/>
      <c r="AG56" s="59"/>
    </row>
    <row r="57" spans="2:33" s="4" customFormat="1" ht="13">
      <c r="B57" s="19" t="s">
        <v>138</v>
      </c>
      <c r="C57" s="119"/>
      <c r="D57" s="119"/>
      <c r="E57" s="114"/>
      <c r="F57" s="117"/>
      <c r="G57" s="117"/>
      <c r="H57" s="117" t="s">
        <v>19</v>
      </c>
      <c r="I57" s="130"/>
      <c r="J57" s="5"/>
      <c r="K57" s="5"/>
      <c r="L57" s="5"/>
      <c r="M57" s="130">
        <v>-90</v>
      </c>
      <c r="N57" s="130"/>
      <c r="O57" s="14"/>
      <c r="P57" s="14"/>
      <c r="Q57" s="204"/>
      <c r="R57" s="204"/>
      <c r="S57" s="55"/>
      <c r="T57" s="14"/>
      <c r="U57" s="14"/>
      <c r="V57" s="86"/>
      <c r="W57" s="57"/>
      <c r="X57" s="107"/>
      <c r="Y57" s="6"/>
      <c r="Z57" s="6"/>
      <c r="AA57" s="96"/>
      <c r="AB57" s="27">
        <f>+I57-O57</f>
        <v>0</v>
      </c>
      <c r="AC57" s="27">
        <f t="shared" si="1"/>
        <v>0</v>
      </c>
      <c r="AD57" s="99">
        <f>AC57</f>
        <v>0</v>
      </c>
      <c r="AE57" s="35"/>
      <c r="AF57" s="54"/>
      <c r="AG57" s="59"/>
    </row>
    <row r="58" spans="2:33" s="4" customFormat="1" ht="13">
      <c r="B58" s="20" t="s">
        <v>139</v>
      </c>
      <c r="C58" s="76"/>
      <c r="D58" s="76"/>
      <c r="E58" s="75"/>
      <c r="F58" s="80"/>
      <c r="G58" s="80"/>
      <c r="H58" s="80">
        <v>3</v>
      </c>
      <c r="I58" s="130"/>
      <c r="J58" s="130"/>
      <c r="K58" s="130"/>
      <c r="L58" s="130"/>
      <c r="M58" s="14">
        <v>0</v>
      </c>
      <c r="N58" s="14"/>
      <c r="O58" s="14"/>
      <c r="P58" s="14"/>
      <c r="Q58" s="204"/>
      <c r="R58" s="204"/>
      <c r="S58" s="130"/>
      <c r="T58" s="14"/>
      <c r="U58" s="14"/>
      <c r="V58" s="86"/>
      <c r="W58" s="57"/>
      <c r="X58" s="107"/>
      <c r="Y58" s="6"/>
      <c r="Z58" s="6"/>
      <c r="AA58" s="92"/>
      <c r="AB58" s="27">
        <f>I58-O58-P58</f>
        <v>0</v>
      </c>
      <c r="AC58" s="27">
        <f t="shared" si="1"/>
        <v>0</v>
      </c>
      <c r="AD58" s="101">
        <f>AC58</f>
        <v>0</v>
      </c>
      <c r="AE58" s="50">
        <f>J58</f>
        <v>0</v>
      </c>
      <c r="AF58" s="62">
        <f>1.1*L58</f>
        <v>0</v>
      </c>
      <c r="AG58" s="63">
        <f>1.1*J58</f>
        <v>0</v>
      </c>
    </row>
    <row r="59" spans="2:33" s="4" customFormat="1" ht="13">
      <c r="B59" s="20" t="s">
        <v>141</v>
      </c>
      <c r="C59" s="76"/>
      <c r="D59" s="76"/>
      <c r="E59" s="75"/>
      <c r="F59" s="80"/>
      <c r="G59" s="80"/>
      <c r="H59" s="80" t="s">
        <v>19</v>
      </c>
      <c r="I59" s="130"/>
      <c r="J59" s="5"/>
      <c r="K59" s="5"/>
      <c r="L59" s="5"/>
      <c r="M59" s="14">
        <v>0</v>
      </c>
      <c r="N59" s="14"/>
      <c r="O59" s="14"/>
      <c r="P59" s="14"/>
      <c r="Q59" s="204"/>
      <c r="R59" s="204"/>
      <c r="S59" s="130"/>
      <c r="T59" s="14"/>
      <c r="U59" s="14"/>
      <c r="V59" s="86"/>
      <c r="W59" s="57"/>
      <c r="X59" s="107"/>
      <c r="Y59" s="6"/>
      <c r="Z59" s="6"/>
      <c r="AA59" s="96"/>
      <c r="AB59" s="27">
        <f>+I59</f>
        <v>0</v>
      </c>
      <c r="AC59" s="27">
        <f t="shared" si="1"/>
        <v>0</v>
      </c>
      <c r="AD59" s="99">
        <f>+V59*0.34*(Q55-F59)</f>
        <v>0</v>
      </c>
      <c r="AE59" s="35"/>
      <c r="AF59" s="54"/>
      <c r="AG59" s="59"/>
    </row>
    <row r="60" spans="2:33" s="4" customFormat="1" ht="13">
      <c r="B60" s="21" t="s">
        <v>217</v>
      </c>
      <c r="C60" s="118"/>
      <c r="D60" s="118"/>
      <c r="E60" s="113"/>
      <c r="F60" s="116"/>
      <c r="G60" s="116"/>
      <c r="H60" s="116">
        <v>2</v>
      </c>
      <c r="I60" s="8"/>
      <c r="J60" s="15"/>
      <c r="K60" s="15"/>
      <c r="L60" s="15"/>
      <c r="M60" s="115">
        <v>0</v>
      </c>
      <c r="N60" s="115"/>
      <c r="O60" s="14"/>
      <c r="P60" s="14"/>
      <c r="Q60" s="204"/>
      <c r="R60" s="204"/>
      <c r="S60" s="130"/>
      <c r="T60" s="14"/>
      <c r="U60" s="115"/>
      <c r="V60" s="90"/>
      <c r="W60" s="57"/>
      <c r="X60" s="107"/>
      <c r="Y60" s="6"/>
      <c r="Z60" s="6"/>
      <c r="AA60" s="97"/>
      <c r="AB60" s="27">
        <f>I60-O60-P60</f>
        <v>0</v>
      </c>
      <c r="AC60" s="27">
        <f t="shared" si="1"/>
        <v>0</v>
      </c>
      <c r="AD60" s="101">
        <f>AC60</f>
        <v>0</v>
      </c>
      <c r="AE60" s="35"/>
      <c r="AF60" s="54"/>
      <c r="AG60" s="59"/>
    </row>
    <row r="61" spans="2:33" s="4" customFormat="1" ht="13">
      <c r="B61" s="21" t="s">
        <v>218</v>
      </c>
      <c r="C61" s="118"/>
      <c r="D61" s="118"/>
      <c r="E61" s="113"/>
      <c r="F61" s="116"/>
      <c r="G61" s="116"/>
      <c r="H61" s="116">
        <v>25</v>
      </c>
      <c r="I61" s="8"/>
      <c r="J61" s="7"/>
      <c r="K61" s="7"/>
      <c r="L61" s="7"/>
      <c r="M61" s="115">
        <v>0</v>
      </c>
      <c r="N61" s="115"/>
      <c r="O61" s="14"/>
      <c r="P61" s="14"/>
      <c r="Q61" s="204"/>
      <c r="R61" s="204"/>
      <c r="S61" s="130"/>
      <c r="T61" s="14"/>
      <c r="U61" s="115"/>
      <c r="V61" s="90"/>
      <c r="W61" s="57"/>
      <c r="X61" s="107"/>
      <c r="Y61" s="6"/>
      <c r="Z61" s="6"/>
      <c r="AA61" s="98"/>
      <c r="AB61" s="27">
        <f>I61-O61-P61</f>
        <v>0</v>
      </c>
      <c r="AC61" s="27">
        <f t="shared" si="1"/>
        <v>0</v>
      </c>
      <c r="AD61" s="101">
        <f>AC61</f>
        <v>0</v>
      </c>
      <c r="AE61" s="35"/>
      <c r="AF61" s="54"/>
      <c r="AG61" s="59"/>
    </row>
    <row r="62" spans="2:33" s="4" customFormat="1" ht="13">
      <c r="B62" s="20" t="s">
        <v>219</v>
      </c>
      <c r="C62" s="76"/>
      <c r="D62" s="76"/>
      <c r="E62" s="75"/>
      <c r="F62" s="80"/>
      <c r="G62" s="80"/>
      <c r="H62" s="80">
        <v>3</v>
      </c>
      <c r="I62" s="130"/>
      <c r="J62" s="5"/>
      <c r="K62" s="5"/>
      <c r="L62" s="5"/>
      <c r="M62" s="14">
        <v>0</v>
      </c>
      <c r="N62" s="14"/>
      <c r="O62" s="14"/>
      <c r="P62" s="14"/>
      <c r="Q62" s="204"/>
      <c r="R62" s="204"/>
      <c r="S62" s="130"/>
      <c r="T62" s="14"/>
      <c r="U62" s="14"/>
      <c r="V62" s="86"/>
      <c r="W62" s="57"/>
      <c r="X62" s="107"/>
      <c r="Y62" s="6"/>
      <c r="Z62" s="6"/>
      <c r="AA62" s="96"/>
      <c r="AB62" s="27">
        <f>I62-O62-P62</f>
        <v>0</v>
      </c>
      <c r="AC62" s="27">
        <f t="shared" si="1"/>
        <v>0</v>
      </c>
      <c r="AD62" s="99">
        <f>AC62</f>
        <v>0</v>
      </c>
      <c r="AE62" s="35"/>
      <c r="AF62" s="54"/>
      <c r="AG62" s="59"/>
    </row>
    <row r="63" spans="2:33" ht="13">
      <c r="B63" s="18" t="s">
        <v>145</v>
      </c>
      <c r="C63" s="76"/>
      <c r="D63" s="76"/>
      <c r="E63" s="75"/>
      <c r="F63" s="80"/>
      <c r="G63" s="80"/>
      <c r="H63" s="80" t="s">
        <v>19</v>
      </c>
      <c r="I63" s="126"/>
      <c r="J63" s="126"/>
      <c r="K63" s="126"/>
      <c r="L63" s="126"/>
      <c r="M63" s="14">
        <v>-166</v>
      </c>
      <c r="N63" s="57"/>
      <c r="O63" s="14"/>
      <c r="P63" s="14"/>
      <c r="Q63" s="204"/>
      <c r="R63" s="204"/>
      <c r="S63" s="126"/>
      <c r="T63" s="57"/>
      <c r="U63" s="57"/>
      <c r="V63" s="86"/>
      <c r="W63" s="57"/>
      <c r="X63" s="107"/>
      <c r="Y63" s="6"/>
      <c r="Z63" s="6"/>
      <c r="AA63" s="92"/>
      <c r="AB63" s="27">
        <f>I63-O63-P63</f>
        <v>0</v>
      </c>
      <c r="AC63" s="27">
        <f t="shared" si="1"/>
        <v>0</v>
      </c>
      <c r="AD63" s="101">
        <f>AC63</f>
        <v>0</v>
      </c>
      <c r="AE63" s="49">
        <f>J63</f>
        <v>0</v>
      </c>
      <c r="AF63" s="62">
        <f>1.1*L63</f>
        <v>0</v>
      </c>
      <c r="AG63" s="63">
        <f>1.1*J63</f>
        <v>0</v>
      </c>
    </row>
    <row r="64" spans="2:33" ht="13">
      <c r="B64" s="38" t="s">
        <v>133</v>
      </c>
      <c r="C64" s="76"/>
      <c r="D64" s="76"/>
      <c r="E64" s="75"/>
      <c r="F64" s="82"/>
      <c r="G64" s="80"/>
      <c r="H64" s="80" t="s">
        <v>19</v>
      </c>
      <c r="I64" s="126"/>
      <c r="J64" s="5"/>
      <c r="K64" s="5"/>
      <c r="L64" s="5"/>
      <c r="M64" s="57">
        <v>-90</v>
      </c>
      <c r="N64" s="57"/>
      <c r="O64" s="14"/>
      <c r="P64" s="14"/>
      <c r="Q64" s="204"/>
      <c r="R64" s="204"/>
      <c r="S64" s="126"/>
      <c r="T64" s="57"/>
      <c r="U64" s="57"/>
      <c r="V64" s="86"/>
      <c r="W64" s="57"/>
      <c r="X64" s="107"/>
      <c r="Y64" s="6"/>
      <c r="Z64" s="6"/>
      <c r="AA64" s="96"/>
      <c r="AB64" s="27">
        <f>I64-P64</f>
        <v>0</v>
      </c>
      <c r="AC64" s="27">
        <f t="shared" si="1"/>
        <v>0</v>
      </c>
      <c r="AD64" s="102">
        <v>0</v>
      </c>
      <c r="AE64" s="35"/>
      <c r="AF64" s="54"/>
      <c r="AG64" s="59"/>
    </row>
    <row r="65" spans="2:33" ht="13">
      <c r="B65" s="18" t="s">
        <v>220</v>
      </c>
      <c r="C65" s="76"/>
      <c r="D65" s="76"/>
      <c r="E65" s="75"/>
      <c r="F65" s="80"/>
      <c r="G65" s="80"/>
      <c r="H65" s="80">
        <v>25</v>
      </c>
      <c r="I65" s="126"/>
      <c r="J65" s="126"/>
      <c r="K65" s="126"/>
      <c r="L65" s="126"/>
      <c r="M65" s="57">
        <v>0</v>
      </c>
      <c r="N65" s="57"/>
      <c r="O65" s="14"/>
      <c r="P65" s="14"/>
      <c r="Q65" s="204"/>
      <c r="R65" s="204"/>
      <c r="S65" s="126"/>
      <c r="T65" s="57"/>
      <c r="U65" s="57"/>
      <c r="V65" s="86"/>
      <c r="W65" s="57"/>
      <c r="X65" s="107"/>
      <c r="Y65" s="6"/>
      <c r="Z65" s="6"/>
      <c r="AA65" s="92"/>
      <c r="AB65" s="27">
        <f>I65-O65-P65</f>
        <v>0</v>
      </c>
      <c r="AC65" s="27">
        <f t="shared" si="1"/>
        <v>0</v>
      </c>
      <c r="AD65" s="101">
        <f>AC65</f>
        <v>0</v>
      </c>
      <c r="AE65" s="49">
        <f>J65</f>
        <v>0</v>
      </c>
      <c r="AF65" s="62">
        <f>1.1*L65</f>
        <v>0</v>
      </c>
      <c r="AG65" s="63">
        <f>1.1*J65</f>
        <v>0</v>
      </c>
    </row>
    <row r="66" spans="2:33" s="4" customFormat="1" ht="13">
      <c r="B66" s="20" t="s">
        <v>221</v>
      </c>
      <c r="C66" s="76"/>
      <c r="D66" s="76"/>
      <c r="E66" s="75"/>
      <c r="F66" s="80"/>
      <c r="G66" s="80"/>
      <c r="H66" s="80" t="s">
        <v>19</v>
      </c>
      <c r="I66" s="130"/>
      <c r="J66" s="5"/>
      <c r="K66" s="5"/>
      <c r="L66" s="5"/>
      <c r="M66" s="14">
        <v>0</v>
      </c>
      <c r="N66" s="14"/>
      <c r="O66" s="14"/>
      <c r="P66" s="14"/>
      <c r="Q66" s="204"/>
      <c r="R66" s="204"/>
      <c r="S66" s="130"/>
      <c r="T66" s="14"/>
      <c r="U66" s="130"/>
      <c r="V66" s="88"/>
      <c r="W66" s="57"/>
      <c r="X66" s="107"/>
      <c r="Y66" s="6"/>
      <c r="Z66" s="6"/>
      <c r="AA66" s="96"/>
      <c r="AB66" s="27">
        <f>I66</f>
        <v>0</v>
      </c>
      <c r="AC66" s="27">
        <f t="shared" si="1"/>
        <v>0</v>
      </c>
      <c r="AD66" s="102">
        <f>+N66*0.34*(19-17)</f>
        <v>0</v>
      </c>
      <c r="AE66" s="35"/>
      <c r="AF66" s="54"/>
      <c r="AG66" s="59"/>
    </row>
    <row r="67" spans="2:33" s="4" customFormat="1" ht="13">
      <c r="B67" s="20" t="s">
        <v>222</v>
      </c>
      <c r="C67" s="76"/>
      <c r="D67" s="76"/>
      <c r="E67" s="75"/>
      <c r="F67" s="80"/>
      <c r="G67" s="80"/>
      <c r="H67" s="80" t="s">
        <v>19</v>
      </c>
      <c r="I67" s="130"/>
      <c r="J67" s="5"/>
      <c r="K67" s="5"/>
      <c r="L67" s="5"/>
      <c r="M67" s="14">
        <v>0</v>
      </c>
      <c r="N67" s="14"/>
      <c r="O67" s="14"/>
      <c r="P67" s="14"/>
      <c r="Q67" s="204"/>
      <c r="R67" s="204"/>
      <c r="S67" s="130"/>
      <c r="T67" s="14"/>
      <c r="U67" s="130"/>
      <c r="V67" s="88"/>
      <c r="W67" s="57"/>
      <c r="X67" s="107"/>
      <c r="Y67" s="6"/>
      <c r="Z67" s="6"/>
      <c r="AA67" s="96"/>
      <c r="AB67" s="14">
        <f>I67</f>
        <v>0</v>
      </c>
      <c r="AC67" s="27">
        <f t="shared" si="1"/>
        <v>0</v>
      </c>
      <c r="AD67" s="102">
        <f>+N67*0.34*(19-17)</f>
        <v>0</v>
      </c>
      <c r="AE67" s="35"/>
      <c r="AF67" s="5"/>
      <c r="AG67" s="59"/>
    </row>
    <row r="68" spans="2:33" s="4" customFormat="1">
      <c r="B68" s="20" t="s">
        <v>223</v>
      </c>
      <c r="C68" s="76"/>
      <c r="D68" s="76"/>
      <c r="E68" s="75"/>
      <c r="F68" s="80"/>
      <c r="G68" s="80"/>
      <c r="H68" s="80" t="s">
        <v>19</v>
      </c>
      <c r="I68" s="5"/>
      <c r="J68" s="5"/>
      <c r="K68" s="5"/>
      <c r="L68" s="5"/>
      <c r="M68" s="14">
        <v>0</v>
      </c>
      <c r="N68" s="14"/>
      <c r="O68" s="14"/>
      <c r="P68" s="14"/>
      <c r="Q68" s="204"/>
      <c r="R68" s="204"/>
      <c r="S68" s="130"/>
      <c r="T68" s="14"/>
      <c r="U68" s="130"/>
      <c r="V68" s="88"/>
      <c r="W68" s="57"/>
      <c r="X68" s="107"/>
      <c r="Y68" s="6"/>
      <c r="Z68" s="6"/>
      <c r="AA68" s="92"/>
      <c r="AB68" s="5"/>
      <c r="AC68" s="35"/>
      <c r="AD68" s="103"/>
      <c r="AE68" s="35"/>
      <c r="AF68" s="5"/>
      <c r="AG68" s="59"/>
    </row>
    <row r="69" spans="2:33" s="4" customFormat="1">
      <c r="B69" s="20" t="s">
        <v>224</v>
      </c>
      <c r="C69" s="76"/>
      <c r="D69" s="76"/>
      <c r="E69" s="75"/>
      <c r="F69" s="80"/>
      <c r="G69" s="80"/>
      <c r="H69" s="80" t="s">
        <v>19</v>
      </c>
      <c r="I69" s="5"/>
      <c r="J69" s="5"/>
      <c r="K69" s="5"/>
      <c r="L69" s="5"/>
      <c r="M69" s="14">
        <v>0</v>
      </c>
      <c r="N69" s="14"/>
      <c r="O69" s="14"/>
      <c r="P69" s="14"/>
      <c r="Q69" s="204"/>
      <c r="R69" s="204"/>
      <c r="S69" s="130"/>
      <c r="T69" s="14"/>
      <c r="U69" s="130"/>
      <c r="V69" s="88"/>
      <c r="W69" s="57"/>
      <c r="X69" s="107"/>
      <c r="Y69" s="6"/>
      <c r="Z69" s="6"/>
      <c r="AA69" s="92"/>
      <c r="AB69" s="5"/>
      <c r="AC69" s="35"/>
      <c r="AD69" s="103"/>
      <c r="AE69" s="35"/>
      <c r="AF69" s="5"/>
      <c r="AG69" s="59"/>
    </row>
    <row r="70" spans="2:33" s="4" customFormat="1" ht="13.5" thickBot="1">
      <c r="B70" s="43" t="s">
        <v>225</v>
      </c>
      <c r="C70" s="74"/>
      <c r="D70" s="74"/>
      <c r="E70" s="79"/>
      <c r="F70" s="83"/>
      <c r="G70" s="83"/>
      <c r="H70" s="84" t="s">
        <v>19</v>
      </c>
      <c r="I70" s="24"/>
      <c r="J70" s="44"/>
      <c r="K70" s="44"/>
      <c r="L70" s="44"/>
      <c r="M70" s="45">
        <v>0</v>
      </c>
      <c r="N70" s="45"/>
      <c r="O70" s="45"/>
      <c r="P70" s="45"/>
      <c r="Q70" s="216"/>
      <c r="R70" s="216"/>
      <c r="S70" s="44"/>
      <c r="T70" s="45"/>
      <c r="U70" s="44"/>
      <c r="V70" s="91"/>
      <c r="W70" s="48"/>
      <c r="X70" s="85"/>
      <c r="Y70" s="46"/>
      <c r="Z70" s="46"/>
      <c r="AA70" s="121"/>
      <c r="AB70" s="24"/>
      <c r="AC70" s="37"/>
      <c r="AD70" s="104"/>
      <c r="AE70" s="52">
        <f>J70</f>
        <v>0</v>
      </c>
      <c r="AF70" s="64">
        <f>1.1*L70</f>
        <v>0</v>
      </c>
      <c r="AG70" s="65">
        <f>1.1*J70</f>
        <v>0</v>
      </c>
    </row>
    <row r="71" spans="2:33" s="9" customFormat="1" ht="16" thickBot="1">
      <c r="B71" s="10" t="s">
        <v>23</v>
      </c>
      <c r="C71" s="13">
        <f>SUM(C60:C70)</f>
        <v>0</v>
      </c>
      <c r="D71" s="12"/>
      <c r="E71" s="13">
        <f>SUM(E60:E70)</f>
        <v>0</v>
      </c>
      <c r="F71" s="12"/>
      <c r="G71" s="12"/>
      <c r="H71" s="11">
        <f>SUM(H60:H70)</f>
        <v>55</v>
      </c>
      <c r="I71" s="11">
        <f>SUM(I55:I70)</f>
        <v>0</v>
      </c>
      <c r="J71" s="11">
        <f>SUM(J55:J70)</f>
        <v>0</v>
      </c>
      <c r="K71" s="11">
        <f>SUM(K55:K70)</f>
        <v>0</v>
      </c>
      <c r="L71" s="11">
        <f>SUM(L55:L70)</f>
        <v>0</v>
      </c>
      <c r="M71" s="16"/>
      <c r="N71" s="16"/>
      <c r="O71" s="11"/>
      <c r="P71" s="11"/>
      <c r="Q71" s="12"/>
      <c r="R71" s="12"/>
      <c r="S71" s="12"/>
      <c r="T71" s="13">
        <f>SUM(T55:T70)</f>
        <v>0</v>
      </c>
      <c r="U71" s="13">
        <f>SUM(U55:U70)</f>
        <v>0</v>
      </c>
      <c r="V71" s="13">
        <f>SUM(V55:V70)</f>
        <v>0</v>
      </c>
      <c r="W71" s="13">
        <f>SUM(W55:W70)</f>
        <v>0</v>
      </c>
      <c r="X71" s="13">
        <f>SUM(X55:X70)</f>
        <v>0</v>
      </c>
      <c r="Y71" s="13">
        <f>SUM(Y60:Y70)</f>
        <v>0</v>
      </c>
      <c r="Z71" s="13">
        <f>SUM(Z60:Z70)</f>
        <v>0</v>
      </c>
      <c r="AA71" s="12"/>
      <c r="AB71" s="13">
        <f>SUM(AB60:AB70)</f>
        <v>0</v>
      </c>
      <c r="AC71" s="34">
        <f>SUM(AC55:AC67)</f>
        <v>0</v>
      </c>
      <c r="AD71" s="56">
        <f>SUM(AD55:AD67)</f>
        <v>0</v>
      </c>
      <c r="AE71" s="53">
        <f>SUM(AE60:AE70)</f>
        <v>0</v>
      </c>
      <c r="AF71" s="13">
        <f>SUM(AF55:AF70)</f>
        <v>0</v>
      </c>
      <c r="AG71" s="58">
        <f>SUM(AG55:AG70)</f>
        <v>0</v>
      </c>
    </row>
    <row r="73" spans="2:33" ht="15" hidden="1" customHeight="1">
      <c r="B73" s="191" t="s">
        <v>34</v>
      </c>
      <c r="C73" s="192"/>
      <c r="D73" s="192"/>
      <c r="E73" s="192"/>
      <c r="F73" s="192"/>
      <c r="G73" s="192"/>
      <c r="H73" s="192"/>
      <c r="I73" s="192"/>
      <c r="J73" s="192"/>
      <c r="K73" s="192"/>
      <c r="L73" s="192"/>
      <c r="M73" s="192"/>
      <c r="N73" s="192"/>
      <c r="O73" s="192"/>
      <c r="P73" s="192"/>
      <c r="Q73" s="192"/>
      <c r="R73" s="192"/>
      <c r="S73" s="192"/>
      <c r="T73" s="192"/>
      <c r="U73" s="192"/>
      <c r="V73" s="192"/>
      <c r="W73" s="192"/>
      <c r="X73" s="192"/>
      <c r="Y73" s="192"/>
      <c r="Z73" s="192"/>
      <c r="AA73" s="192"/>
      <c r="AB73" s="192"/>
      <c r="AC73" s="192"/>
      <c r="AD73" s="192"/>
      <c r="AE73" s="192"/>
      <c r="AF73" s="192"/>
      <c r="AG73" s="192"/>
    </row>
    <row r="74" spans="2:33" ht="15" hidden="1" customHeight="1">
      <c r="B74" s="191"/>
      <c r="C74" s="192"/>
      <c r="D74" s="192"/>
      <c r="E74" s="192"/>
      <c r="F74" s="192"/>
      <c r="G74" s="192"/>
      <c r="H74" s="192"/>
      <c r="I74" s="192"/>
      <c r="J74" s="192"/>
      <c r="K74" s="192"/>
      <c r="L74" s="192"/>
      <c r="M74" s="192"/>
      <c r="N74" s="192"/>
      <c r="O74" s="192"/>
      <c r="P74" s="192"/>
      <c r="Q74" s="192"/>
      <c r="R74" s="192"/>
      <c r="S74" s="192"/>
      <c r="T74" s="192"/>
      <c r="U74" s="192"/>
      <c r="V74" s="192"/>
      <c r="W74" s="192"/>
      <c r="X74" s="192"/>
      <c r="Y74" s="192"/>
      <c r="Z74" s="192"/>
      <c r="AA74" s="192"/>
      <c r="AB74" s="192"/>
      <c r="AC74" s="192"/>
      <c r="AD74" s="192"/>
      <c r="AE74" s="192"/>
      <c r="AF74" s="192"/>
      <c r="AG74" s="192"/>
    </row>
    <row r="75" spans="2:33" ht="25" hidden="1">
      <c r="B75" s="29" t="s">
        <v>39</v>
      </c>
      <c r="C75" s="126">
        <v>1596</v>
      </c>
      <c r="D75" s="126" t="s">
        <v>24</v>
      </c>
      <c r="E75" s="126" t="s">
        <v>24</v>
      </c>
      <c r="F75" s="126">
        <v>19</v>
      </c>
      <c r="G75" s="126" t="s">
        <v>18</v>
      </c>
      <c r="H75" s="126">
        <v>5</v>
      </c>
      <c r="I75" s="57">
        <f>55249/2</f>
        <v>27624.5</v>
      </c>
      <c r="J75" s="5"/>
      <c r="K75" s="5"/>
      <c r="L75" s="5"/>
      <c r="M75" s="126"/>
      <c r="N75" s="126"/>
      <c r="O75" s="14">
        <f>26860*0.34*(19+5)</f>
        <v>219177.60000000003</v>
      </c>
      <c r="P75" s="14">
        <f>26860*0.34*(19+5)</f>
        <v>219177.60000000003</v>
      </c>
      <c r="Q75" s="126"/>
      <c r="R75" s="126"/>
      <c r="S75" s="126"/>
      <c r="T75" s="126"/>
      <c r="U75" s="126">
        <f>80580/2</f>
        <v>40290</v>
      </c>
      <c r="V75" s="126">
        <f>80580/2</f>
        <v>40290</v>
      </c>
      <c r="W75" s="126"/>
      <c r="X75" s="126"/>
      <c r="Y75" s="126"/>
      <c r="Z75" s="126"/>
      <c r="AA75" s="5"/>
      <c r="AB75" s="5"/>
      <c r="AC75" s="5"/>
      <c r="AD75" s="130"/>
      <c r="AE75" s="5"/>
      <c r="AF75" s="126"/>
      <c r="AG75" s="126"/>
    </row>
    <row r="76" spans="2:33" ht="25" hidden="1">
      <c r="B76" s="29" t="s">
        <v>40</v>
      </c>
      <c r="C76" s="126"/>
      <c r="D76" s="126"/>
      <c r="E76" s="126"/>
      <c r="F76" s="126"/>
      <c r="G76" s="126"/>
      <c r="H76" s="126"/>
      <c r="I76" s="57"/>
      <c r="J76" s="5"/>
      <c r="K76" s="5"/>
      <c r="L76" s="5"/>
      <c r="M76" s="126"/>
      <c r="N76" s="126"/>
      <c r="O76" s="14"/>
      <c r="P76" s="14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5"/>
      <c r="AB76" s="5"/>
      <c r="AC76" s="5"/>
      <c r="AD76" s="130"/>
      <c r="AE76" s="5"/>
      <c r="AF76" s="126"/>
      <c r="AG76" s="126"/>
    </row>
    <row r="77" spans="2:33" hidden="1"/>
    <row r="78" spans="2:33" ht="15" hidden="1" customHeight="1">
      <c r="B78" s="217" t="s">
        <v>34</v>
      </c>
      <c r="C78" s="218"/>
      <c r="D78" s="218"/>
      <c r="E78" s="218"/>
      <c r="F78" s="218"/>
      <c r="G78" s="218"/>
      <c r="H78" s="218"/>
      <c r="I78" s="218"/>
      <c r="J78" s="218"/>
      <c r="K78" s="218"/>
      <c r="L78" s="218"/>
      <c r="M78" s="218"/>
      <c r="N78" s="218"/>
      <c r="O78" s="218"/>
      <c r="P78" s="218"/>
      <c r="Q78" s="218"/>
      <c r="R78" s="218"/>
      <c r="S78" s="218"/>
      <c r="T78" s="218"/>
      <c r="U78" s="218"/>
      <c r="V78" s="218"/>
      <c r="W78" s="218"/>
      <c r="X78" s="218"/>
      <c r="Y78" s="218"/>
      <c r="Z78" s="218"/>
      <c r="AA78" s="218"/>
      <c r="AB78" s="218"/>
      <c r="AC78" s="218"/>
      <c r="AD78" s="218"/>
      <c r="AE78" s="218"/>
      <c r="AF78" s="218"/>
      <c r="AG78" s="218"/>
    </row>
    <row r="79" spans="2:33" ht="15" hidden="1" customHeight="1">
      <c r="B79" s="217"/>
      <c r="C79" s="218"/>
      <c r="D79" s="218"/>
      <c r="E79" s="218"/>
      <c r="F79" s="218"/>
      <c r="G79" s="218"/>
      <c r="H79" s="218"/>
      <c r="I79" s="218"/>
      <c r="J79" s="218"/>
      <c r="K79" s="218"/>
      <c r="L79" s="218"/>
      <c r="M79" s="218"/>
      <c r="N79" s="218"/>
      <c r="O79" s="218"/>
      <c r="P79" s="218"/>
      <c r="Q79" s="218"/>
      <c r="R79" s="218"/>
      <c r="S79" s="218"/>
      <c r="T79" s="218"/>
      <c r="U79" s="218"/>
      <c r="V79" s="218"/>
      <c r="W79" s="218"/>
      <c r="X79" s="218"/>
      <c r="Y79" s="218"/>
      <c r="Z79" s="218"/>
      <c r="AA79" s="218"/>
      <c r="AB79" s="218"/>
      <c r="AC79" s="218"/>
      <c r="AD79" s="218"/>
      <c r="AE79" s="218"/>
      <c r="AF79" s="218"/>
      <c r="AG79" s="218"/>
    </row>
    <row r="80" spans="2:33" ht="25" hidden="1">
      <c r="B80" s="29" t="s">
        <v>39</v>
      </c>
      <c r="C80" s="126">
        <v>1596</v>
      </c>
      <c r="D80" s="126" t="s">
        <v>24</v>
      </c>
      <c r="E80" s="126" t="s">
        <v>24</v>
      </c>
      <c r="F80" s="126">
        <v>19</v>
      </c>
      <c r="G80" s="126" t="s">
        <v>18</v>
      </c>
      <c r="H80" s="126">
        <v>5</v>
      </c>
      <c r="I80" s="57">
        <f>55249/2</f>
        <v>27624.5</v>
      </c>
      <c r="J80" s="5"/>
      <c r="K80" s="5"/>
      <c r="L80" s="5"/>
      <c r="M80" s="126"/>
      <c r="N80" s="126"/>
      <c r="O80" s="14">
        <f>26860*0.34*(19+5)</f>
        <v>219177.60000000003</v>
      </c>
      <c r="P80" s="14">
        <f>26860*0.34*(19+5)</f>
        <v>219177.60000000003</v>
      </c>
      <c r="Q80" s="126"/>
      <c r="R80" s="126"/>
      <c r="S80" s="126"/>
      <c r="T80" s="126"/>
      <c r="U80" s="126">
        <v>40290</v>
      </c>
      <c r="V80" s="126">
        <v>40290</v>
      </c>
      <c r="W80" s="126"/>
      <c r="X80" s="126"/>
      <c r="Y80" s="126"/>
      <c r="Z80" s="126"/>
      <c r="AA80" s="5"/>
      <c r="AB80" s="5"/>
      <c r="AC80" s="5"/>
      <c r="AD80" s="130"/>
      <c r="AE80" s="5"/>
      <c r="AF80" s="126"/>
      <c r="AG80" s="126"/>
    </row>
    <row r="81" spans="2:33" ht="25" hidden="1">
      <c r="B81" s="29" t="s">
        <v>40</v>
      </c>
      <c r="C81" s="126"/>
      <c r="D81" s="126"/>
      <c r="E81" s="126"/>
      <c r="F81" s="126"/>
      <c r="G81" s="126"/>
      <c r="H81" s="126"/>
      <c r="I81" s="57"/>
      <c r="J81" s="5"/>
      <c r="K81" s="5"/>
      <c r="L81" s="5"/>
      <c r="M81" s="126"/>
      <c r="N81" s="126"/>
      <c r="O81" s="14"/>
      <c r="P81" s="14"/>
      <c r="Q81" s="126"/>
      <c r="R81" s="126"/>
      <c r="S81" s="126"/>
      <c r="T81" s="126"/>
      <c r="U81" s="126"/>
      <c r="V81" s="126"/>
      <c r="W81" s="126"/>
      <c r="X81" s="126"/>
      <c r="Y81" s="126"/>
      <c r="Z81" s="126"/>
      <c r="AA81" s="5"/>
      <c r="AB81" s="5"/>
      <c r="AC81" s="5"/>
      <c r="AD81" s="130"/>
      <c r="AE81" s="5"/>
      <c r="AF81" s="126"/>
      <c r="AG81" s="126"/>
    </row>
    <row r="82" spans="2:33" hidden="1"/>
    <row r="83" spans="2:33" ht="15" hidden="1" customHeight="1">
      <c r="B83" s="217" t="s">
        <v>35</v>
      </c>
      <c r="C83" s="218"/>
      <c r="D83" s="218"/>
      <c r="E83" s="218"/>
      <c r="F83" s="218"/>
      <c r="G83" s="218"/>
      <c r="H83" s="218"/>
      <c r="I83" s="218"/>
      <c r="J83" s="218"/>
      <c r="K83" s="218"/>
      <c r="L83" s="218"/>
      <c r="M83" s="218"/>
      <c r="N83" s="218"/>
      <c r="O83" s="218"/>
      <c r="P83" s="218"/>
      <c r="Q83" s="218"/>
      <c r="R83" s="218"/>
      <c r="S83" s="218"/>
      <c r="T83" s="218"/>
      <c r="U83" s="218"/>
      <c r="V83" s="218"/>
      <c r="W83" s="218"/>
      <c r="X83" s="218"/>
      <c r="Y83" s="218"/>
      <c r="Z83" s="218"/>
      <c r="AA83" s="218"/>
      <c r="AB83" s="218"/>
      <c r="AC83" s="218"/>
      <c r="AD83" s="218"/>
      <c r="AE83" s="218"/>
      <c r="AF83" s="218"/>
      <c r="AG83" s="218"/>
    </row>
    <row r="84" spans="2:33" ht="15" hidden="1" customHeight="1">
      <c r="B84" s="217"/>
      <c r="C84" s="218"/>
      <c r="D84" s="218"/>
      <c r="E84" s="218"/>
      <c r="F84" s="218"/>
      <c r="G84" s="218"/>
      <c r="H84" s="218"/>
      <c r="I84" s="218"/>
      <c r="J84" s="218"/>
      <c r="K84" s="218"/>
      <c r="L84" s="218"/>
      <c r="M84" s="218"/>
      <c r="N84" s="218"/>
      <c r="O84" s="218"/>
      <c r="P84" s="218"/>
      <c r="Q84" s="218"/>
      <c r="R84" s="218"/>
      <c r="S84" s="218"/>
      <c r="T84" s="218"/>
      <c r="U84" s="218"/>
      <c r="V84" s="218"/>
      <c r="W84" s="218"/>
      <c r="X84" s="218"/>
      <c r="Y84" s="218"/>
      <c r="Z84" s="218"/>
      <c r="AA84" s="218"/>
      <c r="AB84" s="218"/>
      <c r="AC84" s="218"/>
      <c r="AD84" s="218"/>
      <c r="AE84" s="218"/>
      <c r="AF84" s="218"/>
      <c r="AG84" s="218"/>
    </row>
    <row r="85" spans="2:33" hidden="1">
      <c r="B85" s="3" t="s">
        <v>36</v>
      </c>
      <c r="C85" s="126">
        <v>1596</v>
      </c>
      <c r="D85" s="126" t="s">
        <v>24</v>
      </c>
      <c r="E85" s="126" t="s">
        <v>24</v>
      </c>
      <c r="F85" s="126">
        <v>5</v>
      </c>
      <c r="G85" s="126" t="s">
        <v>18</v>
      </c>
      <c r="H85" s="126">
        <v>0</v>
      </c>
      <c r="I85" s="126">
        <v>34478</v>
      </c>
      <c r="J85" s="5"/>
      <c r="K85" s="5"/>
      <c r="L85" s="5"/>
      <c r="M85" s="126"/>
      <c r="N85" s="126"/>
      <c r="O85" s="5"/>
      <c r="P85" s="5"/>
      <c r="Q85" s="126"/>
      <c r="R85" s="126"/>
      <c r="S85" s="126"/>
      <c r="T85" s="126"/>
      <c r="U85" s="126"/>
      <c r="V85" s="126"/>
      <c r="W85" s="126"/>
      <c r="X85" s="126"/>
      <c r="Y85" s="126"/>
      <c r="Z85" s="126"/>
      <c r="AA85" s="130" t="s">
        <v>20</v>
      </c>
      <c r="AB85" s="130">
        <f>I85</f>
        <v>34478</v>
      </c>
      <c r="AC85" s="130"/>
      <c r="AD85" s="130"/>
      <c r="AE85" s="5"/>
      <c r="AF85" s="126"/>
      <c r="AG85" s="126"/>
    </row>
    <row r="86" spans="2:33" hidden="1"/>
    <row r="87" spans="2:33" hidden="1"/>
    <row r="88" spans="2:33" ht="13" thickBot="1"/>
    <row r="89" spans="2:33" ht="15" customHeight="1">
      <c r="B89" s="219" t="s">
        <v>21</v>
      </c>
      <c r="C89" s="220"/>
      <c r="D89" s="220"/>
      <c r="E89" s="220"/>
      <c r="F89" s="220"/>
      <c r="G89" s="220"/>
      <c r="H89" s="220"/>
      <c r="I89" s="220"/>
      <c r="J89" s="220"/>
      <c r="K89" s="220"/>
      <c r="L89" s="220"/>
      <c r="M89" s="220"/>
      <c r="N89" s="220"/>
      <c r="O89" s="220"/>
      <c r="P89" s="220"/>
      <c r="Q89" s="220"/>
      <c r="R89" s="220"/>
      <c r="S89" s="220"/>
      <c r="T89" s="220"/>
      <c r="U89" s="220"/>
      <c r="V89" s="220"/>
      <c r="W89" s="220"/>
      <c r="X89" s="220"/>
      <c r="Y89" s="220"/>
      <c r="Z89" s="220"/>
      <c r="AA89" s="220"/>
      <c r="AB89" s="220"/>
      <c r="AC89" s="220"/>
      <c r="AD89" s="220"/>
      <c r="AE89" s="220"/>
      <c r="AF89" s="220"/>
      <c r="AG89" s="221"/>
    </row>
    <row r="90" spans="2:33" ht="15" customHeight="1" thickBot="1">
      <c r="B90" s="222"/>
      <c r="C90" s="223"/>
      <c r="D90" s="223"/>
      <c r="E90" s="223"/>
      <c r="F90" s="223"/>
      <c r="G90" s="223"/>
      <c r="H90" s="223"/>
      <c r="I90" s="223"/>
      <c r="J90" s="223"/>
      <c r="K90" s="223"/>
      <c r="L90" s="223"/>
      <c r="M90" s="223"/>
      <c r="N90" s="223"/>
      <c r="O90" s="223"/>
      <c r="P90" s="223"/>
      <c r="Q90" s="223"/>
      <c r="R90" s="223"/>
      <c r="S90" s="223"/>
      <c r="T90" s="223"/>
      <c r="U90" s="223"/>
      <c r="V90" s="223"/>
      <c r="W90" s="223"/>
      <c r="X90" s="223"/>
      <c r="Y90" s="223"/>
      <c r="Z90" s="223"/>
      <c r="AA90" s="223"/>
      <c r="AB90" s="223"/>
      <c r="AC90" s="223"/>
      <c r="AD90" s="223"/>
      <c r="AE90" s="223"/>
      <c r="AF90" s="223"/>
      <c r="AG90" s="224"/>
    </row>
    <row r="91" spans="2:33" ht="13" thickBot="1"/>
    <row r="92" spans="2:33">
      <c r="B92" s="131" t="s">
        <v>226</v>
      </c>
      <c r="C92" s="76"/>
      <c r="D92" s="76"/>
      <c r="E92" s="76"/>
      <c r="F92" s="80"/>
      <c r="G92" s="80"/>
      <c r="H92" s="80"/>
      <c r="I92" s="22"/>
      <c r="J92" s="125"/>
      <c r="K92" s="125"/>
      <c r="L92" s="125"/>
      <c r="M92" s="125"/>
      <c r="N92" s="125"/>
      <c r="O92" s="123"/>
      <c r="P92" s="123"/>
      <c r="Q92" s="225"/>
      <c r="R92" s="228"/>
      <c r="S92" s="125"/>
      <c r="T92" s="125"/>
      <c r="U92" s="47"/>
      <c r="V92" s="47"/>
      <c r="W92" s="125"/>
      <c r="X92" s="125"/>
      <c r="Y92" s="125"/>
      <c r="Z92" s="125"/>
      <c r="AA92" s="108"/>
      <c r="AB92" s="22"/>
      <c r="AC92" s="36"/>
      <c r="AD92" s="51"/>
      <c r="AE92" s="51"/>
      <c r="AF92" s="47"/>
      <c r="AG92" s="109"/>
    </row>
    <row r="93" spans="2:33">
      <c r="B93" s="140" t="s">
        <v>227</v>
      </c>
      <c r="C93" s="76"/>
      <c r="D93" s="76"/>
      <c r="E93" s="76"/>
      <c r="F93" s="80"/>
      <c r="G93" s="80"/>
      <c r="H93" s="80"/>
      <c r="I93" s="141"/>
      <c r="J93" s="142"/>
      <c r="K93" s="142"/>
      <c r="L93" s="142"/>
      <c r="M93" s="142"/>
      <c r="N93" s="142"/>
      <c r="O93" s="142"/>
      <c r="P93" s="142"/>
      <c r="Q93" s="226"/>
      <c r="R93" s="229"/>
      <c r="S93" s="142"/>
      <c r="T93" s="142"/>
      <c r="U93" s="143"/>
      <c r="V93" s="143"/>
      <c r="W93" s="142"/>
      <c r="X93" s="142"/>
      <c r="Y93" s="142"/>
      <c r="Z93" s="142"/>
      <c r="AA93" s="144"/>
      <c r="AB93" s="141"/>
      <c r="AC93" s="145"/>
      <c r="AD93" s="146"/>
      <c r="AE93" s="146"/>
      <c r="AF93" s="143"/>
      <c r="AG93" s="147"/>
    </row>
    <row r="94" spans="2:33">
      <c r="B94" s="140" t="s">
        <v>228</v>
      </c>
      <c r="C94" s="76"/>
      <c r="D94" s="76"/>
      <c r="E94" s="76"/>
      <c r="F94" s="80"/>
      <c r="G94" s="80"/>
      <c r="H94" s="80"/>
      <c r="I94" s="141"/>
      <c r="J94" s="142"/>
      <c r="K94" s="142"/>
      <c r="L94" s="142"/>
      <c r="M94" s="142"/>
      <c r="N94" s="142"/>
      <c r="O94" s="142"/>
      <c r="P94" s="142"/>
      <c r="Q94" s="226"/>
      <c r="R94" s="229"/>
      <c r="S94" s="142"/>
      <c r="T94" s="142"/>
      <c r="U94" s="143"/>
      <c r="V94" s="143"/>
      <c r="W94" s="142"/>
      <c r="X94" s="142"/>
      <c r="Y94" s="142"/>
      <c r="Z94" s="142"/>
      <c r="AA94" s="144"/>
      <c r="AB94" s="141"/>
      <c r="AC94" s="145"/>
      <c r="AD94" s="146"/>
      <c r="AE94" s="146"/>
      <c r="AF94" s="143"/>
      <c r="AG94" s="147"/>
    </row>
    <row r="95" spans="2:33">
      <c r="B95" s="140" t="s">
        <v>229</v>
      </c>
      <c r="C95" s="76"/>
      <c r="D95" s="76"/>
      <c r="E95" s="76"/>
      <c r="F95" s="80"/>
      <c r="G95" s="80"/>
      <c r="H95" s="80"/>
      <c r="I95" s="141"/>
      <c r="J95" s="142"/>
      <c r="K95" s="142"/>
      <c r="L95" s="142"/>
      <c r="M95" s="142"/>
      <c r="N95" s="142"/>
      <c r="O95" s="142"/>
      <c r="P95" s="142"/>
      <c r="Q95" s="226"/>
      <c r="R95" s="229"/>
      <c r="S95" s="142"/>
      <c r="T95" s="142"/>
      <c r="U95" s="143"/>
      <c r="V95" s="143"/>
      <c r="W95" s="142"/>
      <c r="X95" s="142"/>
      <c r="Y95" s="142"/>
      <c r="Z95" s="142"/>
      <c r="AA95" s="144"/>
      <c r="AB95" s="141"/>
      <c r="AC95" s="145"/>
      <c r="AD95" s="146"/>
      <c r="AE95" s="146"/>
      <c r="AF95" s="143"/>
      <c r="AG95" s="147"/>
    </row>
    <row r="96" spans="2:33">
      <c r="B96" s="140" t="s">
        <v>230</v>
      </c>
      <c r="C96" s="76"/>
      <c r="D96" s="76"/>
      <c r="E96" s="76"/>
      <c r="F96" s="80"/>
      <c r="G96" s="80"/>
      <c r="H96" s="80"/>
      <c r="I96" s="141"/>
      <c r="J96" s="142"/>
      <c r="K96" s="142"/>
      <c r="L96" s="142"/>
      <c r="M96" s="142"/>
      <c r="N96" s="142"/>
      <c r="O96" s="142"/>
      <c r="P96" s="142"/>
      <c r="Q96" s="226"/>
      <c r="R96" s="229"/>
      <c r="S96" s="142"/>
      <c r="T96" s="142"/>
      <c r="U96" s="143"/>
      <c r="V96" s="143"/>
      <c r="W96" s="142"/>
      <c r="X96" s="142"/>
      <c r="Y96" s="142"/>
      <c r="Z96" s="142"/>
      <c r="AA96" s="144"/>
      <c r="AB96" s="141"/>
      <c r="AC96" s="145"/>
      <c r="AD96" s="146"/>
      <c r="AE96" s="146"/>
      <c r="AF96" s="143"/>
      <c r="AG96" s="147"/>
    </row>
    <row r="97" spans="2:33">
      <c r="B97" s="140" t="s">
        <v>231</v>
      </c>
      <c r="C97" s="76"/>
      <c r="D97" s="76"/>
      <c r="E97" s="76"/>
      <c r="F97" s="80"/>
      <c r="G97" s="80"/>
      <c r="H97" s="80"/>
      <c r="I97" s="141"/>
      <c r="J97" s="142"/>
      <c r="K97" s="142"/>
      <c r="L97" s="142"/>
      <c r="M97" s="142"/>
      <c r="N97" s="142"/>
      <c r="O97" s="142"/>
      <c r="P97" s="142"/>
      <c r="Q97" s="226"/>
      <c r="R97" s="229"/>
      <c r="S97" s="142"/>
      <c r="T97" s="142"/>
      <c r="U97" s="143"/>
      <c r="V97" s="143"/>
      <c r="W97" s="142"/>
      <c r="X97" s="142"/>
      <c r="Y97" s="142"/>
      <c r="Z97" s="142"/>
      <c r="AA97" s="144"/>
      <c r="AB97" s="141"/>
      <c r="AC97" s="145"/>
      <c r="AD97" s="146"/>
      <c r="AE97" s="146"/>
      <c r="AF97" s="143"/>
      <c r="AG97" s="147"/>
    </row>
    <row r="98" spans="2:33">
      <c r="B98" s="140" t="s">
        <v>232</v>
      </c>
      <c r="C98" s="76"/>
      <c r="D98" s="76"/>
      <c r="E98" s="76"/>
      <c r="F98" s="80"/>
      <c r="G98" s="80"/>
      <c r="H98" s="80"/>
      <c r="I98" s="141"/>
      <c r="J98" s="142"/>
      <c r="K98" s="142"/>
      <c r="L98" s="142"/>
      <c r="M98" s="142"/>
      <c r="N98" s="142"/>
      <c r="O98" s="142"/>
      <c r="P98" s="142"/>
      <c r="Q98" s="226"/>
      <c r="R98" s="229"/>
      <c r="S98" s="142"/>
      <c r="T98" s="142"/>
      <c r="U98" s="143"/>
      <c r="V98" s="143"/>
      <c r="W98" s="142"/>
      <c r="X98" s="142"/>
      <c r="Y98" s="142"/>
      <c r="Z98" s="142"/>
      <c r="AA98" s="144"/>
      <c r="AB98" s="141"/>
      <c r="AC98" s="145"/>
      <c r="AD98" s="146"/>
      <c r="AE98" s="146"/>
      <c r="AF98" s="143"/>
      <c r="AG98" s="147"/>
    </row>
    <row r="99" spans="2:33">
      <c r="B99" s="140"/>
      <c r="C99" s="76"/>
      <c r="D99" s="76"/>
      <c r="E99" s="76"/>
      <c r="F99" s="80"/>
      <c r="G99" s="80"/>
      <c r="H99" s="80"/>
      <c r="I99" s="141"/>
      <c r="J99" s="142"/>
      <c r="K99" s="142"/>
      <c r="L99" s="142"/>
      <c r="M99" s="142"/>
      <c r="N99" s="142"/>
      <c r="O99" s="142"/>
      <c r="P99" s="142"/>
      <c r="Q99" s="226"/>
      <c r="R99" s="229"/>
      <c r="S99" s="142"/>
      <c r="T99" s="142"/>
      <c r="U99" s="143"/>
      <c r="V99" s="143"/>
      <c r="W99" s="142"/>
      <c r="X99" s="142"/>
      <c r="Y99" s="142"/>
      <c r="Z99" s="142"/>
      <c r="AA99" s="144"/>
      <c r="AB99" s="141"/>
      <c r="AC99" s="145"/>
      <c r="AD99" s="146"/>
      <c r="AE99" s="146"/>
      <c r="AF99" s="143"/>
      <c r="AG99" s="147"/>
    </row>
    <row r="100" spans="2:33">
      <c r="B100" s="140"/>
      <c r="C100" s="76"/>
      <c r="D100" s="76"/>
      <c r="E100" s="76"/>
      <c r="F100" s="80"/>
      <c r="G100" s="80"/>
      <c r="H100" s="80"/>
      <c r="I100" s="141"/>
      <c r="J100" s="142"/>
      <c r="K100" s="142"/>
      <c r="L100" s="142"/>
      <c r="M100" s="142"/>
      <c r="N100" s="142"/>
      <c r="O100" s="142"/>
      <c r="P100" s="142"/>
      <c r="Q100" s="226"/>
      <c r="R100" s="229"/>
      <c r="S100" s="142"/>
      <c r="T100" s="142"/>
      <c r="U100" s="143"/>
      <c r="V100" s="143"/>
      <c r="W100" s="142"/>
      <c r="X100" s="142"/>
      <c r="Y100" s="142"/>
      <c r="Z100" s="142"/>
      <c r="AA100" s="144"/>
      <c r="AB100" s="141"/>
      <c r="AC100" s="145"/>
      <c r="AD100" s="146"/>
      <c r="AE100" s="146"/>
      <c r="AF100" s="143"/>
      <c r="AG100" s="147"/>
    </row>
    <row r="101" spans="2:33">
      <c r="B101" s="140"/>
      <c r="C101" s="76"/>
      <c r="D101" s="76"/>
      <c r="E101" s="76"/>
      <c r="F101" s="80"/>
      <c r="G101" s="80"/>
      <c r="H101" s="80"/>
      <c r="I101" s="141"/>
      <c r="J101" s="142"/>
      <c r="K101" s="142"/>
      <c r="L101" s="142"/>
      <c r="M101" s="142"/>
      <c r="N101" s="142"/>
      <c r="O101" s="142"/>
      <c r="P101" s="142"/>
      <c r="Q101" s="226"/>
      <c r="R101" s="229"/>
      <c r="S101" s="142"/>
      <c r="T101" s="142"/>
      <c r="U101" s="143"/>
      <c r="V101" s="143"/>
      <c r="W101" s="142"/>
      <c r="X101" s="142"/>
      <c r="Y101" s="142"/>
      <c r="Z101" s="142"/>
      <c r="AA101" s="144"/>
      <c r="AB101" s="141"/>
      <c r="AC101" s="145"/>
      <c r="AD101" s="146"/>
      <c r="AE101" s="146"/>
      <c r="AF101" s="143"/>
      <c r="AG101" s="147"/>
    </row>
    <row r="102" spans="2:33">
      <c r="B102" s="140"/>
      <c r="C102" s="76"/>
      <c r="D102" s="76"/>
      <c r="E102" s="76"/>
      <c r="F102" s="80"/>
      <c r="G102" s="80"/>
      <c r="H102" s="80"/>
      <c r="I102" s="141"/>
      <c r="J102" s="142"/>
      <c r="K102" s="142"/>
      <c r="L102" s="142"/>
      <c r="M102" s="142"/>
      <c r="N102" s="142"/>
      <c r="O102" s="142"/>
      <c r="P102" s="142"/>
      <c r="Q102" s="226"/>
      <c r="R102" s="229"/>
      <c r="S102" s="142"/>
      <c r="T102" s="142"/>
      <c r="U102" s="143"/>
      <c r="V102" s="143"/>
      <c r="W102" s="142"/>
      <c r="X102" s="142"/>
      <c r="Y102" s="142"/>
      <c r="Z102" s="142"/>
      <c r="AA102" s="144"/>
      <c r="AB102" s="141"/>
      <c r="AC102" s="145"/>
      <c r="AD102" s="146"/>
      <c r="AE102" s="146"/>
      <c r="AF102" s="143"/>
      <c r="AG102" s="147"/>
    </row>
    <row r="103" spans="2:33">
      <c r="B103" s="140"/>
      <c r="C103" s="76"/>
      <c r="D103" s="76"/>
      <c r="E103" s="76"/>
      <c r="F103" s="80"/>
      <c r="G103" s="80"/>
      <c r="H103" s="80"/>
      <c r="I103" s="141"/>
      <c r="J103" s="142"/>
      <c r="K103" s="142"/>
      <c r="L103" s="142"/>
      <c r="M103" s="142"/>
      <c r="N103" s="142"/>
      <c r="O103" s="142"/>
      <c r="P103" s="142"/>
      <c r="Q103" s="226"/>
      <c r="R103" s="229"/>
      <c r="S103" s="142"/>
      <c r="T103" s="142"/>
      <c r="U103" s="143"/>
      <c r="V103" s="143"/>
      <c r="W103" s="142"/>
      <c r="X103" s="142"/>
      <c r="Y103" s="142"/>
      <c r="Z103" s="142"/>
      <c r="AA103" s="144"/>
      <c r="AB103" s="141"/>
      <c r="AC103" s="145"/>
      <c r="AD103" s="146"/>
      <c r="AE103" s="146"/>
      <c r="AF103" s="143"/>
      <c r="AG103" s="147"/>
    </row>
    <row r="104" spans="2:33">
      <c r="B104" s="140"/>
      <c r="C104" s="76"/>
      <c r="D104" s="76"/>
      <c r="E104" s="76"/>
      <c r="F104" s="80"/>
      <c r="G104" s="80"/>
      <c r="H104" s="80"/>
      <c r="I104" s="141"/>
      <c r="J104" s="142"/>
      <c r="K104" s="142"/>
      <c r="L104" s="142"/>
      <c r="M104" s="142"/>
      <c r="N104" s="142"/>
      <c r="O104" s="142"/>
      <c r="P104" s="142"/>
      <c r="Q104" s="226"/>
      <c r="R104" s="229"/>
      <c r="S104" s="142"/>
      <c r="T104" s="142"/>
      <c r="U104" s="143"/>
      <c r="V104" s="143"/>
      <c r="W104" s="142"/>
      <c r="X104" s="142"/>
      <c r="Y104" s="142"/>
      <c r="Z104" s="142"/>
      <c r="AA104" s="144"/>
      <c r="AB104" s="141"/>
      <c r="AC104" s="145"/>
      <c r="AD104" s="146"/>
      <c r="AE104" s="146"/>
      <c r="AF104" s="143"/>
      <c r="AG104" s="147"/>
    </row>
    <row r="105" spans="2:33">
      <c r="B105" s="140"/>
      <c r="C105" s="76"/>
      <c r="D105" s="76"/>
      <c r="E105" s="76"/>
      <c r="F105" s="80"/>
      <c r="G105" s="80"/>
      <c r="H105" s="80"/>
      <c r="I105" s="141"/>
      <c r="J105" s="142"/>
      <c r="K105" s="142"/>
      <c r="L105" s="142"/>
      <c r="M105" s="142"/>
      <c r="N105" s="142"/>
      <c r="O105" s="142"/>
      <c r="P105" s="142"/>
      <c r="Q105" s="226"/>
      <c r="R105" s="229"/>
      <c r="S105" s="142"/>
      <c r="T105" s="142"/>
      <c r="U105" s="143"/>
      <c r="V105" s="143"/>
      <c r="W105" s="142"/>
      <c r="X105" s="142"/>
      <c r="Y105" s="142"/>
      <c r="Z105" s="142"/>
      <c r="AA105" s="144"/>
      <c r="AB105" s="141"/>
      <c r="AC105" s="145"/>
      <c r="AD105" s="146"/>
      <c r="AE105" s="146"/>
      <c r="AF105" s="143"/>
      <c r="AG105" s="147"/>
    </row>
    <row r="106" spans="2:33">
      <c r="B106" s="140"/>
      <c r="C106" s="76"/>
      <c r="D106" s="76"/>
      <c r="E106" s="76"/>
      <c r="F106" s="80"/>
      <c r="G106" s="80"/>
      <c r="H106" s="80"/>
      <c r="I106" s="141"/>
      <c r="J106" s="142"/>
      <c r="K106" s="142"/>
      <c r="L106" s="142"/>
      <c r="M106" s="142"/>
      <c r="N106" s="142"/>
      <c r="O106" s="142"/>
      <c r="P106" s="142"/>
      <c r="Q106" s="226"/>
      <c r="R106" s="229"/>
      <c r="S106" s="142"/>
      <c r="T106" s="142"/>
      <c r="U106" s="143"/>
      <c r="V106" s="143"/>
      <c r="W106" s="142"/>
      <c r="X106" s="142"/>
      <c r="Y106" s="142"/>
      <c r="Z106" s="142"/>
      <c r="AA106" s="144"/>
      <c r="AB106" s="141"/>
      <c r="AC106" s="145"/>
      <c r="AD106" s="146"/>
      <c r="AE106" s="146"/>
      <c r="AF106" s="143"/>
      <c r="AG106" s="147"/>
    </row>
    <row r="107" spans="2:33">
      <c r="B107" s="140"/>
      <c r="C107" s="76"/>
      <c r="D107" s="76"/>
      <c r="E107" s="76"/>
      <c r="F107" s="80"/>
      <c r="G107" s="80"/>
      <c r="H107" s="80"/>
      <c r="I107" s="141"/>
      <c r="J107" s="142"/>
      <c r="K107" s="142"/>
      <c r="L107" s="142"/>
      <c r="M107" s="142"/>
      <c r="N107" s="142"/>
      <c r="O107" s="142"/>
      <c r="P107" s="142"/>
      <c r="Q107" s="226"/>
      <c r="R107" s="229"/>
      <c r="S107" s="142"/>
      <c r="T107" s="142"/>
      <c r="U107" s="143"/>
      <c r="V107" s="143"/>
      <c r="W107" s="142"/>
      <c r="X107" s="142"/>
      <c r="Y107" s="142"/>
      <c r="Z107" s="142"/>
      <c r="AA107" s="144"/>
      <c r="AB107" s="141"/>
      <c r="AC107" s="145"/>
      <c r="AD107" s="146"/>
      <c r="AE107" s="146"/>
      <c r="AF107" s="143"/>
      <c r="AG107" s="147"/>
    </row>
    <row r="108" spans="2:33">
      <c r="B108" s="140"/>
      <c r="C108" s="76"/>
      <c r="D108" s="76"/>
      <c r="E108" s="76"/>
      <c r="F108" s="80"/>
      <c r="G108" s="80"/>
      <c r="H108" s="80"/>
      <c r="I108" s="141"/>
      <c r="J108" s="142"/>
      <c r="K108" s="142"/>
      <c r="L108" s="142"/>
      <c r="M108" s="142"/>
      <c r="N108" s="142"/>
      <c r="O108" s="142"/>
      <c r="P108" s="142"/>
      <c r="Q108" s="226"/>
      <c r="R108" s="229"/>
      <c r="S108" s="142"/>
      <c r="T108" s="142"/>
      <c r="U108" s="143"/>
      <c r="V108" s="143"/>
      <c r="W108" s="142"/>
      <c r="X108" s="142"/>
      <c r="Y108" s="142"/>
      <c r="Z108" s="142"/>
      <c r="AA108" s="144"/>
      <c r="AB108" s="141"/>
      <c r="AC108" s="145"/>
      <c r="AD108" s="146"/>
      <c r="AE108" s="146"/>
      <c r="AF108" s="143"/>
      <c r="AG108" s="147"/>
    </row>
    <row r="109" spans="2:33">
      <c r="B109" s="140"/>
      <c r="C109" s="76"/>
      <c r="D109" s="76"/>
      <c r="E109" s="76"/>
      <c r="F109" s="80"/>
      <c r="G109" s="80"/>
      <c r="H109" s="80"/>
      <c r="I109" s="141"/>
      <c r="J109" s="142"/>
      <c r="K109" s="142"/>
      <c r="L109" s="142"/>
      <c r="M109" s="142"/>
      <c r="N109" s="142"/>
      <c r="O109" s="142"/>
      <c r="P109" s="142"/>
      <c r="Q109" s="226"/>
      <c r="R109" s="229"/>
      <c r="S109" s="142"/>
      <c r="T109" s="142"/>
      <c r="U109" s="143"/>
      <c r="V109" s="143"/>
      <c r="W109" s="142"/>
      <c r="X109" s="142"/>
      <c r="Y109" s="142"/>
      <c r="Z109" s="142"/>
      <c r="AA109" s="144"/>
      <c r="AB109" s="141"/>
      <c r="AC109" s="145"/>
      <c r="AD109" s="146"/>
      <c r="AE109" s="146"/>
      <c r="AF109" s="143"/>
      <c r="AG109" s="147"/>
    </row>
    <row r="110" spans="2:33">
      <c r="B110" s="140"/>
      <c r="C110" s="76"/>
      <c r="D110" s="76"/>
      <c r="E110" s="76"/>
      <c r="F110" s="80"/>
      <c r="G110" s="80"/>
      <c r="H110" s="80"/>
      <c r="I110" s="141"/>
      <c r="J110" s="142"/>
      <c r="K110" s="142"/>
      <c r="L110" s="142"/>
      <c r="M110" s="142"/>
      <c r="N110" s="142"/>
      <c r="O110" s="142"/>
      <c r="P110" s="142"/>
      <c r="Q110" s="226"/>
      <c r="R110" s="229"/>
      <c r="S110" s="142"/>
      <c r="T110" s="142"/>
      <c r="U110" s="143"/>
      <c r="V110" s="143"/>
      <c r="W110" s="142"/>
      <c r="X110" s="142"/>
      <c r="Y110" s="142"/>
      <c r="Z110" s="142"/>
      <c r="AA110" s="144"/>
      <c r="AB110" s="141"/>
      <c r="AC110" s="145"/>
      <c r="AD110" s="146"/>
      <c r="AE110" s="146"/>
      <c r="AF110" s="143"/>
      <c r="AG110" s="147"/>
    </row>
    <row r="111" spans="2:33">
      <c r="B111" s="140"/>
      <c r="C111" s="76"/>
      <c r="D111" s="76"/>
      <c r="E111" s="76"/>
      <c r="F111" s="80"/>
      <c r="G111" s="80"/>
      <c r="H111" s="80"/>
      <c r="I111" s="141"/>
      <c r="J111" s="142"/>
      <c r="K111" s="142"/>
      <c r="L111" s="142"/>
      <c r="M111" s="142"/>
      <c r="N111" s="142"/>
      <c r="O111" s="142"/>
      <c r="P111" s="142"/>
      <c r="Q111" s="226"/>
      <c r="R111" s="229"/>
      <c r="S111" s="142"/>
      <c r="T111" s="142"/>
      <c r="U111" s="143"/>
      <c r="V111" s="143"/>
      <c r="W111" s="142"/>
      <c r="X111" s="142"/>
      <c r="Y111" s="142"/>
      <c r="Z111" s="142"/>
      <c r="AA111" s="144"/>
      <c r="AB111" s="141"/>
      <c r="AC111" s="145"/>
      <c r="AD111" s="146"/>
      <c r="AE111" s="146"/>
      <c r="AF111" s="143"/>
      <c r="AG111" s="147"/>
    </row>
    <row r="112" spans="2:33">
      <c r="B112" s="140"/>
      <c r="C112" s="76"/>
      <c r="D112" s="76"/>
      <c r="E112" s="76"/>
      <c r="F112" s="80"/>
      <c r="G112" s="80"/>
      <c r="H112" s="80"/>
      <c r="I112" s="141"/>
      <c r="J112" s="142"/>
      <c r="K112" s="142"/>
      <c r="L112" s="142"/>
      <c r="M112" s="142"/>
      <c r="N112" s="142"/>
      <c r="O112" s="142"/>
      <c r="P112" s="142"/>
      <c r="Q112" s="226"/>
      <c r="R112" s="229"/>
      <c r="S112" s="142"/>
      <c r="T112" s="142"/>
      <c r="U112" s="143"/>
      <c r="V112" s="143"/>
      <c r="W112" s="142"/>
      <c r="X112" s="142"/>
      <c r="Y112" s="142"/>
      <c r="Z112" s="142"/>
      <c r="AA112" s="144"/>
      <c r="AB112" s="141"/>
      <c r="AC112" s="145"/>
      <c r="AD112" s="146"/>
      <c r="AE112" s="146"/>
      <c r="AF112" s="143"/>
      <c r="AG112" s="147"/>
    </row>
    <row r="113" spans="2:33">
      <c r="B113" s="140"/>
      <c r="C113" s="76"/>
      <c r="D113" s="76"/>
      <c r="E113" s="76"/>
      <c r="F113" s="80"/>
      <c r="G113" s="80"/>
      <c r="H113" s="80"/>
      <c r="I113" s="141"/>
      <c r="J113" s="142"/>
      <c r="K113" s="142"/>
      <c r="L113" s="142"/>
      <c r="M113" s="142"/>
      <c r="N113" s="142"/>
      <c r="O113" s="142"/>
      <c r="P113" s="142"/>
      <c r="Q113" s="226"/>
      <c r="R113" s="229"/>
      <c r="S113" s="142"/>
      <c r="T113" s="142"/>
      <c r="U113" s="143"/>
      <c r="V113" s="143"/>
      <c r="W113" s="142"/>
      <c r="X113" s="142"/>
      <c r="Y113" s="142"/>
      <c r="Z113" s="142"/>
      <c r="AA113" s="144"/>
      <c r="AB113" s="141"/>
      <c r="AC113" s="145"/>
      <c r="AD113" s="146"/>
      <c r="AE113" s="146"/>
      <c r="AF113" s="143"/>
      <c r="AG113" s="147"/>
    </row>
    <row r="114" spans="2:33">
      <c r="B114" s="140"/>
      <c r="C114" s="76"/>
      <c r="D114" s="76"/>
      <c r="E114" s="76"/>
      <c r="F114" s="80"/>
      <c r="G114" s="80"/>
      <c r="H114" s="80"/>
      <c r="I114" s="141"/>
      <c r="J114" s="142"/>
      <c r="K114" s="142"/>
      <c r="L114" s="142"/>
      <c r="M114" s="142"/>
      <c r="N114" s="142"/>
      <c r="O114" s="142"/>
      <c r="P114" s="142"/>
      <c r="Q114" s="226"/>
      <c r="R114" s="229"/>
      <c r="S114" s="142"/>
      <c r="T114" s="142"/>
      <c r="U114" s="143"/>
      <c r="V114" s="143"/>
      <c r="W114" s="142"/>
      <c r="X114" s="142"/>
      <c r="Y114" s="142"/>
      <c r="Z114" s="142"/>
      <c r="AA114" s="144"/>
      <c r="AB114" s="141"/>
      <c r="AC114" s="145"/>
      <c r="AD114" s="146"/>
      <c r="AE114" s="146"/>
      <c r="AF114" s="143"/>
      <c r="AG114" s="147"/>
    </row>
    <row r="115" spans="2:33">
      <c r="B115" s="140"/>
      <c r="C115" s="76"/>
      <c r="D115" s="76"/>
      <c r="E115" s="76"/>
      <c r="F115" s="80"/>
      <c r="G115" s="80"/>
      <c r="H115" s="80"/>
      <c r="I115" s="141"/>
      <c r="J115" s="142"/>
      <c r="K115" s="142"/>
      <c r="L115" s="142"/>
      <c r="M115" s="142"/>
      <c r="N115" s="142"/>
      <c r="O115" s="142"/>
      <c r="P115" s="142"/>
      <c r="Q115" s="226"/>
      <c r="R115" s="229"/>
      <c r="S115" s="142"/>
      <c r="T115" s="142"/>
      <c r="U115" s="143"/>
      <c r="V115" s="143"/>
      <c r="W115" s="142"/>
      <c r="X115" s="142"/>
      <c r="Y115" s="142"/>
      <c r="Z115" s="142"/>
      <c r="AA115" s="144"/>
      <c r="AB115" s="141"/>
      <c r="AC115" s="145"/>
      <c r="AD115" s="146"/>
      <c r="AE115" s="146"/>
      <c r="AF115" s="143"/>
      <c r="AG115" s="147"/>
    </row>
    <row r="116" spans="2:33" ht="13" thickBot="1">
      <c r="B116" s="23"/>
      <c r="C116" s="76"/>
      <c r="D116" s="76"/>
      <c r="E116" s="76">
        <f>C116*D116</f>
        <v>0</v>
      </c>
      <c r="F116" s="80">
        <v>23</v>
      </c>
      <c r="G116" s="80">
        <v>23</v>
      </c>
      <c r="H116" s="80" t="s">
        <v>19</v>
      </c>
      <c r="I116" s="24"/>
      <c r="J116" s="127"/>
      <c r="K116" s="127"/>
      <c r="L116" s="127"/>
      <c r="M116" s="127"/>
      <c r="N116" s="127"/>
      <c r="O116" s="124"/>
      <c r="P116" s="124"/>
      <c r="Q116" s="227"/>
      <c r="R116" s="230"/>
      <c r="S116" s="124"/>
      <c r="T116" s="127"/>
      <c r="U116" s="48"/>
      <c r="V116" s="48"/>
      <c r="W116" s="127"/>
      <c r="X116" s="127"/>
      <c r="Y116" s="127"/>
      <c r="Z116" s="127"/>
      <c r="AA116" s="110"/>
      <c r="AB116" s="24"/>
      <c r="AC116" s="37"/>
      <c r="AD116" s="52"/>
      <c r="AE116" s="52">
        <f>J116</f>
        <v>0</v>
      </c>
      <c r="AF116" s="48">
        <f>1.1*L116</f>
        <v>0</v>
      </c>
      <c r="AG116" s="111">
        <f>1.1*AE116</f>
        <v>0</v>
      </c>
    </row>
    <row r="117" spans="2:33" s="9" customFormat="1" ht="16" thickBot="1">
      <c r="B117" s="10" t="s">
        <v>23</v>
      </c>
      <c r="C117" s="13">
        <f>SUM(C92:C116)</f>
        <v>0</v>
      </c>
      <c r="D117" s="12"/>
      <c r="E117" s="13">
        <f>SUM(E92:E116)</f>
        <v>0</v>
      </c>
      <c r="F117" s="12"/>
      <c r="G117" s="12"/>
      <c r="H117" s="11">
        <f>SUM(H92:H116)</f>
        <v>0</v>
      </c>
      <c r="I117" s="11">
        <f>SUM(I92:I116)</f>
        <v>0</v>
      </c>
      <c r="J117" s="11">
        <f>SUM(J92:J116)</f>
        <v>0</v>
      </c>
      <c r="K117" s="11">
        <f>SUM(K92:K116)</f>
        <v>0</v>
      </c>
      <c r="L117" s="11">
        <f>SUM(L92:L116)</f>
        <v>0</v>
      </c>
      <c r="M117" s="16"/>
      <c r="N117" s="16"/>
      <c r="O117" s="11"/>
      <c r="P117" s="11"/>
      <c r="Q117" s="12"/>
      <c r="R117" s="12"/>
      <c r="S117" s="12"/>
      <c r="T117" s="13">
        <f>SUM(T92:T116)</f>
        <v>0</v>
      </c>
      <c r="U117" s="13">
        <f t="shared" ref="U117:Z117" si="2">SUM(U92:U116)</f>
        <v>0</v>
      </c>
      <c r="V117" s="13">
        <f t="shared" si="2"/>
        <v>0</v>
      </c>
      <c r="W117" s="13">
        <f t="shared" si="2"/>
        <v>0</v>
      </c>
      <c r="X117" s="13">
        <f t="shared" si="2"/>
        <v>0</v>
      </c>
      <c r="Y117" s="13">
        <f t="shared" si="2"/>
        <v>0</v>
      </c>
      <c r="Z117" s="13">
        <f t="shared" si="2"/>
        <v>0</v>
      </c>
      <c r="AA117" s="12"/>
      <c r="AB117" s="13">
        <f>SUM(AB92:AB116)</f>
        <v>0</v>
      </c>
      <c r="AC117" s="34"/>
      <c r="AD117" s="56"/>
      <c r="AE117" s="53">
        <f>SUM(AE92:AE116)</f>
        <v>0</v>
      </c>
      <c r="AF117" s="13">
        <f>SUM(AF92:AF116)</f>
        <v>0</v>
      </c>
      <c r="AG117" s="58">
        <f>SUM(AG92:AG116)</f>
        <v>0</v>
      </c>
    </row>
    <row r="119" spans="2:33" ht="15" customHeight="1">
      <c r="B119" s="231" t="s">
        <v>25</v>
      </c>
      <c r="C119" s="25"/>
      <c r="D119" s="25"/>
      <c r="E119" s="25"/>
      <c r="F119" s="25"/>
      <c r="G119" s="25"/>
      <c r="H119" s="25"/>
      <c r="I119" s="26"/>
    </row>
    <row r="120" spans="2:33" ht="15" customHeight="1">
      <c r="B120" s="232"/>
      <c r="C120" s="210" t="s">
        <v>26</v>
      </c>
      <c r="D120" s="210"/>
      <c r="E120" s="122"/>
      <c r="F120" s="210" t="s">
        <v>28</v>
      </c>
      <c r="G120" s="210"/>
      <c r="H120" s="210"/>
      <c r="I120" s="211"/>
    </row>
    <row r="121" spans="2:33">
      <c r="B121" s="232"/>
      <c r="C121" s="209" t="s">
        <v>27</v>
      </c>
      <c r="D121" s="209"/>
      <c r="E121" s="122"/>
      <c r="F121" s="210" t="s">
        <v>29</v>
      </c>
      <c r="G121" s="210"/>
      <c r="H121" s="210"/>
      <c r="I121" s="211"/>
    </row>
    <row r="122" spans="2:33">
      <c r="B122" s="232"/>
      <c r="C122" s="122"/>
      <c r="D122" s="122"/>
      <c r="E122" s="122"/>
      <c r="F122" s="210" t="s">
        <v>30</v>
      </c>
      <c r="G122" s="210"/>
      <c r="H122" s="210"/>
      <c r="I122" s="211"/>
    </row>
    <row r="123" spans="2:33">
      <c r="B123" s="232"/>
      <c r="C123" s="122"/>
      <c r="D123" s="122"/>
      <c r="E123" s="122"/>
      <c r="F123" s="210" t="s">
        <v>31</v>
      </c>
      <c r="G123" s="210"/>
      <c r="H123" s="210"/>
      <c r="I123" s="211"/>
    </row>
    <row r="124" spans="2:33">
      <c r="B124" s="232"/>
      <c r="C124" s="122"/>
      <c r="D124" s="122"/>
      <c r="E124" s="122"/>
      <c r="F124" s="210" t="s">
        <v>32</v>
      </c>
      <c r="G124" s="210"/>
      <c r="H124" s="210"/>
      <c r="I124" s="211"/>
    </row>
    <row r="125" spans="2:33">
      <c r="B125" s="232"/>
      <c r="C125" s="122"/>
      <c r="D125" s="122"/>
      <c r="E125" s="122"/>
      <c r="F125" s="210" t="s">
        <v>33</v>
      </c>
      <c r="G125" s="210"/>
      <c r="H125" s="210"/>
      <c r="I125" s="211"/>
    </row>
    <row r="126" spans="2:33">
      <c r="B126" s="232"/>
      <c r="C126" s="122"/>
      <c r="D126" s="122"/>
      <c r="E126" s="122"/>
      <c r="F126" s="210" t="s">
        <v>63</v>
      </c>
      <c r="G126" s="210"/>
      <c r="H126" s="210"/>
      <c r="I126" s="211"/>
    </row>
    <row r="127" spans="2:33">
      <c r="B127" s="201"/>
      <c r="C127" s="128"/>
      <c r="D127" s="128"/>
      <c r="E127" s="128"/>
      <c r="F127" s="128"/>
      <c r="G127" s="128"/>
      <c r="H127" s="128"/>
      <c r="I127" s="129"/>
    </row>
    <row r="130" spans="3:7">
      <c r="F130" s="1" t="s">
        <v>44</v>
      </c>
    </row>
    <row r="131" spans="3:7">
      <c r="C131" s="4"/>
      <c r="D131" s="4"/>
      <c r="E131" s="4"/>
      <c r="F131" s="4"/>
      <c r="G131" s="4"/>
    </row>
    <row r="132" spans="3:7">
      <c r="C132" s="4"/>
      <c r="D132" s="112"/>
      <c r="E132" s="4"/>
      <c r="F132" s="4"/>
      <c r="G132" s="4"/>
    </row>
    <row r="133" spans="3:7">
      <c r="C133" s="4"/>
      <c r="D133" s="4"/>
      <c r="E133" s="4"/>
      <c r="F133" s="4"/>
      <c r="G133" s="4"/>
    </row>
    <row r="138" spans="3:7">
      <c r="D138" s="1">
        <f>0.34*(299000-251800)*25</f>
        <v>401200.00000000006</v>
      </c>
    </row>
  </sheetData>
  <mergeCells count="50">
    <mergeCell ref="C120:D120"/>
    <mergeCell ref="F120:I120"/>
    <mergeCell ref="B78:AG79"/>
    <mergeCell ref="B83:AG84"/>
    <mergeCell ref="F124:I124"/>
    <mergeCell ref="F125:I125"/>
    <mergeCell ref="F126:I126"/>
    <mergeCell ref="B6:AG7"/>
    <mergeCell ref="B89:AG90"/>
    <mergeCell ref="Q92:Q116"/>
    <mergeCell ref="R92:R116"/>
    <mergeCell ref="B119:B127"/>
    <mergeCell ref="N42:N43"/>
    <mergeCell ref="P42:P43"/>
    <mergeCell ref="C121:D121"/>
    <mergeCell ref="F121:I121"/>
    <mergeCell ref="F122:I122"/>
    <mergeCell ref="F123:I123"/>
    <mergeCell ref="B53:AG54"/>
    <mergeCell ref="Q55:Q70"/>
    <mergeCell ref="R55:R70"/>
    <mergeCell ref="B73:AG74"/>
    <mergeCell ref="Q11:Q50"/>
    <mergeCell ref="I42:I43"/>
    <mergeCell ref="M42:M43"/>
    <mergeCell ref="AG4:AG5"/>
    <mergeCell ref="B9:AG10"/>
    <mergeCell ref="U4:Z4"/>
    <mergeCell ref="AA4:AA5"/>
    <mergeCell ref="AB4:AB5"/>
    <mergeCell ref="AC4:AC5"/>
    <mergeCell ref="AD4:AD5"/>
    <mergeCell ref="AE4:AE5"/>
    <mergeCell ref="I4:L4"/>
    <mergeCell ref="T4:T5"/>
    <mergeCell ref="B3:E3"/>
    <mergeCell ref="F3:H3"/>
    <mergeCell ref="I3:P3"/>
    <mergeCell ref="Q3:Z3"/>
    <mergeCell ref="AF4:AF5"/>
    <mergeCell ref="AA3:AG3"/>
    <mergeCell ref="B4:B5"/>
    <mergeCell ref="C4:E4"/>
    <mergeCell ref="F4:F5"/>
    <mergeCell ref="G4:G5"/>
    <mergeCell ref="H4:H5"/>
    <mergeCell ref="M4:M5"/>
    <mergeCell ref="N4:N5"/>
    <mergeCell ref="Q4:R4"/>
    <mergeCell ref="S4:S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16" orientation="landscape" r:id="rId1"/>
  <headerFooter>
    <oddHeader>&amp;C&amp;"Arial,Normal"BILAN DE PUISSANCE THERMIQUE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 climawin 2015-12-07</vt:lpstr>
      <vt:lpstr>Bilan puissance L08 L09</vt:lpstr>
    </vt:vector>
  </TitlesOfParts>
  <Company>Axima Seitha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Axima Seitha</dc:creator>
  <cp:lastModifiedBy>tulipe</cp:lastModifiedBy>
  <cp:lastPrinted>2015-11-09T11:00:03Z</cp:lastPrinted>
  <dcterms:created xsi:type="dcterms:W3CDTF">2015-09-21T16:26:33Z</dcterms:created>
  <dcterms:modified xsi:type="dcterms:W3CDTF">2015-12-07T13:28:41Z</dcterms:modified>
</cp:coreProperties>
</file>