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 defaultThemeVersion="124226"/>
  <bookViews>
    <workbookView xWindow="-120" yWindow="-120" windowWidth="19420" windowHeight="11020" firstSheet="1" activeTab="1"/>
  </bookViews>
  <sheets>
    <sheet name="Graphique1" sheetId="14" state="hidden" r:id="rId1"/>
    <sheet name="Devis Client" sheetId="2" r:id="rId2"/>
    <sheet name="Feuille X" sheetId="12" r:id="rId3"/>
    <sheet name="Produits" sheetId="7" r:id="rId4"/>
    <sheet name="Contrat DUSAM" sheetId="8" r:id="rId5"/>
    <sheet name="Locam" sheetId="9" r:id="rId6"/>
  </sheets>
  <definedNames>
    <definedName name="_xlnm._FilterDatabase" localSheetId="1" hidden="1">'Devis Client'!$B$19:$H$37</definedName>
    <definedName name="COMMERCIAL">'Feuille X'!$N$3:$N$4</definedName>
    <definedName name="dept">Produits!$B$1</definedName>
    <definedName name="Désignation" localSheetId="2">Produits!$B$2:$B$294</definedName>
    <definedName name="Désignation">Produits!$B$2:$B$294</definedName>
    <definedName name="DUREE_LOA" localSheetId="2">Locam!$B$3:$F$3</definedName>
    <definedName name="DUREE_LOA">Locam!$B$3:$F$3</definedName>
    <definedName name="DUSAM" localSheetId="2">'Contrat DUSAM'!$A$1:$A$38</definedName>
    <definedName name="DUSAM">'Contrat DUSAM'!$A$1:$A$38</definedName>
    <definedName name="DUSAM2" localSheetId="2">'Contrat DUSAM'!$A$1:$C$38</definedName>
    <definedName name="DUSAM2">'Contrat DUSAM'!$A$1:$C$38</definedName>
    <definedName name="L.O.A" localSheetId="2">'Devis Client'!$B$43</definedName>
    <definedName name="L.O.A">'Devis Client'!$B$43</definedName>
    <definedName name="listerouge">OFFSET(Produits!$L$3,,,COUNTIF(Produits!$L:K,"&gt;&lt;")-1)</definedName>
    <definedName name="LOCATION" localSheetId="2">Locam!$B$3:$F$3</definedName>
    <definedName name="LOCATION">Locam!$C$3:$F$3</definedName>
    <definedName name="P.A_x_Qté">'Feuille X'!$H$9:$H$32</definedName>
    <definedName name="Print_Area" localSheetId="1">'Devis Client'!$B$1:$H$99</definedName>
    <definedName name="Produits">Produits!$B$2:$F$294</definedName>
    <definedName name="TOTAL.L.O.A" localSheetId="2">Locam!$F$1</definedName>
    <definedName name="TOTAL.L.O.A">Locam!$F$1</definedName>
    <definedName name="TOTALHT" localSheetId="2">'Devis Client'!$H$20:$H$40</definedName>
    <definedName name="TOTALHT">'Devis Client'!$H$20:$H$40</definedName>
    <definedName name="Vendeur">'Contrat DUSAM'!$A$47:$A$51</definedName>
    <definedName name="_xlnm.Print_Area" localSheetId="1">'Devis Client'!$B$1:$H$98</definedName>
    <definedName name="_xlnm.Print_Area" localSheetId="2">'Feuille X'!$A$1:$K$32</definedName>
    <definedName name="_xlnm.Print_Area" localSheetId="3">Produits!$B$1:$G$294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1" i="2"/>
  <c r="M21" s="1" a="1"/>
  <c r="M21" s="1"/>
  <c r="L20"/>
  <c r="M20" s="1" a="1"/>
  <c r="M20" s="1"/>
  <c r="L24" i="7"/>
  <c r="L25"/>
  <c r="L26"/>
  <c r="L27"/>
  <c r="L28"/>
  <c r="L29"/>
  <c r="L30"/>
  <c r="L31"/>
  <c r="L32"/>
  <c r="L33"/>
  <c r="L34"/>
  <c r="L35"/>
  <c r="L36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3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0"/>
  <c r="A21"/>
  <c r="A22"/>
  <c r="A23"/>
  <c r="A24"/>
  <c r="A25"/>
  <c r="A26"/>
  <c r="A27"/>
  <c r="A28"/>
  <c r="A29"/>
  <c r="A3"/>
  <c r="A4"/>
  <c r="A5"/>
  <c r="A6"/>
  <c r="A7"/>
  <c r="A8"/>
  <c r="A9"/>
  <c r="A10"/>
  <c r="A11"/>
  <c r="A12"/>
  <c r="A13"/>
  <c r="A14"/>
  <c r="A15"/>
  <c r="A16"/>
  <c r="A17"/>
  <c r="A18"/>
  <c r="A19"/>
  <c r="A2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L22" i="2" l="1"/>
  <c r="E20"/>
  <c r="L23" l="1"/>
  <c r="M22" a="1"/>
  <c r="M22" s="1"/>
  <c r="E16" i="7"/>
  <c r="M23" i="2" l="1" a="1"/>
  <c r="M23" s="1"/>
  <c r="L24"/>
  <c r="E82" i="7"/>
  <c r="D81"/>
  <c r="M24" i="2" l="1" a="1"/>
  <c r="M24" s="1"/>
  <c r="L25"/>
  <c r="E67" i="7"/>
  <c r="G23" i="2"/>
  <c r="G22"/>
  <c r="G26"/>
  <c r="M25" l="1" a="1"/>
  <c r="M25" s="1"/>
  <c r="L26"/>
  <c r="G38"/>
  <c r="H38" s="1"/>
  <c r="G39"/>
  <c r="H39" s="1"/>
  <c r="E38"/>
  <c r="E39"/>
  <c r="L27" l="1"/>
  <c r="M26" a="1"/>
  <c r="M26" s="1"/>
  <c r="E164" i="7"/>
  <c r="F164" s="1"/>
  <c r="E160"/>
  <c r="E161"/>
  <c r="L28" i="2" l="1"/>
  <c r="M27" a="1"/>
  <c r="M27" s="1"/>
  <c r="E35" i="7"/>
  <c r="M28" i="2" l="1" a="1"/>
  <c r="M28" s="1"/>
  <c r="L29"/>
  <c r="E87" i="7"/>
  <c r="E89"/>
  <c r="E88"/>
  <c r="E90"/>
  <c r="E86"/>
  <c r="E197"/>
  <c r="E157"/>
  <c r="E135"/>
  <c r="E272"/>
  <c r="E271"/>
  <c r="E153"/>
  <c r="E154"/>
  <c r="E155"/>
  <c r="E156"/>
  <c r="L30" i="2" l="1"/>
  <c r="M29" a="1"/>
  <c r="M29" s="1"/>
  <c r="E140" i="7"/>
  <c r="E173"/>
  <c r="M30" i="2" l="1" a="1"/>
  <c r="M30" s="1"/>
  <c r="L31"/>
  <c r="E293" i="7"/>
  <c r="E134"/>
  <c r="M31" i="2" l="1" a="1"/>
  <c r="M31" s="1"/>
  <c r="L32"/>
  <c r="E176" i="7"/>
  <c r="E49"/>
  <c r="E47"/>
  <c r="L33" i="2" l="1"/>
  <c r="M32" a="1"/>
  <c r="M32" s="1"/>
  <c r="E99" i="7"/>
  <c r="E98"/>
  <c r="E95"/>
  <c r="E94"/>
  <c r="L34" i="2" l="1"/>
  <c r="M33" a="1"/>
  <c r="M33" s="1"/>
  <c r="E70" i="7"/>
  <c r="E71"/>
  <c r="E72"/>
  <c r="M34" i="2" l="1" a="1"/>
  <c r="M34" s="1"/>
  <c r="L35"/>
  <c r="E42"/>
  <c r="E41"/>
  <c r="M35" l="1" a="1"/>
  <c r="M35" s="1"/>
  <c r="L36"/>
  <c r="D107" i="7"/>
  <c r="D108"/>
  <c r="D109"/>
  <c r="D104"/>
  <c r="D105"/>
  <c r="D103"/>
  <c r="D102"/>
  <c r="L37" i="2" l="1"/>
  <c r="M36" a="1"/>
  <c r="M36" s="1"/>
  <c r="D167" i="7"/>
  <c r="D166"/>
  <c r="M37" i="2" l="1" a="1"/>
  <c r="M37" s="1"/>
  <c r="L38"/>
  <c r="E249" i="7"/>
  <c r="L39" i="2" l="1"/>
  <c r="M38" a="1"/>
  <c r="M38" s="1"/>
  <c r="E152" i="7"/>
  <c r="L40" i="2" l="1"/>
  <c r="M39" a="1"/>
  <c r="M39" s="1"/>
  <c r="D163" i="7"/>
  <c r="D162"/>
  <c r="L41" i="2" l="1"/>
  <c r="M40" a="1"/>
  <c r="M40" s="1"/>
  <c r="G20"/>
  <c r="M41" l="1" a="1"/>
  <c r="M41" s="1"/>
  <c r="L42"/>
  <c r="E196" i="7"/>
  <c r="E195"/>
  <c r="E187"/>
  <c r="E188"/>
  <c r="E189"/>
  <c r="E190"/>
  <c r="E193"/>
  <c r="E194"/>
  <c r="E186"/>
  <c r="L43" i="2" l="1"/>
  <c r="M42" a="1"/>
  <c r="M42" s="1"/>
  <c r="E45"/>
  <c r="E66" i="7"/>
  <c r="M43" i="2" l="1" a="1"/>
  <c r="M43" s="1"/>
  <c r="L44"/>
  <c r="M44" s="1" a="1"/>
  <c r="M44" s="1"/>
  <c r="E63" i="7"/>
  <c r="E62" l="1"/>
  <c r="E262" l="1"/>
  <c r="E263"/>
  <c r="E264"/>
  <c r="E265"/>
  <c r="E266"/>
  <c r="E261"/>
  <c r="E60"/>
  <c r="E61"/>
  <c r="E64"/>
  <c r="E65"/>
  <c r="F53" l="1"/>
  <c r="I1" i="12" l="1"/>
  <c r="I2"/>
  <c r="I3"/>
  <c r="I4"/>
  <c r="A5"/>
  <c r="I5"/>
  <c r="I6"/>
  <c r="A9"/>
  <c r="F9" s="1"/>
  <c r="E9"/>
  <c r="A10"/>
  <c r="H10" s="1"/>
  <c r="E10"/>
  <c r="A11"/>
  <c r="F11" s="1"/>
  <c r="E11"/>
  <c r="A12"/>
  <c r="F12" s="1"/>
  <c r="E12"/>
  <c r="A13"/>
  <c r="F13" s="1"/>
  <c r="E13"/>
  <c r="A14"/>
  <c r="H14" s="1"/>
  <c r="E14"/>
  <c r="A15"/>
  <c r="F15" s="1"/>
  <c r="E15"/>
  <c r="A16"/>
  <c r="F16" s="1"/>
  <c r="E16"/>
  <c r="A17"/>
  <c r="F17" s="1"/>
  <c r="E17"/>
  <c r="A18"/>
  <c r="F18" s="1"/>
  <c r="E18"/>
  <c r="A19"/>
  <c r="F19" s="1"/>
  <c r="E19"/>
  <c r="A20"/>
  <c r="H20" s="1"/>
  <c r="E20"/>
  <c r="A21"/>
  <c r="F21" s="1"/>
  <c r="E21"/>
  <c r="A22"/>
  <c r="F22" s="1"/>
  <c r="E22"/>
  <c r="A23"/>
  <c r="E23"/>
  <c r="A24"/>
  <c r="H24" s="1"/>
  <c r="E24"/>
  <c r="A25"/>
  <c r="E25"/>
  <c r="A26"/>
  <c r="F26" s="1"/>
  <c r="E26"/>
  <c r="E27"/>
  <c r="H27"/>
  <c r="A28"/>
  <c r="A29"/>
  <c r="A30"/>
  <c r="B30"/>
  <c r="C30"/>
  <c r="A32"/>
  <c r="F20" l="1"/>
  <c r="G20" s="1"/>
  <c r="I14"/>
  <c r="G12"/>
  <c r="I10"/>
  <c r="G22"/>
  <c r="F14"/>
  <c r="G14" s="1"/>
  <c r="J14" s="1"/>
  <c r="K14" s="1"/>
  <c r="I24"/>
  <c r="I20"/>
  <c r="G18"/>
  <c r="G16"/>
  <c r="F24"/>
  <c r="G24" s="1"/>
  <c r="G26"/>
  <c r="H22"/>
  <c r="I22" s="1"/>
  <c r="H16"/>
  <c r="I16" s="1"/>
  <c r="H26"/>
  <c r="I26" s="1"/>
  <c r="H18"/>
  <c r="I18" s="1"/>
  <c r="F10"/>
  <c r="G10" s="1"/>
  <c r="H12"/>
  <c r="I12" s="1"/>
  <c r="G21"/>
  <c r="G19"/>
  <c r="G17"/>
  <c r="G15"/>
  <c r="G13"/>
  <c r="G11"/>
  <c r="G9"/>
  <c r="F25"/>
  <c r="G25" s="1"/>
  <c r="H25"/>
  <c r="I25" s="1"/>
  <c r="F23"/>
  <c r="G23" s="1"/>
  <c r="H23"/>
  <c r="I23" s="1"/>
  <c r="H21"/>
  <c r="I21" s="1"/>
  <c r="H19"/>
  <c r="I19" s="1"/>
  <c r="H17"/>
  <c r="I17" s="1"/>
  <c r="H15"/>
  <c r="I15" s="1"/>
  <c r="H13"/>
  <c r="I13" s="1"/>
  <c r="H11"/>
  <c r="I11" s="1"/>
  <c r="H9"/>
  <c r="I9" s="1"/>
  <c r="J18" l="1"/>
  <c r="K18" s="1"/>
  <c r="J26"/>
  <c r="K26" s="1"/>
  <c r="J12"/>
  <c r="K12" s="1"/>
  <c r="J10"/>
  <c r="K10" s="1"/>
  <c r="J24"/>
  <c r="K24" s="1"/>
  <c r="J22"/>
  <c r="K22" s="1"/>
  <c r="J16"/>
  <c r="K16" s="1"/>
  <c r="J20"/>
  <c r="K20" s="1"/>
  <c r="J13"/>
  <c r="K13" s="1"/>
  <c r="J21"/>
  <c r="K21" s="1"/>
  <c r="J15"/>
  <c r="K15" s="1"/>
  <c r="J17"/>
  <c r="K17" s="1"/>
  <c r="J11"/>
  <c r="K11" s="1"/>
  <c r="J19"/>
  <c r="K19" s="1"/>
  <c r="G28"/>
  <c r="J9"/>
  <c r="I28"/>
  <c r="J23"/>
  <c r="K23" s="1"/>
  <c r="J25"/>
  <c r="K25" s="1"/>
  <c r="E53" i="7"/>
  <c r="J28" i="12" l="1"/>
  <c r="K28" s="1"/>
  <c r="K9"/>
  <c r="J27"/>
  <c r="K27" s="1"/>
  <c r="E33" i="7" l="1"/>
  <c r="E17"/>
  <c r="E18"/>
  <c r="E13" l="1"/>
  <c r="G24" i="2" l="1"/>
  <c r="E133" i="7" l="1"/>
  <c r="E19" l="1"/>
  <c r="E34" l="1"/>
  <c r="E37"/>
  <c r="E36"/>
  <c r="E32"/>
  <c r="E30"/>
  <c r="E11" l="1"/>
  <c r="E6"/>
  <c r="E44" l="1"/>
  <c r="E43"/>
  <c r="E2" l="1"/>
  <c r="E10"/>
  <c r="E12"/>
  <c r="E14"/>
  <c r="E42"/>
  <c r="E250"/>
  <c r="E251"/>
  <c r="E253"/>
  <c r="E138"/>
  <c r="D139"/>
  <c r="E139" s="1"/>
  <c r="E141"/>
  <c r="E178"/>
  <c r="G25" i="2" l="1"/>
  <c r="G27"/>
  <c r="G28"/>
  <c r="G29"/>
  <c r="E1" i="9" l="1"/>
  <c r="H42" i="2"/>
  <c r="D28" i="12"/>
  <c r="G40" i="2"/>
  <c r="H40" s="1"/>
  <c r="G37"/>
  <c r="H37" s="1"/>
  <c r="E37"/>
  <c r="D26" i="12" s="1"/>
  <c r="G36" i="2"/>
  <c r="H36" s="1"/>
  <c r="E36"/>
  <c r="D25" i="12" s="1"/>
  <c r="G35" i="2"/>
  <c r="H35" s="1"/>
  <c r="E35"/>
  <c r="D24" i="12" s="1"/>
  <c r="G34" i="2"/>
  <c r="H34" s="1"/>
  <c r="E34"/>
  <c r="D23" i="12" s="1"/>
  <c r="G33" i="2"/>
  <c r="H33" s="1"/>
  <c r="E33"/>
  <c r="D22" i="12" s="1"/>
  <c r="G32" i="2"/>
  <c r="H32" s="1"/>
  <c r="E32"/>
  <c r="D21" i="12" s="1"/>
  <c r="G31" i="2"/>
  <c r="H31" s="1"/>
  <c r="E31"/>
  <c r="D20" i="12" s="1"/>
  <c r="G30" i="2"/>
  <c r="H30" s="1"/>
  <c r="E30"/>
  <c r="D19" i="12" s="1"/>
  <c r="H29" i="2"/>
  <c r="E29"/>
  <c r="D18" i="12" s="1"/>
  <c r="H28" i="2"/>
  <c r="E28"/>
  <c r="D17" i="12" s="1"/>
  <c r="H27" i="2"/>
  <c r="E27"/>
  <c r="D16" i="12" s="1"/>
  <c r="H26" i="2"/>
  <c r="E26"/>
  <c r="D15" i="12" s="1"/>
  <c r="H25" i="2"/>
  <c r="E25"/>
  <c r="D14" i="12" s="1"/>
  <c r="H24" i="2"/>
  <c r="E24"/>
  <c r="D13" i="12" s="1"/>
  <c r="H23" i="2"/>
  <c r="E23"/>
  <c r="D12" i="12" s="1"/>
  <c r="H22" i="2"/>
  <c r="E22"/>
  <c r="G21"/>
  <c r="H21" s="1"/>
  <c r="E21"/>
  <c r="H20"/>
  <c r="D11" i="12" l="1"/>
  <c r="D9"/>
  <c r="D10"/>
  <c r="H47" i="2"/>
  <c r="H48" s="1"/>
  <c r="H49" s="1"/>
  <c r="B45" l="1"/>
  <c r="L45" s="1"/>
  <c r="L46" s="1"/>
  <c r="M46" s="1" a="1"/>
  <c r="M46" s="1"/>
  <c r="C45" l="1"/>
  <c r="M45" a="1"/>
  <c r="M45" s="1"/>
  <c r="A31" i="12"/>
  <c r="B31" l="1"/>
  <c r="F1" i="9"/>
  <c r="D45" i="2" s="1"/>
  <c r="C31" i="12" l="1"/>
</calcChain>
</file>

<file path=xl/sharedStrings.xml><?xml version="1.0" encoding="utf-8"?>
<sst xmlns="http://schemas.openxmlformats.org/spreadsheetml/2006/main" count="798" uniqueCount="591">
  <si>
    <t>Désignation</t>
  </si>
  <si>
    <t>Qté</t>
  </si>
  <si>
    <t>P.U</t>
  </si>
  <si>
    <t>PRIX H.T</t>
  </si>
  <si>
    <t>Montant H.T.</t>
  </si>
  <si>
    <t>T.V.A. 20%</t>
  </si>
  <si>
    <t>Montant T.T.C.</t>
  </si>
  <si>
    <t>TOTAL H.T</t>
  </si>
  <si>
    <t>TAUX</t>
  </si>
  <si>
    <t>PRIX</t>
  </si>
  <si>
    <t>L76CRISALID</t>
  </si>
  <si>
    <t>LOGICIEL CRISALID</t>
  </si>
  <si>
    <t>L76CRISALIDSUP</t>
  </si>
  <si>
    <t>FRAIS DE CONNEXION BALANCE (DRIRE)</t>
  </si>
  <si>
    <t>Désignations</t>
  </si>
  <si>
    <t>Code</t>
  </si>
  <si>
    <t>SHARP</t>
  </si>
  <si>
    <t>&gt;12000</t>
  </si>
  <si>
    <t>3000 à 5000</t>
  </si>
  <si>
    <t>5000 à 8000</t>
  </si>
  <si>
    <t>8000 à 12000</t>
  </si>
  <si>
    <t>Fournisseur</t>
  </si>
  <si>
    <t>FRAIS DE CONNEXION BALANCE SUPP.</t>
  </si>
  <si>
    <t>CNXBALANCE2</t>
  </si>
  <si>
    <t>CNXBALANCE1</t>
  </si>
  <si>
    <t>PRECIA MOLEN</t>
  </si>
  <si>
    <t>CORAILC310</t>
  </si>
  <si>
    <t>CONTRAT FIDELITE CRISALID / SAV</t>
  </si>
  <si>
    <t>CONTRAT PRESSE CRISALID / SAV</t>
  </si>
  <si>
    <t>PC PORTABLE ASUS</t>
  </si>
  <si>
    <t>ASUSPORTABLE</t>
  </si>
  <si>
    <t>SBSI</t>
  </si>
  <si>
    <t>PA0001</t>
  </si>
  <si>
    <t>POINT D'ACCES WIFI PUBLIC</t>
  </si>
  <si>
    <t>PA0002</t>
  </si>
  <si>
    <t>30€ H.T / MOIS</t>
  </si>
  <si>
    <t>70€ H.T / MOIS</t>
  </si>
  <si>
    <t>20€ H.T / MOIS</t>
  </si>
  <si>
    <t>SWITCH 4 LAN POE + 4 LAN</t>
  </si>
  <si>
    <t>SWITCHPOE</t>
  </si>
  <si>
    <t>TECHDATA</t>
  </si>
  <si>
    <t>BORNE DIFFUSION WIFI PUBLIC</t>
  </si>
  <si>
    <t>57€ H.T / MOIS</t>
  </si>
  <si>
    <t>PV.Min.</t>
  </si>
  <si>
    <t>PV</t>
  </si>
  <si>
    <t>PA</t>
  </si>
  <si>
    <t>CARTESFIDELITE</t>
  </si>
  <si>
    <t>SWITCH 8 PORTS + RJ45</t>
  </si>
  <si>
    <t>P.A</t>
  </si>
  <si>
    <t>P.V</t>
  </si>
  <si>
    <t>MARGE</t>
  </si>
  <si>
    <t>Code REF.</t>
  </si>
  <si>
    <t>Qté * P.A</t>
  </si>
  <si>
    <t>Qté*P.V</t>
  </si>
  <si>
    <t>TX MARQUE</t>
  </si>
  <si>
    <t/>
  </si>
  <si>
    <t>IMPRIMANTE MULTIFONCTION</t>
  </si>
  <si>
    <t>IMPMULTIFCT</t>
  </si>
  <si>
    <t>40€ H.T / MOIS</t>
  </si>
  <si>
    <t>50€ H.T / MOIS</t>
  </si>
  <si>
    <t>60€ H.T / MOIS</t>
  </si>
  <si>
    <t>LOGICIEL CRISALID LICENCE ORDINATEUR</t>
  </si>
  <si>
    <t>CARTES FIDELITE tri-cartes x 1000</t>
  </si>
  <si>
    <t>LICENCE CRISALID E-CASH</t>
  </si>
  <si>
    <t>L76CRISALIDECASH</t>
  </si>
  <si>
    <t>CRISALID</t>
  </si>
  <si>
    <t>CONTRAT SAV CRISALID + E-CASH</t>
  </si>
  <si>
    <t>190€ H.T/ MOIS</t>
  </si>
  <si>
    <t>200€ H.T/ MOIS</t>
  </si>
  <si>
    <t>210€ H.T/ MOIS</t>
  </si>
  <si>
    <t>LICENCE WEBSTERI (GESTION COMMANDE)</t>
  </si>
  <si>
    <t>L76WEBSTERI</t>
  </si>
  <si>
    <t>ORDINATEUR / WINDOWS 8 / ECRAN 18,5"</t>
  </si>
  <si>
    <t>ORDINATEUR</t>
  </si>
  <si>
    <t>LICENCE CRISALID PRESSE</t>
  </si>
  <si>
    <t>L76CRISALIDPRESS</t>
  </si>
  <si>
    <t>AFFILIATION NMPP</t>
  </si>
  <si>
    <t>L76CRISALIDNMPP</t>
  </si>
  <si>
    <t>En cas d'acceptation veuillez
 nous retourner cet exemplaire
 avec votre signature et cachet
 avec la mention
 "Bon pour accord"</t>
  </si>
  <si>
    <t>XXXXXXXXXXXX</t>
  </si>
  <si>
    <t>XXXXXX</t>
  </si>
  <si>
    <t>XXXXX</t>
  </si>
  <si>
    <t>XXXXXXX</t>
  </si>
  <si>
    <t>XXXXXXXX</t>
  </si>
  <si>
    <t>XXXXXXXXX</t>
  </si>
  <si>
    <t>XXXXXXXXXX</t>
  </si>
  <si>
    <t>XXXXXXXXXXXXXXXXXXXXXXXXXXXXXXXXXXXXXXXXXXXXXXXXXXX</t>
  </si>
  <si>
    <t>CONTRAT SAV VIDEO-SURVEILLANCE</t>
  </si>
  <si>
    <t>CONTRAT SAV CRISALID + WEBSTERI</t>
  </si>
  <si>
    <t>XXXXXXXXXXXXXXXXXXXXXXXXXXXXXX</t>
  </si>
  <si>
    <t>SOCIETE</t>
  </si>
  <si>
    <t>NOM PRENOM</t>
  </si>
  <si>
    <t>ADRESSE</t>
  </si>
  <si>
    <t>CP VILLE</t>
  </si>
  <si>
    <t>TELEPHONE</t>
  </si>
  <si>
    <t>MAIL</t>
  </si>
  <si>
    <t xml:space="preserve">CONTRAT SAV CRISALID + E-CASH  </t>
  </si>
  <si>
    <t xml:space="preserve">CONTRAT SAV CRISALID + E-CASH   </t>
  </si>
  <si>
    <t xml:space="preserve">CONTRAT SAV VIDEO-SURVEILLANCE </t>
  </si>
  <si>
    <t xml:space="preserve">CONTRAT SAV VIDEO-SURVEILLANCE  </t>
  </si>
  <si>
    <t>MAT</t>
  </si>
  <si>
    <t>SANS CONTRAT DE MAINTENANCE</t>
  </si>
  <si>
    <t>0€ H.T/MOIS</t>
  </si>
  <si>
    <t>CARTES FIDELITE tri-cartes x 2000</t>
  </si>
  <si>
    <t>CARTES FIDELITE tri-cartes x 3000</t>
  </si>
  <si>
    <t>CARTES FIDELITE tri-cartes x 4000</t>
  </si>
  <si>
    <t>CARTES FIDELITE tri-cartes x 5000</t>
  </si>
  <si>
    <t>AFFICHEUR 2 LIGNES INTEGRE</t>
  </si>
  <si>
    <t>AURES</t>
  </si>
  <si>
    <t>XXXXXXXXXXXX   CRISALID   XXXXXXXXXXXXXXXXXXXXXX</t>
  </si>
  <si>
    <t>XXXXXXXXX   DIVERS   XXXXXXXXXXXXXXXXXXXXXX</t>
  </si>
  <si>
    <t>XXXXXXXX   PAPIERS   XXXXXXXXXXXXXXXXXXXXXXX</t>
  </si>
  <si>
    <t>ACR</t>
  </si>
  <si>
    <t>CARTON 50 BOBINES THERM. 57/60/12</t>
  </si>
  <si>
    <t>CARTON 50 BOBINES THERM. 44/70/12</t>
  </si>
  <si>
    <t>BTH44/70</t>
  </si>
  <si>
    <t>BTH57/60</t>
  </si>
  <si>
    <t>CARTON 50 BOBINES THERM. 57/40/12 CB</t>
  </si>
  <si>
    <t>BTH57/40</t>
  </si>
  <si>
    <t>CARTON 50 BOBINES 44/70/12</t>
  </si>
  <si>
    <t>BSI44/70</t>
  </si>
  <si>
    <t>ART-03083</t>
  </si>
  <si>
    <t>300 à 3000</t>
  </si>
  <si>
    <t>CARTES FIDELITE tri-cartes x 500</t>
  </si>
  <si>
    <t>CARDALIS</t>
  </si>
  <si>
    <t>L76ONETOUCH</t>
  </si>
  <si>
    <t>LICENCE LOGICIEL ONE TOUCH SUPP.</t>
  </si>
  <si>
    <t>L76ONETOUCHSUP</t>
  </si>
  <si>
    <t>L76MATBRAPOS2</t>
  </si>
  <si>
    <t>LOCATION 48 MOIS</t>
  </si>
  <si>
    <t>LOCATION 36 MOIS</t>
  </si>
  <si>
    <t>LOCATION 24 MOIS</t>
  </si>
  <si>
    <t>LOCATION 60 MOIS</t>
  </si>
  <si>
    <t>CONTRAT MAINTENANCE CRISALID</t>
  </si>
  <si>
    <t xml:space="preserve">CONTRAT MAINTENANCE CRISALID </t>
  </si>
  <si>
    <t xml:space="preserve">CONTRAT MAINTENANCE CRISALID  </t>
  </si>
  <si>
    <t xml:space="preserve">CONTRAT MAINTENANCE CRISALID   </t>
  </si>
  <si>
    <t>CONTRAT MAINTENANCE ONE TOUCH</t>
  </si>
  <si>
    <t>CONTRAT MAINTENANCE CSI</t>
  </si>
  <si>
    <t xml:space="preserve">CONTRAT MAINTENANCE CSI   </t>
  </si>
  <si>
    <t xml:space="preserve">CONTRAT MAINTENANCE CSI     </t>
  </si>
  <si>
    <t xml:space="preserve">CONTRAT MAINTENANCE CSI          </t>
  </si>
  <si>
    <t>LICENCE LOGICIEL ONE TOUCH E-CASH</t>
  </si>
  <si>
    <t>L76ONETOUCHCSH</t>
  </si>
  <si>
    <t>LICENCE ONE TOUCH TELECOMMANDE</t>
  </si>
  <si>
    <t>L76ONETOUCHTLC</t>
  </si>
  <si>
    <t>LICENCE ONE TOUCH CENTRALISATION 1 à 3 MAGASINS</t>
  </si>
  <si>
    <t>L76ONETOUCHCNT</t>
  </si>
  <si>
    <t>L76MATSCAN2</t>
  </si>
  <si>
    <t>L76MATROTULE</t>
  </si>
  <si>
    <t>ADAPTATEUR MAT AFFICHEUR 10 POUCES</t>
  </si>
  <si>
    <t>L76MATTPE</t>
  </si>
  <si>
    <t xml:space="preserve">CONTRAT MAINTENANCE ONE TOUCH </t>
  </si>
  <si>
    <t>215€ H.T / MOIS</t>
  </si>
  <si>
    <t>CONTRAT SAV ONE TOUCH + ECASH</t>
  </si>
  <si>
    <t>ART-03259</t>
  </si>
  <si>
    <t>ART-02890</t>
  </si>
  <si>
    <t>ART-02226</t>
  </si>
  <si>
    <t>AFFICHEUR 2 LIGNES SUR PIED</t>
  </si>
  <si>
    <t>ART-03084</t>
  </si>
  <si>
    <t>LICENCE LOGICIEL ONE TOUCH</t>
  </si>
  <si>
    <t>DOUCHETTE USB</t>
  </si>
  <si>
    <t>honeywell</t>
  </si>
  <si>
    <t>LOGICIEL CRISALID CENTRALISATION</t>
  </si>
  <si>
    <t>SERVEUR (LORS + DE 2 POSTES)</t>
  </si>
  <si>
    <t xml:space="preserve">CONTRAT MAINTENANCE ONE TOUCH  </t>
  </si>
  <si>
    <t xml:space="preserve">CONTRAT MAINTENANCE ONE TOUCH   </t>
  </si>
  <si>
    <t>ART-03260</t>
  </si>
  <si>
    <t>AFFICHEUR 10 POUCES INTEGRE</t>
  </si>
  <si>
    <t>AFFICHEUR 10 POUCES VESA</t>
  </si>
  <si>
    <t>SAV DU LUNDI  AU SAMEDI 9H-18H</t>
  </si>
  <si>
    <t>LECTEUR LASER INTEGRE 2D ONETOUCH</t>
  </si>
  <si>
    <t>LECTEUR LASER 2D</t>
  </si>
  <si>
    <t>LECTEUR LASER 1D</t>
  </si>
  <si>
    <t>ART-02517</t>
  </si>
  <si>
    <t>PERIMATIC</t>
  </si>
  <si>
    <t>SUPPORT SCANNER</t>
  </si>
  <si>
    <t>SUPPORT TPE</t>
  </si>
  <si>
    <t>LICENCE LOGICIEL ONE TOUCH BUREAU</t>
  </si>
  <si>
    <t>ACCES DIFFUSION</t>
  </si>
  <si>
    <t>PAD ONE TOUCH INDIVIDUEL</t>
  </si>
  <si>
    <t>PADONETOUCH</t>
  </si>
  <si>
    <t>ETUI ONE TOUCH</t>
  </si>
  <si>
    <t>ETUIONETOUCH</t>
  </si>
  <si>
    <t>CHARGEUR ONE TOUCH</t>
  </si>
  <si>
    <t>CHARGEURONETOUCH</t>
  </si>
  <si>
    <t>PACK LECTEUR + 5 CLES DALLAS</t>
  </si>
  <si>
    <t>PACKDALLAS</t>
  </si>
  <si>
    <t>LECTEUR DALLAS</t>
  </si>
  <si>
    <t>ART-03539</t>
  </si>
  <si>
    <t>CLE DALLAS A L'UNITE</t>
  </si>
  <si>
    <t>ART-01762</t>
  </si>
  <si>
    <t>XXXXXXXXXX   BILLETERIE   XXXXXXXXXXXXXXXX</t>
  </si>
  <si>
    <t>BAR DISTRIBUTION</t>
  </si>
  <si>
    <t>CARTON DE 8000 BILLETS ENTRÉE</t>
  </si>
  <si>
    <t>CARTON DE 8000 BILLETS VESTIAIRE</t>
  </si>
  <si>
    <t xml:space="preserve">MATERIEL </t>
  </si>
  <si>
    <t>MAINTENANCE</t>
  </si>
  <si>
    <t>Référence</t>
  </si>
  <si>
    <t>XXXXXXXXX   PERIMATIC   XXXXXXXXXXXXXXXX</t>
  </si>
  <si>
    <t>BALANCE STAR 545 B</t>
  </si>
  <si>
    <t>2050811</t>
  </si>
  <si>
    <t>2051073</t>
  </si>
  <si>
    <t>BALANCE D 955 DB 12" ECRAN PUB 12"</t>
  </si>
  <si>
    <t>2051897</t>
  </si>
  <si>
    <t>ETIQUETTE 58*60*40 UNITAIRE</t>
  </si>
  <si>
    <t>4003473</t>
  </si>
  <si>
    <t>9992653</t>
  </si>
  <si>
    <t>ETIQUETTE 58*80*40 UNITAIRE (Format Allergènes)</t>
  </si>
  <si>
    <t>4021735</t>
  </si>
  <si>
    <t>SGPR200</t>
  </si>
  <si>
    <t>SGS100SEG</t>
  </si>
  <si>
    <t>CAISSE 10" COMPACT</t>
  </si>
  <si>
    <t>TIROIR</t>
  </si>
  <si>
    <t>LICENCE LOGICIEL ONETOUCH LIGHT</t>
  </si>
  <si>
    <t>L36ONETOUCHLX</t>
  </si>
  <si>
    <t>MAJ LOGICIEL ONETOUCH LIGHT</t>
  </si>
  <si>
    <t>L36ONETOUCHMAJ</t>
  </si>
  <si>
    <t>SGDP100G</t>
  </si>
  <si>
    <t>SGBC2D</t>
  </si>
  <si>
    <t>Validité du Devis</t>
  </si>
  <si>
    <t>1 mois</t>
  </si>
  <si>
    <t>ECRAN 10" SUR PIED</t>
  </si>
  <si>
    <t>ECRAN 8" SUR PIED</t>
  </si>
  <si>
    <t>MINI SCANNER IMAGER 1D ET 2D SUR PIED (COMPTOIR)</t>
  </si>
  <si>
    <t>MINI SCANNER IMAGER 1D ET 2D  (INTEGRE)</t>
  </si>
  <si>
    <t>SGBI2D</t>
  </si>
  <si>
    <t>IMPRIMANTE 80 MM</t>
  </si>
  <si>
    <t>XXXXXX VIDEO PROTECTION XXXXX</t>
  </si>
  <si>
    <t>CAMERA DOME ANALOGIQUE HD 4MP</t>
  </si>
  <si>
    <t>CAM0000255</t>
  </si>
  <si>
    <t>CAMERA TUBE ANALOGIQUE HD 4MP</t>
  </si>
  <si>
    <t>ENREGISTREUR HD-HCVR7104H-4M 4CH</t>
  </si>
  <si>
    <t>ENR0000356</t>
  </si>
  <si>
    <t>ENREGISTREUR HD-HCVR7108H-8M 8CH</t>
  </si>
  <si>
    <t>COFFRET DE DISTRIBUTION D'ALIMENTATION 5 SORTIES</t>
  </si>
  <si>
    <t>PFM340-5CH</t>
  </si>
  <si>
    <t>DISQUE DUR SEAGATE 2TO-SKYHAWK</t>
  </si>
  <si>
    <t>DIS0000104</t>
  </si>
  <si>
    <t>DISQUE DUR SEAGATE 4TO-SKYHAWK</t>
  </si>
  <si>
    <t>BOITE DE JONCTION</t>
  </si>
  <si>
    <t>VERIF FORFAIT INSTALLATION(cablage)</t>
  </si>
  <si>
    <t>ECRAN 8"VESA</t>
  </si>
  <si>
    <t>ECRAN 8" integre</t>
  </si>
  <si>
    <t>SGDE8</t>
  </si>
  <si>
    <t>IDMS</t>
  </si>
  <si>
    <t>SGDPE8</t>
  </si>
  <si>
    <t xml:space="preserve">SWITCH 16 PORTS </t>
  </si>
  <si>
    <t>BOXNUC713BNH</t>
  </si>
  <si>
    <t xml:space="preserve">IMPRIMANTE THERMIQUE </t>
  </si>
  <si>
    <t>DOUCHETTE IMAGER SAGA 1D NOIR USB SANS STAND</t>
  </si>
  <si>
    <t>SGBS550I</t>
  </si>
  <si>
    <t>OVA I5</t>
  </si>
  <si>
    <t>CAISSE TACTILE 15" OVA I5  FORMAT 4/3</t>
  </si>
  <si>
    <t>LICENCE LOGICIEL ONE TOUCH STOCK</t>
  </si>
  <si>
    <t>NITRAMBU600</t>
  </si>
  <si>
    <t>ACTN</t>
  </si>
  <si>
    <t>ONDULEUR 600 VA 3 P</t>
  </si>
  <si>
    <t>ONDULEUR 700 VA 8 P</t>
  </si>
  <si>
    <t>NITRAMPB700</t>
  </si>
  <si>
    <t>ART-3520</t>
  </si>
  <si>
    <t>ART-03524</t>
  </si>
  <si>
    <t>LOCATION PDA INVENTAIRE</t>
  </si>
  <si>
    <t>LOCPDA</t>
  </si>
  <si>
    <t>ENR0000359</t>
  </si>
  <si>
    <t>SUP0000040</t>
  </si>
  <si>
    <t>ALAIN</t>
  </si>
  <si>
    <t>COMMERCIAL</t>
  </si>
  <si>
    <t>DATE</t>
  </si>
  <si>
    <t>XXXXXXXXXXXXX   ACTN   XXXXXXXXXXXXXX</t>
  </si>
  <si>
    <t>XXXXXXXXXXXXXXX      SHARP   XXXXXXXXXXXX</t>
  </si>
  <si>
    <t>XXXXXXXXXX ACCES DIFFUSION  XXXXXXXXX</t>
  </si>
  <si>
    <t>XXXXXXX CSI XXXXXXXXXXXXXXXXXXXXX</t>
  </si>
  <si>
    <t>XXXXXXXXXXXXX SBSI XXXXXXXXXXXXXXXXXX</t>
  </si>
  <si>
    <t>XXXXXXXXX CARDALIS XXXXXXXXXX</t>
  </si>
  <si>
    <t>BALANCE CS1155DB ECRAN 15"AFFICH CLT7" ticket</t>
  </si>
  <si>
    <t>BALANCE CS1155DB ECRAN 15"AFFICH CLT15" ticket</t>
  </si>
  <si>
    <t>XXXXXXXXX   PRECIA MOLEN   CS 1100 WIND 7 XXXXXXXXXXXXXXXX</t>
  </si>
  <si>
    <t>BALANCE CS1157DB ECRAN 15" AFFICH CLT 7" ticket+etiquettes</t>
  </si>
  <si>
    <t>BALANCE CS1157DB ECRAN 15" AFFICH CLT 15" ticket+etiquettes</t>
  </si>
  <si>
    <t>XXXXXXXXX PRECIA MOLEN XXXXXXXXXXXXXXXXXXXXXXXXXXX</t>
  </si>
  <si>
    <t>xxxxxxxxxxxxx ATHESI   XXXXXXXXXXXXXXXXXXXXXXXXXXXXXXX</t>
  </si>
  <si>
    <t>ATHESI</t>
  </si>
  <si>
    <t>COFFRET DE DISTRIBUTION D'ALIMENTATION 9 SORTIES 9X1,1A</t>
  </si>
  <si>
    <t>PFM342-9CH</t>
  </si>
  <si>
    <t>COFFRET DE DISTRIBUTION D'ALIMENTATION 19 SORTIES 19X1,0A</t>
  </si>
  <si>
    <t>PFM343-19CH</t>
  </si>
  <si>
    <t>CABLE 1M</t>
  </si>
  <si>
    <t>CABLE 2M</t>
  </si>
  <si>
    <t>CAB1</t>
  </si>
  <si>
    <t>CAB2</t>
  </si>
  <si>
    <t>CABLE 5 M</t>
  </si>
  <si>
    <t>CABLE 7M</t>
  </si>
  <si>
    <t>CABLE 10 M</t>
  </si>
  <si>
    <t>CABLE 15 M</t>
  </si>
  <si>
    <t>CABLE 25 M</t>
  </si>
  <si>
    <t>CABLE 20 M</t>
  </si>
  <si>
    <t>CAB5</t>
  </si>
  <si>
    <t>CAB7</t>
  </si>
  <si>
    <t>CAB10</t>
  </si>
  <si>
    <t>CAB15</t>
  </si>
  <si>
    <t>CAB20</t>
  </si>
  <si>
    <t>CAB25</t>
  </si>
  <si>
    <t>CABLE 30 M</t>
  </si>
  <si>
    <t>CABLE 35M</t>
  </si>
  <si>
    <t>CABLE 40 M</t>
  </si>
  <si>
    <t>CABLE 45M</t>
  </si>
  <si>
    <t>CABLE 50 M</t>
  </si>
  <si>
    <t>CAB30</t>
  </si>
  <si>
    <t>CAB35</t>
  </si>
  <si>
    <t>CAB40</t>
  </si>
  <si>
    <t>CAB45</t>
  </si>
  <si>
    <t xml:space="preserve"> CAB50</t>
  </si>
  <si>
    <t>************* CABLAGE VIDEO ************</t>
  </si>
  <si>
    <t>********* BAGUETTE ************</t>
  </si>
  <si>
    <t>BAGUETTE 1 M</t>
  </si>
  <si>
    <t>BAGUETTE 2 M</t>
  </si>
  <si>
    <t>BAGUETTE 5 M</t>
  </si>
  <si>
    <t>BAGUETTE 7 M</t>
  </si>
  <si>
    <t>BAGUETTE 10 M</t>
  </si>
  <si>
    <t>BAGUETTE 15 M</t>
  </si>
  <si>
    <t>BAGUETTE 20 M</t>
  </si>
  <si>
    <t>BAGUETTE 25 M</t>
  </si>
  <si>
    <t>BAGUETTE 30 M</t>
  </si>
  <si>
    <t>BAGUETTE 35 M</t>
  </si>
  <si>
    <t>BAGUETTE 40 M</t>
  </si>
  <si>
    <t>BAGUETTE 45 M</t>
  </si>
  <si>
    <t>BAGUETTE 50 M</t>
  </si>
  <si>
    <t>BAG1</t>
  </si>
  <si>
    <t>BAG2</t>
  </si>
  <si>
    <t>BAG5</t>
  </si>
  <si>
    <t>BAG7</t>
  </si>
  <si>
    <t>BAG10</t>
  </si>
  <si>
    <t>BAG15</t>
  </si>
  <si>
    <t>BAG20</t>
  </si>
  <si>
    <t>BAG25</t>
  </si>
  <si>
    <t>BAG30</t>
  </si>
  <si>
    <t>BAG35</t>
  </si>
  <si>
    <t>BAG40</t>
  </si>
  <si>
    <t>BAG45</t>
  </si>
  <si>
    <t>BAG50</t>
  </si>
  <si>
    <t>************ACCESSOIRES BNC+PRISE 12VOLTS********</t>
  </si>
  <si>
    <t>EMBOUT BNC+ALIM 1 CAMERA</t>
  </si>
  <si>
    <t>EMBOUT BNC+ALIM 2 CAMERAS</t>
  </si>
  <si>
    <t>EMBOUT BNC+ALIM 3 CAMERAS</t>
  </si>
  <si>
    <t>EMBOUT BNC+ALIM 4 CAMERAS</t>
  </si>
  <si>
    <t>EMBOUT BNC+ALIM 5 CAMERAS</t>
  </si>
  <si>
    <t>EMBOUT BNC+ALIM 6 CAMERAS</t>
  </si>
  <si>
    <t>EMBOUT BNC+ALIM 7 CAMERAS</t>
  </si>
  <si>
    <t>EMBOUT BNC+ALIM 8 CAMERAS</t>
  </si>
  <si>
    <t>EMBOUT BNC+ALIM 9 CAMERAS</t>
  </si>
  <si>
    <t>EMBOUT BNC+ALIM 10 CAMERAS</t>
  </si>
  <si>
    <t>EMBOUT BNC+ALIM 11 CAMERAS</t>
  </si>
  <si>
    <t>EMBOUT BNC+ALIM 12 CAMERAS</t>
  </si>
  <si>
    <t>EMBOUT BNC+ALIM 13 CAMERAS</t>
  </si>
  <si>
    <t>BNCALIM1</t>
  </si>
  <si>
    <t>BNCALIM2</t>
  </si>
  <si>
    <t>BNCALIM3</t>
  </si>
  <si>
    <t>BNCALIM4</t>
  </si>
  <si>
    <t>BNCALIM5</t>
  </si>
  <si>
    <t>BNCALIM6</t>
  </si>
  <si>
    <t>BNCALIM7</t>
  </si>
  <si>
    <t>BNCALIM8</t>
  </si>
  <si>
    <t>BNCALIM9</t>
  </si>
  <si>
    <t>BNCALIM10</t>
  </si>
  <si>
    <t>BNCALIM11</t>
  </si>
  <si>
    <t>BNCALIM12</t>
  </si>
  <si>
    <t>BNCALIM13</t>
  </si>
  <si>
    <t>MAIN D'ŒUVRE</t>
  </si>
  <si>
    <t>MO</t>
  </si>
  <si>
    <t>FORFAIT DEPLACEMENT</t>
  </si>
  <si>
    <t>DEPL</t>
  </si>
  <si>
    <t>AU KMS</t>
  </si>
  <si>
    <t>CARTON 50 BOBINES THERM. 80/75/12</t>
  </si>
  <si>
    <t>BTH80/75/12</t>
  </si>
  <si>
    <t>LOGICIEL CRISALID LICENCE POSTE SUPPL.BUREAU</t>
  </si>
  <si>
    <t>BALANCE CS1157S ECRAN 15"AFFICH 7 SUSPENDUE"ticket+etiquette</t>
  </si>
  <si>
    <t>BALANCE CS1157S ECRAN 15"AFFICH 15 SUSPENDUE "ticket+etiquette</t>
  </si>
  <si>
    <t>BALANCE CS1155S ECRAN 15" AFFICH CLT 15"SUSPENDUE ticket</t>
  </si>
  <si>
    <t>BALANCE CS1155S ECRAN 15" AFFICH CLT 7"SUSPENDUE ticket</t>
  </si>
  <si>
    <t>xxxxxxxxx   LOGICIEL MBJ          xxxxxxxxxxxxxxxx</t>
  </si>
  <si>
    <t>xxxxxxxxxxxx</t>
  </si>
  <si>
    <t>xxxxxxxxxx</t>
  </si>
  <si>
    <t>xxxxxxxxxxx</t>
  </si>
  <si>
    <t>xxxxxxxxx</t>
  </si>
  <si>
    <t>LICENCE PRINCIPALE LOGICIEL MBJ ESSENTIEL</t>
  </si>
  <si>
    <t>LICENCE PRINCIPALE LOGICIEL MBJ INTEGRALE</t>
  </si>
  <si>
    <t>LPMBJINTEGRALE</t>
  </si>
  <si>
    <t>LICENCE PRINCIPALE LOGICIEL MBJ MULTICANAL</t>
  </si>
  <si>
    <t>LPMBJMUTLICANAL</t>
  </si>
  <si>
    <t>LICENCE SUP LOGICIEL MBJ INTEGRALE</t>
  </si>
  <si>
    <t>LSUPMBJINTEGRAL</t>
  </si>
  <si>
    <t>LICENCE SUP LOGICIEL MBJ MULTICANAL</t>
  </si>
  <si>
    <t>ECHANGE DE DONNEES MULTI-SITES INTEGRALE</t>
  </si>
  <si>
    <t>ECHANGE DE DONNEES MULTI-SITES MULTICANAL</t>
  </si>
  <si>
    <t>LSUPMBJMULTICAN</t>
  </si>
  <si>
    <t>LPMBJESSNTIEL</t>
  </si>
  <si>
    <t>SUPMULTINTEGRAL</t>
  </si>
  <si>
    <t>SUPMULTICANAL</t>
  </si>
  <si>
    <t>20 € H.T/MOIS</t>
  </si>
  <si>
    <t>30 € H.T/MOIS</t>
  </si>
  <si>
    <t>48 € H.T/MOIS</t>
  </si>
  <si>
    <t>60 € H.T/MOIS</t>
  </si>
  <si>
    <t>LICENCE PRINCIPALE LOGICIEL MBJ PREMIUM</t>
  </si>
  <si>
    <t>LPMBJPREMIUM</t>
  </si>
  <si>
    <t>LICENCE SUP LOGICIEL MBJ PREMIUM</t>
  </si>
  <si>
    <t>LSUPMBJPREMIUM</t>
  </si>
  <si>
    <t>ECHANGE DE DONNEES MULTI-SITES PREMIUM</t>
  </si>
  <si>
    <t>SUPMULTIPREMIUM</t>
  </si>
  <si>
    <t xml:space="preserve">CONTRAT SERENITY MBJ ESSENTIEL </t>
  </si>
  <si>
    <t xml:space="preserve">CONTRAT SERENITY MBJ INTEGRALE </t>
  </si>
  <si>
    <t xml:space="preserve">CONTRAT SERENITY MBJ MULTICANAL </t>
  </si>
  <si>
    <t xml:space="preserve">CONTRAT SERENITY  MBJ PREMIUM </t>
  </si>
  <si>
    <t xml:space="preserve">SANS ECHANGE DE DONNEES </t>
  </si>
  <si>
    <t>0 € HT/MOIS</t>
  </si>
  <si>
    <t xml:space="preserve">ECHANGE MULTI-SITES PREMIUM </t>
  </si>
  <si>
    <t>16 € HT/MOIS</t>
  </si>
  <si>
    <t>ECHANGE MULTI-SITES INTEGRALE</t>
  </si>
  <si>
    <t>ECHANGE MULTI-SITES MULTICANAL</t>
  </si>
  <si>
    <t>SN100P</t>
  </si>
  <si>
    <t>SN100PI</t>
  </si>
  <si>
    <t>SN100P7</t>
  </si>
  <si>
    <t>PACK TABLETTE+LICENCEW10+STATION IMPRIMANTE</t>
  </si>
  <si>
    <t>PACK TABLETTE+LICENCEW10+STATION IMPRI+IMPRIMANTE</t>
  </si>
  <si>
    <t>PACK TABLETTE+LICENCEW10+STATION IMPRI+IMPRIMANTE+ECRAN 7"</t>
  </si>
  <si>
    <t>MISE A JOUR CRISALID VERSION V.3</t>
  </si>
  <si>
    <t>MAJCRISALID</t>
  </si>
  <si>
    <t>PACK ZEO ECRAN 13" 16/9ème +IMPRIMANTE NOIRE</t>
  </si>
  <si>
    <t>PACK ZEO ECRAN 13" 16/9ème +IMPRIMANTE BLANCHE</t>
  </si>
  <si>
    <t>MBJZEON</t>
  </si>
  <si>
    <t>MBJZEOB</t>
  </si>
  <si>
    <t xml:space="preserve">TIROIR </t>
  </si>
  <si>
    <t>ART-00051</t>
  </si>
  <si>
    <t>MBJECRZEO</t>
  </si>
  <si>
    <t>CONNECTEUR E-COMMERCE</t>
  </si>
  <si>
    <t>ECOMMBJMULTICANAL</t>
  </si>
  <si>
    <t>1 JOURNEE DE PRESTATION+FORMATION+PARAMETRAGE+INSTA</t>
  </si>
  <si>
    <t>FORMATIONECOMMERCE</t>
  </si>
  <si>
    <t>API AUTRE OUTIL</t>
  </si>
  <si>
    <t>API</t>
  </si>
  <si>
    <t>ECRAN 8 POUCES INTEGRE ZEO</t>
  </si>
  <si>
    <t>SOLUTION E COMMERCE PUBLITOUT MULTICANAL</t>
  </si>
  <si>
    <t>LA MOBILITE TERMINAL MBJ MOBILE</t>
  </si>
  <si>
    <t>LA MOBILITE LOGICIEL MBJ MOBILE</t>
  </si>
  <si>
    <t>ACCOMPAGNEMENT API</t>
  </si>
  <si>
    <t>SMS(100)</t>
  </si>
  <si>
    <t>SMS(1000)</t>
  </si>
  <si>
    <t>CAMPAGNE SMS/EMAIL PRENIUM ANNEE</t>
  </si>
  <si>
    <t>CAMPAGNE SMS/EMAIL INTEGRALE ANNEE</t>
  </si>
  <si>
    <t>CAMPAGNE SMS/EMAIL MULTICANAL ANNEE</t>
  </si>
  <si>
    <t>MAILS SUP 5000 PAR MOIS</t>
  </si>
  <si>
    <t>PARAMETRAGE SMS/MAIL</t>
  </si>
  <si>
    <t>MISE EN PLACE LIEN COMPTABLE</t>
  </si>
  <si>
    <t>MBJSMSPRENIUM</t>
  </si>
  <si>
    <t>MBJSMSINTEGRALE</t>
  </si>
  <si>
    <t>ECRAN 8 POUCES SUR PIED ZEO</t>
  </si>
  <si>
    <t>MBJSMSMULTICANAL</t>
  </si>
  <si>
    <t>MBJSMS</t>
  </si>
  <si>
    <t>MBJ100SMS</t>
  </si>
  <si>
    <t>MBJ1000SMS</t>
  </si>
  <si>
    <t>MBJ5000SMS</t>
  </si>
  <si>
    <t>ACCAPI</t>
  </si>
  <si>
    <t>MBJTMOBILE</t>
  </si>
  <si>
    <t>MBJLMOBILE</t>
  </si>
  <si>
    <t>MBJLIENCOMPTABLE</t>
  </si>
  <si>
    <t>CLAVIER +SOURIS SANS FIL</t>
  </si>
  <si>
    <t>MBJCLAVSOURIS</t>
  </si>
  <si>
    <t>xxxxxxxxx   METTLER TOLEDO  XXXXXXXXXXXXXXXXXXXXX</t>
  </si>
  <si>
    <t>22500027</t>
  </si>
  <si>
    <t>METTLER TOLEDO</t>
  </si>
  <si>
    <t xml:space="preserve">NE PAS OUBLIER LA VERIFICATION </t>
  </si>
  <si>
    <t>BALANCE ARIVA-S 15KG CABLE RS232+AFFICHEUR+LICENCE</t>
  </si>
  <si>
    <t>RVCE</t>
  </si>
  <si>
    <t>XXXXXXXXXXX</t>
  </si>
  <si>
    <r>
      <t xml:space="preserve">BALANCE COMMERCIALE PRECIAC310 </t>
    </r>
    <r>
      <rPr>
        <b/>
        <sz val="11"/>
        <color rgb="FFFF0000"/>
        <rFont val="Calibri"/>
        <family val="2"/>
        <scheme val="minor"/>
      </rPr>
      <t>POUR CRISALID</t>
    </r>
  </si>
  <si>
    <r>
      <t xml:space="preserve">BALANCE MISTRAL 525 B - LCD </t>
    </r>
    <r>
      <rPr>
        <b/>
        <sz val="11"/>
        <color rgb="FFFF0000"/>
        <rFont val="Calibri"/>
        <family val="2"/>
        <scheme val="minor"/>
      </rPr>
      <t>pour crisalid</t>
    </r>
  </si>
  <si>
    <t>FRAISKMS</t>
  </si>
  <si>
    <t>CARTON 30 BOBINES THERM. 80/75/12</t>
  </si>
  <si>
    <t>CARTON 50 BOBINES 80/75/12 par 3</t>
  </si>
  <si>
    <t>BTH80/75-3COLIS</t>
  </si>
  <si>
    <t>1,60€ BOBINE</t>
  </si>
  <si>
    <t>CARTON 50 BOBINES 80/75/12 par 5</t>
  </si>
  <si>
    <t>BTH80/75-5COLIS</t>
  </si>
  <si>
    <t>1,50€ BOBINE</t>
  </si>
  <si>
    <t>CARTON 50 BOBINES 80/75/12 par 10</t>
  </si>
  <si>
    <t>BTH80/75-10COLIS</t>
  </si>
  <si>
    <t>1,15€ BOBINE</t>
  </si>
  <si>
    <t>PROGRAMMATION DE CAISSE</t>
  </si>
  <si>
    <t>FORFAITPROGRAM</t>
  </si>
  <si>
    <t>PROGRAMMATION DE CAISSE TACTILE IMPRIMANTE CUISINE</t>
  </si>
  <si>
    <t>FORFAITPROGTACT</t>
  </si>
  <si>
    <t>PROGRAMMATION DE CAISSE TACTILE SANS IMPRIMANTE</t>
  </si>
  <si>
    <t>FORFAITTACTILE</t>
  </si>
  <si>
    <t>LOCATION CAISSE OU PRÊT /JOUR</t>
  </si>
  <si>
    <t>LOCATION</t>
  </si>
  <si>
    <t>PRISE EN CHARGE MATERIEL</t>
  </si>
  <si>
    <t>CARTON 48 BOBINES TICKET THERMIQUES 60X100X40 (PRECIA DB900)</t>
  </si>
  <si>
    <t>BT60100X40</t>
  </si>
  <si>
    <t>MD OUEST</t>
  </si>
  <si>
    <t>CASSETTE DE CONSOMMABLES(etiquettes)</t>
  </si>
  <si>
    <t>4020507</t>
  </si>
  <si>
    <t>LICENCE  LOGICIEL ONE TOUCH CENTRALISATION +3 magasins</t>
  </si>
  <si>
    <t>XXXXXXXXX   PERIMATIC OVA XXXXXXXXXXX</t>
  </si>
  <si>
    <t>XXXXXXX PERIMATIC PACK TABLETTESXXXXXXXXX</t>
  </si>
  <si>
    <t>EAP110</t>
  </si>
  <si>
    <t>GS108GE</t>
  </si>
  <si>
    <t>AM</t>
  </si>
  <si>
    <t>GS316</t>
  </si>
  <si>
    <t>SWITCH 5 PORTS</t>
  </si>
  <si>
    <t>GS105GE</t>
  </si>
  <si>
    <t>AT-CAE603</t>
  </si>
  <si>
    <t>AT-CAE603B</t>
  </si>
  <si>
    <t>AT-CAE604</t>
  </si>
  <si>
    <t>AT-CAE606</t>
  </si>
  <si>
    <t>CHARGEUR 2 SLOTS</t>
  </si>
  <si>
    <t>CHARGEUR 1 SLOT</t>
  </si>
  <si>
    <t>SANGLE E6</t>
  </si>
  <si>
    <t>SACOCHE VENDEUR E6 CEINTURE</t>
  </si>
  <si>
    <t>VERIFICATION PRIMITIVE PRECIA</t>
  </si>
  <si>
    <t>VERIFICATION PRIMITIVE METTLER</t>
  </si>
  <si>
    <t>BILLETENTREE</t>
  </si>
  <si>
    <t>BILLETVESTIAIRE</t>
  </si>
  <si>
    <t>AMPLIFICATEUR DIRECTIONNEL DE WIFI BATON</t>
  </si>
  <si>
    <t>N300</t>
  </si>
  <si>
    <t>ZYRANTENNE</t>
  </si>
  <si>
    <t>POINT D'ACCES WIFI</t>
  </si>
  <si>
    <t>CLE WIFI TYPE DONGLE</t>
  </si>
  <si>
    <t>STYLETS TABLETTE</t>
  </si>
  <si>
    <t>STYLET</t>
  </si>
  <si>
    <t>HKC32</t>
  </si>
  <si>
    <t>ECRAN VIDEO VISIONNAGE 80 CM LED</t>
  </si>
  <si>
    <t>SUPPORT MURAL ECRAN</t>
  </si>
  <si>
    <t>MODERNLIFE</t>
  </si>
  <si>
    <t>XXXXXXX IMPRIMANTE A4  LASER XXXXXXXXX</t>
  </si>
  <si>
    <t>MFC2710</t>
  </si>
  <si>
    <t>IMPRIMANTE A4 NOIR ET BLANC</t>
  </si>
  <si>
    <t>BROTHER2310</t>
  </si>
  <si>
    <t>IMPRIMANTE A4 LASER COULEUR</t>
  </si>
  <si>
    <t>BROTHER3270</t>
  </si>
  <si>
    <t>IMPRIMANTE A4 LASER COULEUR MULTIFONCTION</t>
  </si>
  <si>
    <t>IMPRIMANTE A4   NOIRE ET BLANCHE MULTIFONCTION</t>
  </si>
  <si>
    <t>BROTHER3750</t>
  </si>
  <si>
    <t>TONER TN2420-COMPTATIBLE 2710</t>
  </si>
  <si>
    <t>TONER TN2310</t>
  </si>
  <si>
    <t>TN-2310</t>
  </si>
  <si>
    <t>TN-2420</t>
  </si>
  <si>
    <t>TAMBOUR REMP 4 COULEURS</t>
  </si>
  <si>
    <t>TN-243</t>
  </si>
  <si>
    <t>E6C20001</t>
  </si>
  <si>
    <t>TABLETTE E6C W10 4GORAM,64GOFlash,wifi,3G</t>
  </si>
  <si>
    <t>CHANGEMENT DE PROPRIETAIRE CRISALID V3</t>
  </si>
  <si>
    <t>CHGTCRISALID</t>
  </si>
  <si>
    <t>L76ONETOUCHCT+3</t>
  </si>
  <si>
    <t>SUPPORT BOIS CAISSE</t>
  </si>
  <si>
    <t>SUPPORT</t>
  </si>
  <si>
    <t>22€ H.T / MOIS</t>
  </si>
  <si>
    <t>32€ H.T / MOIS</t>
  </si>
  <si>
    <t>42€ H.T / MOIS</t>
  </si>
  <si>
    <t>52€ H.T / MOIS</t>
  </si>
  <si>
    <t>62€ H.T / MOIS</t>
  </si>
  <si>
    <t>72€ H.T/ MOIS</t>
  </si>
  <si>
    <t>LOGICIEL DFS BALANCE MONO MAGASIN</t>
  </si>
  <si>
    <t>LOGICIEL DFS BALANCE MULTI MAGASIN</t>
  </si>
  <si>
    <t xml:space="preserve">BALANCE PREEMBALLEE </t>
  </si>
  <si>
    <t>BALANCE VENTE DIRECTE</t>
  </si>
  <si>
    <t>VALABLE 1 AN</t>
  </si>
  <si>
    <t>VALABLE 2 ANS</t>
  </si>
  <si>
    <t>SCANNER VERTICAL COMPTOIR 2D CONNEXION USB</t>
  </si>
  <si>
    <t>SGBS400</t>
  </si>
  <si>
    <t>XXXXXXXXXXXXXXXX JARLTECH XXXXXXXXXXXXX</t>
  </si>
  <si>
    <t>L22D</t>
  </si>
  <si>
    <t>JARLTECH</t>
  </si>
  <si>
    <t>ETIQUETTES 20 ROULEAUX EDITION CODE BARRE 51X25</t>
  </si>
  <si>
    <t>MD51X25</t>
  </si>
  <si>
    <t>ETIQUETTES 35 ROULEAUX EDITION CODE BARRE 58X60</t>
  </si>
  <si>
    <t>MD58X60</t>
  </si>
  <si>
    <t>IMPRIMANTE ETIQUETTES METAPACE L22D</t>
  </si>
  <si>
    <t>DOUCHETTE DATALOGIC QUICKSCAN1D</t>
  </si>
  <si>
    <t>QD2131</t>
  </si>
  <si>
    <t>XXXXXXXXXXX ALVOKO XXXXXXXXXXXXXXXXXXXXXXXXXXXX</t>
  </si>
  <si>
    <t>BASE APPEL NEO 20 POSITIONS PORTEE 50 METRES+CHARGEUR</t>
  </si>
  <si>
    <t>NEODP20</t>
  </si>
  <si>
    <t>ALVOKO</t>
  </si>
  <si>
    <t>BIPEUR RUGGED NOIR</t>
  </si>
  <si>
    <t>PGRGDM</t>
  </si>
  <si>
    <t>ART-4458</t>
  </si>
  <si>
    <t>GRENKE CREATION 48 MOIS 5000€ Max</t>
  </si>
  <si>
    <t>MATTHEWS</t>
  </si>
  <si>
    <t>listerouge</t>
  </si>
  <si>
    <t>xxxxCaisse  15" FORMAT 4/3             (I3)</t>
  </si>
  <si>
    <t>xxxxxCaisse 15" FORMAT 16/9 BASE 156 i3</t>
  </si>
</sst>
</file>

<file path=xl/styles.xml><?xml version="1.0" encoding="utf-8"?>
<styleSheet xmlns="http://schemas.openxmlformats.org/spreadsheetml/2006/main">
  <numFmts count="6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0%"/>
    <numFmt numFmtId="166" formatCode=";;;"/>
    <numFmt numFmtId="167" formatCode="[$-F800]dddd\,\ mmmm\ dd\,\ yyyy"/>
  </numFmts>
  <fonts count="5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7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u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484848"/>
      <name val="Verdana"/>
      <family val="2"/>
    </font>
    <font>
      <b/>
      <u/>
      <sz val="10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9"/>
      <color rgb="FFFF000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0"/>
      <name val="Arial"/>
      <family val="2"/>
    </font>
    <font>
      <sz val="1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7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168">
    <xf numFmtId="0" fontId="0" fillId="0" borderId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0" borderId="3" applyNumberFormat="0" applyAlignment="0" applyProtection="0"/>
    <xf numFmtId="0" fontId="11" fillId="0" borderId="4" applyNumberFormat="0" applyFill="0" applyAlignment="0" applyProtection="0"/>
    <xf numFmtId="0" fontId="6" fillId="21" borderId="5" applyNumberFormat="0" applyAlignment="0" applyProtection="0"/>
    <xf numFmtId="0" fontId="12" fillId="7" borderId="3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6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23" borderId="11" applyNumberFormat="0" applyAlignment="0" applyProtection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0" borderId="3" applyNumberFormat="0" applyAlignment="0" applyProtection="0"/>
    <xf numFmtId="0" fontId="11" fillId="0" borderId="4" applyNumberFormat="0" applyFill="0" applyAlignment="0" applyProtection="0"/>
    <xf numFmtId="0" fontId="6" fillId="21" borderId="5" applyNumberFormat="0" applyAlignment="0" applyProtection="0"/>
    <xf numFmtId="0" fontId="12" fillId="7" borderId="3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6" applyNumberFormat="0" applyAlignment="0" applyProtection="0"/>
    <xf numFmtId="0" fontId="17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23" borderId="11" applyNumberFormat="0" applyAlignment="0" applyProtection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0" borderId="3" applyNumberFormat="0" applyAlignment="0" applyProtection="0"/>
    <xf numFmtId="0" fontId="11" fillId="0" borderId="4" applyNumberFormat="0" applyFill="0" applyAlignment="0" applyProtection="0"/>
    <xf numFmtId="0" fontId="6" fillId="21" borderId="5" applyNumberFormat="0" applyAlignment="0" applyProtection="0"/>
    <xf numFmtId="0" fontId="12" fillId="7" borderId="3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6" applyNumberFormat="0" applyAlignment="0" applyProtection="0"/>
    <xf numFmtId="0" fontId="17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23" borderId="11" applyNumberFormat="0" applyAlignment="0" applyProtection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0" borderId="3" applyNumberFormat="0" applyAlignment="0" applyProtection="0"/>
    <xf numFmtId="0" fontId="11" fillId="0" borderId="4" applyNumberFormat="0" applyFill="0" applyAlignment="0" applyProtection="0"/>
    <xf numFmtId="0" fontId="6" fillId="21" borderId="5" applyNumberFormat="0" applyAlignment="0" applyProtection="0"/>
    <xf numFmtId="0" fontId="12" fillId="7" borderId="3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6" applyNumberFormat="0" applyAlignment="0" applyProtection="0"/>
    <xf numFmtId="0" fontId="17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23" borderId="11" applyNumberFormat="0" applyAlignment="0" applyProtection="0"/>
    <xf numFmtId="44" fontId="37" fillId="0" borderId="0" applyFont="0" applyFill="0" applyBorder="0" applyAlignment="0" applyProtection="0"/>
    <xf numFmtId="9" fontId="37" fillId="0" borderId="0" applyFont="0" applyFill="0" applyBorder="0" applyAlignment="0" applyProtection="0"/>
  </cellStyleXfs>
  <cellXfs count="365">
    <xf numFmtId="0" fontId="0" fillId="0" borderId="0" xfId="0"/>
    <xf numFmtId="0" fontId="27" fillId="0" borderId="0" xfId="0" applyFont="1"/>
    <xf numFmtId="0" fontId="26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0" borderId="21" xfId="0" applyBorder="1"/>
    <xf numFmtId="0" fontId="4" fillId="0" borderId="19" xfId="0" applyFon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0" fontId="1" fillId="25" borderId="12" xfId="0" applyFont="1" applyFill="1" applyBorder="1" applyAlignment="1">
      <alignment horizontal="center"/>
    </xf>
    <xf numFmtId="0" fontId="0" fillId="26" borderId="14" xfId="0" applyFill="1" applyBorder="1" applyAlignment="1">
      <alignment horizontal="center"/>
    </xf>
    <xf numFmtId="0" fontId="0" fillId="27" borderId="14" xfId="0" applyFill="1" applyBorder="1" applyAlignment="1">
      <alignment horizontal="center"/>
    </xf>
    <xf numFmtId="0" fontId="0" fillId="26" borderId="16" xfId="0" applyFill="1" applyBorder="1" applyAlignment="1">
      <alignment horizontal="center"/>
    </xf>
    <xf numFmtId="165" fontId="0" fillId="26" borderId="14" xfId="0" applyNumberForma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32" fillId="24" borderId="0" xfId="0" applyFont="1" applyFill="1"/>
    <xf numFmtId="0" fontId="0" fillId="0" borderId="28" xfId="0" applyBorder="1"/>
    <xf numFmtId="0" fontId="0" fillId="0" borderId="0" xfId="0" applyAlignment="1">
      <alignment horizontal="left"/>
    </xf>
    <xf numFmtId="0" fontId="1" fillId="29" borderId="0" xfId="0" applyFont="1" applyFill="1" applyAlignment="1">
      <alignment horizontal="center"/>
    </xf>
    <xf numFmtId="0" fontId="0" fillId="0" borderId="29" xfId="0" applyBorder="1" applyAlignment="1">
      <alignment horizontal="center"/>
    </xf>
    <xf numFmtId="0" fontId="0" fillId="0" borderId="24" xfId="0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164" fontId="1" fillId="25" borderId="12" xfId="0" applyNumberFormat="1" applyFont="1" applyFill="1" applyBorder="1" applyAlignment="1">
      <alignment horizontal="center" vertical="center"/>
    </xf>
    <xf numFmtId="165" fontId="0" fillId="26" borderId="15" xfId="167" applyNumberFormat="1" applyFont="1" applyFill="1" applyBorder="1" applyAlignment="1">
      <alignment horizontal="center" vertical="center"/>
    </xf>
    <xf numFmtId="165" fontId="0" fillId="27" borderId="15" xfId="167" applyNumberFormat="1" applyFont="1" applyFill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2" xfId="166" applyNumberFormat="1" applyFont="1" applyBorder="1" applyAlignment="1">
      <alignment horizontal="center" vertical="center"/>
    </xf>
    <xf numFmtId="164" fontId="0" fillId="0" borderId="0" xfId="166" applyNumberFormat="1" applyFont="1" applyAlignment="1">
      <alignment horizontal="center" vertical="center"/>
    </xf>
    <xf numFmtId="164" fontId="0" fillId="0" borderId="18" xfId="166" applyNumberFormat="1" applyFont="1" applyBorder="1" applyAlignment="1">
      <alignment horizontal="center" vertical="center"/>
    </xf>
    <xf numFmtId="164" fontId="1" fillId="25" borderId="13" xfId="166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165" fontId="0" fillId="27" borderId="14" xfId="0" applyNumberFormat="1" applyFill="1" applyBorder="1" applyAlignment="1">
      <alignment horizontal="center"/>
    </xf>
    <xf numFmtId="165" fontId="0" fillId="26" borderId="14" xfId="0" applyNumberFormat="1" applyFill="1" applyBorder="1" applyAlignment="1">
      <alignment horizontal="center" vertical="center"/>
    </xf>
    <xf numFmtId="165" fontId="0" fillId="27" borderId="14" xfId="0" applyNumberFormat="1" applyFill="1" applyBorder="1" applyAlignment="1">
      <alignment horizontal="center" vertical="center"/>
    </xf>
    <xf numFmtId="0" fontId="39" fillId="0" borderId="18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10" fontId="0" fillId="0" borderId="29" xfId="0" applyNumberFormat="1" applyBorder="1" applyAlignment="1">
      <alignment horizontal="center"/>
    </xf>
    <xf numFmtId="0" fontId="34" fillId="0" borderId="25" xfId="0" applyFont="1" applyBorder="1"/>
    <xf numFmtId="0" fontId="34" fillId="0" borderId="26" xfId="0" applyFont="1" applyBorder="1"/>
    <xf numFmtId="0" fontId="34" fillId="0" borderId="27" xfId="0" applyFont="1" applyBorder="1"/>
    <xf numFmtId="0" fontId="0" fillId="0" borderId="19" xfId="0" applyBorder="1"/>
    <xf numFmtId="164" fontId="1" fillId="28" borderId="19" xfId="0" applyNumberFormat="1" applyFont="1" applyFill="1" applyBorder="1" applyAlignment="1">
      <alignment horizontal="center"/>
    </xf>
    <xf numFmtId="164" fontId="1" fillId="28" borderId="28" xfId="0" applyNumberFormat="1" applyFont="1" applyFill="1" applyBorder="1" applyAlignment="1">
      <alignment horizontal="center"/>
    </xf>
    <xf numFmtId="10" fontId="1" fillId="28" borderId="19" xfId="0" applyNumberFormat="1" applyFont="1" applyFill="1" applyBorder="1" applyAlignment="1">
      <alignment horizontal="center"/>
    </xf>
    <xf numFmtId="0" fontId="25" fillId="0" borderId="0" xfId="0" applyFont="1" applyAlignment="1">
      <alignment vertical="center" wrapText="1"/>
    </xf>
    <xf numFmtId="0" fontId="0" fillId="0" borderId="21" xfId="0" applyBorder="1" applyAlignment="1">
      <alignment horizontal="center"/>
    </xf>
    <xf numFmtId="0" fontId="30" fillId="0" borderId="24" xfId="0" applyFont="1" applyBorder="1"/>
    <xf numFmtId="0" fontId="0" fillId="0" borderId="23" xfId="0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0" fontId="30" fillId="0" borderId="29" xfId="0" applyFont="1" applyBorder="1"/>
    <xf numFmtId="164" fontId="30" fillId="0" borderId="29" xfId="166" applyNumberFormat="1" applyFont="1" applyBorder="1"/>
    <xf numFmtId="0" fontId="30" fillId="0" borderId="37" xfId="0" applyFont="1" applyBorder="1"/>
    <xf numFmtId="0" fontId="1" fillId="31" borderId="18" xfId="0" applyFont="1" applyFill="1" applyBorder="1" applyAlignment="1">
      <alignment horizontal="left"/>
    </xf>
    <xf numFmtId="0" fontId="36" fillId="33" borderId="23" xfId="0" applyFont="1" applyFill="1" applyBorder="1" applyAlignment="1">
      <alignment horizontal="center"/>
    </xf>
    <xf numFmtId="164" fontId="36" fillId="33" borderId="23" xfId="0" applyNumberFormat="1" applyFont="1" applyFill="1" applyBorder="1"/>
    <xf numFmtId="165" fontId="36" fillId="33" borderId="0" xfId="0" applyNumberFormat="1" applyFont="1" applyFill="1"/>
    <xf numFmtId="164" fontId="0" fillId="34" borderId="19" xfId="0" applyNumberFormat="1" applyFill="1" applyBorder="1" applyAlignment="1">
      <alignment horizontal="center"/>
    </xf>
    <xf numFmtId="0" fontId="36" fillId="0" borderId="2" xfId="0" applyFont="1" applyBorder="1" applyAlignment="1">
      <alignment horizontal="left"/>
    </xf>
    <xf numFmtId="164" fontId="36" fillId="0" borderId="2" xfId="166" applyNumberFormat="1" applyFont="1" applyBorder="1" applyAlignment="1">
      <alignment horizontal="center" vertical="center"/>
    </xf>
    <xf numFmtId="0" fontId="36" fillId="0" borderId="2" xfId="0" applyFont="1" applyBorder="1" applyAlignment="1">
      <alignment horizontal="center"/>
    </xf>
    <xf numFmtId="0" fontId="41" fillId="0" borderId="0" xfId="0" applyFont="1"/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164" fontId="2" fillId="0" borderId="2" xfId="166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64" fontId="1" fillId="24" borderId="2" xfId="0" applyNumberFormat="1" applyFont="1" applyFill="1" applyBorder="1" applyAlignment="1">
      <alignment horizontal="center" vertical="center"/>
    </xf>
    <xf numFmtId="164" fontId="32" fillId="24" borderId="2" xfId="0" applyNumberFormat="1" applyFont="1" applyFill="1" applyBorder="1" applyAlignment="1">
      <alignment horizontal="center" vertical="center"/>
    </xf>
    <xf numFmtId="0" fontId="24" fillId="0" borderId="0" xfId="43" applyFont="1" applyAlignment="1">
      <alignment horizontal="center" vertical="center"/>
    </xf>
    <xf numFmtId="0" fontId="24" fillId="0" borderId="0" xfId="84" applyFont="1" applyAlignment="1">
      <alignment horizontal="center"/>
    </xf>
    <xf numFmtId="0" fontId="24" fillId="0" borderId="0" xfId="125" applyFont="1" applyAlignment="1">
      <alignment horizontal="center" vertical="center"/>
    </xf>
    <xf numFmtId="0" fontId="36" fillId="33" borderId="0" xfId="0" applyFont="1" applyFill="1" applyAlignment="1">
      <alignment horizontal="center"/>
    </xf>
    <xf numFmtId="0" fontId="4" fillId="0" borderId="18" xfId="0" applyFont="1" applyBorder="1" applyAlignment="1">
      <alignment horizontal="center"/>
    </xf>
    <xf numFmtId="0" fontId="0" fillId="0" borderId="0" xfId="0" applyProtection="1">
      <protection locked="0"/>
    </xf>
    <xf numFmtId="0" fontId="0" fillId="0" borderId="26" xfId="0" applyBorder="1" applyProtection="1">
      <protection locked="0"/>
    </xf>
    <xf numFmtId="0" fontId="0" fillId="0" borderId="24" xfId="0" applyBorder="1" applyProtection="1">
      <protection locked="0"/>
    </xf>
    <xf numFmtId="0" fontId="26" fillId="0" borderId="0" xfId="0" applyFont="1" applyProtection="1">
      <protection locked="0"/>
    </xf>
    <xf numFmtId="0" fontId="27" fillId="0" borderId="0" xfId="0" applyFont="1" applyProtection="1">
      <protection locked="0"/>
    </xf>
    <xf numFmtId="0" fontId="43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28" xfId="0" applyBorder="1" applyProtection="1">
      <protection locked="0"/>
    </xf>
    <xf numFmtId="0" fontId="0" fillId="0" borderId="21" xfId="0" applyBorder="1" applyProtection="1">
      <protection locked="0"/>
    </xf>
    <xf numFmtId="0" fontId="38" fillId="0" borderId="24" xfId="0" applyFont="1" applyBorder="1" applyAlignment="1" applyProtection="1">
      <alignment horizontal="left"/>
      <protection locked="0"/>
    </xf>
    <xf numFmtId="0" fontId="0" fillId="0" borderId="24" xfId="0" applyBorder="1" applyAlignment="1" applyProtection="1">
      <alignment horizontal="center"/>
      <protection locked="0"/>
    </xf>
    <xf numFmtId="164" fontId="0" fillId="0" borderId="29" xfId="0" applyNumberFormat="1" applyBorder="1" applyAlignment="1" applyProtection="1">
      <alignment horizontal="center"/>
      <protection locked="0"/>
    </xf>
    <xf numFmtId="164" fontId="0" fillId="0" borderId="24" xfId="0" applyNumberFormat="1" applyBorder="1" applyAlignment="1" applyProtection="1">
      <alignment horizontal="center"/>
      <protection locked="0"/>
    </xf>
    <xf numFmtId="0" fontId="45" fillId="0" borderId="0" xfId="0" applyFont="1" applyAlignment="1" applyProtection="1">
      <alignment vertical="center"/>
      <protection locked="0"/>
    </xf>
    <xf numFmtId="0" fontId="0" fillId="0" borderId="29" xfId="0" applyBorder="1" applyAlignment="1" applyProtection="1">
      <alignment horizontal="center"/>
      <protection locked="0"/>
    </xf>
    <xf numFmtId="166" fontId="0" fillId="0" borderId="24" xfId="0" applyNumberFormat="1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164" fontId="0" fillId="0" borderId="30" xfId="0" applyNumberFormat="1" applyBorder="1" applyAlignment="1" applyProtection="1">
      <alignment horizontal="center"/>
      <protection locked="0"/>
    </xf>
    <xf numFmtId="164" fontId="0" fillId="0" borderId="27" xfId="0" applyNumberFormat="1" applyBorder="1" applyAlignment="1" applyProtection="1">
      <alignment horizontal="center"/>
      <protection locked="0"/>
    </xf>
    <xf numFmtId="0" fontId="48" fillId="0" borderId="27" xfId="0" applyFont="1" applyBorder="1" applyProtection="1">
      <protection locked="0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41" fillId="0" borderId="38" xfId="0" applyFont="1" applyBorder="1" applyAlignment="1">
      <alignment horizontal="center"/>
    </xf>
    <xf numFmtId="0" fontId="0" fillId="0" borderId="19" xfId="0" applyBorder="1" applyProtection="1">
      <protection locked="0"/>
    </xf>
    <xf numFmtId="164" fontId="36" fillId="0" borderId="2" xfId="0" applyNumberFormat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32" fillId="24" borderId="38" xfId="0" applyFont="1" applyFill="1" applyBorder="1" applyAlignment="1">
      <alignment horizontal="left"/>
    </xf>
    <xf numFmtId="49" fontId="1" fillId="24" borderId="23" xfId="0" applyNumberFormat="1" applyFont="1" applyFill="1" applyBorder="1" applyAlignment="1">
      <alignment horizontal="center"/>
    </xf>
    <xf numFmtId="49" fontId="1" fillId="24" borderId="23" xfId="0" applyNumberFormat="1" applyFont="1" applyFill="1" applyBorder="1" applyAlignment="1">
      <alignment horizontal="left"/>
    </xf>
    <xf numFmtId="6" fontId="32" fillId="24" borderId="0" xfId="0" applyNumberFormat="1" applyFont="1" applyFill="1"/>
    <xf numFmtId="164" fontId="32" fillId="24" borderId="0" xfId="0" applyNumberFormat="1" applyFont="1" applyFill="1"/>
    <xf numFmtId="164" fontId="32" fillId="24" borderId="23" xfId="166" applyNumberFormat="1" applyFont="1" applyFill="1" applyBorder="1" applyAlignment="1">
      <alignment horizontal="right" vertical="center"/>
    </xf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9" fontId="0" fillId="0" borderId="0" xfId="167" applyFont="1" applyAlignment="1">
      <alignment horizontal="left"/>
    </xf>
    <xf numFmtId="9" fontId="0" fillId="0" borderId="0" xfId="167" applyFont="1" applyAlignment="1">
      <alignment horizontal="center"/>
    </xf>
    <xf numFmtId="9" fontId="41" fillId="0" borderId="0" xfId="167" applyFont="1"/>
    <xf numFmtId="9" fontId="0" fillId="0" borderId="0" xfId="167" applyFont="1"/>
    <xf numFmtId="9" fontId="0" fillId="0" borderId="0" xfId="167" applyFont="1" applyAlignment="1">
      <alignment horizontal="left" vertical="center"/>
    </xf>
    <xf numFmtId="9" fontId="6" fillId="0" borderId="0" xfId="167" applyFont="1" applyFill="1" applyBorder="1" applyAlignment="1">
      <alignment vertical="top"/>
    </xf>
    <xf numFmtId="9" fontId="2" fillId="0" borderId="0" xfId="167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29" xfId="0" applyNumberFormat="1" applyBorder="1" applyAlignment="1" applyProtection="1">
      <alignment horizontal="center"/>
    </xf>
    <xf numFmtId="164" fontId="0" fillId="0" borderId="24" xfId="0" applyNumberFormat="1" applyBorder="1" applyAlignment="1" applyProtection="1">
      <alignment horizontal="center"/>
    </xf>
    <xf numFmtId="0" fontId="4" fillId="0" borderId="19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/>
      <protection locked="0"/>
    </xf>
    <xf numFmtId="0" fontId="2" fillId="36" borderId="19" xfId="0" applyFont="1" applyFill="1" applyBorder="1" applyAlignment="1" applyProtection="1">
      <alignment horizontal="left"/>
      <protection locked="0"/>
    </xf>
    <xf numFmtId="0" fontId="2" fillId="36" borderId="30" xfId="0" applyFont="1" applyFill="1" applyBorder="1" applyAlignment="1" applyProtection="1">
      <alignment horizontal="left"/>
      <protection locked="0"/>
    </xf>
    <xf numFmtId="0" fontId="43" fillId="35" borderId="20" xfId="0" applyFont="1" applyFill="1" applyBorder="1" applyAlignment="1" applyProtection="1">
      <alignment horizontal="center" vertical="center"/>
      <protection locked="0"/>
    </xf>
    <xf numFmtId="0" fontId="43" fillId="35" borderId="22" xfId="0" applyFont="1" applyFill="1" applyBorder="1" applyAlignment="1" applyProtection="1">
      <alignment horizontal="center" vertical="center"/>
      <protection locked="0"/>
    </xf>
    <xf numFmtId="0" fontId="43" fillId="35" borderId="21" xfId="0" applyFont="1" applyFill="1" applyBorder="1" applyAlignment="1" applyProtection="1">
      <alignment horizontal="center" vertical="center"/>
      <protection locked="0"/>
    </xf>
    <xf numFmtId="0" fontId="3" fillId="36" borderId="37" xfId="0" applyFont="1" applyFill="1" applyBorder="1" applyAlignment="1" applyProtection="1">
      <alignment horizontal="center" vertical="center"/>
      <protection locked="0"/>
    </xf>
    <xf numFmtId="164" fontId="40" fillId="35" borderId="25" xfId="0" applyNumberFormat="1" applyFont="1" applyFill="1" applyBorder="1" applyAlignment="1" applyProtection="1">
      <alignment horizontal="center" vertical="center"/>
      <protection locked="0"/>
    </xf>
    <xf numFmtId="165" fontId="40" fillId="35" borderId="27" xfId="0" applyNumberFormat="1" applyFont="1" applyFill="1" applyBorder="1" applyAlignment="1" applyProtection="1">
      <alignment horizontal="center" vertical="center"/>
      <protection locked="0"/>
    </xf>
    <xf numFmtId="164" fontId="40" fillId="35" borderId="26" xfId="0" applyNumberFormat="1" applyFont="1" applyFill="1" applyBorder="1" applyAlignment="1" applyProtection="1">
      <alignment horizontal="center" vertical="center"/>
      <protection locked="0"/>
    </xf>
    <xf numFmtId="164" fontId="2" fillId="36" borderId="30" xfId="0" applyNumberFormat="1" applyFont="1" applyFill="1" applyBorder="1" applyAlignment="1" applyProtection="1">
      <alignment horizontal="center" vertical="center"/>
      <protection locked="0"/>
    </xf>
    <xf numFmtId="164" fontId="0" fillId="0" borderId="18" xfId="0" applyNumberFormat="1" applyBorder="1" applyAlignment="1" applyProtection="1">
      <alignment horizontal="center"/>
      <protection locked="0"/>
    </xf>
    <xf numFmtId="164" fontId="0" fillId="0" borderId="19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29" fillId="24" borderId="40" xfId="0" applyFont="1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0" xfId="0" applyAlignment="1">
      <alignment horizontal="center"/>
    </xf>
    <xf numFmtId="165" fontId="0" fillId="26" borderId="16" xfId="0" applyNumberFormat="1" applyFill="1" applyBorder="1" applyAlignment="1">
      <alignment horizontal="center"/>
    </xf>
    <xf numFmtId="0" fontId="0" fillId="0" borderId="1" xfId="0" applyBorder="1"/>
    <xf numFmtId="0" fontId="0" fillId="32" borderId="2" xfId="0" applyFill="1" applyBorder="1" applyAlignment="1">
      <alignment horizontal="left"/>
    </xf>
    <xf numFmtId="0" fontId="49" fillId="32" borderId="2" xfId="0" applyFont="1" applyFill="1" applyBorder="1" applyAlignment="1">
      <alignment horizontal="left"/>
    </xf>
    <xf numFmtId="0" fontId="1" fillId="28" borderId="2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40" fillId="0" borderId="2" xfId="0" applyFont="1" applyBorder="1" applyAlignment="1">
      <alignment horizontal="left"/>
    </xf>
    <xf numFmtId="0" fontId="40" fillId="0" borderId="2" xfId="0" applyFont="1" applyBorder="1" applyAlignment="1">
      <alignment horizontal="center"/>
    </xf>
    <xf numFmtId="0" fontId="49" fillId="0" borderId="2" xfId="0" applyFont="1" applyBorder="1" applyAlignment="1">
      <alignment horizontal="left"/>
    </xf>
    <xf numFmtId="0" fontId="0" fillId="32" borderId="2" xfId="0" applyFill="1" applyBorder="1" applyAlignment="1">
      <alignment horizontal="left" vertical="center" wrapText="1"/>
    </xf>
    <xf numFmtId="0" fontId="0" fillId="37" borderId="2" xfId="0" applyFill="1" applyBorder="1" applyAlignment="1">
      <alignment horizontal="left"/>
    </xf>
    <xf numFmtId="0" fontId="0" fillId="31" borderId="2" xfId="0" applyFill="1" applyBorder="1" applyAlignment="1">
      <alignment horizontal="left"/>
    </xf>
    <xf numFmtId="0" fontId="0" fillId="30" borderId="2" xfId="0" applyFill="1" applyBorder="1" applyAlignment="1">
      <alignment horizontal="left"/>
    </xf>
    <xf numFmtId="0" fontId="49" fillId="30" borderId="2" xfId="0" applyFont="1" applyFill="1" applyBorder="1" applyAlignment="1">
      <alignment horizontal="left"/>
    </xf>
    <xf numFmtId="0" fontId="0" fillId="0" borderId="42" xfId="0" applyBorder="1" applyAlignment="1">
      <alignment horizontal="center"/>
    </xf>
    <xf numFmtId="164" fontId="29" fillId="24" borderId="37" xfId="0" applyNumberFormat="1" applyFont="1" applyFill="1" applyBorder="1" applyAlignment="1">
      <alignment horizontal="center" vertical="center"/>
    </xf>
    <xf numFmtId="164" fontId="29" fillId="24" borderId="37" xfId="166" applyNumberFormat="1" applyFont="1" applyFill="1" applyBorder="1" applyAlignment="1">
      <alignment horizontal="center" vertical="center"/>
    </xf>
    <xf numFmtId="0" fontId="29" fillId="24" borderId="43" xfId="0" applyFont="1" applyFill="1" applyBorder="1" applyAlignment="1">
      <alignment horizontal="center"/>
    </xf>
    <xf numFmtId="49" fontId="0" fillId="32" borderId="38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8" borderId="38" xfId="0" applyFont="1" applyFill="1" applyBorder="1" applyAlignment="1">
      <alignment horizontal="center"/>
    </xf>
    <xf numFmtId="0" fontId="41" fillId="0" borderId="1" xfId="0" applyFont="1" applyBorder="1"/>
    <xf numFmtId="49" fontId="1" fillId="28" borderId="38" xfId="0" applyNumberFormat="1" applyFont="1" applyFill="1" applyBorder="1" applyAlignment="1">
      <alignment horizontal="center"/>
    </xf>
    <xf numFmtId="0" fontId="2" fillId="0" borderId="38" xfId="0" applyFont="1" applyBorder="1" applyAlignment="1">
      <alignment horizontal="center"/>
    </xf>
    <xf numFmtId="49" fontId="0" fillId="0" borderId="38" xfId="0" applyNumberFormat="1" applyBorder="1" applyAlignment="1">
      <alignment horizontal="center"/>
    </xf>
    <xf numFmtId="0" fontId="36" fillId="0" borderId="38" xfId="0" applyFont="1" applyBorder="1" applyAlignment="1">
      <alignment horizontal="center"/>
    </xf>
    <xf numFmtId="49" fontId="2" fillId="0" borderId="38" xfId="0" applyNumberFormat="1" applyFont="1" applyBorder="1" applyAlignment="1">
      <alignment horizontal="center"/>
    </xf>
    <xf numFmtId="0" fontId="0" fillId="32" borderId="38" xfId="0" applyFill="1" applyBorder="1" applyAlignment="1">
      <alignment horizontal="center"/>
    </xf>
    <xf numFmtId="164" fontId="0" fillId="0" borderId="1" xfId="0" applyNumberFormat="1" applyBorder="1" applyAlignment="1">
      <alignment horizontal="left"/>
    </xf>
    <xf numFmtId="49" fontId="0" fillId="32" borderId="38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37" borderId="38" xfId="0" applyNumberFormat="1" applyFill="1" applyBorder="1" applyAlignment="1">
      <alignment horizontal="center"/>
    </xf>
    <xf numFmtId="0" fontId="6" fillId="37" borderId="38" xfId="0" applyFont="1" applyFill="1" applyBorder="1" applyAlignment="1">
      <alignment horizontal="center" vertical="top"/>
    </xf>
    <xf numFmtId="164" fontId="6" fillId="0" borderId="1" xfId="0" applyNumberFormat="1" applyFont="1" applyFill="1" applyBorder="1" applyAlignment="1">
      <alignment horizontal="center" vertical="top"/>
    </xf>
    <xf numFmtId="0" fontId="0" fillId="31" borderId="38" xfId="0" applyFill="1" applyBorder="1" applyAlignment="1">
      <alignment horizontal="center"/>
    </xf>
    <xf numFmtId="0" fontId="0" fillId="30" borderId="38" xfId="0" applyFill="1" applyBorder="1" applyAlignment="1">
      <alignment horizontal="center"/>
    </xf>
    <xf numFmtId="49" fontId="0" fillId="30" borderId="38" xfId="0" applyNumberFormat="1" applyFill="1" applyBorder="1" applyAlignment="1">
      <alignment horizontal="center"/>
    </xf>
    <xf numFmtId="164" fontId="32" fillId="24" borderId="42" xfId="0" applyNumberFormat="1" applyFont="1" applyFill="1" applyBorder="1" applyAlignment="1">
      <alignment horizontal="center" vertical="center"/>
    </xf>
    <xf numFmtId="0" fontId="0" fillId="0" borderId="44" xfId="0" applyBorder="1" applyAlignment="1">
      <alignment horizontal="center"/>
    </xf>
    <xf numFmtId="164" fontId="1" fillId="24" borderId="2" xfId="0" applyNumberFormat="1" applyFont="1" applyFill="1" applyBorder="1" applyAlignment="1">
      <alignment horizontal="center"/>
    </xf>
    <xf numFmtId="0" fontId="33" fillId="0" borderId="2" xfId="0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1" xfId="0" applyBorder="1" applyAlignment="1"/>
    <xf numFmtId="9" fontId="0" fillId="0" borderId="38" xfId="167" applyFont="1" applyBorder="1" applyAlignment="1">
      <alignment horizontal="center"/>
    </xf>
    <xf numFmtId="9" fontId="2" fillId="0" borderId="38" xfId="167" applyFont="1" applyBorder="1" applyAlignment="1">
      <alignment horizontal="center"/>
    </xf>
    <xf numFmtId="0" fontId="41" fillId="0" borderId="2" xfId="0" applyFont="1" applyBorder="1"/>
    <xf numFmtId="0" fontId="0" fillId="0" borderId="2" xfId="0" applyBorder="1"/>
    <xf numFmtId="0" fontId="0" fillId="0" borderId="2" xfId="0" applyBorder="1" applyAlignment="1">
      <alignment horizontal="left" vertical="center"/>
    </xf>
    <xf numFmtId="0" fontId="6" fillId="0" borderId="2" xfId="0" applyFont="1" applyFill="1" applyBorder="1" applyAlignment="1">
      <alignment horizontal="center" vertical="top"/>
    </xf>
    <xf numFmtId="10" fontId="0" fillId="0" borderId="2" xfId="0" applyNumberFormat="1" applyBorder="1" applyAlignment="1">
      <alignment horizontal="left"/>
    </xf>
    <xf numFmtId="0" fontId="0" fillId="0" borderId="2" xfId="0" applyBorder="1" applyAlignment="1"/>
    <xf numFmtId="164" fontId="1" fillId="0" borderId="0" xfId="0" applyNumberFormat="1" applyFont="1" applyFill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164" fontId="3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9" fontId="0" fillId="0" borderId="0" xfId="167" applyFont="1" applyFill="1" applyAlignment="1">
      <alignment horizontal="center"/>
    </xf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164" fontId="32" fillId="0" borderId="0" xfId="0" applyNumberFormat="1" applyFont="1" applyFill="1" applyAlignment="1">
      <alignment horizontal="center" vertical="center"/>
    </xf>
    <xf numFmtId="164" fontId="0" fillId="0" borderId="0" xfId="166" applyNumberFormat="1" applyFont="1" applyFill="1" applyAlignment="1">
      <alignment horizontal="center" vertical="center"/>
    </xf>
    <xf numFmtId="0" fontId="31" fillId="0" borderId="0" xfId="0" applyFont="1" applyFill="1" applyBorder="1" applyAlignment="1">
      <alignment horizontal="left"/>
    </xf>
    <xf numFmtId="164" fontId="0" fillId="0" borderId="0" xfId="0" applyNumberFormat="1" applyFill="1" applyBorder="1" applyAlignment="1">
      <alignment horizontal="center"/>
    </xf>
    <xf numFmtId="164" fontId="31" fillId="0" borderId="0" xfId="166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9" fontId="0" fillId="0" borderId="0" xfId="167" applyFont="1" applyFill="1" applyBorder="1" applyAlignment="1">
      <alignment horizontal="center"/>
    </xf>
    <xf numFmtId="164" fontId="31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64" fontId="0" fillId="0" borderId="0" xfId="166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164" fontId="2" fillId="0" borderId="0" xfId="0" applyNumberFormat="1" applyFont="1" applyFill="1" applyBorder="1" applyAlignment="1">
      <alignment horizontal="center"/>
    </xf>
    <xf numFmtId="164" fontId="2" fillId="0" borderId="0" xfId="166" applyNumberFormat="1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/>
    </xf>
    <xf numFmtId="0" fontId="36" fillId="0" borderId="0" xfId="0" applyFont="1" applyFill="1" applyBorder="1" applyAlignment="1">
      <alignment horizontal="left"/>
    </xf>
    <xf numFmtId="164" fontId="36" fillId="0" borderId="0" xfId="0" applyNumberFormat="1" applyFont="1" applyFill="1" applyBorder="1" applyAlignment="1">
      <alignment horizontal="center"/>
    </xf>
    <xf numFmtId="164" fontId="36" fillId="0" borderId="0" xfId="166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32" borderId="42" xfId="0" applyFill="1" applyBorder="1" applyAlignment="1">
      <alignment horizontal="left"/>
    </xf>
    <xf numFmtId="0" fontId="0" fillId="32" borderId="45" xfId="0" applyFill="1" applyBorder="1" applyAlignment="1">
      <alignment horizontal="center"/>
    </xf>
    <xf numFmtId="49" fontId="29" fillId="24" borderId="46" xfId="0" applyNumberFormat="1" applyFont="1" applyFill="1" applyBorder="1" applyAlignment="1">
      <alignment horizontal="center" vertical="center"/>
    </xf>
    <xf numFmtId="164" fontId="32" fillId="24" borderId="41" xfId="0" applyNumberFormat="1" applyFont="1" applyFill="1" applyBorder="1" applyAlignment="1">
      <alignment horizontal="center" vertical="center"/>
    </xf>
    <xf numFmtId="49" fontId="0" fillId="32" borderId="39" xfId="0" applyNumberFormat="1" applyFill="1" applyBorder="1" applyAlignment="1">
      <alignment horizontal="center"/>
    </xf>
    <xf numFmtId="164" fontId="6" fillId="37" borderId="2" xfId="0" applyNumberFormat="1" applyFont="1" applyFill="1" applyBorder="1" applyAlignment="1">
      <alignment horizontal="center" vertical="top"/>
    </xf>
    <xf numFmtId="164" fontId="0" fillId="32" borderId="41" xfId="166" applyNumberFormat="1" applyFont="1" applyFill="1" applyBorder="1" applyAlignment="1">
      <alignment horizontal="center" vertical="center"/>
    </xf>
    <xf numFmtId="164" fontId="0" fillId="32" borderId="2" xfId="166" applyNumberFormat="1" applyFont="1" applyFill="1" applyBorder="1" applyAlignment="1">
      <alignment horizontal="center" vertical="center"/>
    </xf>
    <xf numFmtId="164" fontId="1" fillId="28" borderId="2" xfId="166" applyNumberFormat="1" applyFont="1" applyFill="1" applyBorder="1" applyAlignment="1">
      <alignment horizontal="center" vertical="center"/>
    </xf>
    <xf numFmtId="164" fontId="41" fillId="0" borderId="2" xfId="166" applyNumberFormat="1" applyFont="1" applyBorder="1" applyAlignment="1">
      <alignment horizontal="center" vertical="center"/>
    </xf>
    <xf numFmtId="164" fontId="0" fillId="37" borderId="2" xfId="166" applyNumberFormat="1" applyFont="1" applyFill="1" applyBorder="1" applyAlignment="1">
      <alignment horizontal="center" vertical="center"/>
    </xf>
    <xf numFmtId="164" fontId="0" fillId="31" borderId="2" xfId="166" applyNumberFormat="1" applyFont="1" applyFill="1" applyBorder="1" applyAlignment="1">
      <alignment horizontal="center" vertical="center"/>
    </xf>
    <xf numFmtId="164" fontId="0" fillId="30" borderId="2" xfId="166" applyNumberFormat="1" applyFont="1" applyFill="1" applyBorder="1" applyAlignment="1">
      <alignment horizontal="center" vertical="center"/>
    </xf>
    <xf numFmtId="164" fontId="0" fillId="32" borderId="42" xfId="166" applyNumberFormat="1" applyFont="1" applyFill="1" applyBorder="1" applyAlignment="1">
      <alignment horizontal="center" vertical="center"/>
    </xf>
    <xf numFmtId="0" fontId="0" fillId="32" borderId="41" xfId="0" applyFill="1" applyBorder="1" applyAlignment="1">
      <alignment horizontal="center"/>
    </xf>
    <xf numFmtId="0" fontId="0" fillId="32" borderId="2" xfId="0" applyFill="1" applyBorder="1" applyAlignment="1">
      <alignment horizontal="center"/>
    </xf>
    <xf numFmtId="0" fontId="1" fillId="28" borderId="2" xfId="0" applyFont="1" applyFill="1" applyBorder="1" applyAlignment="1">
      <alignment horizontal="center"/>
    </xf>
    <xf numFmtId="0" fontId="0" fillId="32" borderId="2" xfId="0" applyFill="1" applyBorder="1" applyAlignment="1">
      <alignment horizontal="center" vertical="center"/>
    </xf>
    <xf numFmtId="0" fontId="0" fillId="37" borderId="2" xfId="0" applyFill="1" applyBorder="1" applyAlignment="1">
      <alignment horizontal="center"/>
    </xf>
    <xf numFmtId="0" fontId="0" fillId="31" borderId="2" xfId="0" applyFill="1" applyBorder="1" applyAlignment="1">
      <alignment horizontal="center"/>
    </xf>
    <xf numFmtId="0" fontId="0" fillId="30" borderId="2" xfId="0" applyFill="1" applyBorder="1" applyAlignment="1">
      <alignment horizontal="center"/>
    </xf>
    <xf numFmtId="0" fontId="0" fillId="32" borderId="42" xfId="0" applyFill="1" applyBorder="1" applyAlignment="1">
      <alignment horizontal="center"/>
    </xf>
    <xf numFmtId="164" fontId="50" fillId="24" borderId="2" xfId="0" applyNumberFormat="1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49" fontId="3" fillId="0" borderId="20" xfId="0" applyNumberFormat="1" applyFont="1" applyBorder="1" applyAlignment="1" applyProtection="1">
      <alignment horizontal="center"/>
      <protection locked="0"/>
    </xf>
    <xf numFmtId="49" fontId="3" fillId="0" borderId="21" xfId="0" applyNumberFormat="1" applyFont="1" applyBorder="1" applyAlignment="1" applyProtection="1">
      <alignment horizontal="center"/>
      <protection locked="0"/>
    </xf>
    <xf numFmtId="49" fontId="3" fillId="0" borderId="22" xfId="0" applyNumberFormat="1" applyFont="1" applyBorder="1" applyAlignment="1" applyProtection="1">
      <alignment horizontal="center"/>
      <protection locked="0"/>
    </xf>
    <xf numFmtId="49" fontId="28" fillId="0" borderId="23" xfId="0" applyNumberFormat="1" applyFont="1" applyBorder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49" fontId="28" fillId="0" borderId="24" xfId="0" applyNumberFormat="1" applyFont="1" applyBorder="1" applyAlignment="1" applyProtection="1">
      <alignment horizontal="center"/>
      <protection locked="0"/>
    </xf>
    <xf numFmtId="49" fontId="30" fillId="0" borderId="23" xfId="0" applyNumberFormat="1" applyFont="1" applyBorder="1" applyAlignment="1" applyProtection="1">
      <alignment horizontal="left"/>
      <protection locked="0"/>
    </xf>
    <xf numFmtId="49" fontId="30" fillId="0" borderId="0" xfId="0" applyNumberFormat="1" applyFont="1" applyAlignment="1" applyProtection="1">
      <alignment horizontal="left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4" fillId="0" borderId="28" xfId="0" applyFont="1" applyBorder="1" applyAlignment="1" applyProtection="1">
      <alignment horizontal="center"/>
      <protection locked="0"/>
    </xf>
    <xf numFmtId="49" fontId="5" fillId="0" borderId="20" xfId="0" applyNumberFormat="1" applyFont="1" applyBorder="1" applyAlignment="1" applyProtection="1">
      <alignment horizontal="center" vertical="center"/>
      <protection locked="0"/>
    </xf>
    <xf numFmtId="49" fontId="5" fillId="0" borderId="21" xfId="0" applyNumberFormat="1" applyFont="1" applyBorder="1" applyAlignment="1" applyProtection="1">
      <alignment horizontal="center" vertical="center"/>
      <protection locked="0"/>
    </xf>
    <xf numFmtId="49" fontId="5" fillId="0" borderId="22" xfId="0" applyNumberFormat="1" applyFont="1" applyBorder="1" applyAlignment="1" applyProtection="1">
      <alignment horizontal="center" vertical="center"/>
      <protection locked="0"/>
    </xf>
    <xf numFmtId="49" fontId="5" fillId="0" borderId="25" xfId="0" applyNumberFormat="1" applyFont="1" applyBorder="1" applyAlignment="1" applyProtection="1">
      <alignment horizontal="center" vertical="center"/>
      <protection locked="0"/>
    </xf>
    <xf numFmtId="49" fontId="5" fillId="0" borderId="26" xfId="0" applyNumberFormat="1" applyFont="1" applyBorder="1" applyAlignment="1" applyProtection="1">
      <alignment horizontal="center" vertical="center"/>
      <protection locked="0"/>
    </xf>
    <xf numFmtId="49" fontId="5" fillId="0" borderId="27" xfId="0" applyNumberFormat="1" applyFont="1" applyBorder="1" applyAlignment="1" applyProtection="1">
      <alignment horizontal="center" vertical="center"/>
      <protection locked="0"/>
    </xf>
    <xf numFmtId="49" fontId="0" fillId="0" borderId="25" xfId="0" applyNumberFormat="1" applyBorder="1" applyAlignment="1" applyProtection="1">
      <alignment horizontal="center"/>
      <protection locked="0"/>
    </xf>
    <xf numFmtId="49" fontId="0" fillId="0" borderId="26" xfId="0" applyNumberFormat="1" applyBorder="1" applyAlignment="1" applyProtection="1">
      <alignment horizontal="center"/>
      <protection locked="0"/>
    </xf>
    <xf numFmtId="49" fontId="0" fillId="0" borderId="27" xfId="0" applyNumberFormat="1" applyBorder="1" applyAlignment="1" applyProtection="1">
      <alignment horizontal="center"/>
      <protection locked="0"/>
    </xf>
    <xf numFmtId="167" fontId="44" fillId="0" borderId="20" xfId="0" applyNumberFormat="1" applyFont="1" applyBorder="1" applyAlignment="1" applyProtection="1">
      <alignment horizontal="center" vertical="center"/>
      <protection locked="0"/>
    </xf>
    <xf numFmtId="167" fontId="42" fillId="0" borderId="21" xfId="0" applyNumberFormat="1" applyFont="1" applyBorder="1" applyAlignment="1" applyProtection="1">
      <alignment horizontal="center" vertical="center"/>
      <protection locked="0"/>
    </xf>
    <xf numFmtId="167" fontId="42" fillId="0" borderId="22" xfId="0" applyNumberFormat="1" applyFont="1" applyBorder="1" applyAlignment="1" applyProtection="1">
      <alignment horizontal="center" vertical="center"/>
      <protection locked="0"/>
    </xf>
    <xf numFmtId="167" fontId="42" fillId="0" borderId="25" xfId="0" applyNumberFormat="1" applyFont="1" applyBorder="1" applyAlignment="1" applyProtection="1">
      <alignment horizontal="center" vertical="center"/>
      <protection locked="0"/>
    </xf>
    <xf numFmtId="167" fontId="42" fillId="0" borderId="26" xfId="0" applyNumberFormat="1" applyFont="1" applyBorder="1" applyAlignment="1" applyProtection="1">
      <alignment horizontal="center" vertical="center"/>
      <protection locked="0"/>
    </xf>
    <xf numFmtId="167" fontId="42" fillId="0" borderId="27" xfId="0" applyNumberFormat="1" applyFont="1" applyBorder="1" applyAlignment="1" applyProtection="1">
      <alignment horizontal="center" vertical="center"/>
      <protection locked="0"/>
    </xf>
    <xf numFmtId="49" fontId="0" fillId="0" borderId="23" xfId="0" applyNumberFormat="1" applyBorder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49" fontId="0" fillId="0" borderId="24" xfId="0" applyNumberFormat="1" applyBorder="1" applyAlignment="1" applyProtection="1">
      <alignment horizontal="center"/>
      <protection locked="0"/>
    </xf>
    <xf numFmtId="49" fontId="26" fillId="0" borderId="23" xfId="0" applyNumberFormat="1" applyFont="1" applyBorder="1" applyAlignment="1" applyProtection="1">
      <alignment horizontal="center"/>
      <protection locked="0"/>
    </xf>
    <xf numFmtId="49" fontId="26" fillId="0" borderId="0" xfId="0" applyNumberFormat="1" applyFont="1" applyAlignment="1" applyProtection="1">
      <alignment horizontal="center"/>
      <protection locked="0"/>
    </xf>
    <xf numFmtId="49" fontId="26" fillId="0" borderId="24" xfId="0" applyNumberFormat="1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49" fontId="48" fillId="0" borderId="25" xfId="0" applyNumberFormat="1" applyFont="1" applyBorder="1" applyAlignment="1" applyProtection="1">
      <alignment horizontal="center"/>
      <protection locked="0"/>
    </xf>
    <xf numFmtId="49" fontId="48" fillId="0" borderId="26" xfId="0" applyNumberFormat="1" applyFont="1" applyBorder="1" applyAlignment="1" applyProtection="1">
      <alignment horizontal="center"/>
      <protection locked="0"/>
    </xf>
    <xf numFmtId="0" fontId="25" fillId="0" borderId="31" xfId="0" applyFont="1" applyBorder="1" applyAlignment="1" applyProtection="1">
      <alignment horizontal="center" vertical="center" wrapText="1"/>
      <protection locked="0"/>
    </xf>
    <xf numFmtId="0" fontId="25" fillId="0" borderId="34" xfId="0" applyFont="1" applyBorder="1" applyAlignment="1" applyProtection="1">
      <alignment horizontal="center" vertical="center" wrapText="1"/>
      <protection locked="0"/>
    </xf>
    <xf numFmtId="0" fontId="25" fillId="0" borderId="32" xfId="0" applyFont="1" applyBorder="1" applyAlignment="1" applyProtection="1">
      <alignment horizontal="center" vertical="center" wrapText="1"/>
      <protection locked="0"/>
    </xf>
    <xf numFmtId="0" fontId="25" fillId="0" borderId="35" xfId="0" applyFont="1" applyBorder="1" applyAlignment="1" applyProtection="1">
      <alignment horizontal="center" vertical="center" wrapText="1"/>
      <protection locked="0"/>
    </xf>
    <xf numFmtId="0" fontId="25" fillId="0" borderId="33" xfId="0" applyFont="1" applyBorder="1" applyAlignment="1" applyProtection="1">
      <alignment horizontal="center" vertical="center" wrapText="1"/>
      <protection locked="0"/>
    </xf>
    <xf numFmtId="0" fontId="25" fillId="0" borderId="36" xfId="0" applyFont="1" applyBorder="1" applyAlignment="1" applyProtection="1">
      <alignment horizontal="center" vertical="center" wrapText="1"/>
      <protection locked="0"/>
    </xf>
    <xf numFmtId="0" fontId="24" fillId="0" borderId="17" xfId="43" applyFont="1" applyBorder="1" applyAlignment="1" applyProtection="1">
      <alignment horizontal="center" vertical="center"/>
      <protection locked="0"/>
    </xf>
    <xf numFmtId="0" fontId="24" fillId="0" borderId="18" xfId="43" applyFont="1" applyBorder="1" applyAlignment="1" applyProtection="1">
      <alignment horizontal="center" vertical="center"/>
      <protection locked="0"/>
    </xf>
    <xf numFmtId="0" fontId="24" fillId="0" borderId="17" xfId="84" applyFont="1" applyBorder="1" applyAlignment="1" applyProtection="1">
      <alignment horizontal="center"/>
      <protection locked="0"/>
    </xf>
    <xf numFmtId="0" fontId="24" fillId="0" borderId="18" xfId="84" applyFont="1" applyBorder="1" applyAlignment="1" applyProtection="1">
      <alignment horizontal="center"/>
      <protection locked="0"/>
    </xf>
    <xf numFmtId="0" fontId="24" fillId="0" borderId="25" xfId="125" applyFont="1" applyBorder="1" applyAlignment="1" applyProtection="1">
      <alignment horizontal="center" vertical="center"/>
      <protection locked="0"/>
    </xf>
    <xf numFmtId="0" fontId="24" fillId="0" borderId="27" xfId="125" applyFont="1" applyBorder="1" applyAlignment="1" applyProtection="1">
      <alignment horizontal="center" vertical="center"/>
      <protection locked="0"/>
    </xf>
    <xf numFmtId="0" fontId="2" fillId="36" borderId="17" xfId="0" applyFont="1" applyFill="1" applyBorder="1" applyAlignment="1" applyProtection="1">
      <alignment horizontal="center"/>
      <protection locked="0"/>
    </xf>
    <xf numFmtId="0" fontId="2" fillId="36" borderId="28" xfId="0" applyFont="1" applyFill="1" applyBorder="1" applyAlignment="1" applyProtection="1">
      <alignment horizontal="center"/>
      <protection locked="0"/>
    </xf>
    <xf numFmtId="0" fontId="36" fillId="33" borderId="25" xfId="0" applyFont="1" applyFill="1" applyBorder="1" applyAlignment="1" applyProtection="1">
      <alignment horizontal="center"/>
      <protection locked="0"/>
    </xf>
    <xf numFmtId="0" fontId="36" fillId="33" borderId="26" xfId="0" applyFont="1" applyFill="1" applyBorder="1" applyAlignment="1" applyProtection="1">
      <alignment horizontal="center"/>
      <protection locked="0"/>
    </xf>
    <xf numFmtId="0" fontId="36" fillId="33" borderId="27" xfId="0" applyFont="1" applyFill="1" applyBorder="1" applyAlignment="1" applyProtection="1">
      <alignment horizontal="center"/>
      <protection locked="0"/>
    </xf>
    <xf numFmtId="0" fontId="29" fillId="24" borderId="17" xfId="0" applyFont="1" applyFill="1" applyBorder="1" applyAlignment="1" applyProtection="1">
      <alignment horizontal="center"/>
      <protection locked="0"/>
    </xf>
    <xf numFmtId="0" fontId="29" fillId="24" borderId="28" xfId="0" applyFont="1" applyFill="1" applyBorder="1" applyAlignment="1" applyProtection="1">
      <alignment horizontal="center"/>
      <protection locked="0"/>
    </xf>
    <xf numFmtId="0" fontId="29" fillId="24" borderId="18" xfId="0" applyFont="1" applyFill="1" applyBorder="1" applyAlignment="1" applyProtection="1">
      <alignment horizontal="center"/>
      <protection locked="0"/>
    </xf>
    <xf numFmtId="49" fontId="48" fillId="36" borderId="17" xfId="0" applyNumberFormat="1" applyFont="1" applyFill="1" applyBorder="1" applyAlignment="1" applyProtection="1">
      <alignment horizontal="center"/>
      <protection locked="0"/>
    </xf>
    <xf numFmtId="49" fontId="48" fillId="36" borderId="28" xfId="0" applyNumberFormat="1" applyFont="1" applyFill="1" applyBorder="1" applyAlignment="1" applyProtection="1">
      <alignment horizontal="center"/>
      <protection locked="0"/>
    </xf>
    <xf numFmtId="0" fontId="30" fillId="0" borderId="23" xfId="0" applyFont="1" applyBorder="1" applyAlignment="1">
      <alignment horizontal="left"/>
    </xf>
    <xf numFmtId="0" fontId="30" fillId="0" borderId="0" xfId="0" applyFont="1" applyAlignment="1">
      <alignment horizontal="left"/>
    </xf>
    <xf numFmtId="0" fontId="24" fillId="0" borderId="0" xfId="43" applyFont="1" applyAlignment="1">
      <alignment horizontal="center" vertical="center"/>
    </xf>
    <xf numFmtId="0" fontId="30" fillId="0" borderId="23" xfId="166" applyNumberFormat="1" applyFont="1" applyBorder="1" applyAlignment="1">
      <alignment horizontal="left"/>
    </xf>
    <xf numFmtId="0" fontId="30" fillId="0" borderId="0" xfId="166" applyNumberFormat="1" applyFont="1" applyAlignment="1">
      <alignment horizontal="left"/>
    </xf>
    <xf numFmtId="0" fontId="30" fillId="0" borderId="24" xfId="0" applyFont="1" applyBorder="1" applyAlignment="1">
      <alignment horizontal="left"/>
    </xf>
    <xf numFmtId="0" fontId="24" fillId="0" borderId="0" xfId="84" applyFont="1" applyAlignment="1">
      <alignment horizontal="center"/>
    </xf>
    <xf numFmtId="0" fontId="24" fillId="0" borderId="0" xfId="125" applyFon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1" fillId="31" borderId="17" xfId="0" applyFont="1" applyFill="1" applyBorder="1" applyAlignment="1">
      <alignment horizontal="center"/>
    </xf>
    <xf numFmtId="0" fontId="1" fillId="31" borderId="28" xfId="0" applyFont="1" applyFill="1" applyBorder="1" applyAlignment="1">
      <alignment horizontal="center"/>
    </xf>
    <xf numFmtId="0" fontId="35" fillId="33" borderId="25" xfId="0" applyFont="1" applyFill="1" applyBorder="1" applyAlignment="1">
      <alignment horizontal="center"/>
    </xf>
    <xf numFmtId="0" fontId="35" fillId="33" borderId="26" xfId="0" applyFont="1" applyFill="1" applyBorder="1" applyAlignment="1">
      <alignment horizontal="center"/>
    </xf>
    <xf numFmtId="0" fontId="35" fillId="33" borderId="27" xfId="0" applyFont="1" applyFill="1" applyBorder="1" applyAlignment="1">
      <alignment horizontal="center"/>
    </xf>
    <xf numFmtId="0" fontId="36" fillId="33" borderId="0" xfId="0" applyFont="1" applyFill="1" applyAlignment="1">
      <alignment horizontal="center"/>
    </xf>
    <xf numFmtId="0" fontId="36" fillId="33" borderId="24" xfId="0" applyFont="1" applyFill="1" applyBorder="1" applyAlignment="1">
      <alignment horizontal="center"/>
    </xf>
    <xf numFmtId="164" fontId="36" fillId="33" borderId="0" xfId="0" applyNumberFormat="1" applyFont="1" applyFill="1" applyAlignment="1">
      <alignment horizontal="center"/>
    </xf>
    <xf numFmtId="164" fontId="36" fillId="33" borderId="24" xfId="0" applyNumberFormat="1" applyFont="1" applyFill="1" applyBorder="1" applyAlignment="1">
      <alignment horizontal="center"/>
    </xf>
    <xf numFmtId="0" fontId="36" fillId="33" borderId="25" xfId="0" applyFont="1" applyFill="1" applyBorder="1" applyAlignment="1">
      <alignment horizontal="center"/>
    </xf>
    <xf numFmtId="0" fontId="36" fillId="33" borderId="26" xfId="0" applyFont="1" applyFill="1" applyBorder="1" applyAlignment="1">
      <alignment horizontal="center"/>
    </xf>
    <xf numFmtId="0" fontId="36" fillId="33" borderId="27" xfId="0" applyFont="1" applyFill="1" applyBorder="1" applyAlignment="1">
      <alignment horizontal="center"/>
    </xf>
    <xf numFmtId="0" fontId="30" fillId="0" borderId="20" xfId="0" applyFont="1" applyBorder="1" applyAlignment="1">
      <alignment horizontal="left"/>
    </xf>
    <xf numFmtId="0" fontId="30" fillId="0" borderId="21" xfId="0" applyFont="1" applyBorder="1" applyAlignment="1">
      <alignment horizontal="left"/>
    </xf>
    <xf numFmtId="0" fontId="4" fillId="0" borderId="1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4" xfId="0" applyBorder="1" applyAlignment="1">
      <alignment horizontal="left"/>
    </xf>
    <xf numFmtId="0" fontId="26" fillId="0" borderId="23" xfId="0" applyFont="1" applyBorder="1" applyAlignment="1">
      <alignment horizontal="left"/>
    </xf>
    <xf numFmtId="0" fontId="26" fillId="0" borderId="0" xfId="0" applyFont="1" applyAlignment="1">
      <alignment horizontal="left"/>
    </xf>
    <xf numFmtId="0" fontId="26" fillId="0" borderId="24" xfId="0" applyFont="1" applyBorder="1" applyAlignment="1">
      <alignment horizontal="left"/>
    </xf>
    <xf numFmtId="0" fontId="28" fillId="0" borderId="23" xfId="0" applyFont="1" applyBorder="1" applyAlignment="1">
      <alignment horizontal="left"/>
    </xf>
    <xf numFmtId="0" fontId="28" fillId="0" borderId="0" xfId="0" applyFont="1" applyAlignment="1">
      <alignment horizontal="left"/>
    </xf>
    <xf numFmtId="0" fontId="28" fillId="0" borderId="24" xfId="0" applyFont="1" applyBorder="1" applyAlignment="1">
      <alignment horizontal="left"/>
    </xf>
    <xf numFmtId="0" fontId="28" fillId="0" borderId="25" xfId="0" applyFont="1" applyBorder="1" applyAlignment="1">
      <alignment horizontal="left"/>
    </xf>
    <xf numFmtId="0" fontId="28" fillId="0" borderId="26" xfId="0" applyFont="1" applyBorder="1" applyAlignment="1">
      <alignment horizontal="left"/>
    </xf>
    <xf numFmtId="0" fontId="28" fillId="0" borderId="27" xfId="0" applyFont="1" applyBorder="1" applyAlignment="1">
      <alignment horizontal="left"/>
    </xf>
    <xf numFmtId="0" fontId="46" fillId="0" borderId="20" xfId="0" applyFont="1" applyBorder="1" applyAlignment="1">
      <alignment horizontal="center" vertical="center"/>
    </xf>
    <xf numFmtId="0" fontId="46" fillId="0" borderId="21" xfId="0" applyFont="1" applyBorder="1" applyAlignment="1">
      <alignment horizontal="center" vertical="center"/>
    </xf>
    <xf numFmtId="0" fontId="46" fillId="0" borderId="22" xfId="0" applyFont="1" applyBorder="1" applyAlignment="1">
      <alignment horizontal="center" vertical="center"/>
    </xf>
    <xf numFmtId="0" fontId="46" fillId="0" borderId="25" xfId="0" applyFont="1" applyBorder="1" applyAlignment="1">
      <alignment horizontal="center" vertical="center"/>
    </xf>
    <xf numFmtId="0" fontId="46" fillId="0" borderId="26" xfId="0" applyFont="1" applyBorder="1" applyAlignment="1">
      <alignment horizontal="center" vertical="center"/>
    </xf>
    <xf numFmtId="0" fontId="46" fillId="0" borderId="27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Fill="1" applyAlignment="1">
      <alignment horizontal="left"/>
    </xf>
    <xf numFmtId="0" fontId="47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0" fontId="47" fillId="0" borderId="0" xfId="0" applyFont="1" applyFill="1" applyAlignment="1" applyProtection="1">
      <alignment horizontal="center" vertical="center"/>
      <protection locked="0"/>
    </xf>
    <xf numFmtId="0" fontId="45" fillId="0" borderId="0" xfId="0" applyFont="1" applyFill="1" applyAlignment="1" applyProtection="1">
      <alignment vertical="center"/>
      <protection locked="0"/>
    </xf>
    <xf numFmtId="0" fontId="41" fillId="0" borderId="0" xfId="0" applyFont="1" applyFill="1" applyAlignment="1" applyProtection="1">
      <alignment horizontal="center" vertical="center"/>
      <protection locked="0"/>
    </xf>
    <xf numFmtId="0" fontId="51" fillId="0" borderId="0" xfId="0" applyFont="1" applyFill="1" applyAlignment="1" applyProtection="1">
      <alignment horizontal="center" vertical="center"/>
      <protection locked="0"/>
    </xf>
  </cellXfs>
  <cellStyles count="168">
    <cellStyle name="20 % - Accent1 2" xfId="2"/>
    <cellStyle name="20 % - Accent1 3" xfId="44"/>
    <cellStyle name="20 % - Accent1 4" xfId="85"/>
    <cellStyle name="20 % - Accent1 5" xfId="126"/>
    <cellStyle name="20 % - Accent2 2" xfId="3"/>
    <cellStyle name="20 % - Accent2 3" xfId="45"/>
    <cellStyle name="20 % - Accent2 4" xfId="86"/>
    <cellStyle name="20 % - Accent2 5" xfId="127"/>
    <cellStyle name="20 % - Accent3 2" xfId="4"/>
    <cellStyle name="20 % - Accent3 3" xfId="46"/>
    <cellStyle name="20 % - Accent3 4" xfId="87"/>
    <cellStyle name="20 % - Accent3 5" xfId="128"/>
    <cellStyle name="20 % - Accent4 2" xfId="5"/>
    <cellStyle name="20 % - Accent4 3" xfId="47"/>
    <cellStyle name="20 % - Accent4 4" xfId="88"/>
    <cellStyle name="20 % - Accent4 5" xfId="129"/>
    <cellStyle name="20 % - Accent5 2" xfId="6"/>
    <cellStyle name="20 % - Accent5 3" xfId="48"/>
    <cellStyle name="20 % - Accent5 4" xfId="89"/>
    <cellStyle name="20 % - Accent5 5" xfId="130"/>
    <cellStyle name="20 % - Accent6 2" xfId="7"/>
    <cellStyle name="20 % - Accent6 3" xfId="49"/>
    <cellStyle name="20 % - Accent6 4" xfId="90"/>
    <cellStyle name="20 % - Accent6 5" xfId="131"/>
    <cellStyle name="40 % - Accent1 2" xfId="8"/>
    <cellStyle name="40 % - Accent1 3" xfId="50"/>
    <cellStyle name="40 % - Accent1 4" xfId="91"/>
    <cellStyle name="40 % - Accent1 5" xfId="132"/>
    <cellStyle name="40 % - Accent2 2" xfId="9"/>
    <cellStyle name="40 % - Accent2 3" xfId="51"/>
    <cellStyle name="40 % - Accent2 4" xfId="92"/>
    <cellStyle name="40 % - Accent2 5" xfId="133"/>
    <cellStyle name="40 % - Accent3 2" xfId="10"/>
    <cellStyle name="40 % - Accent3 3" xfId="52"/>
    <cellStyle name="40 % - Accent3 4" xfId="93"/>
    <cellStyle name="40 % - Accent3 5" xfId="134"/>
    <cellStyle name="40 % - Accent4 2" xfId="11"/>
    <cellStyle name="40 % - Accent4 3" xfId="53"/>
    <cellStyle name="40 % - Accent4 4" xfId="94"/>
    <cellStyle name="40 % - Accent4 5" xfId="135"/>
    <cellStyle name="40 % - Accent5 2" xfId="12"/>
    <cellStyle name="40 % - Accent5 3" xfId="54"/>
    <cellStyle name="40 % - Accent5 4" xfId="95"/>
    <cellStyle name="40 % - Accent5 5" xfId="136"/>
    <cellStyle name="40 % - Accent6 2" xfId="13"/>
    <cellStyle name="40 % - Accent6 3" xfId="55"/>
    <cellStyle name="40 % - Accent6 4" xfId="96"/>
    <cellStyle name="40 % - Accent6 5" xfId="137"/>
    <cellStyle name="60 % - Accent1 2" xfId="14"/>
    <cellStyle name="60 % - Accent1 3" xfId="56"/>
    <cellStyle name="60 % - Accent1 4" xfId="97"/>
    <cellStyle name="60 % - Accent1 5" xfId="138"/>
    <cellStyle name="60 % - Accent2 2" xfId="15"/>
    <cellStyle name="60 % - Accent2 3" xfId="57"/>
    <cellStyle name="60 % - Accent2 4" xfId="98"/>
    <cellStyle name="60 % - Accent2 5" xfId="139"/>
    <cellStyle name="60 % - Accent3 2" xfId="16"/>
    <cellStyle name="60 % - Accent3 3" xfId="58"/>
    <cellStyle name="60 % - Accent3 4" xfId="99"/>
    <cellStyle name="60 % - Accent3 5" xfId="140"/>
    <cellStyle name="60 % - Accent4 2" xfId="17"/>
    <cellStyle name="60 % - Accent4 3" xfId="59"/>
    <cellStyle name="60 % - Accent4 4" xfId="100"/>
    <cellStyle name="60 % - Accent4 5" xfId="141"/>
    <cellStyle name="60 % - Accent5 2" xfId="18"/>
    <cellStyle name="60 % - Accent5 3" xfId="60"/>
    <cellStyle name="60 % - Accent5 4" xfId="101"/>
    <cellStyle name="60 % - Accent5 5" xfId="142"/>
    <cellStyle name="60 % - Accent6 2" xfId="19"/>
    <cellStyle name="60 % - Accent6 3" xfId="61"/>
    <cellStyle name="60 % - Accent6 4" xfId="102"/>
    <cellStyle name="60 % - Accent6 5" xfId="143"/>
    <cellStyle name="Accent1 2" xfId="20"/>
    <cellStyle name="Accent1 3" xfId="62"/>
    <cellStyle name="Accent1 4" xfId="103"/>
    <cellStyle name="Accent1 5" xfId="144"/>
    <cellStyle name="Accent2 2" xfId="21"/>
    <cellStyle name="Accent2 3" xfId="63"/>
    <cellStyle name="Accent2 4" xfId="104"/>
    <cellStyle name="Accent2 5" xfId="145"/>
    <cellStyle name="Accent3 2" xfId="22"/>
    <cellStyle name="Accent3 3" xfId="64"/>
    <cellStyle name="Accent3 4" xfId="105"/>
    <cellStyle name="Accent3 5" xfId="146"/>
    <cellStyle name="Accent4 2" xfId="23"/>
    <cellStyle name="Accent4 3" xfId="65"/>
    <cellStyle name="Accent4 4" xfId="106"/>
    <cellStyle name="Accent4 5" xfId="147"/>
    <cellStyle name="Accent5 2" xfId="24"/>
    <cellStyle name="Accent5 3" xfId="66"/>
    <cellStyle name="Accent5 4" xfId="107"/>
    <cellStyle name="Accent5 5" xfId="148"/>
    <cellStyle name="Accent6 2" xfId="25"/>
    <cellStyle name="Accent6 3" xfId="67"/>
    <cellStyle name="Accent6 4" xfId="108"/>
    <cellStyle name="Accent6 5" xfId="149"/>
    <cellStyle name="Avertissement 2" xfId="26"/>
    <cellStyle name="Avertissement 3" xfId="68"/>
    <cellStyle name="Avertissement 4" xfId="109"/>
    <cellStyle name="Avertissement 5" xfId="150"/>
    <cellStyle name="Calcul 2" xfId="27"/>
    <cellStyle name="Calcul 3" xfId="69"/>
    <cellStyle name="Calcul 4" xfId="110"/>
    <cellStyle name="Calcul 5" xfId="151"/>
    <cellStyle name="Cellule liée 2" xfId="28"/>
    <cellStyle name="Cellule liée 3" xfId="70"/>
    <cellStyle name="Cellule liée 4" xfId="111"/>
    <cellStyle name="Cellule liée 5" xfId="152"/>
    <cellStyle name="Commentaire 2" xfId="29"/>
    <cellStyle name="Commentaire 3" xfId="71"/>
    <cellStyle name="Commentaire 4" xfId="112"/>
    <cellStyle name="Commentaire 5" xfId="153"/>
    <cellStyle name="Entrée 2" xfId="30"/>
    <cellStyle name="Entrée 3" xfId="72"/>
    <cellStyle name="Entrée 4" xfId="113"/>
    <cellStyle name="Entrée 5" xfId="154"/>
    <cellStyle name="Insatisfaisant 2" xfId="31"/>
    <cellStyle name="Insatisfaisant 3" xfId="73"/>
    <cellStyle name="Insatisfaisant 4" xfId="114"/>
    <cellStyle name="Insatisfaisant 5" xfId="155"/>
    <cellStyle name="Monétaire" xfId="166" builtinId="4"/>
    <cellStyle name="Neutre 2" xfId="32"/>
    <cellStyle name="Neutre 3" xfId="74"/>
    <cellStyle name="Neutre 4" xfId="115"/>
    <cellStyle name="Neutre 5" xfId="156"/>
    <cellStyle name="Normal" xfId="0" builtinId="0"/>
    <cellStyle name="Normal 2" xfId="1"/>
    <cellStyle name="Normal 3" xfId="43"/>
    <cellStyle name="Normal 4" xfId="84"/>
    <cellStyle name="Normal 5" xfId="125"/>
    <cellStyle name="Pourcentage" xfId="167" builtinId="5"/>
    <cellStyle name="Satisfaisant 2" xfId="33"/>
    <cellStyle name="Satisfaisant 3" xfId="75"/>
    <cellStyle name="Satisfaisant 4" xfId="116"/>
    <cellStyle name="Satisfaisant 5" xfId="157"/>
    <cellStyle name="Sortie 2" xfId="34"/>
    <cellStyle name="Sortie 3" xfId="76"/>
    <cellStyle name="Sortie 4" xfId="117"/>
    <cellStyle name="Sortie 5" xfId="158"/>
    <cellStyle name="Texte explicatif 2" xfId="35"/>
    <cellStyle name="Texte explicatif 3" xfId="77"/>
    <cellStyle name="Texte explicatif 4" xfId="118"/>
    <cellStyle name="Texte explicatif 5" xfId="159"/>
    <cellStyle name="Titre 1" xfId="36"/>
    <cellStyle name="Titre 1 2" xfId="37"/>
    <cellStyle name="Titre 1 3" xfId="78"/>
    <cellStyle name="Titre 1 4" xfId="119"/>
    <cellStyle name="Titre 1 5" xfId="160"/>
    <cellStyle name="Titre 2 2" xfId="38"/>
    <cellStyle name="Titre 2 3" xfId="79"/>
    <cellStyle name="Titre 2 4" xfId="120"/>
    <cellStyle name="Titre 2 5" xfId="161"/>
    <cellStyle name="Titre 3 2" xfId="39"/>
    <cellStyle name="Titre 3 3" xfId="80"/>
    <cellStyle name="Titre 3 4" xfId="121"/>
    <cellStyle name="Titre 3 5" xfId="162"/>
    <cellStyle name="Titre 4 2" xfId="40"/>
    <cellStyle name="Titre 4 3" xfId="81"/>
    <cellStyle name="Titre 4 4" xfId="122"/>
    <cellStyle name="Titre 4 5" xfId="163"/>
    <cellStyle name="Total 2" xfId="41"/>
    <cellStyle name="Total 3" xfId="82"/>
    <cellStyle name="Total 4" xfId="123"/>
    <cellStyle name="Total 5" xfId="164"/>
    <cellStyle name="Vérification 2" xfId="42"/>
    <cellStyle name="Vérification 3" xfId="83"/>
    <cellStyle name="Vérification 4" xfId="124"/>
    <cellStyle name="Vérification 5" xfId="1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5" Type="http://schemas.openxmlformats.org/officeDocument/2006/relationships/worksheet" Target="worksheets/sheet4.xml"/><Relationship Id="rId10" Type="http://schemas.openxmlformats.org/officeDocument/2006/relationships/calcChain" Target="calcChain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barChart>
        <c:barDir val="col"/>
        <c:grouping val="clustered"/>
        <c:ser>
          <c:idx val="0"/>
          <c:order val="0"/>
          <c:tx>
            <c:strRef>
              <c:f>'Devis Client'!$B$37:$G$37</c:f>
              <c:strCache>
                <c:ptCount val="1"/>
                <c:pt idx="0">
                  <c:v>BALANCE ARIVA-S 15KG CABLE RS232+AFFICHEUR+LICENCE 22500027 1 248,90 €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'Devis Client'!$H$19:$H$36</c:f>
              <c:strCache>
                <c:ptCount val="15"/>
                <c:pt idx="0">
                  <c:v>PRIX H.T</c:v>
                </c:pt>
                <c:pt idx="1">
                  <c:v>0,00 €</c:v>
                </c:pt>
                <c:pt idx="2">
                  <c:v>0,00 €</c:v>
                </c:pt>
                <c:pt idx="3">
                  <c:v>0,00 €</c:v>
                </c:pt>
                <c:pt idx="5">
                  <c:v>0,00 €</c:v>
                </c:pt>
                <c:pt idx="6">
                  <c:v>0,00 €</c:v>
                </c:pt>
                <c:pt idx="7">
                  <c:v>0,00 €</c:v>
                </c:pt>
                <c:pt idx="14">
                  <c:v>0,00 €</c:v>
                </c:pt>
              </c:strCache>
            </c:strRef>
          </c:cat>
          <c:val>
            <c:numRef>
              <c:f>'Devis Client'!$H$37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E44-4855-83A3-7488A92DA9BD}"/>
            </c:ext>
          </c:extLst>
        </c:ser>
        <c:dLbls/>
        <c:gapWidth val="219"/>
        <c:overlap val="-27"/>
        <c:axId val="51448064"/>
        <c:axId val="61255680"/>
      </c:barChart>
      <c:catAx>
        <c:axId val="5144806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255680"/>
        <c:crosses val="autoZero"/>
        <c:auto val="1"/>
        <c:lblAlgn val="ctr"/>
        <c:lblOffset val="100"/>
      </c:catAx>
      <c:valAx>
        <c:axId val="6125568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448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2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592667</xdr:colOff>
      <xdr:row>19</xdr:row>
      <xdr:rowOff>28222</xdr:rowOff>
    </xdr:from>
    <xdr:to>
      <xdr:col>16</xdr:col>
      <xdr:colOff>366889</xdr:colOff>
      <xdr:row>41</xdr:row>
      <xdr:rowOff>63500</xdr:rowOff>
    </xdr:to>
    <xdr:sp macro="" textlink="">
      <xdr:nvSpPr>
        <xdr:cNvPr id="2" name="ZoneTexte 1"/>
        <xdr:cNvSpPr txBox="1"/>
      </xdr:nvSpPr>
      <xdr:spPr>
        <a:xfrm>
          <a:off x="7295445" y="3838222"/>
          <a:ext cx="4663722" cy="425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fonctionnement</a:t>
          </a:r>
        </a:p>
        <a:p>
          <a:r>
            <a:rPr lang="fr-FR" sz="1100"/>
            <a:t>1)tu</a:t>
          </a:r>
          <a:r>
            <a:rPr lang="fr-FR" sz="1100" baseline="0"/>
            <a:t> choisis l'article  qui fait office de chapitre  (xxxxxxxx  machin xxxx)</a:t>
          </a:r>
        </a:p>
        <a:p>
          <a:r>
            <a:rPr lang="fr-FR" sz="1100" baseline="0"/>
            <a:t>2) a la ligne d'en dessous  pour trouver le "sous produit " de cet article</a:t>
          </a:r>
        </a:p>
        <a:p>
          <a:r>
            <a:rPr lang="fr-FR" sz="1100" baseline="0"/>
            <a:t>    -  tu rechoisis l'article   (obligé pour confirmer ) et dans la meme cellule  tu </a:t>
          </a:r>
        </a:p>
        <a:p>
          <a:r>
            <a:rPr lang="fr-FR" sz="1100" baseline="0"/>
            <a:t>     rechoisis dans le panel correspondant proposé  </a:t>
          </a:r>
        </a:p>
        <a:p>
          <a:r>
            <a:rPr lang="fr-FR" sz="1100" baseline="0"/>
            <a:t>    le second panel correspond  toujours au 1er choix  de chaque cel </a:t>
          </a:r>
        </a:p>
        <a:p>
          <a:r>
            <a:rPr lang="fr-FR" sz="1100" baseline="0"/>
            <a:t>tu peux aussi choisir un "sous poroduit"   sans  afficher le choix 1 </a:t>
          </a:r>
        </a:p>
        <a:p>
          <a:r>
            <a:rPr lang="fr-FR" sz="1100" baseline="0"/>
            <a:t>  -  tu choisis le produit principal  et toujours dans la meme cel tu rechoisis le sous produit </a:t>
          </a:r>
          <a:endParaRPr lang="fr-FR" sz="1100"/>
        </a:p>
      </xdr:txBody>
    </xdr:sp>
    <xdr:clientData/>
  </xdr:twoCellAnchor>
  <xdr:twoCellAnchor>
    <xdr:from>
      <xdr:col>4</xdr:col>
      <xdr:colOff>239888</xdr:colOff>
      <xdr:row>25</xdr:row>
      <xdr:rowOff>119944</xdr:rowOff>
    </xdr:from>
    <xdr:to>
      <xdr:col>10</xdr:col>
      <xdr:colOff>28223</xdr:colOff>
      <xdr:row>31</xdr:row>
      <xdr:rowOff>91721</xdr:rowOff>
    </xdr:to>
    <xdr:cxnSp macro="">
      <xdr:nvCxnSpPr>
        <xdr:cNvPr id="4" name="Connecteur droit avec flèche 3"/>
        <xdr:cNvCxnSpPr/>
      </xdr:nvCxnSpPr>
      <xdr:spPr>
        <a:xfrm rot="10800000" flipV="1">
          <a:off x="2977444" y="5087055"/>
          <a:ext cx="4395612" cy="111477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Q49"/>
  <sheetViews>
    <sheetView showZeros="0" tabSelected="1" showWhiteSpace="0" topLeftCell="A17" zoomScale="90" zoomScaleNormal="90" workbookViewId="0">
      <selection activeCell="J30" sqref="J30"/>
    </sheetView>
  </sheetViews>
  <sheetFormatPr baseColWidth="10" defaultColWidth="9.1796875" defaultRowHeight="14.5"/>
  <cols>
    <col min="1" max="1" width="2.1796875" style="74" customWidth="1"/>
    <col min="2" max="2" width="13.54296875" style="74" customWidth="1"/>
    <col min="3" max="3" width="9.1796875" style="74"/>
    <col min="4" max="4" width="14.26953125" style="74" customWidth="1"/>
    <col min="5" max="5" width="16.54296875" style="74" customWidth="1"/>
    <col min="6" max="6" width="7.1796875" style="74" customWidth="1"/>
    <col min="7" max="7" width="13.7265625" style="74" customWidth="1"/>
    <col min="8" max="8" width="12.453125" style="74" customWidth="1"/>
    <col min="9" max="9" width="6.90625" style="74" customWidth="1"/>
    <col min="10" max="10" width="9.1796875" style="74"/>
    <col min="11" max="11" width="10.81640625" style="74" customWidth="1"/>
    <col min="12" max="12" width="4.453125" style="74" customWidth="1"/>
    <col min="13" max="13" width="9.453125" style="74" customWidth="1"/>
    <col min="14" max="15" width="13.453125" style="74" customWidth="1"/>
    <col min="16" max="16384" width="9.1796875" style="74"/>
  </cols>
  <sheetData>
    <row r="3" spans="2:17" ht="15" thickBot="1">
      <c r="F3" s="75"/>
    </row>
    <row r="4" spans="2:17" ht="16.5" customHeight="1">
      <c r="F4" s="247" t="s">
        <v>90</v>
      </c>
      <c r="G4" s="248"/>
      <c r="H4" s="249"/>
    </row>
    <row r="5" spans="2:17">
      <c r="F5" s="272" t="s">
        <v>91</v>
      </c>
      <c r="G5" s="273"/>
      <c r="H5" s="274"/>
    </row>
    <row r="6" spans="2:17">
      <c r="F6" s="275" t="s">
        <v>92</v>
      </c>
      <c r="G6" s="276"/>
      <c r="H6" s="277"/>
    </row>
    <row r="7" spans="2:17">
      <c r="F7" s="250" t="s">
        <v>93</v>
      </c>
      <c r="G7" s="251"/>
      <c r="H7" s="252"/>
    </row>
    <row r="8" spans="2:17">
      <c r="F8" s="250" t="s">
        <v>94</v>
      </c>
      <c r="G8" s="251"/>
      <c r="H8" s="252"/>
    </row>
    <row r="9" spans="2:17" ht="15" thickBot="1">
      <c r="E9" s="76"/>
      <c r="F9" s="263" t="s">
        <v>95</v>
      </c>
      <c r="G9" s="264"/>
      <c r="H9" s="265"/>
    </row>
    <row r="10" spans="2:17" ht="15" thickBot="1">
      <c r="F10" s="77"/>
      <c r="G10" s="78"/>
    </row>
    <row r="11" spans="2:17" ht="15" customHeight="1" thickBot="1">
      <c r="F11" s="278" t="s">
        <v>267</v>
      </c>
      <c r="G11" s="279"/>
      <c r="H11" s="97"/>
      <c r="J11" s="359"/>
      <c r="K11" s="359"/>
      <c r="L11" s="359"/>
      <c r="M11" s="359"/>
      <c r="N11" s="359"/>
      <c r="O11" s="359"/>
      <c r="P11" s="359"/>
      <c r="Q11" s="360"/>
    </row>
    <row r="12" spans="2:17" ht="15" customHeight="1" thickBot="1">
      <c r="F12" s="77"/>
      <c r="G12" s="78"/>
      <c r="J12" s="361"/>
      <c r="K12" s="361"/>
      <c r="L12" s="361"/>
      <c r="M12" s="361"/>
      <c r="N12" s="361"/>
      <c r="O12" s="360"/>
      <c r="P12" s="360"/>
      <c r="Q12" s="360"/>
    </row>
    <row r="13" spans="2:17" ht="14.5" customHeight="1">
      <c r="F13" s="266" t="s">
        <v>268</v>
      </c>
      <c r="G13" s="267"/>
      <c r="H13" s="268"/>
      <c r="J13" s="361"/>
      <c r="K13" s="361"/>
      <c r="L13" s="361"/>
      <c r="M13" s="361"/>
      <c r="N13" s="361"/>
      <c r="O13" s="360"/>
      <c r="P13" s="360"/>
      <c r="Q13" s="360"/>
    </row>
    <row r="14" spans="2:17" ht="15" customHeight="1" thickBot="1">
      <c r="F14" s="269"/>
      <c r="G14" s="270"/>
      <c r="H14" s="271"/>
      <c r="J14" s="361"/>
      <c r="K14" s="361"/>
      <c r="L14" s="361"/>
      <c r="M14" s="361"/>
      <c r="N14" s="361"/>
      <c r="O14" s="360"/>
      <c r="P14" s="360"/>
      <c r="Q14" s="360"/>
    </row>
    <row r="15" spans="2:17" ht="15" customHeight="1" thickBot="1">
      <c r="F15" s="80"/>
      <c r="J15" s="361"/>
      <c r="K15" s="361"/>
      <c r="L15" s="361"/>
      <c r="M15" s="361"/>
      <c r="N15" s="361"/>
      <c r="O15" s="360"/>
      <c r="P15" s="360"/>
      <c r="Q15" s="360"/>
    </row>
    <row r="16" spans="2:17" ht="27" customHeight="1">
      <c r="B16" s="257" t="s">
        <v>89</v>
      </c>
      <c r="C16" s="258"/>
      <c r="D16" s="258"/>
      <c r="E16" s="258"/>
      <c r="F16" s="258"/>
      <c r="G16" s="258"/>
      <c r="H16" s="259"/>
      <c r="J16" s="361"/>
      <c r="K16" s="361"/>
      <c r="L16" s="361"/>
      <c r="M16" s="361"/>
      <c r="N16" s="361"/>
      <c r="O16" s="360"/>
      <c r="P16" s="360"/>
      <c r="Q16" s="360"/>
    </row>
    <row r="17" spans="2:17" ht="15.75" customHeight="1" thickBot="1">
      <c r="B17" s="260"/>
      <c r="C17" s="261"/>
      <c r="D17" s="261"/>
      <c r="E17" s="261"/>
      <c r="F17" s="261"/>
      <c r="G17" s="261"/>
      <c r="H17" s="262"/>
      <c r="J17" s="361"/>
      <c r="K17" s="361"/>
      <c r="L17" s="361"/>
      <c r="M17" s="361"/>
      <c r="N17" s="361"/>
      <c r="O17" s="360"/>
      <c r="P17" s="360"/>
      <c r="Q17" s="360"/>
    </row>
    <row r="18" spans="2:17" ht="15.75" customHeight="1" thickBot="1">
      <c r="B18" s="81"/>
      <c r="C18" s="82"/>
      <c r="D18" s="82"/>
      <c r="E18" s="82"/>
      <c r="F18" s="82"/>
      <c r="G18" s="82"/>
      <c r="H18" s="82"/>
      <c r="J18" s="361"/>
      <c r="K18" s="361"/>
      <c r="L18" s="361"/>
      <c r="M18" s="361"/>
      <c r="N18" s="361"/>
      <c r="O18" s="360"/>
      <c r="P18" s="360"/>
      <c r="Q18" s="360"/>
    </row>
    <row r="19" spans="2:17" ht="19" customHeight="1" thickBot="1">
      <c r="B19" s="255" t="s">
        <v>0</v>
      </c>
      <c r="C19" s="256"/>
      <c r="D19" s="256"/>
      <c r="E19" s="124" t="s">
        <v>198</v>
      </c>
      <c r="F19" s="125" t="s">
        <v>1</v>
      </c>
      <c r="G19" s="124" t="s">
        <v>2</v>
      </c>
      <c r="H19" s="125" t="s">
        <v>3</v>
      </c>
      <c r="J19" s="361"/>
      <c r="K19" s="361"/>
      <c r="L19" s="361"/>
      <c r="M19" s="361"/>
      <c r="N19" s="361"/>
      <c r="O19" s="360"/>
      <c r="P19" s="360"/>
      <c r="Q19" s="360"/>
    </row>
    <row r="20" spans="2:17" ht="14.5" customHeight="1">
      <c r="B20" s="253" t="s">
        <v>589</v>
      </c>
      <c r="C20" s="254"/>
      <c r="D20" s="254"/>
      <c r="E20" s="83" t="str">
        <f>IF(ISNA(VLOOKUP($B20,Produits,2,FALSE)),"",VLOOKUP($B20,Produits,2,FALSE))</f>
        <v>ART-3520</v>
      </c>
      <c r="F20" s="84"/>
      <c r="G20" s="122">
        <f t="shared" ref="G20:G40" si="0">IF(ISNA(VLOOKUP($B20,Produits,5,FALSE)),"",VLOOKUP($B20,Produits,5,FALSE))</f>
        <v>1970</v>
      </c>
      <c r="H20" s="123">
        <f>IF(ISERROR(G20*F20),"",G20*F20)</f>
        <v>0</v>
      </c>
      <c r="J20" s="361"/>
      <c r="K20" s="361"/>
      <c r="L20" s="364">
        <f>IFERROR(SMALL(Produits!A$2:A$300,MATCH($B20,Produits!L$3:L$36,0)),"")</f>
        <v>1</v>
      </c>
      <c r="M20" s="363">
        <f t="array" ref="M20">IF(L20="","",MIN(IF(Produits!A$2:A$300&gt;$L20,Produits!A$2:A$300,""))-L20)</f>
        <v>4</v>
      </c>
      <c r="N20" s="361"/>
      <c r="O20" s="360"/>
      <c r="P20" s="360"/>
      <c r="Q20" s="360"/>
    </row>
    <row r="21" spans="2:17" ht="16.5" customHeight="1">
      <c r="B21" s="253" t="s">
        <v>249</v>
      </c>
      <c r="C21" s="254"/>
      <c r="D21" s="254"/>
      <c r="E21" s="83" t="str">
        <f t="shared" ref="E21:E39" si="1">IF(ISNA(VLOOKUP($B21,Produits,2,FALSE)),"",VLOOKUP($B21,Produits,2,FALSE))</f>
        <v>ART-02890</v>
      </c>
      <c r="F21" s="84"/>
      <c r="G21" s="122">
        <f t="shared" si="0"/>
        <v>380</v>
      </c>
      <c r="H21" s="123">
        <f t="shared" ref="H21:H40" si="2">IF(ISERROR(G21*F21),"",G21*F21)</f>
        <v>0</v>
      </c>
      <c r="J21" s="361"/>
      <c r="K21" s="361"/>
      <c r="L21" s="364">
        <f>IFERROR(SMALL(Produits!A$2:A$300,MATCH($B21,Produits!L$3:L$36,0)),MAX(L20:L20))</f>
        <v>1</v>
      </c>
      <c r="M21" s="363">
        <f t="array" ref="M21">IF(L21="","",MIN(IF(Produits!A$2:A$300&gt;$L21,Produits!A$2:A$300,""))-L21)</f>
        <v>4</v>
      </c>
      <c r="N21" s="361"/>
      <c r="O21" s="360"/>
      <c r="P21" s="360"/>
      <c r="Q21" s="360"/>
    </row>
    <row r="22" spans="2:17" ht="15" customHeight="1">
      <c r="B22" s="253" t="s">
        <v>213</v>
      </c>
      <c r="C22" s="254"/>
      <c r="D22" s="254"/>
      <c r="E22" s="83" t="str">
        <f t="shared" si="1"/>
        <v>ART-00051</v>
      </c>
      <c r="F22" s="84"/>
      <c r="G22" s="122">
        <f t="shared" si="0"/>
        <v>85</v>
      </c>
      <c r="H22" s="123">
        <f t="shared" si="2"/>
        <v>0</v>
      </c>
      <c r="J22" s="361"/>
      <c r="K22" s="361"/>
      <c r="L22" s="364">
        <f>IFERROR(SMALL(Produits!A$2:A$300,MATCH($B22,Produits!L$3:L$36,0)),MAX(L21:L21))</f>
        <v>1</v>
      </c>
      <c r="M22" s="363">
        <f t="array" ref="M22">IF(L22="","",MIN(IF(Produits!A$2:A$300&gt;$L22,Produits!A$2:A$300,""))-L22)</f>
        <v>4</v>
      </c>
      <c r="N22" s="361"/>
      <c r="O22" s="362"/>
      <c r="P22" s="362"/>
      <c r="Q22" s="362"/>
    </row>
    <row r="23" spans="2:17" ht="15" customHeight="1">
      <c r="B23" s="253"/>
      <c r="C23" s="254"/>
      <c r="D23" s="254"/>
      <c r="E23" s="83" t="str">
        <f t="shared" si="1"/>
        <v/>
      </c>
      <c r="F23" s="84"/>
      <c r="G23" s="122" t="str">
        <f t="shared" si="0"/>
        <v/>
      </c>
      <c r="H23" s="123" t="str">
        <f t="shared" si="2"/>
        <v/>
      </c>
      <c r="J23" s="361"/>
      <c r="K23" s="361"/>
      <c r="L23" s="364">
        <f>IFERROR(SMALL(Produits!A$2:A$300,MATCH($B23,Produits!L$3:L$36,0)),MAX(L22:L22))</f>
        <v>1</v>
      </c>
      <c r="M23" s="363">
        <f t="array" ref="M23">IF(L23="","",MIN(IF(Produits!A$2:A$300&gt;$L23,Produits!A$2:A$300,""))-L23)</f>
        <v>4</v>
      </c>
      <c r="N23" s="361"/>
      <c r="O23" s="362"/>
      <c r="P23" s="362"/>
      <c r="Q23" s="362"/>
    </row>
    <row r="24" spans="2:17" ht="15" customHeight="1">
      <c r="B24" s="253" t="s">
        <v>269</v>
      </c>
      <c r="C24" s="254"/>
      <c r="D24" s="254"/>
      <c r="E24" s="83">
        <f t="shared" si="1"/>
        <v>0</v>
      </c>
      <c r="F24" s="84"/>
      <c r="G24" s="122">
        <f t="shared" si="0"/>
        <v>0</v>
      </c>
      <c r="H24" s="123">
        <f t="shared" si="2"/>
        <v>0</v>
      </c>
      <c r="J24" s="361"/>
      <c r="K24" s="361"/>
      <c r="L24" s="364">
        <f>IFERROR(SMALL(Produits!A$2:A$300,MATCH($B24,Produits!L$3:L$36,0)),MAX(L23:L23))</f>
        <v>24</v>
      </c>
      <c r="M24" s="363">
        <f t="array" ref="M24">IF(L24="","",MIN(IF(Produits!A$2:A$300&gt;$L24,Produits!A$2:A$300,""))-L24)</f>
        <v>4</v>
      </c>
      <c r="N24" s="361"/>
      <c r="O24" s="362"/>
      <c r="P24" s="362"/>
      <c r="Q24" s="362"/>
    </row>
    <row r="25" spans="2:17" ht="15" customHeight="1">
      <c r="B25" s="253" t="s">
        <v>257</v>
      </c>
      <c r="C25" s="254"/>
      <c r="D25" s="254"/>
      <c r="E25" s="83" t="str">
        <f t="shared" si="1"/>
        <v>NITRAMBU600</v>
      </c>
      <c r="F25" s="84"/>
      <c r="G25" s="122">
        <f t="shared" si="0"/>
        <v>150</v>
      </c>
      <c r="H25" s="123">
        <f t="shared" si="2"/>
        <v>0</v>
      </c>
      <c r="J25" s="361"/>
      <c r="K25" s="361"/>
      <c r="L25" s="364">
        <f>IFERROR(SMALL(Produits!A$2:A$300,MATCH($B25,Produits!L$3:L$36,0)),MAX(L24:L24))</f>
        <v>24</v>
      </c>
      <c r="M25" s="363">
        <f t="array" ref="M25">IF(L25="","",MIN(IF(Produits!A$2:A$300&gt;$L25,Produits!A$2:A$300,""))-L25)</f>
        <v>4</v>
      </c>
      <c r="N25" s="361"/>
      <c r="O25" s="362"/>
      <c r="P25" s="362"/>
      <c r="Q25" s="362"/>
    </row>
    <row r="26" spans="2:17" ht="15" customHeight="1">
      <c r="B26" s="253" t="s">
        <v>258</v>
      </c>
      <c r="C26" s="254"/>
      <c r="D26" s="254"/>
      <c r="E26" s="83" t="str">
        <f t="shared" si="1"/>
        <v>NITRAMPB700</v>
      </c>
      <c r="F26" s="84"/>
      <c r="G26" s="122">
        <f>IF(ISNA(VLOOKUP($B26,Produits,5,FALSE)),"",VLOOKUP($B26,Produits,5,FALSE))</f>
        <v>160</v>
      </c>
      <c r="H26" s="123">
        <f t="shared" si="2"/>
        <v>0</v>
      </c>
      <c r="J26" s="361"/>
      <c r="K26" s="361"/>
      <c r="L26" s="364">
        <f>IFERROR(SMALL(Produits!A$2:A$300,MATCH($B26,Produits!L$3:L$36,0)),MAX(L25:L25))</f>
        <v>24</v>
      </c>
      <c r="M26" s="363">
        <f t="array" ref="M26">IF(L26="","",MIN(IF(Produits!A$2:A$300&gt;$L26,Produits!A$2:A$300,""))-L26)</f>
        <v>4</v>
      </c>
      <c r="N26" s="361"/>
      <c r="O26" s="362"/>
      <c r="P26" s="362"/>
      <c r="Q26" s="362"/>
    </row>
    <row r="27" spans="2:17" ht="15" customHeight="1">
      <c r="B27" s="253"/>
      <c r="C27" s="254"/>
      <c r="D27" s="254"/>
      <c r="E27" s="83" t="str">
        <f t="shared" si="1"/>
        <v/>
      </c>
      <c r="F27" s="84"/>
      <c r="G27" s="122" t="str">
        <f t="shared" si="0"/>
        <v/>
      </c>
      <c r="H27" s="123" t="str">
        <f t="shared" si="2"/>
        <v/>
      </c>
      <c r="J27" s="361"/>
      <c r="K27" s="361"/>
      <c r="L27" s="364">
        <f>IFERROR(SMALL(Produits!A$2:A$300,MATCH($B27,Produits!L$3:L$36,0)),MAX(L26:L26))</f>
        <v>24</v>
      </c>
      <c r="M27" s="363">
        <f t="array" ref="M27">IF(L27="","",MIN(IF(Produits!A$2:A$300&gt;$L27,Produits!A$2:A$300,""))-L27)</f>
        <v>4</v>
      </c>
      <c r="N27" s="361"/>
      <c r="O27" s="362"/>
      <c r="P27" s="362"/>
      <c r="Q27" s="362"/>
    </row>
    <row r="28" spans="2:17" ht="15" customHeight="1">
      <c r="B28" s="253"/>
      <c r="C28" s="254"/>
      <c r="D28" s="254"/>
      <c r="E28" s="83" t="str">
        <f t="shared" si="1"/>
        <v/>
      </c>
      <c r="F28" s="84"/>
      <c r="G28" s="122" t="str">
        <f t="shared" si="0"/>
        <v/>
      </c>
      <c r="H28" s="123" t="str">
        <f t="shared" si="2"/>
        <v/>
      </c>
      <c r="J28" s="361"/>
      <c r="K28" s="361"/>
      <c r="L28" s="364">
        <f>IFERROR(SMALL(Produits!A$2:A$300,MATCH($B28,Produits!L$3:L$36,0)),MAX(L27:L27))</f>
        <v>24</v>
      </c>
      <c r="M28" s="363">
        <f t="array" ref="M28">IF(L28="","",MIN(IF(Produits!A$2:A$300&gt;$L28,Produits!A$2:A$300,""))-L28)</f>
        <v>4</v>
      </c>
      <c r="N28" s="361"/>
      <c r="O28" s="362"/>
      <c r="P28" s="362"/>
      <c r="Q28" s="362"/>
    </row>
    <row r="29" spans="2:17" ht="15" customHeight="1">
      <c r="B29" s="253"/>
      <c r="C29" s="254"/>
      <c r="D29" s="254"/>
      <c r="E29" s="83" t="str">
        <f t="shared" si="1"/>
        <v/>
      </c>
      <c r="F29" s="84"/>
      <c r="G29" s="122" t="str">
        <f t="shared" si="0"/>
        <v/>
      </c>
      <c r="H29" s="123" t="str">
        <f t="shared" si="2"/>
        <v/>
      </c>
      <c r="J29" s="361"/>
      <c r="K29" s="361"/>
      <c r="L29" s="364">
        <f>IFERROR(SMALL(Produits!A$2:A$300,MATCH($B29,Produits!L$3:L$36,0)),MAX(L28:L28))</f>
        <v>24</v>
      </c>
      <c r="M29" s="363">
        <f t="array" ref="M29">IF(L29="","",MIN(IF(Produits!A$2:A$300&gt;$L29,Produits!A$2:A$300,""))-L29)</f>
        <v>4</v>
      </c>
      <c r="N29" s="361"/>
      <c r="O29" s="362"/>
      <c r="P29" s="362"/>
      <c r="Q29" s="362"/>
    </row>
    <row r="30" spans="2:17" ht="15" customHeight="1">
      <c r="B30" s="253"/>
      <c r="C30" s="254"/>
      <c r="D30" s="254"/>
      <c r="E30" s="83" t="str">
        <f t="shared" si="1"/>
        <v/>
      </c>
      <c r="F30" s="84"/>
      <c r="G30" s="122" t="str">
        <f t="shared" si="0"/>
        <v/>
      </c>
      <c r="H30" s="123" t="str">
        <f t="shared" si="2"/>
        <v/>
      </c>
      <c r="J30" s="361"/>
      <c r="K30" s="361"/>
      <c r="L30" s="364">
        <f>IFERROR(SMALL(Produits!A$2:A$300,MATCH($B30,Produits!L$3:L$36,0)),MAX(L29:L29))</f>
        <v>24</v>
      </c>
      <c r="M30" s="363">
        <f t="array" ref="M30">IF(L30="","",MIN(IF(Produits!A$2:A$300&gt;$L30,Produits!A$2:A$300,""))-L30)</f>
        <v>4</v>
      </c>
      <c r="N30" s="361"/>
      <c r="O30" s="362"/>
      <c r="P30" s="362"/>
      <c r="Q30" s="362"/>
    </row>
    <row r="31" spans="2:17" ht="15" customHeight="1">
      <c r="B31" s="253"/>
      <c r="C31" s="254"/>
      <c r="D31" s="254"/>
      <c r="E31" s="83" t="str">
        <f t="shared" si="1"/>
        <v/>
      </c>
      <c r="F31" s="84"/>
      <c r="G31" s="122" t="str">
        <f t="shared" si="0"/>
        <v/>
      </c>
      <c r="H31" s="123" t="str">
        <f t="shared" si="2"/>
        <v/>
      </c>
      <c r="J31" s="361"/>
      <c r="K31" s="361"/>
      <c r="L31" s="364">
        <f>IFERROR(SMALL(Produits!A$2:A$300,MATCH($B31,Produits!L$3:L$36,0)),MAX(L30:L30))</f>
        <v>24</v>
      </c>
      <c r="M31" s="363">
        <f t="array" ref="M31">IF(L31="","",MIN(IF(Produits!A$2:A$300&gt;$L31,Produits!A$2:A$300,""))-L31)</f>
        <v>4</v>
      </c>
      <c r="N31" s="361"/>
      <c r="O31" s="362"/>
      <c r="P31" s="362"/>
      <c r="Q31" s="362"/>
    </row>
    <row r="32" spans="2:17" ht="15" customHeight="1">
      <c r="B32" s="253"/>
      <c r="C32" s="254"/>
      <c r="D32" s="254"/>
      <c r="E32" s="83" t="str">
        <f t="shared" si="1"/>
        <v/>
      </c>
      <c r="F32" s="84"/>
      <c r="G32" s="122" t="str">
        <f t="shared" si="0"/>
        <v/>
      </c>
      <c r="H32" s="123" t="str">
        <f t="shared" si="2"/>
        <v/>
      </c>
      <c r="J32" s="361"/>
      <c r="K32" s="361"/>
      <c r="L32" s="364">
        <f>IFERROR(SMALL(Produits!A$2:A$300,MATCH($B32,Produits!L$3:L$36,0)),MAX(L31:L31))</f>
        <v>24</v>
      </c>
      <c r="M32" s="363">
        <f t="array" ref="M32">IF(L32="","",MIN(IF(Produits!A$2:A$300&gt;$L32,Produits!A$2:A$300,""))-L32)</f>
        <v>4</v>
      </c>
      <c r="N32" s="361"/>
      <c r="O32" s="362"/>
      <c r="P32" s="362"/>
      <c r="Q32" s="362"/>
    </row>
    <row r="33" spans="2:17" ht="15" customHeight="1">
      <c r="B33" s="253" t="s">
        <v>471</v>
      </c>
      <c r="C33" s="254"/>
      <c r="D33" s="254"/>
      <c r="E33" s="83" t="str">
        <f t="shared" si="1"/>
        <v>22500027</v>
      </c>
      <c r="F33" s="84"/>
      <c r="G33" s="122">
        <f t="shared" si="0"/>
        <v>1248.9000000000001</v>
      </c>
      <c r="H33" s="123">
        <f t="shared" si="2"/>
        <v>0</v>
      </c>
      <c r="J33" s="361"/>
      <c r="K33" s="361"/>
      <c r="L33" s="364">
        <f>IFERROR(SMALL(Produits!A$2:A$300,MATCH($B33,Produits!L$3:L$36,0)),MAX(L32:L32))</f>
        <v>24</v>
      </c>
      <c r="M33" s="363">
        <f t="array" ref="M33">IF(L33="","",MIN(IF(Produits!A$2:A$300&gt;$L33,Produits!A$2:A$300,""))-L33)</f>
        <v>4</v>
      </c>
      <c r="N33" s="361"/>
      <c r="O33" s="362"/>
      <c r="P33" s="362"/>
      <c r="Q33" s="362"/>
    </row>
    <row r="34" spans="2:17" ht="15" customHeight="1">
      <c r="B34" s="253"/>
      <c r="C34" s="254"/>
      <c r="D34" s="254"/>
      <c r="E34" s="83" t="str">
        <f t="shared" si="1"/>
        <v/>
      </c>
      <c r="F34" s="84"/>
      <c r="G34" s="122" t="str">
        <f t="shared" si="0"/>
        <v/>
      </c>
      <c r="H34" s="123" t="str">
        <f t="shared" si="2"/>
        <v/>
      </c>
      <c r="J34" s="361"/>
      <c r="K34" s="361"/>
      <c r="L34" s="364">
        <f>IFERROR(SMALL(Produits!A$2:A$300,MATCH($B34,Produits!L$3:L$36,0)),MAX(L33:L33))</f>
        <v>24</v>
      </c>
      <c r="M34" s="363">
        <f t="array" ref="M34">IF(L34="","",MIN(IF(Produits!A$2:A$300&gt;$L34,Produits!A$2:A$300,""))-L34)</f>
        <v>4</v>
      </c>
      <c r="N34" s="361"/>
      <c r="O34" s="362"/>
      <c r="P34" s="362"/>
      <c r="Q34" s="362"/>
    </row>
    <row r="35" spans="2:17" ht="15" customHeight="1">
      <c r="B35" s="253"/>
      <c r="C35" s="254"/>
      <c r="D35" s="254"/>
      <c r="E35" s="83" t="str">
        <f t="shared" si="1"/>
        <v/>
      </c>
      <c r="F35" s="84"/>
      <c r="G35" s="122" t="str">
        <f t="shared" si="0"/>
        <v/>
      </c>
      <c r="H35" s="123" t="str">
        <f t="shared" si="2"/>
        <v/>
      </c>
      <c r="J35" s="361"/>
      <c r="K35" s="361"/>
      <c r="L35" s="364">
        <f>IFERROR(SMALL(Produits!A$2:A$300,MATCH($B35,Produits!L$3:L$36,0)),MAX(L34:L34))</f>
        <v>24</v>
      </c>
      <c r="M35" s="363">
        <f t="array" ref="M35">IF(L35="","",MIN(IF(Produits!A$2:A$300&gt;$L35,Produits!A$2:A$300,""))-L35)</f>
        <v>4</v>
      </c>
      <c r="N35" s="361"/>
      <c r="O35" s="362"/>
      <c r="P35" s="362"/>
      <c r="Q35" s="362"/>
    </row>
    <row r="36" spans="2:17" ht="15" customHeight="1">
      <c r="B36" s="253"/>
      <c r="C36" s="254"/>
      <c r="D36" s="254"/>
      <c r="E36" s="83" t="str">
        <f t="shared" si="1"/>
        <v/>
      </c>
      <c r="F36" s="84"/>
      <c r="G36" s="85" t="str">
        <f t="shared" si="0"/>
        <v/>
      </c>
      <c r="H36" s="86" t="str">
        <f t="shared" si="2"/>
        <v/>
      </c>
      <c r="J36" s="361"/>
      <c r="K36" s="361"/>
      <c r="L36" s="364">
        <f>IFERROR(SMALL(Produits!A$2:A$300,MATCH($B36,Produits!L$3:L$36,0)),MAX(L35:L35))</f>
        <v>24</v>
      </c>
      <c r="M36" s="363">
        <f t="array" ref="M36">IF(L36="","",MIN(IF(Produits!A$2:A$300&gt;$L36,Produits!A$2:A$300,""))-L36)</f>
        <v>4</v>
      </c>
      <c r="N36" s="361"/>
      <c r="O36" s="362"/>
      <c r="P36" s="362"/>
      <c r="Q36" s="362"/>
    </row>
    <row r="37" spans="2:17" ht="15" customHeight="1">
      <c r="B37" s="253"/>
      <c r="C37" s="254"/>
      <c r="D37" s="254"/>
      <c r="E37" s="83" t="str">
        <f t="shared" si="1"/>
        <v/>
      </c>
      <c r="F37" s="84"/>
      <c r="G37" s="85" t="str">
        <f t="shared" si="0"/>
        <v/>
      </c>
      <c r="H37" s="86" t="str">
        <f t="shared" si="2"/>
        <v/>
      </c>
      <c r="J37" s="87"/>
      <c r="K37" s="87"/>
      <c r="L37" s="364">
        <f>IFERROR(SMALL(Produits!A$2:A$300,MATCH($B37,Produits!L$3:L$36,0)),MAX(L36:L36))</f>
        <v>24</v>
      </c>
      <c r="M37" s="363">
        <f t="array" ref="M37">IF(L37="","",MIN(IF(Produits!A$2:A$300&gt;$L37,Produits!A$2:A$300,""))-L37)</f>
        <v>4</v>
      </c>
      <c r="N37" s="87"/>
      <c r="O37" s="87"/>
      <c r="P37" s="87"/>
      <c r="Q37" s="87"/>
    </row>
    <row r="38" spans="2:17">
      <c r="B38" s="253"/>
      <c r="C38" s="254"/>
      <c r="D38" s="254"/>
      <c r="E38" s="83" t="str">
        <f t="shared" si="1"/>
        <v/>
      </c>
      <c r="F38" s="84"/>
      <c r="G38" s="85" t="str">
        <f t="shared" si="0"/>
        <v/>
      </c>
      <c r="H38" s="86" t="str">
        <f t="shared" si="2"/>
        <v/>
      </c>
      <c r="L38" s="364">
        <f>IFERROR(SMALL(Produits!A$2:A$300,MATCH($B38,Produits!L$3:L$36,0)),MAX(L37:L37))</f>
        <v>24</v>
      </c>
      <c r="M38" s="363">
        <f t="array" ref="M38">IF(L38="","",MIN(IF(Produits!A$2:A$300&gt;$L38,Produits!A$2:A$300,""))-L38)</f>
        <v>4</v>
      </c>
    </row>
    <row r="39" spans="2:17">
      <c r="B39" s="253"/>
      <c r="C39" s="254"/>
      <c r="D39" s="254"/>
      <c r="E39" s="83" t="str">
        <f t="shared" si="1"/>
        <v/>
      </c>
      <c r="F39" s="88"/>
      <c r="G39" s="85" t="str">
        <f t="shared" si="0"/>
        <v/>
      </c>
      <c r="H39" s="86" t="str">
        <f t="shared" si="2"/>
        <v/>
      </c>
      <c r="L39" s="364">
        <f>IFERROR(SMALL(Produits!A$2:A$300,MATCH($B39,Produits!L$3:L$36,0)),MAX(L38:L38))</f>
        <v>24</v>
      </c>
      <c r="M39" s="363">
        <f t="array" ref="M39">IF(L39="","",MIN(IF(Produits!A$2:A$300&gt;$L39,Produits!A$2:A$300,""))-L39)</f>
        <v>4</v>
      </c>
    </row>
    <row r="40" spans="2:17" ht="16" thickBot="1">
      <c r="B40" s="280" t="s">
        <v>220</v>
      </c>
      <c r="C40" s="281"/>
      <c r="D40" s="281"/>
      <c r="E40" s="93" t="s">
        <v>221</v>
      </c>
      <c r="F40" s="84"/>
      <c r="G40" s="85" t="str">
        <f t="shared" si="0"/>
        <v/>
      </c>
      <c r="H40" s="86" t="str">
        <f t="shared" si="2"/>
        <v/>
      </c>
      <c r="L40" s="364">
        <f>IFERROR(SMALL(Produits!A$2:A$300,MATCH($B40,Produits!L$3:L$36,0)),MAX(L39:L39))</f>
        <v>24</v>
      </c>
      <c r="M40" s="363">
        <f t="array" ref="M40">IF(L40="","",MIN(IF(Produits!A$2:A$300&gt;$L40,Produits!A$2:A$300,""))-L40)</f>
        <v>4</v>
      </c>
    </row>
    <row r="41" spans="2:17" ht="16" thickBot="1">
      <c r="B41" s="302" t="s">
        <v>413</v>
      </c>
      <c r="C41" s="303"/>
      <c r="D41" s="303"/>
      <c r="E41" s="126" t="str">
        <f>"+" &amp;""&amp; VLOOKUP(B41,DUSAM2,2,FALSE)</f>
        <v>+0 € HT/MOIS</v>
      </c>
      <c r="F41" s="84"/>
      <c r="G41" s="85"/>
      <c r="H41" s="86"/>
      <c r="L41" s="364">
        <f>IFERROR(SMALL(Produits!A$2:A$300,MATCH($B41,Produits!L$3:L$36,0)),MAX(L40:L40))</f>
        <v>24</v>
      </c>
      <c r="M41" s="363">
        <f t="array" ref="M41">IF(L41="","",MIN(IF(Produits!A$2:A$300&gt;$L41,Produits!A$2:A$300,""))-L41)</f>
        <v>4</v>
      </c>
    </row>
    <row r="42" spans="2:17" ht="15" thickBot="1">
      <c r="B42" s="294" t="s">
        <v>101</v>
      </c>
      <c r="C42" s="295"/>
      <c r="D42" s="295"/>
      <c r="E42" s="127" t="str">
        <f>"+" &amp;""&amp; VLOOKUP(B42,DUSAM2,2,FALSE)</f>
        <v>+0€ H.T/MOIS</v>
      </c>
      <c r="F42" s="76"/>
      <c r="G42" s="85"/>
      <c r="H42" s="89">
        <f>VLOOKUP(B42,DUSAM2,3,FALSE)</f>
        <v>0</v>
      </c>
      <c r="J42" s="79"/>
      <c r="L42" s="364">
        <f>IFERROR(SMALL(Produits!A$2:A$300,MATCH($B42,Produits!L$3:L$36,0)),MAX(L41:L41))</f>
        <v>24</v>
      </c>
      <c r="M42" s="363">
        <f t="array" ref="M42">IF(L42="","",MIN(IF(Produits!A$2:A$300&gt;$L42,Produits!A$2:A$300,""))-L42)</f>
        <v>4</v>
      </c>
    </row>
    <row r="43" spans="2:17" ht="15" thickBot="1">
      <c r="B43" s="299"/>
      <c r="C43" s="300"/>
      <c r="D43" s="300"/>
      <c r="E43" s="301"/>
      <c r="F43" s="84"/>
      <c r="G43" s="85"/>
      <c r="H43" s="86"/>
      <c r="L43" s="364">
        <f>IFERROR(SMALL(Produits!A$2:A$300,MATCH($B43,Produits!L$3:L$36,0)),MAX(L42:L42))</f>
        <v>24</v>
      </c>
      <c r="M43" s="363">
        <f t="array" ref="M43">IF(L43="","",MIN(IF(Produits!A$2:A$300&gt;$L43,Produits!A$2:A$300,""))-L43)</f>
        <v>4</v>
      </c>
    </row>
    <row r="44" spans="2:17">
      <c r="B44" s="128" t="s">
        <v>7</v>
      </c>
      <c r="C44" s="129" t="s">
        <v>8</v>
      </c>
      <c r="D44" s="130" t="s">
        <v>196</v>
      </c>
      <c r="E44" s="131" t="s">
        <v>197</v>
      </c>
      <c r="F44" s="84"/>
      <c r="G44" s="85"/>
      <c r="H44" s="86"/>
      <c r="L44" s="364">
        <f>IFERROR(SMALL(Produits!A$2:A$300,MATCH($B44,Produits!L$3:L$36,0)),MAX(L43:L43))</f>
        <v>24</v>
      </c>
      <c r="M44" s="363">
        <f t="array" ref="M44">IF(L44="","",MIN(IF(Produits!A$2:A$300&gt;$L44,Produits!A$2:A$300,""))-L44)</f>
        <v>4</v>
      </c>
    </row>
    <row r="45" spans="2:17" ht="15" thickBot="1">
      <c r="B45" s="132">
        <f>H47</f>
        <v>0</v>
      </c>
      <c r="C45" s="133" t="e">
        <f>INDEX(Locam!B4:F9,MATCH(B45,{0,301,3001,5001,8001,12001,100000}),MATCH(L.O.A,DUREE_LOA))</f>
        <v>#N/A</v>
      </c>
      <c r="D45" s="134" t="e">
        <f>TOTAL.L.O.A</f>
        <v>#N/A</v>
      </c>
      <c r="E45" s="135" t="str">
        <f xml:space="preserve"> "+"&amp;""&amp;L42</f>
        <v>+24</v>
      </c>
      <c r="F45" s="84"/>
      <c r="G45" s="85"/>
      <c r="H45" s="86"/>
      <c r="L45" s="364">
        <f>IFERROR(SMALL(Produits!A$2:A$300,MATCH($B45,Produits!L$3:L$36,0)),MAX(L44:L44))</f>
        <v>24</v>
      </c>
      <c r="M45" s="363">
        <f t="array" ref="M45">IF(L45="","",MIN(IF(Produits!A$2:A$300&gt;$L45,Produits!A$2:A$300,""))-L45)</f>
        <v>4</v>
      </c>
    </row>
    <row r="46" spans="2:17" ht="15" thickBot="1">
      <c r="B46" s="296" t="s">
        <v>170</v>
      </c>
      <c r="C46" s="297"/>
      <c r="D46" s="297"/>
      <c r="E46" s="298"/>
      <c r="F46" s="90"/>
      <c r="G46" s="91"/>
      <c r="H46" s="92"/>
      <c r="L46" s="364">
        <f>IFERROR(SMALL(Produits!A$2:A$300,MATCH($B46,Produits!L$3:L$36,0)),MAX(L45:L45))</f>
        <v>24</v>
      </c>
      <c r="M46" s="363">
        <f t="array" ref="M46">IF(L46="","",MIN(IF(Produits!A$2:A$300&gt;$L46,Produits!A$2:A$300,""))-L46)</f>
        <v>4</v>
      </c>
    </row>
    <row r="47" spans="2:17">
      <c r="B47" s="282" t="s">
        <v>78</v>
      </c>
      <c r="C47" s="283"/>
      <c r="D47" s="82"/>
      <c r="E47" s="82"/>
      <c r="F47" s="288" t="s">
        <v>4</v>
      </c>
      <c r="G47" s="289"/>
      <c r="H47" s="136">
        <f>SUMIF(TOTALHT,"&lt;&gt;#N/A")</f>
        <v>0</v>
      </c>
    </row>
    <row r="48" spans="2:17">
      <c r="B48" s="284"/>
      <c r="C48" s="285"/>
      <c r="F48" s="290" t="s">
        <v>5</v>
      </c>
      <c r="G48" s="291"/>
      <c r="H48" s="137">
        <f>H47*20%</f>
        <v>0</v>
      </c>
    </row>
    <row r="49" spans="2:8">
      <c r="B49" s="286"/>
      <c r="C49" s="287"/>
      <c r="D49" s="75"/>
      <c r="E49" s="75"/>
      <c r="F49" s="292" t="s">
        <v>6</v>
      </c>
      <c r="G49" s="293"/>
      <c r="H49" s="92">
        <f>H47+H48</f>
        <v>0</v>
      </c>
    </row>
  </sheetData>
  <sheetProtection formatCells="0" formatColumns="0" formatRows="0" selectLockedCells="1"/>
  <mergeCells count="39">
    <mergeCell ref="B40:D40"/>
    <mergeCell ref="B47:C49"/>
    <mergeCell ref="F47:G47"/>
    <mergeCell ref="F48:G48"/>
    <mergeCell ref="F49:G49"/>
    <mergeCell ref="B42:D42"/>
    <mergeCell ref="B46:E46"/>
    <mergeCell ref="B43:E43"/>
    <mergeCell ref="B41:D41"/>
    <mergeCell ref="F7:H7"/>
    <mergeCell ref="B35:D35"/>
    <mergeCell ref="B38:D38"/>
    <mergeCell ref="B39:D39"/>
    <mergeCell ref="B25:D25"/>
    <mergeCell ref="B27:D27"/>
    <mergeCell ref="B36:D36"/>
    <mergeCell ref="B29:D29"/>
    <mergeCell ref="B30:D30"/>
    <mergeCell ref="B31:D31"/>
    <mergeCell ref="B32:D32"/>
    <mergeCell ref="B33:D33"/>
    <mergeCell ref="B37:D37"/>
    <mergeCell ref="B34:D34"/>
    <mergeCell ref="F11:G11"/>
    <mergeCell ref="F4:H4"/>
    <mergeCell ref="F8:H8"/>
    <mergeCell ref="B24:D24"/>
    <mergeCell ref="B26:D26"/>
    <mergeCell ref="B28:D28"/>
    <mergeCell ref="B19:D19"/>
    <mergeCell ref="B23:D23"/>
    <mergeCell ref="B16:H17"/>
    <mergeCell ref="B20:D20"/>
    <mergeCell ref="B21:D21"/>
    <mergeCell ref="B22:D22"/>
    <mergeCell ref="F9:H9"/>
    <mergeCell ref="F13:H14"/>
    <mergeCell ref="F5:H5"/>
    <mergeCell ref="F6:H6"/>
  </mergeCells>
  <dataValidations count="4">
    <dataValidation type="list" allowBlank="1" showInputMessage="1" showErrorMessage="1" sqref="B42:D42">
      <formula1>DUSAM</formula1>
    </dataValidation>
    <dataValidation type="list" allowBlank="1" showInputMessage="1" showErrorMessage="1" sqref="E40">
      <formula1>"1 semaine, 15 jours, 1 mois, 2 mois, 3 mois"</formula1>
    </dataValidation>
    <dataValidation type="list" allowBlank="1" showInputMessage="1" showErrorMessage="1" sqref="H11">
      <formula1>#REF!</formula1>
    </dataValidation>
    <dataValidation type="list" allowBlank="1" showInputMessage="1" showErrorMessage="1" sqref="B20:D39">
      <formula1>IF(B20="",listerouge,OFFSET(dept,$L20,,$M20))</formula1>
    </dataValidation>
  </dataValidations>
  <pageMargins left="0.7" right="0.7" top="0.75" bottom="0.75" header="0.3" footer="0.3"/>
  <pageSetup paperSize="9" scale="9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Locam!$B$3:$F$3</xm:f>
          </x14:formula1>
          <xm:sqref>B43:E43</xm:sqref>
        </x14:dataValidation>
        <x14:dataValidation type="list" allowBlank="1" showInputMessage="1" showErrorMessage="1">
          <x14:formula1>
            <xm:f>'Contrat DUSAM'!$A$18:$A$21</xm:f>
          </x14:formula1>
          <xm:sqref>B41:D41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O46"/>
  <sheetViews>
    <sheetView showZeros="0" workbookViewId="0">
      <selection activeCell="Q11" sqref="Q11"/>
    </sheetView>
  </sheetViews>
  <sheetFormatPr baseColWidth="10" defaultColWidth="9.1796875" defaultRowHeight="14.5"/>
  <cols>
    <col min="1" max="1" width="11.26953125" customWidth="1"/>
    <col min="2" max="2" width="7.1796875" customWidth="1"/>
    <col min="3" max="3" width="18.54296875" customWidth="1"/>
    <col min="4" max="4" width="13.81640625" customWidth="1"/>
    <col min="5" max="5" width="5.54296875" customWidth="1"/>
    <col min="6" max="6" width="9.453125" customWidth="1"/>
    <col min="7" max="7" width="11.81640625" customWidth="1"/>
    <col min="8" max="8" width="9.453125" customWidth="1"/>
    <col min="9" max="9" width="10.54296875" customWidth="1"/>
    <col min="10" max="10" width="10" style="4" customWidth="1"/>
    <col min="11" max="11" width="15.1796875" style="4" customWidth="1"/>
  </cols>
  <sheetData>
    <row r="1" spans="1:15">
      <c r="E1" s="2"/>
      <c r="F1" s="1"/>
      <c r="G1" s="1"/>
      <c r="I1" s="335" t="str">
        <f>'Devis Client'!$F$4</f>
        <v>SOCIETE</v>
      </c>
      <c r="J1" s="336"/>
      <c r="K1" s="337"/>
    </row>
    <row r="2" spans="1:15">
      <c r="I2" s="338" t="str">
        <f>'Devis Client'!F5</f>
        <v>NOM PRENOM</v>
      </c>
      <c r="J2" s="339"/>
      <c r="K2" s="340"/>
    </row>
    <row r="3" spans="1:15">
      <c r="I3" s="341" t="str">
        <f>'Devis Client'!F6</f>
        <v>ADRESSE</v>
      </c>
      <c r="J3" s="342"/>
      <c r="K3" s="343"/>
      <c r="N3" s="16" t="s">
        <v>266</v>
      </c>
      <c r="O3" s="16"/>
    </row>
    <row r="4" spans="1:15" ht="15" thickBot="1">
      <c r="E4" s="3"/>
      <c r="I4" s="344" t="str">
        <f>'Devis Client'!F7</f>
        <v>CP VILLE</v>
      </c>
      <c r="J4" s="345"/>
      <c r="K4" s="346"/>
      <c r="N4" s="16" t="s">
        <v>587</v>
      </c>
      <c r="O4" s="16"/>
    </row>
    <row r="5" spans="1:15" ht="16.5" customHeight="1" thickBot="1">
      <c r="A5" s="312" t="str">
        <f>'Devis Client'!$B$16</f>
        <v>XXXXXXXXXXXXXXXXXXXXXXXXXXXXXX</v>
      </c>
      <c r="B5" s="313"/>
      <c r="C5" s="313"/>
      <c r="D5" s="313"/>
      <c r="E5" s="313"/>
      <c r="F5" s="313"/>
      <c r="G5" s="313"/>
      <c r="H5" s="314"/>
      <c r="I5" s="347" t="str">
        <f>'Devis Client'!F8</f>
        <v>TELEPHONE</v>
      </c>
      <c r="J5" s="348"/>
      <c r="K5" s="349"/>
    </row>
    <row r="6" spans="1:15" ht="16.5" customHeight="1" thickBot="1">
      <c r="A6" s="315"/>
      <c r="B6" s="316"/>
      <c r="C6" s="316"/>
      <c r="D6" s="316"/>
      <c r="E6" s="316"/>
      <c r="F6" s="316"/>
      <c r="G6" s="316"/>
      <c r="H6" s="317"/>
      <c r="I6" s="350" t="str">
        <f>'Devis Client'!F13</f>
        <v>DATE</v>
      </c>
      <c r="J6" s="351"/>
      <c r="K6" s="352"/>
    </row>
    <row r="7" spans="1:15" ht="15" thickBot="1">
      <c r="A7" s="17"/>
      <c r="B7" s="5"/>
      <c r="C7" s="5"/>
      <c r="D7" s="5"/>
      <c r="E7" s="5"/>
      <c r="F7" s="5"/>
      <c r="G7" s="5"/>
      <c r="H7" s="5"/>
      <c r="I7" s="353"/>
      <c r="J7" s="354"/>
      <c r="K7" s="355"/>
    </row>
    <row r="8" spans="1:15" ht="19" thickBot="1">
      <c r="A8" s="332" t="s">
        <v>0</v>
      </c>
      <c r="B8" s="333"/>
      <c r="C8" s="334"/>
      <c r="D8" s="73" t="s">
        <v>51</v>
      </c>
      <c r="E8" s="73" t="s">
        <v>1</v>
      </c>
      <c r="F8" s="6" t="s">
        <v>48</v>
      </c>
      <c r="G8" s="73" t="s">
        <v>52</v>
      </c>
      <c r="H8" s="35" t="s">
        <v>49</v>
      </c>
      <c r="I8" s="35" t="s">
        <v>53</v>
      </c>
      <c r="J8" s="35" t="s">
        <v>50</v>
      </c>
      <c r="K8" s="35" t="s">
        <v>54</v>
      </c>
    </row>
    <row r="9" spans="1:15">
      <c r="A9" s="330" t="str">
        <f>'Devis Client'!$B$20</f>
        <v>xxxxCaisse  15" FORMAT 4/3             (I3)</v>
      </c>
      <c r="B9" s="331"/>
      <c r="C9" s="331"/>
      <c r="D9" s="53" t="str">
        <f>'Devis Client'!E20</f>
        <v>ART-3520</v>
      </c>
      <c r="E9" s="21">
        <f>'Devis Client'!F20</f>
        <v>0</v>
      </c>
      <c r="F9" s="7">
        <f t="shared" ref="F9:F26" si="0">IF(ISNA(VLOOKUP($A9,Produits,3,FALSE)),"",VLOOKUP($A9,Produits,3,FALSE))</f>
        <v>1079</v>
      </c>
      <c r="G9" s="7">
        <f t="shared" ref="G9:G26" si="1">IF(ISERROR(F9*E9),"",(F9*E9))</f>
        <v>0</v>
      </c>
      <c r="H9" s="7">
        <f t="shared" ref="H9:H27" si="2">IF(ISNA(VLOOKUP($A9,Produits,5,FALSE)),"",VLOOKUP($A9,Produits,5,FALSE))</f>
        <v>1970</v>
      </c>
      <c r="I9" s="7">
        <f t="shared" ref="I9:I26" si="3">IF(ISERROR(H9*E9),"",(H9*E9))</f>
        <v>0</v>
      </c>
      <c r="J9" s="36">
        <f t="shared" ref="J9:J26" si="4">IF(ISERROR(I9-G9),"",(I9-G9))</f>
        <v>0</v>
      </c>
      <c r="K9" s="37" t="str">
        <f t="shared" ref="K9:K27" si="5">IF(ISERROR(J9/I9),"",J9/I9)</f>
        <v/>
      </c>
    </row>
    <row r="10" spans="1:15">
      <c r="A10" s="304" t="str">
        <f>'Devis Client'!$B$21</f>
        <v xml:space="preserve">IMPRIMANTE THERMIQUE </v>
      </c>
      <c r="B10" s="305"/>
      <c r="C10" s="309"/>
      <c r="D10" s="47" t="str">
        <f>'Devis Client'!E21</f>
        <v>ART-02890</v>
      </c>
      <c r="E10" s="20">
        <f>'Devis Client'!F21</f>
        <v>0</v>
      </c>
      <c r="F10" s="7">
        <f t="shared" si="0"/>
        <v>145</v>
      </c>
      <c r="G10" s="7">
        <f t="shared" si="1"/>
        <v>0</v>
      </c>
      <c r="H10" s="7">
        <f t="shared" si="2"/>
        <v>380</v>
      </c>
      <c r="I10" s="7">
        <f t="shared" si="3"/>
        <v>0</v>
      </c>
      <c r="J10" s="36">
        <f t="shared" si="4"/>
        <v>0</v>
      </c>
      <c r="K10" s="37" t="str">
        <f t="shared" si="5"/>
        <v/>
      </c>
    </row>
    <row r="11" spans="1:15">
      <c r="A11" s="304" t="str">
        <f>'Devis Client'!$B$22</f>
        <v>TIROIR</v>
      </c>
      <c r="B11" s="305"/>
      <c r="C11" s="309"/>
      <c r="D11" s="47" t="str">
        <f>'Devis Client'!E22</f>
        <v>ART-00051</v>
      </c>
      <c r="E11" s="20">
        <f>'Devis Client'!F22</f>
        <v>0</v>
      </c>
      <c r="F11" s="7">
        <f t="shared" si="0"/>
        <v>0</v>
      </c>
      <c r="G11" s="7">
        <f t="shared" si="1"/>
        <v>0</v>
      </c>
      <c r="H11" s="7">
        <f t="shared" si="2"/>
        <v>85</v>
      </c>
      <c r="I11" s="7">
        <f t="shared" si="3"/>
        <v>0</v>
      </c>
      <c r="J11" s="36">
        <f t="shared" si="4"/>
        <v>0</v>
      </c>
      <c r="K11" s="37" t="str">
        <f t="shared" si="5"/>
        <v/>
      </c>
    </row>
    <row r="12" spans="1:15">
      <c r="A12" s="304">
        <f>'Devis Client'!$B$23</f>
        <v>0</v>
      </c>
      <c r="B12" s="305"/>
      <c r="C12" s="305"/>
      <c r="D12" s="51" t="str">
        <f>'Devis Client'!E23</f>
        <v/>
      </c>
      <c r="E12" s="20">
        <f>'Devis Client'!F23</f>
        <v>0</v>
      </c>
      <c r="F12" s="7" t="str">
        <f t="shared" si="0"/>
        <v/>
      </c>
      <c r="G12" s="7" t="str">
        <f t="shared" si="1"/>
        <v/>
      </c>
      <c r="H12" s="7" t="str">
        <f t="shared" si="2"/>
        <v/>
      </c>
      <c r="I12" s="7" t="str">
        <f t="shared" si="3"/>
        <v/>
      </c>
      <c r="J12" s="36" t="str">
        <f t="shared" si="4"/>
        <v/>
      </c>
      <c r="K12" s="37" t="str">
        <f t="shared" si="5"/>
        <v/>
      </c>
    </row>
    <row r="13" spans="1:15">
      <c r="A13" s="304" t="str">
        <f>'Devis Client'!$B$24</f>
        <v>XXXXXXXXXXXXX   ACTN   XXXXXXXXXXXXXX</v>
      </c>
      <c r="B13" s="305"/>
      <c r="C13" s="305"/>
      <c r="D13" s="51">
        <f>'Devis Client'!E24</f>
        <v>0</v>
      </c>
      <c r="E13" s="20">
        <f>'Devis Client'!F24</f>
        <v>0</v>
      </c>
      <c r="F13" s="7">
        <f t="shared" si="0"/>
        <v>0</v>
      </c>
      <c r="G13" s="7">
        <f t="shared" si="1"/>
        <v>0</v>
      </c>
      <c r="H13" s="7">
        <f t="shared" si="2"/>
        <v>0</v>
      </c>
      <c r="I13" s="7">
        <f t="shared" si="3"/>
        <v>0</v>
      </c>
      <c r="J13" s="36">
        <f t="shared" si="4"/>
        <v>0</v>
      </c>
      <c r="K13" s="37" t="str">
        <f t="shared" si="5"/>
        <v/>
      </c>
    </row>
    <row r="14" spans="1:15">
      <c r="A14" s="304" t="str">
        <f>'Devis Client'!$B$25</f>
        <v>ONDULEUR 600 VA 3 P</v>
      </c>
      <c r="B14" s="305"/>
      <c r="C14" s="305"/>
      <c r="D14" s="51" t="str">
        <f>'Devis Client'!E25</f>
        <v>NITRAMBU600</v>
      </c>
      <c r="E14" s="20">
        <f>'Devis Client'!F25</f>
        <v>0</v>
      </c>
      <c r="F14" s="7">
        <f t="shared" si="0"/>
        <v>43</v>
      </c>
      <c r="G14" s="7">
        <f t="shared" si="1"/>
        <v>0</v>
      </c>
      <c r="H14" s="7">
        <f t="shared" si="2"/>
        <v>150</v>
      </c>
      <c r="I14" s="7">
        <f t="shared" si="3"/>
        <v>0</v>
      </c>
      <c r="J14" s="36">
        <f t="shared" si="4"/>
        <v>0</v>
      </c>
      <c r="K14" s="37" t="str">
        <f t="shared" si="5"/>
        <v/>
      </c>
    </row>
    <row r="15" spans="1:15">
      <c r="A15" s="304" t="str">
        <f>'Devis Client'!$B$26</f>
        <v>ONDULEUR 700 VA 8 P</v>
      </c>
      <c r="B15" s="305"/>
      <c r="C15" s="305"/>
      <c r="D15" s="51" t="str">
        <f>'Devis Client'!E26</f>
        <v>NITRAMPB700</v>
      </c>
      <c r="E15" s="20">
        <f>'Devis Client'!F26</f>
        <v>0</v>
      </c>
      <c r="F15" s="7">
        <f t="shared" si="0"/>
        <v>60</v>
      </c>
      <c r="G15" s="7">
        <f t="shared" si="1"/>
        <v>0</v>
      </c>
      <c r="H15" s="7">
        <f t="shared" si="2"/>
        <v>160</v>
      </c>
      <c r="I15" s="7">
        <f t="shared" si="3"/>
        <v>0</v>
      </c>
      <c r="J15" s="36">
        <f t="shared" si="4"/>
        <v>0</v>
      </c>
      <c r="K15" s="37" t="str">
        <f t="shared" si="5"/>
        <v/>
      </c>
    </row>
    <row r="16" spans="1:15" ht="15.75" customHeight="1">
      <c r="A16" s="304">
        <f>'Devis Client'!$B$27</f>
        <v>0</v>
      </c>
      <c r="B16" s="305"/>
      <c r="C16" s="305"/>
      <c r="D16" s="51" t="str">
        <f>'Devis Client'!E27</f>
        <v/>
      </c>
      <c r="E16" s="20">
        <f>'Devis Client'!F27</f>
        <v>0</v>
      </c>
      <c r="F16" s="7" t="str">
        <f t="shared" si="0"/>
        <v/>
      </c>
      <c r="G16" s="7" t="str">
        <f t="shared" si="1"/>
        <v/>
      </c>
      <c r="H16" s="7" t="str">
        <f t="shared" si="2"/>
        <v/>
      </c>
      <c r="I16" s="7" t="str">
        <f t="shared" si="3"/>
        <v/>
      </c>
      <c r="J16" s="36" t="str">
        <f t="shared" si="4"/>
        <v/>
      </c>
      <c r="K16" s="37" t="str">
        <f t="shared" si="5"/>
        <v/>
      </c>
    </row>
    <row r="17" spans="1:11" ht="15.75" customHeight="1">
      <c r="A17" s="304">
        <f>'Devis Client'!$B$28</f>
        <v>0</v>
      </c>
      <c r="B17" s="305"/>
      <c r="C17" s="309"/>
      <c r="D17" s="47" t="str">
        <f>'Devis Client'!E28</f>
        <v/>
      </c>
      <c r="E17" s="20">
        <f>'Devis Client'!F28</f>
        <v>0</v>
      </c>
      <c r="F17" s="7" t="str">
        <f t="shared" si="0"/>
        <v/>
      </c>
      <c r="G17" s="7" t="str">
        <f t="shared" si="1"/>
        <v/>
      </c>
      <c r="H17" s="7" t="str">
        <f t="shared" si="2"/>
        <v/>
      </c>
      <c r="I17" s="7" t="str">
        <f t="shared" si="3"/>
        <v/>
      </c>
      <c r="J17" s="36" t="str">
        <f t="shared" si="4"/>
        <v/>
      </c>
      <c r="K17" s="37" t="str">
        <f t="shared" si="5"/>
        <v/>
      </c>
    </row>
    <row r="18" spans="1:11">
      <c r="A18" s="304">
        <f>'Devis Client'!$B$29</f>
        <v>0</v>
      </c>
      <c r="B18" s="305"/>
      <c r="C18" s="305"/>
      <c r="D18" s="51" t="str">
        <f>'Devis Client'!E29</f>
        <v/>
      </c>
      <c r="E18" s="20">
        <f>'Devis Client'!F29</f>
        <v>0</v>
      </c>
      <c r="F18" s="7" t="str">
        <f t="shared" si="0"/>
        <v/>
      </c>
      <c r="G18" s="7" t="str">
        <f t="shared" si="1"/>
        <v/>
      </c>
      <c r="H18" s="7" t="str">
        <f t="shared" si="2"/>
        <v/>
      </c>
      <c r="I18" s="7" t="str">
        <f t="shared" si="3"/>
        <v/>
      </c>
      <c r="J18" s="36" t="str">
        <f t="shared" si="4"/>
        <v/>
      </c>
      <c r="K18" s="37" t="str">
        <f t="shared" si="5"/>
        <v/>
      </c>
    </row>
    <row r="19" spans="1:11">
      <c r="A19" s="304">
        <f>'Devis Client'!$B$30</f>
        <v>0</v>
      </c>
      <c r="B19" s="305"/>
      <c r="C19" s="309"/>
      <c r="D19" s="47" t="str">
        <f>'Devis Client'!E30</f>
        <v/>
      </c>
      <c r="E19" s="20">
        <f>'Devis Client'!F30</f>
        <v>0</v>
      </c>
      <c r="F19" s="7" t="str">
        <f t="shared" si="0"/>
        <v/>
      </c>
      <c r="G19" s="7" t="str">
        <f t="shared" si="1"/>
        <v/>
      </c>
      <c r="H19" s="7" t="str">
        <f t="shared" si="2"/>
        <v/>
      </c>
      <c r="I19" s="7" t="str">
        <f t="shared" si="3"/>
        <v/>
      </c>
      <c r="J19" s="36" t="str">
        <f t="shared" si="4"/>
        <v/>
      </c>
      <c r="K19" s="37" t="str">
        <f t="shared" si="5"/>
        <v/>
      </c>
    </row>
    <row r="20" spans="1:11">
      <c r="A20" s="304">
        <f>'Devis Client'!$B$31</f>
        <v>0</v>
      </c>
      <c r="B20" s="305"/>
      <c r="C20" s="309"/>
      <c r="D20" s="47" t="str">
        <f>'Devis Client'!E31</f>
        <v/>
      </c>
      <c r="E20" s="20">
        <f>'Devis Client'!F31</f>
        <v>0</v>
      </c>
      <c r="F20" s="7" t="str">
        <f t="shared" si="0"/>
        <v/>
      </c>
      <c r="G20" s="7" t="str">
        <f t="shared" si="1"/>
        <v/>
      </c>
      <c r="H20" s="7" t="str">
        <f t="shared" si="2"/>
        <v/>
      </c>
      <c r="I20" s="7" t="str">
        <f t="shared" si="3"/>
        <v/>
      </c>
      <c r="J20" s="36" t="str">
        <f t="shared" si="4"/>
        <v/>
      </c>
      <c r="K20" s="37" t="str">
        <f t="shared" si="5"/>
        <v/>
      </c>
    </row>
    <row r="21" spans="1:11">
      <c r="A21" s="304">
        <f>'Devis Client'!$B$32</f>
        <v>0</v>
      </c>
      <c r="B21" s="305"/>
      <c r="C21" s="309"/>
      <c r="D21" s="47" t="str">
        <f>'Devis Client'!E32</f>
        <v/>
      </c>
      <c r="E21" s="20">
        <f>'Devis Client'!F32</f>
        <v>0</v>
      </c>
      <c r="F21" s="7" t="str">
        <f t="shared" si="0"/>
        <v/>
      </c>
      <c r="G21" s="7" t="str">
        <f t="shared" si="1"/>
        <v/>
      </c>
      <c r="H21" s="7" t="str">
        <f t="shared" si="2"/>
        <v/>
      </c>
      <c r="I21" s="7" t="str">
        <f t="shared" si="3"/>
        <v/>
      </c>
      <c r="J21" s="36" t="str">
        <f t="shared" si="4"/>
        <v/>
      </c>
      <c r="K21" s="37" t="str">
        <f t="shared" si="5"/>
        <v/>
      </c>
    </row>
    <row r="22" spans="1:11">
      <c r="A22" s="307" t="str">
        <f>'Devis Client'!$B$33</f>
        <v>BALANCE ARIVA-S 15KG CABLE RS232+AFFICHEUR+LICENCE</v>
      </c>
      <c r="B22" s="308"/>
      <c r="C22" s="308"/>
      <c r="D22" s="52" t="str">
        <f>'Devis Client'!E33</f>
        <v>22500027</v>
      </c>
      <c r="E22" s="20">
        <f>'Devis Client'!F33</f>
        <v>0</v>
      </c>
      <c r="F22" s="7">
        <f t="shared" si="0"/>
        <v>693.16</v>
      </c>
      <c r="G22" s="7">
        <f t="shared" si="1"/>
        <v>0</v>
      </c>
      <c r="H22" s="7">
        <f t="shared" si="2"/>
        <v>1248.9000000000001</v>
      </c>
      <c r="I22" s="7">
        <f t="shared" si="3"/>
        <v>0</v>
      </c>
      <c r="J22" s="36">
        <f t="shared" si="4"/>
        <v>0</v>
      </c>
      <c r="K22" s="37" t="str">
        <f t="shared" si="5"/>
        <v/>
      </c>
    </row>
    <row r="23" spans="1:11">
      <c r="A23" s="307">
        <f>'Devis Client'!$B$34</f>
        <v>0</v>
      </c>
      <c r="B23" s="308"/>
      <c r="C23" s="308"/>
      <c r="D23" s="52" t="str">
        <f>'Devis Client'!E34</f>
        <v/>
      </c>
      <c r="E23" s="20">
        <f>'Devis Client'!F34</f>
        <v>0</v>
      </c>
      <c r="F23" s="7" t="str">
        <f t="shared" si="0"/>
        <v/>
      </c>
      <c r="G23" s="7" t="str">
        <f t="shared" si="1"/>
        <v/>
      </c>
      <c r="H23" s="7" t="str">
        <f t="shared" si="2"/>
        <v/>
      </c>
      <c r="I23" s="7" t="str">
        <f t="shared" si="3"/>
        <v/>
      </c>
      <c r="J23" s="36" t="str">
        <f t="shared" si="4"/>
        <v/>
      </c>
      <c r="K23" s="37" t="str">
        <f t="shared" si="5"/>
        <v/>
      </c>
    </row>
    <row r="24" spans="1:11">
      <c r="A24" s="307">
        <f>'Devis Client'!$B$35</f>
        <v>0</v>
      </c>
      <c r="B24" s="308"/>
      <c r="C24" s="308"/>
      <c r="D24" s="52" t="str">
        <f>'Devis Client'!E35</f>
        <v/>
      </c>
      <c r="E24" s="20">
        <f>'Devis Client'!F35</f>
        <v>0</v>
      </c>
      <c r="F24" s="7" t="str">
        <f t="shared" si="0"/>
        <v/>
      </c>
      <c r="G24" s="7" t="str">
        <f t="shared" si="1"/>
        <v/>
      </c>
      <c r="H24" s="7" t="str">
        <f t="shared" si="2"/>
        <v/>
      </c>
      <c r="I24" s="7" t="str">
        <f t="shared" si="3"/>
        <v/>
      </c>
      <c r="J24" s="36" t="str">
        <f t="shared" si="4"/>
        <v/>
      </c>
      <c r="K24" s="37" t="str">
        <f t="shared" si="5"/>
        <v/>
      </c>
    </row>
    <row r="25" spans="1:11">
      <c r="A25" s="307">
        <f>'Devis Client'!$B$36</f>
        <v>0</v>
      </c>
      <c r="B25" s="308"/>
      <c r="C25" s="308"/>
      <c r="D25" s="52" t="str">
        <f>'Devis Client'!E36</f>
        <v/>
      </c>
      <c r="E25" s="20">
        <f>'Devis Client'!F36</f>
        <v>0</v>
      </c>
      <c r="F25" s="7" t="str">
        <f t="shared" si="0"/>
        <v/>
      </c>
      <c r="G25" s="7" t="str">
        <f t="shared" si="1"/>
        <v/>
      </c>
      <c r="H25" s="7" t="str">
        <f t="shared" si="2"/>
        <v/>
      </c>
      <c r="I25" s="7" t="str">
        <f t="shared" si="3"/>
        <v/>
      </c>
      <c r="J25" s="36" t="str">
        <f t="shared" si="4"/>
        <v/>
      </c>
      <c r="K25" s="37" t="str">
        <f t="shared" si="5"/>
        <v/>
      </c>
    </row>
    <row r="26" spans="1:11" ht="15" thickBot="1">
      <c r="A26" s="307">
        <f>'Devis Client'!$B$37</f>
        <v>0</v>
      </c>
      <c r="B26" s="308"/>
      <c r="C26" s="308"/>
      <c r="D26" s="52" t="str">
        <f>'Devis Client'!E37</f>
        <v/>
      </c>
      <c r="E26" s="20">
        <f>'Devis Client'!F37</f>
        <v>0</v>
      </c>
      <c r="F26" s="7" t="str">
        <f t="shared" si="0"/>
        <v/>
      </c>
      <c r="G26" s="7" t="str">
        <f t="shared" si="1"/>
        <v/>
      </c>
      <c r="H26" s="7" t="str">
        <f t="shared" si="2"/>
        <v/>
      </c>
      <c r="I26" s="7" t="str">
        <f t="shared" si="3"/>
        <v/>
      </c>
      <c r="J26" s="36" t="str">
        <f t="shared" si="4"/>
        <v/>
      </c>
      <c r="K26" s="37" t="str">
        <f t="shared" si="5"/>
        <v/>
      </c>
    </row>
    <row r="27" spans="1:11" ht="15" thickBot="1">
      <c r="A27" s="38"/>
      <c r="B27" s="39"/>
      <c r="C27" s="40"/>
      <c r="D27" s="40"/>
      <c r="E27" s="20">
        <f>'Devis Client'!F38</f>
        <v>0</v>
      </c>
      <c r="F27" s="7"/>
      <c r="G27" s="7"/>
      <c r="H27" s="7" t="str">
        <f t="shared" si="2"/>
        <v/>
      </c>
      <c r="I27" s="7"/>
      <c r="J27" s="58">
        <f>SUM(J9:J26)</f>
        <v>0</v>
      </c>
      <c r="K27" s="37" t="str">
        <f t="shared" si="5"/>
        <v/>
      </c>
    </row>
    <row r="28" spans="1:11" ht="15" thickBot="1">
      <c r="A28" s="318" t="str">
        <f>'Devis Client'!B42</f>
        <v>SANS CONTRAT DE MAINTENANCE</v>
      </c>
      <c r="B28" s="319"/>
      <c r="C28" s="319"/>
      <c r="D28" s="54" t="str">
        <f>'Devis Client'!E42</f>
        <v>+0€ H.T/MOIS</v>
      </c>
      <c r="E28" s="41"/>
      <c r="F28" s="50"/>
      <c r="G28" s="42">
        <f>SUM(G9:G27)</f>
        <v>0</v>
      </c>
      <c r="H28" s="50"/>
      <c r="I28" s="42">
        <f>SUM(I9:I27)</f>
        <v>0</v>
      </c>
      <c r="J28" s="43">
        <f>I28-G28</f>
        <v>0</v>
      </c>
      <c r="K28" s="44" t="e">
        <f>J28/I28</f>
        <v>#DIV/0!</v>
      </c>
    </row>
    <row r="29" spans="1:11" ht="15" thickBot="1">
      <c r="A29" s="320">
        <f>'Devis Client'!B43</f>
        <v>0</v>
      </c>
      <c r="B29" s="321"/>
      <c r="C29" s="321"/>
      <c r="D29" s="322"/>
      <c r="E29" s="4"/>
      <c r="F29" s="49" t="s">
        <v>55</v>
      </c>
      <c r="G29" s="49"/>
      <c r="H29" s="49" t="s">
        <v>55</v>
      </c>
      <c r="I29" s="49"/>
      <c r="J29" s="46"/>
    </row>
    <row r="30" spans="1:11">
      <c r="A30" s="55" t="str">
        <f>'Devis Client'!B44</f>
        <v>TOTAL H.T</v>
      </c>
      <c r="B30" s="72" t="str">
        <f>'Devis Client'!C44</f>
        <v>TAUX</v>
      </c>
      <c r="C30" s="323" t="str">
        <f>'Devis Client'!D44</f>
        <v xml:space="preserve">MATERIEL </v>
      </c>
      <c r="D30" s="324"/>
      <c r="E30" s="4"/>
      <c r="F30" s="36" t="s">
        <v>55</v>
      </c>
      <c r="G30" s="36"/>
      <c r="H30" s="36" t="s">
        <v>55</v>
      </c>
      <c r="I30" s="36"/>
    </row>
    <row r="31" spans="1:11">
      <c r="A31" s="56">
        <f>'Devis Client'!B45</f>
        <v>0</v>
      </c>
      <c r="B31" s="57" t="e">
        <f>'Devis Client'!C45</f>
        <v>#N/A</v>
      </c>
      <c r="C31" s="325" t="e">
        <f>'Devis Client'!D45</f>
        <v>#N/A</v>
      </c>
      <c r="D31" s="326"/>
      <c r="E31" s="4"/>
      <c r="F31" s="36" t="s">
        <v>55</v>
      </c>
      <c r="G31" s="36"/>
      <c r="H31" s="36" t="s">
        <v>55</v>
      </c>
      <c r="I31" s="36"/>
    </row>
    <row r="32" spans="1:11" ht="15" thickBot="1">
      <c r="A32" s="327" t="str">
        <f>'Devis Client'!B46</f>
        <v>SAV DU LUNDI  AU SAMEDI 9H-18H</v>
      </c>
      <c r="B32" s="328"/>
      <c r="C32" s="328"/>
      <c r="D32" s="329"/>
      <c r="E32" s="48"/>
      <c r="F32" s="36" t="s">
        <v>55</v>
      </c>
      <c r="G32" s="36"/>
      <c r="H32" s="36" t="s">
        <v>55</v>
      </c>
      <c r="I32" s="36"/>
    </row>
    <row r="44" spans="1:9">
      <c r="A44" s="45"/>
      <c r="B44" s="45"/>
      <c r="E44" s="306"/>
      <c r="F44" s="306"/>
      <c r="G44" s="69"/>
      <c r="H44" s="36"/>
      <c r="I44" s="36"/>
    </row>
    <row r="45" spans="1:9">
      <c r="A45" s="45"/>
      <c r="B45" s="45"/>
      <c r="E45" s="310"/>
      <c r="F45" s="310"/>
      <c r="G45" s="70"/>
      <c r="H45" s="36"/>
      <c r="I45" s="36"/>
    </row>
    <row r="46" spans="1:9">
      <c r="A46" s="45"/>
      <c r="B46" s="45"/>
      <c r="E46" s="311"/>
      <c r="F46" s="311"/>
      <c r="G46" s="71"/>
      <c r="H46" s="36"/>
      <c r="I46" s="36"/>
    </row>
  </sheetData>
  <mergeCells count="34">
    <mergeCell ref="A14:C14"/>
    <mergeCell ref="A15:C15"/>
    <mergeCell ref="I1:K1"/>
    <mergeCell ref="I2:K2"/>
    <mergeCell ref="I3:K3"/>
    <mergeCell ref="I4:K4"/>
    <mergeCell ref="I5:K5"/>
    <mergeCell ref="A10:C10"/>
    <mergeCell ref="I6:K7"/>
    <mergeCell ref="E45:F45"/>
    <mergeCell ref="E46:F46"/>
    <mergeCell ref="A5:H6"/>
    <mergeCell ref="A28:C28"/>
    <mergeCell ref="A29:D29"/>
    <mergeCell ref="C30:D30"/>
    <mergeCell ref="C31:D31"/>
    <mergeCell ref="A32:D32"/>
    <mergeCell ref="A9:C9"/>
    <mergeCell ref="A8:C8"/>
    <mergeCell ref="A11:C11"/>
    <mergeCell ref="A17:C17"/>
    <mergeCell ref="A18:C18"/>
    <mergeCell ref="A19:C19"/>
    <mergeCell ref="A12:C12"/>
    <mergeCell ref="A13:C13"/>
    <mergeCell ref="A16:C16"/>
    <mergeCell ref="E44:F44"/>
    <mergeCell ref="A22:C22"/>
    <mergeCell ref="A23:C23"/>
    <mergeCell ref="A24:C24"/>
    <mergeCell ref="A25:C25"/>
    <mergeCell ref="A26:C26"/>
    <mergeCell ref="A20:C20"/>
    <mergeCell ref="A21:C21"/>
  </mergeCells>
  <pageMargins left="0.25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M357"/>
  <sheetViews>
    <sheetView workbookViewId="0">
      <pane ySplit="1" topLeftCell="A2" activePane="bottomLeft" state="frozen"/>
      <selection pane="bottomLeft" activeCell="B4" sqref="B4"/>
    </sheetView>
  </sheetViews>
  <sheetFormatPr baseColWidth="10" defaultColWidth="11.453125" defaultRowHeight="14.5"/>
  <cols>
    <col min="2" max="2" width="63" style="4" customWidth="1"/>
    <col min="3" max="3" width="25.1796875" style="31" customWidth="1"/>
    <col min="4" max="4" width="17" style="202" customWidth="1"/>
    <col min="5" max="5" width="19.453125" style="202" customWidth="1"/>
    <col min="6" max="6" width="12.453125" style="28" bestFit="1" customWidth="1"/>
    <col min="7" max="7" width="17.54296875" style="4" customWidth="1"/>
    <col min="8" max="8" width="15.7265625" style="4" customWidth="1"/>
    <col min="9" max="9" width="12.453125" style="4" customWidth="1"/>
    <col min="10" max="10" width="16.26953125" style="113" customWidth="1"/>
    <col min="11" max="11" width="25.54296875" style="4" customWidth="1"/>
    <col min="12" max="12" width="36.6328125" style="4" customWidth="1"/>
    <col min="13" max="13" width="20.453125" style="4" customWidth="1"/>
    <col min="14" max="15" width="11.453125" style="4" customWidth="1"/>
    <col min="16" max="16384" width="11.453125" style="4"/>
  </cols>
  <sheetData>
    <row r="1" spans="1:12" ht="15.5" thickTop="1" thickBot="1">
      <c r="A1" s="143"/>
      <c r="B1" s="139" t="s">
        <v>14</v>
      </c>
      <c r="C1" s="225" t="s">
        <v>15</v>
      </c>
      <c r="D1" s="157" t="s">
        <v>45</v>
      </c>
      <c r="E1" s="157" t="s">
        <v>43</v>
      </c>
      <c r="F1" s="158" t="s">
        <v>44</v>
      </c>
      <c r="G1" s="159" t="s">
        <v>21</v>
      </c>
    </row>
    <row r="2" spans="1:12" ht="15" thickTop="1">
      <c r="A2">
        <f>IF(LEFT(B2)="x",ROW(A1),"")</f>
        <v>1</v>
      </c>
      <c r="B2" s="144" t="s">
        <v>589</v>
      </c>
      <c r="C2" s="227" t="s">
        <v>260</v>
      </c>
      <c r="D2" s="226">
        <v>1079</v>
      </c>
      <c r="E2" s="226">
        <f>D2*2</f>
        <v>2158</v>
      </c>
      <c r="F2" s="229">
        <v>1970</v>
      </c>
      <c r="G2" s="237" t="s">
        <v>108</v>
      </c>
      <c r="H2" s="14"/>
      <c r="I2" s="15"/>
      <c r="L2" s="246" t="s">
        <v>588</v>
      </c>
    </row>
    <row r="3" spans="1:12">
      <c r="A3" t="str">
        <f t="shared" ref="A3:A66" si="0">IF(LEFT(B3)="x",ROW(A2),"")</f>
        <v/>
      </c>
      <c r="B3" s="144" t="s">
        <v>249</v>
      </c>
      <c r="C3" s="160" t="s">
        <v>156</v>
      </c>
      <c r="D3" s="68">
        <v>145</v>
      </c>
      <c r="E3" s="68">
        <v>0</v>
      </c>
      <c r="F3" s="230">
        <v>380</v>
      </c>
      <c r="G3" s="238" t="s">
        <v>108</v>
      </c>
      <c r="H3" s="14"/>
      <c r="I3" s="14"/>
      <c r="L3" s="4" t="str">
        <f>INDEX(B$2:B$300,SMALL(A$2:A$300,ROW(A1)))</f>
        <v>xxxxCaisse  15" FORMAT 4/3             (I3)</v>
      </c>
    </row>
    <row r="4" spans="1:12">
      <c r="A4" t="str">
        <f t="shared" si="0"/>
        <v/>
      </c>
      <c r="B4" s="144" t="s">
        <v>213</v>
      </c>
      <c r="C4" s="160" t="s">
        <v>432</v>
      </c>
      <c r="D4" s="68"/>
      <c r="E4" s="68"/>
      <c r="F4" s="230">
        <v>85</v>
      </c>
      <c r="G4" s="238" t="s">
        <v>108</v>
      </c>
      <c r="H4" s="14"/>
      <c r="I4" s="15"/>
      <c r="L4" s="246" t="str">
        <f t="shared" ref="L4:L36" si="1">INDEX(B$2:B$300,SMALL(A$2:A$300,ROW(A2)))</f>
        <v>xxxxxCaisse 15" FORMAT 16/9 BASE 156 i3</v>
      </c>
    </row>
    <row r="5" spans="1:12">
      <c r="A5" t="str">
        <f t="shared" si="0"/>
        <v/>
      </c>
      <c r="B5" s="144"/>
      <c r="C5" s="160"/>
      <c r="D5" s="68"/>
      <c r="E5" s="68"/>
      <c r="F5" s="230"/>
      <c r="G5" s="238"/>
      <c r="H5" s="14"/>
      <c r="I5" s="15"/>
      <c r="L5" s="246" t="str">
        <f t="shared" si="1"/>
        <v>XXXXXXXXXXXXX   ACTN   XXXXXXXXXXXXXX</v>
      </c>
    </row>
    <row r="6" spans="1:12">
      <c r="A6">
        <f t="shared" si="0"/>
        <v>5</v>
      </c>
      <c r="B6" s="144" t="s">
        <v>590</v>
      </c>
      <c r="C6" s="160" t="s">
        <v>261</v>
      </c>
      <c r="D6" s="68">
        <v>1107</v>
      </c>
      <c r="E6" s="68">
        <f>D6*2</f>
        <v>2214</v>
      </c>
      <c r="F6" s="230">
        <v>1990</v>
      </c>
      <c r="G6" s="238" t="s">
        <v>108</v>
      </c>
      <c r="H6" s="99"/>
      <c r="I6" s="15"/>
      <c r="L6" s="246" t="str">
        <f t="shared" si="1"/>
        <v>XXXXXXXXXXXXXXX      SHARP   XXXXXXXXXXXX</v>
      </c>
    </row>
    <row r="7" spans="1:12">
      <c r="A7" t="str">
        <f t="shared" si="0"/>
        <v/>
      </c>
      <c r="B7" s="144" t="s">
        <v>249</v>
      </c>
      <c r="C7" s="160" t="s">
        <v>156</v>
      </c>
      <c r="D7" s="68">
        <v>145</v>
      </c>
      <c r="E7" s="68">
        <v>0</v>
      </c>
      <c r="F7" s="230">
        <v>380</v>
      </c>
      <c r="G7" s="238" t="s">
        <v>108</v>
      </c>
      <c r="H7" s="14"/>
      <c r="I7" s="15"/>
      <c r="L7" s="246" t="str">
        <f t="shared" si="1"/>
        <v>xxxxxxxxx   METTLER TOLEDO  XXXXXXXXXXXXXXXXXXXXX</v>
      </c>
    </row>
    <row r="8" spans="1:12">
      <c r="A8" t="str">
        <f t="shared" si="0"/>
        <v/>
      </c>
      <c r="B8" s="144" t="s">
        <v>213</v>
      </c>
      <c r="C8" s="160" t="s">
        <v>432</v>
      </c>
      <c r="D8" s="68"/>
      <c r="E8" s="68"/>
      <c r="F8" s="230">
        <v>85</v>
      </c>
      <c r="G8" s="238" t="s">
        <v>108</v>
      </c>
      <c r="H8" s="14"/>
      <c r="I8" s="15"/>
      <c r="L8" s="246" t="str">
        <f t="shared" si="1"/>
        <v>XXXXXXXXX   PERIMATIC   XXXXXXXXXXXXXXXX</v>
      </c>
    </row>
    <row r="9" spans="1:12" ht="15.75" customHeight="1">
      <c r="A9" t="str">
        <f t="shared" si="0"/>
        <v/>
      </c>
      <c r="B9" s="144"/>
      <c r="C9" s="160"/>
      <c r="D9" s="68"/>
      <c r="E9" s="68"/>
      <c r="F9" s="230"/>
      <c r="G9" s="238"/>
      <c r="H9" s="99"/>
      <c r="I9" s="15"/>
      <c r="L9" s="246" t="str">
        <f t="shared" si="1"/>
        <v>XXXXXXXXX   PERIMATIC OVA XXXXXXXXXXX</v>
      </c>
    </row>
    <row r="10" spans="1:12">
      <c r="A10" t="str">
        <f t="shared" si="0"/>
        <v/>
      </c>
      <c r="B10" s="144" t="s">
        <v>107</v>
      </c>
      <c r="C10" s="160" t="s">
        <v>155</v>
      </c>
      <c r="D10" s="68">
        <v>85</v>
      </c>
      <c r="E10" s="68">
        <f>D10*2</f>
        <v>170</v>
      </c>
      <c r="F10" s="230">
        <v>180</v>
      </c>
      <c r="G10" s="238" t="s">
        <v>108</v>
      </c>
      <c r="H10" s="14"/>
      <c r="I10" s="161"/>
      <c r="L10" s="246" t="str">
        <f t="shared" si="1"/>
        <v>XXXXXXX PERIMATIC PACK TABLETTESXXXXXXXXX</v>
      </c>
    </row>
    <row r="11" spans="1:12">
      <c r="A11" t="str">
        <f t="shared" si="0"/>
        <v/>
      </c>
      <c r="B11" s="144" t="s">
        <v>158</v>
      </c>
      <c r="C11" s="160" t="s">
        <v>159</v>
      </c>
      <c r="D11" s="68">
        <v>123</v>
      </c>
      <c r="E11" s="68">
        <f>D11*2</f>
        <v>246</v>
      </c>
      <c r="F11" s="230">
        <v>260</v>
      </c>
      <c r="G11" s="238" t="s">
        <v>108</v>
      </c>
      <c r="H11" s="14"/>
      <c r="I11" s="15"/>
      <c r="L11" s="246" t="str">
        <f t="shared" si="1"/>
        <v>XXXXXXXXXXXXXXXX JARLTECH XXXXXXXXXXXXX</v>
      </c>
    </row>
    <row r="12" spans="1:12">
      <c r="A12" t="str">
        <f t="shared" si="0"/>
        <v/>
      </c>
      <c r="B12" s="144" t="s">
        <v>168</v>
      </c>
      <c r="C12" s="160" t="s">
        <v>167</v>
      </c>
      <c r="D12" s="68">
        <v>250</v>
      </c>
      <c r="E12" s="68">
        <f t="shared" ref="E12" si="2">D12*2</f>
        <v>500</v>
      </c>
      <c r="F12" s="230">
        <v>499</v>
      </c>
      <c r="G12" s="238" t="s">
        <v>108</v>
      </c>
      <c r="H12" s="183"/>
      <c r="I12" s="162"/>
      <c r="L12" s="246" t="str">
        <f t="shared" si="1"/>
        <v>XXXXXXXXXXX ALVOKO XXXXXXXXXXXXXXXXXXXXXXXXXXXX</v>
      </c>
    </row>
    <row r="13" spans="1:12">
      <c r="A13" t="str">
        <f t="shared" si="0"/>
        <v/>
      </c>
      <c r="B13" s="144" t="s">
        <v>169</v>
      </c>
      <c r="C13" s="160" t="s">
        <v>121</v>
      </c>
      <c r="D13" s="68">
        <v>264</v>
      </c>
      <c r="E13" s="68">
        <f t="shared" ref="E13" si="3">D13*2</f>
        <v>528</v>
      </c>
      <c r="F13" s="230">
        <v>499</v>
      </c>
      <c r="G13" s="238" t="s">
        <v>108</v>
      </c>
      <c r="H13" s="183"/>
      <c r="I13" s="162"/>
      <c r="L13" s="246" t="str">
        <f t="shared" si="1"/>
        <v>XXXXXXX IMPRIMANTE A4  LASER XXXXXXXXX</v>
      </c>
    </row>
    <row r="14" spans="1:12">
      <c r="A14" t="str">
        <f t="shared" si="0"/>
        <v/>
      </c>
      <c r="B14" s="144" t="s">
        <v>150</v>
      </c>
      <c r="C14" s="160" t="s">
        <v>149</v>
      </c>
      <c r="D14" s="68">
        <v>50</v>
      </c>
      <c r="E14" s="68">
        <f>D14*2</f>
        <v>100</v>
      </c>
      <c r="F14" s="230">
        <v>100</v>
      </c>
      <c r="G14" s="238" t="s">
        <v>108</v>
      </c>
      <c r="H14" s="14"/>
      <c r="I14" s="15"/>
      <c r="L14" s="246" t="str">
        <f t="shared" si="1"/>
        <v>xxxxxxxxx   LOGICIEL MBJ          xxxxxxxxxxxxxxxx</v>
      </c>
    </row>
    <row r="15" spans="1:12">
      <c r="A15" t="str">
        <f t="shared" si="0"/>
        <v/>
      </c>
      <c r="B15" s="144"/>
      <c r="C15" s="160"/>
      <c r="D15" s="68"/>
      <c r="E15" s="68"/>
      <c r="F15" s="230"/>
      <c r="G15" s="238"/>
      <c r="H15" s="14"/>
      <c r="I15" s="15"/>
      <c r="L15" s="246" t="str">
        <f t="shared" si="1"/>
        <v>XXXXXXX CSI XXXXXXXXXXXXXXXXXXXXX</v>
      </c>
    </row>
    <row r="16" spans="1:12">
      <c r="A16" t="str">
        <f t="shared" si="0"/>
        <v/>
      </c>
      <c r="B16" s="144" t="s">
        <v>173</v>
      </c>
      <c r="C16" s="160" t="s">
        <v>157</v>
      </c>
      <c r="D16" s="68">
        <v>164</v>
      </c>
      <c r="E16" s="68">
        <f>D16*2</f>
        <v>328</v>
      </c>
      <c r="F16" s="230">
        <v>390</v>
      </c>
      <c r="G16" s="238" t="s">
        <v>108</v>
      </c>
      <c r="H16" s="14"/>
      <c r="I16" s="15"/>
      <c r="L16" s="246" t="str">
        <f t="shared" si="1"/>
        <v>XXXXXXXXXXXXX SBSI XXXXXXXXXXXXXXXXXX</v>
      </c>
    </row>
    <row r="17" spans="1:12">
      <c r="A17" t="str">
        <f t="shared" si="0"/>
        <v/>
      </c>
      <c r="B17" s="144" t="s">
        <v>172</v>
      </c>
      <c r="C17" s="160" t="s">
        <v>174</v>
      </c>
      <c r="D17" s="68">
        <v>225</v>
      </c>
      <c r="E17" s="68">
        <f>D17*2</f>
        <v>450</v>
      </c>
      <c r="F17" s="230">
        <v>499</v>
      </c>
      <c r="G17" s="238" t="s">
        <v>108</v>
      </c>
      <c r="H17" s="14"/>
      <c r="I17" s="15"/>
      <c r="L17" s="246" t="str">
        <f t="shared" si="1"/>
        <v>XXXXXXXXXX ACCES DIFFUSION  XXXXXXXXX</v>
      </c>
    </row>
    <row r="18" spans="1:12">
      <c r="A18" t="str">
        <f t="shared" si="0"/>
        <v/>
      </c>
      <c r="B18" s="144" t="s">
        <v>171</v>
      </c>
      <c r="C18" s="160" t="s">
        <v>585</v>
      </c>
      <c r="D18" s="68">
        <v>329</v>
      </c>
      <c r="E18" s="68">
        <f>D18*2</f>
        <v>658</v>
      </c>
      <c r="F18" s="230">
        <v>595</v>
      </c>
      <c r="G18" s="238" t="s">
        <v>108</v>
      </c>
      <c r="H18" s="14"/>
      <c r="I18" s="15"/>
      <c r="L18" s="246" t="str">
        <f t="shared" si="1"/>
        <v>xxxxxxxxxxxxx ATHESI   XXXXXXXXXXXXXXXXXXXXXXXXXXXXXXX</v>
      </c>
    </row>
    <row r="19" spans="1:12">
      <c r="A19" t="str">
        <f t="shared" si="0"/>
        <v/>
      </c>
      <c r="B19" s="144" t="s">
        <v>161</v>
      </c>
      <c r="C19" s="160"/>
      <c r="D19" s="68">
        <v>55</v>
      </c>
      <c r="E19" s="68">
        <f>D19*2</f>
        <v>110</v>
      </c>
      <c r="F19" s="230">
        <v>140</v>
      </c>
      <c r="G19" s="238" t="s">
        <v>162</v>
      </c>
      <c r="H19" s="14"/>
      <c r="I19" s="15"/>
      <c r="L19" s="246" t="str">
        <f t="shared" si="1"/>
        <v>XXXXXXXXX   PRECIA MOLEN   CS 1100 WIND 7 XXXXXXXXXXXXXXXX</v>
      </c>
    </row>
    <row r="20" spans="1:12">
      <c r="A20" t="str">
        <f>IF(LEFT(B20)="x",ROW(A19),"")</f>
        <v/>
      </c>
      <c r="B20" s="144"/>
      <c r="C20" s="160"/>
      <c r="D20" s="68"/>
      <c r="E20" s="68"/>
      <c r="F20" s="230"/>
      <c r="G20" s="238"/>
      <c r="H20" s="14"/>
      <c r="I20" s="15"/>
      <c r="L20" s="246" t="str">
        <f t="shared" si="1"/>
        <v>XXXXXXXXX PRECIA MOLEN XXXXXXXXXXXXXXXXXXXXXXXXXXX</v>
      </c>
    </row>
    <row r="21" spans="1:12">
      <c r="A21" t="str">
        <f t="shared" si="0"/>
        <v/>
      </c>
      <c r="B21" s="144" t="s">
        <v>186</v>
      </c>
      <c r="C21" s="160" t="s">
        <v>187</v>
      </c>
      <c r="D21" s="68"/>
      <c r="E21" s="68"/>
      <c r="F21" s="230">
        <v>255</v>
      </c>
      <c r="G21" s="238" t="s">
        <v>108</v>
      </c>
      <c r="H21" s="14"/>
      <c r="I21" s="15"/>
      <c r="L21" s="246" t="str">
        <f t="shared" si="1"/>
        <v>XXXXXX VIDEO PROTECTION XXXXX</v>
      </c>
    </row>
    <row r="22" spans="1:12">
      <c r="A22" t="str">
        <f t="shared" si="0"/>
        <v/>
      </c>
      <c r="B22" s="144" t="s">
        <v>188</v>
      </c>
      <c r="C22" s="160" t="s">
        <v>189</v>
      </c>
      <c r="D22" s="68"/>
      <c r="E22" s="68"/>
      <c r="F22" s="230">
        <v>170</v>
      </c>
      <c r="G22" s="238" t="s">
        <v>108</v>
      </c>
      <c r="H22" s="14"/>
      <c r="I22" s="15"/>
      <c r="L22" s="246" t="str">
        <f t="shared" si="1"/>
        <v>XXXXXXXXXXXX   CRISALID   XXXXXXXXXXXXXXXXXXXXXX</v>
      </c>
    </row>
    <row r="23" spans="1:12">
      <c r="A23" t="str">
        <f t="shared" si="0"/>
        <v/>
      </c>
      <c r="B23" s="144" t="s">
        <v>190</v>
      </c>
      <c r="C23" s="160" t="s">
        <v>191</v>
      </c>
      <c r="D23" s="68"/>
      <c r="E23" s="68"/>
      <c r="F23" s="230">
        <v>17</v>
      </c>
      <c r="G23" s="238" t="s">
        <v>108</v>
      </c>
      <c r="H23" s="14"/>
      <c r="I23" s="15"/>
      <c r="L23" s="246" t="str">
        <f t="shared" si="1"/>
        <v>XXXXXXXXX CARDALIS XXXXXXXXXX</v>
      </c>
    </row>
    <row r="24" spans="1:12">
      <c r="A24" t="str">
        <f t="shared" si="0"/>
        <v/>
      </c>
      <c r="B24" s="144" t="s">
        <v>553</v>
      </c>
      <c r="C24" s="160" t="s">
        <v>554</v>
      </c>
      <c r="D24" s="68"/>
      <c r="E24" s="68"/>
      <c r="F24" s="230">
        <v>40</v>
      </c>
      <c r="G24" s="238"/>
      <c r="H24" s="14"/>
      <c r="I24" s="15"/>
      <c r="L24" s="246" t="str">
        <f>INDEX(B$2:B$300,SMALL(A$2:A$300,ROW(A22)))</f>
        <v>XXXXXXXXXX   BILLETERIE   XXXXXXXXXXXXXXXX</v>
      </c>
    </row>
    <row r="25" spans="1:12">
      <c r="A25">
        <f t="shared" si="0"/>
        <v>24</v>
      </c>
      <c r="B25" s="145" t="s">
        <v>269</v>
      </c>
      <c r="C25" s="160"/>
      <c r="D25" s="68"/>
      <c r="E25" s="68"/>
      <c r="F25" s="230"/>
      <c r="G25" s="238"/>
      <c r="H25" s="14"/>
      <c r="I25" s="15"/>
      <c r="L25" s="246" t="str">
        <f t="shared" si="1"/>
        <v>XXXXXXXX   PAPIERS   XXXXXXXXXXXXXXXXXXXXXXX</v>
      </c>
    </row>
    <row r="26" spans="1:12">
      <c r="A26" t="str">
        <f t="shared" si="0"/>
        <v/>
      </c>
      <c r="B26" s="144" t="s">
        <v>257</v>
      </c>
      <c r="C26" s="160" t="s">
        <v>255</v>
      </c>
      <c r="D26" s="68">
        <v>43</v>
      </c>
      <c r="E26" s="68">
        <v>150</v>
      </c>
      <c r="F26" s="230">
        <v>150</v>
      </c>
      <c r="G26" s="238" t="s">
        <v>256</v>
      </c>
      <c r="H26" s="183"/>
      <c r="I26" s="162"/>
      <c r="L26" s="246" t="str">
        <f t="shared" si="1"/>
        <v>XXXXXXXXX   DIVERS   XXXXXXXXXXXXXXXXXXXXXX</v>
      </c>
    </row>
    <row r="27" spans="1:12">
      <c r="A27" t="str">
        <f t="shared" si="0"/>
        <v/>
      </c>
      <c r="B27" s="144" t="s">
        <v>258</v>
      </c>
      <c r="C27" s="160" t="s">
        <v>259</v>
      </c>
      <c r="D27" s="68">
        <v>60</v>
      </c>
      <c r="E27" s="68">
        <v>160</v>
      </c>
      <c r="F27" s="230">
        <v>160</v>
      </c>
      <c r="G27" s="238" t="s">
        <v>256</v>
      </c>
      <c r="H27" s="183"/>
      <c r="I27" s="162"/>
      <c r="L27" s="246" t="e">
        <f t="shared" si="1"/>
        <v>#NUM!</v>
      </c>
    </row>
    <row r="28" spans="1:12">
      <c r="A28" t="str">
        <f t="shared" si="0"/>
        <v/>
      </c>
      <c r="B28" s="144"/>
      <c r="C28" s="160"/>
      <c r="D28" s="68"/>
      <c r="E28" s="68"/>
      <c r="F28" s="230"/>
      <c r="G28" s="238"/>
      <c r="H28" s="14"/>
      <c r="I28" s="15"/>
      <c r="L28" s="246" t="e">
        <f t="shared" si="1"/>
        <v>#NUM!</v>
      </c>
    </row>
    <row r="29" spans="1:12">
      <c r="A29">
        <f t="shared" si="0"/>
        <v>28</v>
      </c>
      <c r="B29" s="145" t="s">
        <v>270</v>
      </c>
      <c r="C29" s="160"/>
      <c r="D29" s="68"/>
      <c r="E29" s="68"/>
      <c r="F29" s="230"/>
      <c r="G29" s="238"/>
      <c r="H29" s="14"/>
      <c r="I29" s="15"/>
      <c r="L29" s="246" t="e">
        <f t="shared" si="1"/>
        <v>#NUM!</v>
      </c>
    </row>
    <row r="30" spans="1:12">
      <c r="A30" t="str">
        <f t="shared" si="0"/>
        <v/>
      </c>
      <c r="B30" s="146" t="s">
        <v>160</v>
      </c>
      <c r="C30" s="163" t="s">
        <v>125</v>
      </c>
      <c r="D30" s="67">
        <v>640</v>
      </c>
      <c r="E30" s="67">
        <f>D30*2</f>
        <v>1280</v>
      </c>
      <c r="F30" s="231">
        <v>1350</v>
      </c>
      <c r="G30" s="239" t="s">
        <v>16</v>
      </c>
      <c r="H30" s="14"/>
      <c r="I30" s="15"/>
      <c r="L30" s="246" t="e">
        <f t="shared" si="1"/>
        <v>#NUM!</v>
      </c>
    </row>
    <row r="31" spans="1:12">
      <c r="A31" t="str">
        <f t="shared" si="0"/>
        <v/>
      </c>
      <c r="B31" s="146" t="s">
        <v>254</v>
      </c>
      <c r="C31" s="163" t="s">
        <v>127</v>
      </c>
      <c r="D31" s="67">
        <v>240</v>
      </c>
      <c r="E31" s="67">
        <v>480</v>
      </c>
      <c r="F31" s="231">
        <v>500</v>
      </c>
      <c r="G31" s="239" t="s">
        <v>16</v>
      </c>
      <c r="H31" s="14"/>
      <c r="I31" s="15"/>
      <c r="L31" s="246" t="e">
        <f t="shared" si="1"/>
        <v>#NUM!</v>
      </c>
    </row>
    <row r="32" spans="1:12">
      <c r="A32" t="str">
        <f t="shared" si="0"/>
        <v/>
      </c>
      <c r="B32" s="146" t="s">
        <v>126</v>
      </c>
      <c r="C32" s="163" t="s">
        <v>127</v>
      </c>
      <c r="D32" s="67">
        <v>240</v>
      </c>
      <c r="E32" s="67">
        <f t="shared" ref="E32:E36" si="4">D32*2</f>
        <v>480</v>
      </c>
      <c r="F32" s="231">
        <v>500</v>
      </c>
      <c r="G32" s="239" t="s">
        <v>16</v>
      </c>
      <c r="H32" s="14"/>
      <c r="I32" s="15"/>
      <c r="L32" s="246" t="e">
        <f t="shared" si="1"/>
        <v>#NUM!</v>
      </c>
    </row>
    <row r="33" spans="1:12">
      <c r="A33" t="str">
        <f t="shared" si="0"/>
        <v/>
      </c>
      <c r="B33" s="146" t="s">
        <v>178</v>
      </c>
      <c r="C33" s="163" t="s">
        <v>127</v>
      </c>
      <c r="D33" s="67">
        <v>240</v>
      </c>
      <c r="E33" s="67">
        <f t="shared" ref="E33" si="5">D33*2</f>
        <v>480</v>
      </c>
      <c r="F33" s="231">
        <v>500</v>
      </c>
      <c r="G33" s="239" t="s">
        <v>16</v>
      </c>
      <c r="H33" s="14"/>
      <c r="I33" s="15"/>
      <c r="L33" s="246" t="e">
        <f t="shared" si="1"/>
        <v>#NUM!</v>
      </c>
    </row>
    <row r="34" spans="1:12" s="18" customFormat="1">
      <c r="A34" t="str">
        <f t="shared" si="0"/>
        <v/>
      </c>
      <c r="B34" s="146" t="s">
        <v>146</v>
      </c>
      <c r="C34" s="163" t="s">
        <v>147</v>
      </c>
      <c r="D34" s="67">
        <v>390</v>
      </c>
      <c r="E34" s="67">
        <f>D34*2</f>
        <v>780</v>
      </c>
      <c r="F34" s="231">
        <v>800</v>
      </c>
      <c r="G34" s="239" t="s">
        <v>16</v>
      </c>
      <c r="H34" s="13"/>
      <c r="I34" s="147"/>
      <c r="J34" s="112"/>
      <c r="L34" s="246" t="e">
        <f t="shared" si="1"/>
        <v>#NUM!</v>
      </c>
    </row>
    <row r="35" spans="1:12">
      <c r="A35" t="str">
        <f t="shared" si="0"/>
        <v/>
      </c>
      <c r="B35" s="146" t="s">
        <v>501</v>
      </c>
      <c r="C35" s="163" t="s">
        <v>552</v>
      </c>
      <c r="D35" s="67">
        <v>580</v>
      </c>
      <c r="E35" s="67">
        <f>D35*2</f>
        <v>1160</v>
      </c>
      <c r="F35" s="231">
        <v>1490</v>
      </c>
      <c r="G35" s="239" t="s">
        <v>16</v>
      </c>
      <c r="H35" s="14"/>
      <c r="I35" s="15"/>
      <c r="L35" s="246" t="e">
        <f t="shared" si="1"/>
        <v>#NUM!</v>
      </c>
    </row>
    <row r="36" spans="1:12" s="62" customFormat="1">
      <c r="A36" t="str">
        <f t="shared" si="0"/>
        <v/>
      </c>
      <c r="B36" s="146" t="s">
        <v>142</v>
      </c>
      <c r="C36" s="163" t="s">
        <v>143</v>
      </c>
      <c r="D36" s="67">
        <v>500</v>
      </c>
      <c r="E36" s="67">
        <f t="shared" si="4"/>
        <v>1000</v>
      </c>
      <c r="F36" s="231">
        <v>1000</v>
      </c>
      <c r="G36" s="239" t="s">
        <v>16</v>
      </c>
      <c r="H36" s="188"/>
      <c r="I36" s="164"/>
      <c r="J36" s="114"/>
      <c r="L36" s="246" t="e">
        <f t="shared" si="1"/>
        <v>#NUM!</v>
      </c>
    </row>
    <row r="37" spans="1:12" s="18" customFormat="1">
      <c r="A37" t="str">
        <f t="shared" si="0"/>
        <v/>
      </c>
      <c r="B37" s="146" t="s">
        <v>144</v>
      </c>
      <c r="C37" s="163" t="s">
        <v>145</v>
      </c>
      <c r="D37" s="67">
        <v>240</v>
      </c>
      <c r="E37" s="67">
        <f>D37*2</f>
        <v>480</v>
      </c>
      <c r="F37" s="231">
        <v>500</v>
      </c>
      <c r="G37" s="239" t="s">
        <v>16</v>
      </c>
      <c r="H37" s="13"/>
      <c r="I37" s="147"/>
      <c r="J37" s="112"/>
    </row>
    <row r="38" spans="1:12" s="18" customFormat="1">
      <c r="A38" t="str">
        <f t="shared" si="0"/>
        <v/>
      </c>
      <c r="B38" s="146"/>
      <c r="C38" s="163"/>
      <c r="D38" s="67"/>
      <c r="E38" s="67"/>
      <c r="F38" s="231"/>
      <c r="G38" s="239"/>
      <c r="H38" s="13"/>
      <c r="I38" s="147"/>
      <c r="J38" s="112"/>
    </row>
    <row r="39" spans="1:12">
      <c r="A39" t="str">
        <f t="shared" si="0"/>
        <v/>
      </c>
      <c r="B39" s="146" t="s">
        <v>214</v>
      </c>
      <c r="C39" s="163" t="s">
        <v>215</v>
      </c>
      <c r="D39" s="67">
        <v>400</v>
      </c>
      <c r="E39" s="67">
        <v>800</v>
      </c>
      <c r="F39" s="231">
        <v>800</v>
      </c>
      <c r="G39" s="239" t="s">
        <v>16</v>
      </c>
      <c r="H39" s="14"/>
      <c r="I39" s="15"/>
    </row>
    <row r="40" spans="1:12">
      <c r="A40" t="str">
        <f t="shared" si="0"/>
        <v/>
      </c>
      <c r="B40" s="146" t="s">
        <v>216</v>
      </c>
      <c r="C40" s="163" t="s">
        <v>217</v>
      </c>
      <c r="D40" s="67">
        <v>380</v>
      </c>
      <c r="E40" s="67">
        <v>760</v>
      </c>
      <c r="F40" s="231">
        <v>760</v>
      </c>
      <c r="G40" s="239" t="s">
        <v>16</v>
      </c>
      <c r="H40" s="14"/>
      <c r="I40" s="15"/>
    </row>
    <row r="41" spans="1:12">
      <c r="A41" t="str">
        <f t="shared" si="0"/>
        <v/>
      </c>
      <c r="B41" s="146"/>
      <c r="C41" s="163"/>
      <c r="D41" s="67"/>
      <c r="E41" s="67"/>
      <c r="F41" s="231"/>
      <c r="G41" s="239"/>
      <c r="H41" s="14"/>
      <c r="I41" s="15"/>
    </row>
    <row r="42" spans="1:12" s="18" customFormat="1">
      <c r="A42" t="str">
        <f t="shared" si="0"/>
        <v/>
      </c>
      <c r="B42" s="146" t="s">
        <v>100</v>
      </c>
      <c r="C42" s="165" t="s">
        <v>128</v>
      </c>
      <c r="D42" s="67">
        <v>130</v>
      </c>
      <c r="E42" s="67">
        <f t="shared" ref="E42:E49" si="6">D42*2</f>
        <v>260</v>
      </c>
      <c r="F42" s="231">
        <v>285</v>
      </c>
      <c r="G42" s="239" t="s">
        <v>16</v>
      </c>
      <c r="H42" s="13"/>
      <c r="I42" s="147"/>
      <c r="J42" s="112"/>
    </row>
    <row r="43" spans="1:12" s="18" customFormat="1">
      <c r="A43" t="str">
        <f t="shared" si="0"/>
        <v/>
      </c>
      <c r="B43" s="146" t="s">
        <v>176</v>
      </c>
      <c r="C43" s="165" t="s">
        <v>148</v>
      </c>
      <c r="D43" s="67">
        <v>85</v>
      </c>
      <c r="E43" s="67">
        <f t="shared" si="6"/>
        <v>170</v>
      </c>
      <c r="F43" s="231">
        <v>180</v>
      </c>
      <c r="G43" s="239" t="s">
        <v>16</v>
      </c>
      <c r="H43" s="13"/>
      <c r="I43" s="147"/>
      <c r="J43" s="112"/>
    </row>
    <row r="44" spans="1:12" s="18" customFormat="1">
      <c r="A44" t="str">
        <f t="shared" si="0"/>
        <v/>
      </c>
      <c r="B44" s="146" t="s">
        <v>177</v>
      </c>
      <c r="C44" s="165" t="s">
        <v>151</v>
      </c>
      <c r="D44" s="67">
        <v>85</v>
      </c>
      <c r="E44" s="67">
        <f t="shared" si="6"/>
        <v>170</v>
      </c>
      <c r="F44" s="231">
        <v>190</v>
      </c>
      <c r="G44" s="239" t="s">
        <v>16</v>
      </c>
      <c r="H44" s="13"/>
      <c r="I44" s="147"/>
      <c r="J44" s="112"/>
    </row>
    <row r="45" spans="1:12" s="18" customFormat="1">
      <c r="A45" t="str">
        <f t="shared" si="0"/>
        <v/>
      </c>
      <c r="B45" s="146"/>
      <c r="C45" s="163"/>
      <c r="D45" s="67"/>
      <c r="E45" s="67"/>
      <c r="F45" s="231"/>
      <c r="G45" s="239"/>
      <c r="H45" s="13"/>
      <c r="I45" s="147"/>
      <c r="J45" s="112"/>
    </row>
    <row r="46" spans="1:12">
      <c r="A46">
        <f t="shared" si="0"/>
        <v>45</v>
      </c>
      <c r="B46" s="148" t="s">
        <v>467</v>
      </c>
      <c r="C46" s="166" t="s">
        <v>473</v>
      </c>
      <c r="D46" s="67"/>
      <c r="E46" s="67"/>
      <c r="F46" s="65" t="s">
        <v>83</v>
      </c>
      <c r="G46" s="64" t="s">
        <v>85</v>
      </c>
      <c r="H46" s="14"/>
      <c r="I46" s="15"/>
    </row>
    <row r="47" spans="1:12" s="18" customFormat="1">
      <c r="A47" t="str">
        <f t="shared" si="0"/>
        <v/>
      </c>
      <c r="B47" s="13" t="s">
        <v>471</v>
      </c>
      <c r="C47" s="167" t="s">
        <v>468</v>
      </c>
      <c r="D47" s="68">
        <v>693.16</v>
      </c>
      <c r="E47" s="67">
        <f t="shared" si="6"/>
        <v>1386.32</v>
      </c>
      <c r="F47" s="27">
        <v>1248.9000000000001</v>
      </c>
      <c r="G47" s="14" t="s">
        <v>469</v>
      </c>
      <c r="H47" s="13"/>
      <c r="I47" s="147"/>
      <c r="J47" s="112"/>
    </row>
    <row r="48" spans="1:12" s="18" customFormat="1">
      <c r="A48" t="str">
        <f t="shared" si="0"/>
        <v/>
      </c>
      <c r="B48" s="149" t="s">
        <v>470</v>
      </c>
      <c r="C48" s="167"/>
      <c r="D48" s="68"/>
      <c r="E48" s="67"/>
      <c r="F48" s="27"/>
      <c r="G48" s="14" t="s">
        <v>469</v>
      </c>
      <c r="H48" s="13"/>
      <c r="I48" s="147"/>
      <c r="J48" s="112"/>
    </row>
    <row r="49" spans="1:10" s="18" customFormat="1">
      <c r="A49" t="str">
        <f t="shared" si="0"/>
        <v/>
      </c>
      <c r="B49" s="13" t="s">
        <v>519</v>
      </c>
      <c r="C49" s="167" t="s">
        <v>472</v>
      </c>
      <c r="D49" s="68">
        <v>169</v>
      </c>
      <c r="E49" s="67">
        <f t="shared" si="6"/>
        <v>338</v>
      </c>
      <c r="F49" s="27">
        <v>390</v>
      </c>
      <c r="G49" s="14" t="s">
        <v>469</v>
      </c>
      <c r="H49" s="13"/>
      <c r="I49" s="147"/>
      <c r="J49" s="112"/>
    </row>
    <row r="50" spans="1:10" s="18" customFormat="1">
      <c r="A50" t="str">
        <f t="shared" si="0"/>
        <v/>
      </c>
      <c r="B50" s="13" t="s">
        <v>563</v>
      </c>
      <c r="C50" s="167" t="s">
        <v>565</v>
      </c>
      <c r="D50" s="68"/>
      <c r="E50" s="67"/>
      <c r="F50" s="27"/>
      <c r="G50" s="14"/>
      <c r="H50" s="13"/>
      <c r="I50" s="147"/>
      <c r="J50" s="112"/>
    </row>
    <row r="51" spans="1:10" s="119" customFormat="1">
      <c r="A51" t="str">
        <f t="shared" si="0"/>
        <v/>
      </c>
      <c r="B51" s="13" t="s">
        <v>564</v>
      </c>
      <c r="C51" s="167" t="s">
        <v>566</v>
      </c>
      <c r="D51" s="68"/>
      <c r="E51" s="67"/>
      <c r="F51" s="27"/>
      <c r="G51" s="14"/>
      <c r="H51" s="13"/>
      <c r="I51" s="147"/>
      <c r="J51" s="112"/>
    </row>
    <row r="52" spans="1:10" customFormat="1">
      <c r="A52">
        <f t="shared" si="0"/>
        <v>51</v>
      </c>
      <c r="B52" s="150" t="s">
        <v>199</v>
      </c>
      <c r="C52" s="168" t="s">
        <v>79</v>
      </c>
      <c r="D52" s="67" t="s">
        <v>82</v>
      </c>
      <c r="E52" s="67" t="s">
        <v>82</v>
      </c>
      <c r="F52" s="60" t="s">
        <v>84</v>
      </c>
      <c r="G52" s="61" t="s">
        <v>85</v>
      </c>
      <c r="H52" s="189"/>
      <c r="I52" s="143"/>
      <c r="J52" s="115"/>
    </row>
    <row r="53" spans="1:10" s="18" customFormat="1">
      <c r="A53" t="str">
        <f t="shared" si="0"/>
        <v/>
      </c>
      <c r="B53" s="13" t="s">
        <v>212</v>
      </c>
      <c r="C53" s="167" t="s">
        <v>211</v>
      </c>
      <c r="D53" s="68">
        <v>749</v>
      </c>
      <c r="E53" s="68">
        <f>D53*2</f>
        <v>1498</v>
      </c>
      <c r="F53" s="27">
        <f>D53*2</f>
        <v>1498</v>
      </c>
      <c r="G53" s="14" t="s">
        <v>175</v>
      </c>
      <c r="H53" s="13"/>
      <c r="I53" s="147"/>
      <c r="J53" s="112"/>
    </row>
    <row r="54" spans="1:10" s="107" customFormat="1">
      <c r="A54" t="str">
        <f t="shared" si="0"/>
        <v/>
      </c>
      <c r="B54" s="13"/>
      <c r="C54" s="167"/>
      <c r="D54" s="68"/>
      <c r="E54" s="68"/>
      <c r="F54" s="27"/>
      <c r="G54" s="14"/>
      <c r="H54" s="13"/>
      <c r="I54" s="147"/>
      <c r="J54" s="112"/>
    </row>
    <row r="55" spans="1:10" customFormat="1">
      <c r="A55">
        <f t="shared" si="0"/>
        <v>54</v>
      </c>
      <c r="B55" s="150" t="s">
        <v>502</v>
      </c>
      <c r="C55" s="96"/>
      <c r="D55" s="67"/>
      <c r="E55" s="67"/>
      <c r="F55" s="232"/>
      <c r="G55" s="14"/>
      <c r="H55" s="189"/>
      <c r="I55" s="143"/>
      <c r="J55" s="115"/>
    </row>
    <row r="56" spans="1:10" s="18" customFormat="1">
      <c r="A56" t="str">
        <f t="shared" si="0"/>
        <v/>
      </c>
      <c r="B56" s="13" t="s">
        <v>253</v>
      </c>
      <c r="C56" s="96" t="s">
        <v>252</v>
      </c>
      <c r="D56" s="68">
        <v>550</v>
      </c>
      <c r="E56" s="68"/>
      <c r="F56" s="27">
        <v>1390</v>
      </c>
      <c r="G56" s="14" t="s">
        <v>175</v>
      </c>
      <c r="H56" s="13"/>
      <c r="I56" s="147"/>
      <c r="J56" s="112"/>
    </row>
    <row r="57" spans="1:10" s="18" customFormat="1">
      <c r="A57" t="str">
        <f t="shared" si="0"/>
        <v/>
      </c>
      <c r="B57" s="13" t="s">
        <v>213</v>
      </c>
      <c r="C57" s="169" t="s">
        <v>432</v>
      </c>
      <c r="D57" s="68">
        <v>33</v>
      </c>
      <c r="E57" s="68"/>
      <c r="F57" s="27">
        <v>85</v>
      </c>
      <c r="G57" s="14" t="s">
        <v>175</v>
      </c>
      <c r="H57" s="13"/>
      <c r="I57" s="147"/>
      <c r="J57" s="112"/>
    </row>
    <row r="58" spans="1:10" s="107" customFormat="1">
      <c r="A58" t="str">
        <f t="shared" si="0"/>
        <v/>
      </c>
      <c r="B58" s="13" t="s">
        <v>227</v>
      </c>
      <c r="C58" s="169" t="s">
        <v>210</v>
      </c>
      <c r="D58" s="68">
        <v>110</v>
      </c>
      <c r="E58" s="68"/>
      <c r="F58" s="27">
        <v>220</v>
      </c>
      <c r="G58" s="14" t="s">
        <v>175</v>
      </c>
      <c r="H58" s="13"/>
      <c r="I58" s="147"/>
      <c r="J58" s="112"/>
    </row>
    <row r="59" spans="1:10" s="107" customFormat="1">
      <c r="A59" t="str">
        <f t="shared" si="0"/>
        <v/>
      </c>
      <c r="B59" s="13"/>
      <c r="C59" s="169"/>
      <c r="D59" s="68"/>
      <c r="E59" s="68"/>
      <c r="F59" s="27"/>
      <c r="G59" s="14"/>
      <c r="H59" s="13"/>
      <c r="I59" s="147"/>
      <c r="J59" s="112"/>
    </row>
    <row r="60" spans="1:10" s="18" customFormat="1">
      <c r="A60" t="str">
        <f t="shared" si="0"/>
        <v/>
      </c>
      <c r="B60" s="13" t="s">
        <v>222</v>
      </c>
      <c r="C60" s="169" t="s">
        <v>218</v>
      </c>
      <c r="D60" s="68">
        <v>199</v>
      </c>
      <c r="E60" s="68">
        <f t="shared" ref="E60:E72" si="7">D60*2</f>
        <v>398</v>
      </c>
      <c r="F60" s="27">
        <v>410</v>
      </c>
      <c r="G60" s="14" t="s">
        <v>175</v>
      </c>
      <c r="H60" s="13"/>
      <c r="I60" s="147"/>
      <c r="J60" s="112"/>
    </row>
    <row r="61" spans="1:10" s="18" customFormat="1">
      <c r="A61" t="str">
        <f t="shared" si="0"/>
        <v/>
      </c>
      <c r="B61" s="13" t="s">
        <v>223</v>
      </c>
      <c r="C61" s="169" t="s">
        <v>246</v>
      </c>
      <c r="D61" s="68">
        <v>100</v>
      </c>
      <c r="E61" s="68">
        <f t="shared" si="7"/>
        <v>200</v>
      </c>
      <c r="F61" s="27">
        <v>290</v>
      </c>
      <c r="G61" s="14" t="s">
        <v>175</v>
      </c>
      <c r="H61" s="13"/>
      <c r="I61" s="147"/>
      <c r="J61" s="112"/>
    </row>
    <row r="62" spans="1:10" s="18" customFormat="1">
      <c r="A62" t="str">
        <f t="shared" si="0"/>
        <v/>
      </c>
      <c r="B62" s="13" t="s">
        <v>242</v>
      </c>
      <c r="C62" s="169" t="s">
        <v>244</v>
      </c>
      <c r="D62" s="68">
        <v>100</v>
      </c>
      <c r="E62" s="68">
        <f t="shared" si="7"/>
        <v>200</v>
      </c>
      <c r="F62" s="27">
        <v>290</v>
      </c>
      <c r="G62" s="14" t="s">
        <v>175</v>
      </c>
      <c r="H62" s="13"/>
      <c r="I62" s="147"/>
      <c r="J62" s="112"/>
    </row>
    <row r="63" spans="1:10" s="18" customFormat="1">
      <c r="A63" t="str">
        <f t="shared" si="0"/>
        <v/>
      </c>
      <c r="B63" s="13" t="s">
        <v>243</v>
      </c>
      <c r="C63" s="169" t="s">
        <v>244</v>
      </c>
      <c r="D63" s="68">
        <v>100</v>
      </c>
      <c r="E63" s="68">
        <f t="shared" si="7"/>
        <v>200</v>
      </c>
      <c r="F63" s="27">
        <v>290</v>
      </c>
      <c r="G63" s="14" t="s">
        <v>175</v>
      </c>
      <c r="H63" s="13"/>
      <c r="I63" s="147"/>
      <c r="J63" s="112"/>
    </row>
    <row r="64" spans="1:10" s="18" customFormat="1">
      <c r="A64" t="str">
        <f t="shared" si="0"/>
        <v/>
      </c>
      <c r="B64" s="13" t="s">
        <v>224</v>
      </c>
      <c r="C64" s="169" t="s">
        <v>219</v>
      </c>
      <c r="D64" s="68">
        <v>160</v>
      </c>
      <c r="E64" s="67">
        <f t="shared" si="7"/>
        <v>320</v>
      </c>
      <c r="F64" s="27">
        <v>390</v>
      </c>
      <c r="G64" s="14" t="s">
        <v>175</v>
      </c>
      <c r="H64" s="13"/>
      <c r="I64" s="147"/>
      <c r="J64" s="112"/>
    </row>
    <row r="65" spans="1:10" s="18" customFormat="1">
      <c r="A65" t="str">
        <f t="shared" si="0"/>
        <v/>
      </c>
      <c r="B65" s="13" t="s">
        <v>225</v>
      </c>
      <c r="C65" s="169" t="s">
        <v>226</v>
      </c>
      <c r="D65" s="67">
        <v>190</v>
      </c>
      <c r="E65" s="67">
        <f t="shared" si="7"/>
        <v>380</v>
      </c>
      <c r="F65" s="27">
        <v>390</v>
      </c>
      <c r="G65" s="14" t="s">
        <v>175</v>
      </c>
      <c r="H65" s="13"/>
      <c r="I65" s="147"/>
      <c r="J65" s="112"/>
    </row>
    <row r="66" spans="1:10" s="18" customFormat="1">
      <c r="A66" t="str">
        <f t="shared" si="0"/>
        <v/>
      </c>
      <c r="B66" s="13" t="s">
        <v>250</v>
      </c>
      <c r="C66" s="169" t="s">
        <v>251</v>
      </c>
      <c r="D66" s="67">
        <v>49</v>
      </c>
      <c r="E66" s="67">
        <f t="shared" si="7"/>
        <v>98</v>
      </c>
      <c r="F66" s="27">
        <v>102</v>
      </c>
      <c r="G66" s="14" t="s">
        <v>175</v>
      </c>
      <c r="H66" s="13"/>
      <c r="I66" s="147"/>
      <c r="J66" s="112"/>
    </row>
    <row r="67" spans="1:10" s="121" customFormat="1">
      <c r="A67" t="str">
        <f t="shared" ref="A67:A130" si="8">IF(LEFT(B67)="x",ROW(A66),"")</f>
        <v/>
      </c>
      <c r="B67" s="13" t="s">
        <v>567</v>
      </c>
      <c r="C67" s="169" t="s">
        <v>568</v>
      </c>
      <c r="D67" s="67">
        <v>140</v>
      </c>
      <c r="E67" s="67">
        <f t="shared" si="7"/>
        <v>280</v>
      </c>
      <c r="F67" s="27">
        <v>299</v>
      </c>
      <c r="G67" s="14" t="s">
        <v>175</v>
      </c>
      <c r="H67" s="13"/>
      <c r="I67" s="147"/>
      <c r="J67" s="112"/>
    </row>
    <row r="68" spans="1:10" s="107" customFormat="1">
      <c r="A68" t="str">
        <f t="shared" si="8"/>
        <v/>
      </c>
      <c r="B68" s="13"/>
      <c r="C68" s="169"/>
      <c r="D68" s="67"/>
      <c r="E68" s="67"/>
      <c r="F68" s="27"/>
      <c r="G68" s="14"/>
      <c r="H68" s="13"/>
      <c r="I68" s="147"/>
      <c r="J68" s="112"/>
    </row>
    <row r="69" spans="1:10" s="107" customFormat="1">
      <c r="A69">
        <f t="shared" si="8"/>
        <v>68</v>
      </c>
      <c r="B69" s="150" t="s">
        <v>503</v>
      </c>
      <c r="C69" s="169"/>
      <c r="D69" s="67"/>
      <c r="E69" s="67"/>
      <c r="F69" s="27"/>
      <c r="G69" s="14"/>
      <c r="H69" s="13"/>
      <c r="I69" s="147"/>
      <c r="J69" s="112"/>
    </row>
    <row r="70" spans="1:10" s="18" customFormat="1">
      <c r="A70" t="str">
        <f t="shared" si="8"/>
        <v/>
      </c>
      <c r="B70" s="13" t="s">
        <v>422</v>
      </c>
      <c r="C70" s="169" t="s">
        <v>419</v>
      </c>
      <c r="D70" s="67">
        <v>680</v>
      </c>
      <c r="E70" s="67">
        <f t="shared" si="7"/>
        <v>1360</v>
      </c>
      <c r="F70" s="27">
        <v>1390</v>
      </c>
      <c r="G70" s="14" t="s">
        <v>175</v>
      </c>
      <c r="H70" s="13"/>
      <c r="I70" s="147"/>
      <c r="J70" s="112"/>
    </row>
    <row r="71" spans="1:10" s="18" customFormat="1">
      <c r="A71" t="str">
        <f t="shared" si="8"/>
        <v/>
      </c>
      <c r="B71" s="13" t="s">
        <v>423</v>
      </c>
      <c r="C71" s="169" t="s">
        <v>420</v>
      </c>
      <c r="D71" s="67">
        <v>770</v>
      </c>
      <c r="E71" s="67">
        <f t="shared" si="7"/>
        <v>1540</v>
      </c>
      <c r="F71" s="27">
        <v>1590</v>
      </c>
      <c r="G71" s="14" t="s">
        <v>175</v>
      </c>
      <c r="H71" s="13"/>
      <c r="I71" s="147"/>
      <c r="J71" s="112"/>
    </row>
    <row r="72" spans="1:10" s="18" customFormat="1">
      <c r="A72" t="str">
        <f t="shared" si="8"/>
        <v/>
      </c>
      <c r="B72" s="13" t="s">
        <v>424</v>
      </c>
      <c r="C72" s="169" t="s">
        <v>421</v>
      </c>
      <c r="D72" s="67">
        <v>890</v>
      </c>
      <c r="E72" s="67">
        <f t="shared" si="7"/>
        <v>1780</v>
      </c>
      <c r="F72" s="27">
        <v>1790</v>
      </c>
      <c r="G72" s="14" t="s">
        <v>175</v>
      </c>
      <c r="H72" s="13"/>
      <c r="I72" s="147"/>
      <c r="J72" s="112"/>
    </row>
    <row r="73" spans="1:10" s="121" customFormat="1">
      <c r="A73" t="str">
        <f t="shared" si="8"/>
        <v/>
      </c>
      <c r="B73" s="13"/>
      <c r="C73" s="169"/>
      <c r="D73" s="67"/>
      <c r="E73" s="67"/>
      <c r="F73" s="27"/>
      <c r="G73" s="14"/>
      <c r="H73" s="13"/>
      <c r="I73" s="147"/>
      <c r="J73" s="112"/>
    </row>
    <row r="74" spans="1:10" s="121" customFormat="1">
      <c r="A74">
        <f t="shared" si="8"/>
        <v>73</v>
      </c>
      <c r="B74" s="150" t="s">
        <v>569</v>
      </c>
      <c r="C74" s="169"/>
      <c r="D74" s="67"/>
      <c r="E74" s="67"/>
      <c r="F74" s="27"/>
      <c r="G74" s="14"/>
      <c r="H74" s="13"/>
      <c r="I74" s="147"/>
      <c r="J74" s="112"/>
    </row>
    <row r="75" spans="1:10" s="121" customFormat="1">
      <c r="A75" t="str">
        <f t="shared" si="8"/>
        <v/>
      </c>
      <c r="B75" s="13" t="s">
        <v>576</v>
      </c>
      <c r="C75" s="169" t="s">
        <v>570</v>
      </c>
      <c r="D75" s="67">
        <v>188.87</v>
      </c>
      <c r="E75" s="67"/>
      <c r="F75" s="27">
        <v>380</v>
      </c>
      <c r="G75" s="14" t="s">
        <v>571</v>
      </c>
      <c r="H75" s="13"/>
      <c r="I75" s="147"/>
      <c r="J75" s="112"/>
    </row>
    <row r="76" spans="1:10" s="121" customFormat="1">
      <c r="A76" t="str">
        <f t="shared" si="8"/>
        <v/>
      </c>
      <c r="B76" s="13" t="s">
        <v>572</v>
      </c>
      <c r="C76" s="169" t="s">
        <v>573</v>
      </c>
      <c r="D76" s="67"/>
      <c r="E76" s="67"/>
      <c r="F76" s="27">
        <v>105.9</v>
      </c>
      <c r="G76" s="14" t="s">
        <v>571</v>
      </c>
      <c r="H76" s="13"/>
      <c r="I76" s="147"/>
      <c r="J76" s="112"/>
    </row>
    <row r="77" spans="1:10" s="121" customFormat="1">
      <c r="A77" t="str">
        <f t="shared" si="8"/>
        <v/>
      </c>
      <c r="B77" s="13" t="s">
        <v>574</v>
      </c>
      <c r="C77" s="169" t="s">
        <v>575</v>
      </c>
      <c r="D77" s="67">
        <v>92</v>
      </c>
      <c r="E77" s="67"/>
      <c r="F77" s="27">
        <v>138.9</v>
      </c>
      <c r="G77" s="14" t="s">
        <v>571</v>
      </c>
      <c r="H77" s="13"/>
      <c r="I77" s="147"/>
      <c r="J77" s="112"/>
    </row>
    <row r="78" spans="1:10" s="121" customFormat="1">
      <c r="A78" t="str">
        <f t="shared" si="8"/>
        <v/>
      </c>
      <c r="B78" s="13" t="s">
        <v>577</v>
      </c>
      <c r="C78" s="169" t="s">
        <v>578</v>
      </c>
      <c r="D78" s="67">
        <v>74</v>
      </c>
      <c r="E78" s="67"/>
      <c r="F78" s="27">
        <v>190</v>
      </c>
      <c r="G78" s="14" t="s">
        <v>571</v>
      </c>
      <c r="H78" s="13"/>
      <c r="I78" s="147"/>
      <c r="J78" s="112"/>
    </row>
    <row r="79" spans="1:10" s="138" customFormat="1">
      <c r="A79" t="str">
        <f t="shared" si="8"/>
        <v/>
      </c>
      <c r="B79" s="13"/>
      <c r="C79" s="169"/>
      <c r="D79" s="67"/>
      <c r="E79" s="67"/>
      <c r="F79" s="27"/>
      <c r="G79" s="14"/>
      <c r="H79" s="13"/>
      <c r="I79" s="147"/>
      <c r="J79" s="112"/>
    </row>
    <row r="80" spans="1:10" s="138" customFormat="1">
      <c r="A80">
        <f t="shared" si="8"/>
        <v>79</v>
      </c>
      <c r="B80" s="150" t="s">
        <v>579</v>
      </c>
      <c r="C80" s="169"/>
      <c r="D80" s="67"/>
      <c r="E80" s="67"/>
      <c r="F80" s="27"/>
      <c r="G80" s="14"/>
      <c r="H80" s="13"/>
      <c r="I80" s="147"/>
      <c r="J80" s="112"/>
    </row>
    <row r="81" spans="1:10" s="138" customFormat="1">
      <c r="A81" t="str">
        <f t="shared" si="8"/>
        <v/>
      </c>
      <c r="B81" s="13" t="s">
        <v>580</v>
      </c>
      <c r="C81" s="169" t="s">
        <v>581</v>
      </c>
      <c r="D81" s="67">
        <f>272+80</f>
        <v>352</v>
      </c>
      <c r="E81" s="67"/>
      <c r="F81" s="27">
        <v>562</v>
      </c>
      <c r="G81" s="14" t="s">
        <v>582</v>
      </c>
      <c r="H81" s="13"/>
      <c r="I81" s="147"/>
      <c r="J81" s="112"/>
    </row>
    <row r="82" spans="1:10" s="138" customFormat="1">
      <c r="A82" t="str">
        <f t="shared" si="8"/>
        <v/>
      </c>
      <c r="B82" s="13" t="s">
        <v>583</v>
      </c>
      <c r="C82" s="169" t="s">
        <v>584</v>
      </c>
      <c r="D82" s="67">
        <v>46</v>
      </c>
      <c r="E82" s="67">
        <f>D82*2</f>
        <v>92</v>
      </c>
      <c r="F82" s="27">
        <v>92</v>
      </c>
      <c r="G82" s="14" t="s">
        <v>582</v>
      </c>
      <c r="H82" s="13"/>
      <c r="I82" s="147"/>
      <c r="J82" s="112"/>
    </row>
    <row r="83" spans="1:10" s="138" customFormat="1">
      <c r="A83" t="str">
        <f t="shared" si="8"/>
        <v/>
      </c>
      <c r="B83" s="13"/>
      <c r="C83" s="169"/>
      <c r="D83" s="67"/>
      <c r="E83" s="67"/>
      <c r="F83" s="27"/>
      <c r="G83" s="14"/>
      <c r="H83" s="13"/>
      <c r="I83" s="147"/>
      <c r="J83" s="112"/>
    </row>
    <row r="84" spans="1:10" s="138" customFormat="1">
      <c r="A84" t="str">
        <f t="shared" si="8"/>
        <v/>
      </c>
      <c r="B84" s="13"/>
      <c r="C84" s="169"/>
      <c r="D84" s="67"/>
      <c r="E84" s="67"/>
      <c r="F84" s="27"/>
      <c r="G84" s="14"/>
      <c r="H84" s="13"/>
      <c r="I84" s="147"/>
      <c r="J84" s="112"/>
    </row>
    <row r="85" spans="1:10" s="107" customFormat="1">
      <c r="A85">
        <f t="shared" si="8"/>
        <v>84</v>
      </c>
      <c r="B85" s="150" t="s">
        <v>533</v>
      </c>
      <c r="C85" s="169"/>
      <c r="D85" s="67"/>
      <c r="E85" s="67"/>
      <c r="F85" s="27"/>
      <c r="G85" s="14"/>
      <c r="H85" s="13"/>
      <c r="I85" s="147"/>
      <c r="J85" s="112"/>
    </row>
    <row r="86" spans="1:10" s="18" customFormat="1">
      <c r="A86" t="str">
        <f t="shared" si="8"/>
        <v/>
      </c>
      <c r="B86" s="13" t="s">
        <v>540</v>
      </c>
      <c r="C86" s="169" t="s">
        <v>534</v>
      </c>
      <c r="D86" s="67">
        <v>140.71</v>
      </c>
      <c r="E86" s="67">
        <f>D86*2</f>
        <v>281.42</v>
      </c>
      <c r="F86" s="27">
        <v>380</v>
      </c>
      <c r="G86" s="14" t="s">
        <v>506</v>
      </c>
      <c r="H86" s="13"/>
      <c r="I86" s="147"/>
      <c r="J86" s="112"/>
    </row>
    <row r="87" spans="1:10" s="107" customFormat="1">
      <c r="A87" t="str">
        <f t="shared" si="8"/>
        <v/>
      </c>
      <c r="B87" s="13" t="s">
        <v>542</v>
      </c>
      <c r="C87" s="169" t="s">
        <v>545</v>
      </c>
      <c r="D87" s="67">
        <v>62.42</v>
      </c>
      <c r="E87" s="67">
        <f>D87*2</f>
        <v>124.84</v>
      </c>
      <c r="F87" s="27">
        <v>130</v>
      </c>
      <c r="G87" s="14" t="s">
        <v>506</v>
      </c>
      <c r="H87" s="13"/>
      <c r="I87" s="147"/>
      <c r="J87" s="112"/>
    </row>
    <row r="88" spans="1:10" s="107" customFormat="1">
      <c r="A88" t="str">
        <f t="shared" si="8"/>
        <v/>
      </c>
      <c r="B88" s="13" t="s">
        <v>535</v>
      </c>
      <c r="C88" s="169" t="s">
        <v>536</v>
      </c>
      <c r="D88" s="67">
        <v>70.790000000000006</v>
      </c>
      <c r="E88" s="67">
        <f t="shared" ref="E88:E90" si="9">D88*2</f>
        <v>141.58000000000001</v>
      </c>
      <c r="F88" s="27">
        <v>190</v>
      </c>
      <c r="G88" s="14" t="s">
        <v>506</v>
      </c>
      <c r="H88" s="13"/>
      <c r="I88" s="147"/>
      <c r="J88" s="112"/>
    </row>
    <row r="89" spans="1:10" s="107" customFormat="1">
      <c r="A89" t="str">
        <f t="shared" si="8"/>
        <v/>
      </c>
      <c r="B89" s="13" t="s">
        <v>543</v>
      </c>
      <c r="C89" s="169" t="s">
        <v>544</v>
      </c>
      <c r="D89" s="67">
        <v>37.49</v>
      </c>
      <c r="E89" s="67">
        <f t="shared" si="9"/>
        <v>74.98</v>
      </c>
      <c r="F89" s="27">
        <v>80</v>
      </c>
      <c r="G89" s="14" t="s">
        <v>506</v>
      </c>
      <c r="H89" s="13"/>
      <c r="I89" s="147"/>
      <c r="J89" s="112"/>
    </row>
    <row r="90" spans="1:10" s="107" customFormat="1">
      <c r="A90" t="str">
        <f t="shared" si="8"/>
        <v/>
      </c>
      <c r="B90" s="13" t="s">
        <v>537</v>
      </c>
      <c r="C90" s="169" t="s">
        <v>538</v>
      </c>
      <c r="D90" s="67">
        <v>183.97</v>
      </c>
      <c r="E90" s="67">
        <f t="shared" si="9"/>
        <v>367.94</v>
      </c>
      <c r="F90" s="27">
        <v>490</v>
      </c>
      <c r="G90" s="14" t="s">
        <v>506</v>
      </c>
      <c r="H90" s="13"/>
      <c r="I90" s="147"/>
      <c r="J90" s="112"/>
    </row>
    <row r="91" spans="1:10" s="107" customFormat="1">
      <c r="A91" t="str">
        <f t="shared" si="8"/>
        <v/>
      </c>
      <c r="B91" s="13" t="s">
        <v>539</v>
      </c>
      <c r="C91" s="169" t="s">
        <v>541</v>
      </c>
      <c r="D91" s="67">
        <v>270.74</v>
      </c>
      <c r="E91" s="67"/>
      <c r="F91" s="27">
        <v>690</v>
      </c>
      <c r="G91" s="14" t="s">
        <v>506</v>
      </c>
      <c r="H91" s="13"/>
      <c r="I91" s="147"/>
      <c r="J91" s="112"/>
    </row>
    <row r="92" spans="1:10" s="107" customFormat="1">
      <c r="A92" t="str">
        <f t="shared" si="8"/>
        <v/>
      </c>
      <c r="B92" s="13" t="s">
        <v>546</v>
      </c>
      <c r="C92" s="169" t="s">
        <v>547</v>
      </c>
      <c r="D92" s="67"/>
      <c r="E92" s="67"/>
      <c r="F92" s="27"/>
      <c r="G92" s="14"/>
      <c r="H92" s="13"/>
      <c r="I92" s="147"/>
      <c r="J92" s="112"/>
    </row>
    <row r="93" spans="1:10" s="18" customFormat="1">
      <c r="A93">
        <f t="shared" si="8"/>
        <v>92</v>
      </c>
      <c r="B93" s="150" t="s">
        <v>380</v>
      </c>
      <c r="C93" s="169" t="s">
        <v>381</v>
      </c>
      <c r="D93" s="67" t="s">
        <v>382</v>
      </c>
      <c r="E93" s="67" t="s">
        <v>383</v>
      </c>
      <c r="F93" s="27" t="s">
        <v>384</v>
      </c>
      <c r="G93" s="14" t="s">
        <v>383</v>
      </c>
      <c r="H93" s="13"/>
      <c r="I93" s="147"/>
      <c r="J93" s="112"/>
    </row>
    <row r="94" spans="1:10" s="18" customFormat="1">
      <c r="A94" t="str">
        <f t="shared" si="8"/>
        <v/>
      </c>
      <c r="B94" s="13" t="s">
        <v>427</v>
      </c>
      <c r="C94" s="169" t="s">
        <v>429</v>
      </c>
      <c r="D94" s="67">
        <v>937</v>
      </c>
      <c r="E94" s="67">
        <f>D94*2</f>
        <v>1874</v>
      </c>
      <c r="F94" s="27">
        <v>1890</v>
      </c>
      <c r="G94" s="14"/>
      <c r="H94" s="13"/>
      <c r="I94" s="147"/>
      <c r="J94" s="112"/>
    </row>
    <row r="95" spans="1:10" s="18" customFormat="1">
      <c r="A95" t="str">
        <f t="shared" si="8"/>
        <v/>
      </c>
      <c r="B95" s="13" t="s">
        <v>428</v>
      </c>
      <c r="C95" s="169" t="s">
        <v>430</v>
      </c>
      <c r="D95" s="67">
        <v>937</v>
      </c>
      <c r="E95" s="67">
        <f>D95*2</f>
        <v>1874</v>
      </c>
      <c r="F95" s="27">
        <v>1890</v>
      </c>
      <c r="G95" s="14"/>
      <c r="H95" s="13"/>
      <c r="I95" s="147"/>
      <c r="J95" s="112"/>
    </row>
    <row r="96" spans="1:10" s="18" customFormat="1">
      <c r="A96" t="str">
        <f t="shared" si="8"/>
        <v/>
      </c>
      <c r="B96" s="13" t="s">
        <v>431</v>
      </c>
      <c r="C96" s="169"/>
      <c r="D96" s="67"/>
      <c r="E96" s="67"/>
      <c r="F96" s="27">
        <v>85</v>
      </c>
      <c r="G96" s="14"/>
      <c r="H96" s="13"/>
      <c r="I96" s="147"/>
      <c r="J96" s="112"/>
    </row>
    <row r="97" spans="1:10" s="18" customFormat="1">
      <c r="A97" t="str">
        <f t="shared" si="8"/>
        <v/>
      </c>
      <c r="B97" s="13" t="s">
        <v>465</v>
      </c>
      <c r="C97" s="169" t="s">
        <v>466</v>
      </c>
      <c r="D97" s="67">
        <v>25</v>
      </c>
      <c r="E97" s="67">
        <v>50</v>
      </c>
      <c r="F97" s="27">
        <v>75</v>
      </c>
      <c r="G97" s="14"/>
      <c r="H97" s="13"/>
      <c r="I97" s="147"/>
      <c r="J97" s="112"/>
    </row>
    <row r="98" spans="1:10" s="18" customFormat="1">
      <c r="A98" t="str">
        <f t="shared" si="8"/>
        <v/>
      </c>
      <c r="B98" s="13" t="s">
        <v>107</v>
      </c>
      <c r="C98" s="169"/>
      <c r="D98" s="67">
        <v>77</v>
      </c>
      <c r="E98" s="67">
        <f>D98*2</f>
        <v>154</v>
      </c>
      <c r="F98" s="27">
        <v>190</v>
      </c>
      <c r="G98" s="14"/>
      <c r="H98" s="13"/>
      <c r="I98" s="147"/>
      <c r="J98" s="112"/>
    </row>
    <row r="99" spans="1:10" s="18" customFormat="1">
      <c r="A99" t="str">
        <f t="shared" si="8"/>
        <v/>
      </c>
      <c r="B99" s="13" t="s">
        <v>440</v>
      </c>
      <c r="C99" s="169" t="s">
        <v>433</v>
      </c>
      <c r="D99" s="67">
        <v>169</v>
      </c>
      <c r="E99" s="67">
        <f>D99*2</f>
        <v>338</v>
      </c>
      <c r="F99" s="27">
        <v>390</v>
      </c>
      <c r="G99" s="14"/>
      <c r="H99" s="13"/>
      <c r="I99" s="147"/>
      <c r="J99" s="112"/>
    </row>
    <row r="100" spans="1:10" s="18" customFormat="1">
      <c r="A100" t="str">
        <f t="shared" si="8"/>
        <v/>
      </c>
      <c r="B100" s="13" t="s">
        <v>455</v>
      </c>
      <c r="C100" s="169"/>
      <c r="D100" s="67"/>
      <c r="E100" s="67"/>
      <c r="F100" s="27"/>
      <c r="G100" s="14"/>
      <c r="H100" s="13"/>
      <c r="I100" s="147"/>
      <c r="J100" s="112"/>
    </row>
    <row r="101" spans="1:10" s="18" customFormat="1">
      <c r="A101" t="str">
        <f t="shared" si="8"/>
        <v/>
      </c>
      <c r="B101" s="13"/>
      <c r="C101" s="169"/>
      <c r="D101" s="67"/>
      <c r="E101" s="67"/>
      <c r="F101" s="27"/>
      <c r="G101" s="14"/>
      <c r="H101" s="13"/>
      <c r="I101" s="147"/>
      <c r="J101" s="112"/>
    </row>
    <row r="102" spans="1:10" s="18" customFormat="1">
      <c r="A102" t="str">
        <f t="shared" si="8"/>
        <v/>
      </c>
      <c r="B102" s="13" t="s">
        <v>385</v>
      </c>
      <c r="C102" s="169" t="s">
        <v>396</v>
      </c>
      <c r="D102" s="67">
        <f>E102/1.3</f>
        <v>268.46153846153845</v>
      </c>
      <c r="E102" s="67">
        <v>349</v>
      </c>
      <c r="F102" s="27">
        <v>499</v>
      </c>
      <c r="G102" s="14"/>
      <c r="H102" s="13"/>
      <c r="I102" s="147"/>
      <c r="J102" s="112"/>
    </row>
    <row r="103" spans="1:10" s="18" customFormat="1">
      <c r="A103" t="str">
        <f t="shared" si="8"/>
        <v/>
      </c>
      <c r="B103" s="13" t="s">
        <v>403</v>
      </c>
      <c r="C103" s="169" t="s">
        <v>404</v>
      </c>
      <c r="D103" s="67">
        <f>E103/1.3</f>
        <v>383.84615384615381</v>
      </c>
      <c r="E103" s="67">
        <v>499</v>
      </c>
      <c r="F103" s="27">
        <v>599</v>
      </c>
      <c r="G103" s="14"/>
      <c r="H103" s="13"/>
      <c r="I103" s="147"/>
      <c r="J103" s="112"/>
    </row>
    <row r="104" spans="1:10" s="18" customFormat="1">
      <c r="A104" t="str">
        <f t="shared" si="8"/>
        <v/>
      </c>
      <c r="B104" s="13" t="s">
        <v>386</v>
      </c>
      <c r="C104" s="169" t="s">
        <v>387</v>
      </c>
      <c r="D104" s="67">
        <f t="shared" ref="D104:D109" si="10">E104/1.3</f>
        <v>614.61538461538464</v>
      </c>
      <c r="E104" s="67">
        <v>799</v>
      </c>
      <c r="F104" s="27">
        <v>899</v>
      </c>
      <c r="G104" s="14"/>
      <c r="H104" s="13"/>
      <c r="I104" s="147"/>
      <c r="J104" s="112"/>
    </row>
    <row r="105" spans="1:10" s="18" customFormat="1">
      <c r="A105" t="str">
        <f t="shared" si="8"/>
        <v/>
      </c>
      <c r="B105" s="13" t="s">
        <v>388</v>
      </c>
      <c r="C105" s="169" t="s">
        <v>389</v>
      </c>
      <c r="D105" s="67">
        <f t="shared" si="10"/>
        <v>922.30769230769226</v>
      </c>
      <c r="E105" s="67">
        <v>1199</v>
      </c>
      <c r="F105" s="27">
        <v>1299</v>
      </c>
      <c r="G105" s="14"/>
      <c r="H105" s="13"/>
      <c r="I105" s="147"/>
      <c r="J105" s="112"/>
    </row>
    <row r="106" spans="1:10" s="18" customFormat="1">
      <c r="A106" t="str">
        <f t="shared" si="8"/>
        <v/>
      </c>
      <c r="B106" s="13"/>
      <c r="C106" s="169"/>
      <c r="D106" s="67"/>
      <c r="E106" s="67"/>
      <c r="F106" s="27"/>
      <c r="G106" s="14"/>
      <c r="H106" s="13"/>
      <c r="I106" s="147"/>
      <c r="J106" s="112"/>
    </row>
    <row r="107" spans="1:10" s="18" customFormat="1">
      <c r="A107" t="str">
        <f t="shared" si="8"/>
        <v/>
      </c>
      <c r="B107" s="13" t="s">
        <v>405</v>
      </c>
      <c r="C107" s="169" t="s">
        <v>406</v>
      </c>
      <c r="D107" s="67">
        <f t="shared" si="10"/>
        <v>191.53846153846152</v>
      </c>
      <c r="E107" s="67">
        <v>249</v>
      </c>
      <c r="F107" s="27">
        <v>399</v>
      </c>
      <c r="G107" s="14"/>
      <c r="H107" s="13"/>
      <c r="I107" s="147"/>
      <c r="J107" s="112"/>
    </row>
    <row r="108" spans="1:10" s="18" customFormat="1">
      <c r="A108" t="str">
        <f t="shared" si="8"/>
        <v/>
      </c>
      <c r="B108" s="13" t="s">
        <v>390</v>
      </c>
      <c r="C108" s="169" t="s">
        <v>391</v>
      </c>
      <c r="D108" s="67">
        <f t="shared" si="10"/>
        <v>306.92307692307691</v>
      </c>
      <c r="E108" s="67">
        <v>399</v>
      </c>
      <c r="F108" s="27">
        <v>499</v>
      </c>
      <c r="G108" s="14"/>
      <c r="H108" s="13"/>
      <c r="I108" s="147"/>
      <c r="J108" s="112"/>
    </row>
    <row r="109" spans="1:10" s="18" customFormat="1">
      <c r="A109" t="str">
        <f t="shared" si="8"/>
        <v/>
      </c>
      <c r="B109" s="13" t="s">
        <v>392</v>
      </c>
      <c r="C109" s="169" t="s">
        <v>395</v>
      </c>
      <c r="D109" s="67">
        <f t="shared" si="10"/>
        <v>306.92307692307691</v>
      </c>
      <c r="E109" s="67">
        <v>399</v>
      </c>
      <c r="F109" s="27">
        <v>499</v>
      </c>
      <c r="G109" s="14"/>
      <c r="H109" s="13"/>
      <c r="I109" s="147"/>
      <c r="J109" s="112"/>
    </row>
    <row r="110" spans="1:10" s="18" customFormat="1">
      <c r="A110" t="str">
        <f t="shared" si="8"/>
        <v/>
      </c>
      <c r="B110" s="13"/>
      <c r="C110" s="169"/>
      <c r="D110" s="67"/>
      <c r="E110" s="67"/>
      <c r="F110" s="27"/>
      <c r="G110" s="14"/>
      <c r="H110" s="13"/>
      <c r="I110" s="147"/>
      <c r="J110" s="112"/>
    </row>
    <row r="111" spans="1:10" s="18" customFormat="1">
      <c r="A111" t="str">
        <f t="shared" si="8"/>
        <v/>
      </c>
      <c r="B111" s="13" t="s">
        <v>407</v>
      </c>
      <c r="C111" s="169" t="s">
        <v>408</v>
      </c>
      <c r="D111" s="67">
        <v>7.14</v>
      </c>
      <c r="E111" s="67">
        <v>10</v>
      </c>
      <c r="F111" s="27">
        <v>16</v>
      </c>
      <c r="G111" s="14"/>
      <c r="H111" s="13"/>
      <c r="I111" s="147"/>
      <c r="J111" s="112"/>
    </row>
    <row r="112" spans="1:10" s="18" customFormat="1">
      <c r="A112" t="str">
        <f t="shared" si="8"/>
        <v/>
      </c>
      <c r="B112" s="13" t="s">
        <v>393</v>
      </c>
      <c r="C112" s="169" t="s">
        <v>397</v>
      </c>
      <c r="D112" s="67">
        <v>7.14</v>
      </c>
      <c r="E112" s="67">
        <v>10</v>
      </c>
      <c r="F112" s="27">
        <v>16</v>
      </c>
      <c r="G112" s="14"/>
      <c r="H112" s="13"/>
      <c r="I112" s="147"/>
      <c r="J112" s="112"/>
    </row>
    <row r="113" spans="1:10" s="18" customFormat="1">
      <c r="A113" t="str">
        <f t="shared" si="8"/>
        <v/>
      </c>
      <c r="B113" s="13" t="s">
        <v>394</v>
      </c>
      <c r="C113" s="169" t="s">
        <v>398</v>
      </c>
      <c r="D113" s="67">
        <v>7.14</v>
      </c>
      <c r="E113" s="67">
        <v>10</v>
      </c>
      <c r="F113" s="27">
        <v>16</v>
      </c>
      <c r="G113" s="14"/>
      <c r="H113" s="13"/>
      <c r="I113" s="147"/>
      <c r="J113" s="112"/>
    </row>
    <row r="114" spans="1:10" s="18" customFormat="1">
      <c r="A114" t="str">
        <f t="shared" si="8"/>
        <v/>
      </c>
      <c r="B114" s="13"/>
      <c r="C114" s="169"/>
      <c r="D114" s="67"/>
      <c r="E114" s="67"/>
      <c r="F114" s="27"/>
      <c r="G114" s="14"/>
      <c r="H114" s="13"/>
      <c r="I114" s="147"/>
      <c r="J114" s="112"/>
    </row>
    <row r="115" spans="1:10" s="18" customFormat="1">
      <c r="A115" t="str">
        <f t="shared" si="8"/>
        <v/>
      </c>
      <c r="B115" s="13" t="s">
        <v>451</v>
      </c>
      <c r="C115" s="169" t="s">
        <v>457</v>
      </c>
      <c r="D115" s="67"/>
      <c r="E115" s="67"/>
      <c r="F115" s="27">
        <v>180</v>
      </c>
      <c r="G115" s="14"/>
      <c r="H115" s="13"/>
      <c r="I115" s="147"/>
      <c r="J115" s="112"/>
    </row>
    <row r="116" spans="1:10" s="18" customFormat="1">
      <c r="A116" t="str">
        <f t="shared" si="8"/>
        <v/>
      </c>
      <c r="B116" s="13" t="s">
        <v>447</v>
      </c>
      <c r="C116" s="169" t="s">
        <v>453</v>
      </c>
      <c r="D116" s="67"/>
      <c r="E116" s="67"/>
      <c r="F116" s="27">
        <v>150</v>
      </c>
      <c r="G116" s="14"/>
      <c r="H116" s="13"/>
      <c r="I116" s="147"/>
      <c r="J116" s="112"/>
    </row>
    <row r="117" spans="1:10" s="18" customFormat="1">
      <c r="A117" t="str">
        <f t="shared" si="8"/>
        <v/>
      </c>
      <c r="B117" s="13" t="s">
        <v>448</v>
      </c>
      <c r="C117" s="169" t="s">
        <v>454</v>
      </c>
      <c r="D117" s="67"/>
      <c r="E117" s="67"/>
      <c r="F117" s="27">
        <v>150</v>
      </c>
      <c r="G117" s="14"/>
      <c r="H117" s="13"/>
      <c r="I117" s="147"/>
      <c r="J117" s="112"/>
    </row>
    <row r="118" spans="1:10" s="18" customFormat="1">
      <c r="A118" t="str">
        <f t="shared" si="8"/>
        <v/>
      </c>
      <c r="B118" s="13" t="s">
        <v>449</v>
      </c>
      <c r="C118" s="169" t="s">
        <v>456</v>
      </c>
      <c r="D118" s="67"/>
      <c r="E118" s="67"/>
      <c r="F118" s="27">
        <v>350</v>
      </c>
      <c r="G118" s="14"/>
      <c r="H118" s="13"/>
      <c r="I118" s="147"/>
      <c r="J118" s="112"/>
    </row>
    <row r="119" spans="1:10" s="18" customFormat="1">
      <c r="A119" t="str">
        <f t="shared" si="8"/>
        <v/>
      </c>
      <c r="B119" s="13" t="s">
        <v>445</v>
      </c>
      <c r="C119" s="169" t="s">
        <v>458</v>
      </c>
      <c r="D119" s="67"/>
      <c r="E119" s="67"/>
      <c r="F119" s="27">
        <v>25</v>
      </c>
      <c r="G119" s="14"/>
      <c r="H119" s="13"/>
      <c r="I119" s="147"/>
      <c r="J119" s="112"/>
    </row>
    <row r="120" spans="1:10" s="18" customFormat="1">
      <c r="A120" t="str">
        <f t="shared" si="8"/>
        <v/>
      </c>
      <c r="B120" s="13" t="s">
        <v>446</v>
      </c>
      <c r="C120" s="169" t="s">
        <v>459</v>
      </c>
      <c r="D120" s="67"/>
      <c r="E120" s="67"/>
      <c r="F120" s="27">
        <v>90</v>
      </c>
      <c r="G120" s="14"/>
      <c r="H120" s="13"/>
      <c r="I120" s="147"/>
      <c r="J120" s="112"/>
    </row>
    <row r="121" spans="1:10" s="18" customFormat="1">
      <c r="A121" t="str">
        <f t="shared" si="8"/>
        <v/>
      </c>
      <c r="B121" s="13" t="s">
        <v>450</v>
      </c>
      <c r="C121" s="169" t="s">
        <v>460</v>
      </c>
      <c r="D121" s="67"/>
      <c r="E121" s="67"/>
      <c r="F121" s="27">
        <v>26</v>
      </c>
      <c r="G121" s="14"/>
      <c r="H121" s="13"/>
      <c r="I121" s="147"/>
      <c r="J121" s="112"/>
    </row>
    <row r="122" spans="1:10" s="18" customFormat="1">
      <c r="A122" t="str">
        <f t="shared" si="8"/>
        <v/>
      </c>
      <c r="B122" s="13"/>
      <c r="C122" s="169"/>
      <c r="D122" s="67"/>
      <c r="E122" s="67"/>
      <c r="F122" s="27"/>
      <c r="G122" s="14"/>
      <c r="H122" s="13"/>
      <c r="I122" s="147"/>
      <c r="J122" s="112"/>
    </row>
    <row r="123" spans="1:10" s="18" customFormat="1">
      <c r="A123" t="str">
        <f t="shared" si="8"/>
        <v/>
      </c>
      <c r="B123" s="13" t="s">
        <v>434</v>
      </c>
      <c r="C123" s="169" t="s">
        <v>435</v>
      </c>
      <c r="D123" s="67"/>
      <c r="E123" s="67"/>
      <c r="F123" s="27">
        <v>600</v>
      </c>
      <c r="G123" s="14"/>
      <c r="H123" s="13"/>
      <c r="I123" s="147"/>
      <c r="J123" s="112"/>
    </row>
    <row r="124" spans="1:10" s="18" customFormat="1">
      <c r="A124" t="str">
        <f t="shared" si="8"/>
        <v/>
      </c>
      <c r="B124" s="13" t="s">
        <v>436</v>
      </c>
      <c r="C124" s="169" t="s">
        <v>437</v>
      </c>
      <c r="D124" s="67"/>
      <c r="E124" s="67"/>
      <c r="F124" s="27">
        <v>600</v>
      </c>
      <c r="G124" s="14"/>
      <c r="H124" s="13"/>
      <c r="I124" s="147"/>
      <c r="J124" s="112"/>
    </row>
    <row r="125" spans="1:10" s="18" customFormat="1">
      <c r="A125" t="str">
        <f t="shared" si="8"/>
        <v/>
      </c>
      <c r="B125" s="13" t="s">
        <v>438</v>
      </c>
      <c r="C125" s="169" t="s">
        <v>439</v>
      </c>
      <c r="D125" s="67"/>
      <c r="E125" s="67"/>
      <c r="F125" s="27">
        <v>350</v>
      </c>
      <c r="G125" s="14"/>
      <c r="H125" s="13"/>
      <c r="I125" s="147"/>
      <c r="J125" s="112"/>
    </row>
    <row r="126" spans="1:10" s="18" customFormat="1">
      <c r="A126" t="str">
        <f t="shared" si="8"/>
        <v/>
      </c>
      <c r="B126" s="13" t="s">
        <v>444</v>
      </c>
      <c r="C126" s="169" t="s">
        <v>461</v>
      </c>
      <c r="D126" s="67"/>
      <c r="E126" s="67"/>
      <c r="F126" s="27">
        <v>350</v>
      </c>
      <c r="G126" s="14"/>
      <c r="H126" s="13"/>
      <c r="I126" s="147"/>
      <c r="J126" s="112"/>
    </row>
    <row r="127" spans="1:10" s="18" customFormat="1">
      <c r="A127" t="str">
        <f t="shared" si="8"/>
        <v/>
      </c>
      <c r="B127" s="13" t="s">
        <v>441</v>
      </c>
      <c r="C127" s="169"/>
      <c r="D127" s="67"/>
      <c r="E127" s="67"/>
      <c r="F127" s="27">
        <v>800</v>
      </c>
      <c r="G127" s="14"/>
      <c r="H127" s="13"/>
      <c r="I127" s="147"/>
      <c r="J127" s="112"/>
    </row>
    <row r="128" spans="1:10" s="18" customFormat="1">
      <c r="A128" t="str">
        <f t="shared" si="8"/>
        <v/>
      </c>
      <c r="B128" s="13" t="s">
        <v>442</v>
      </c>
      <c r="C128" s="169" t="s">
        <v>462</v>
      </c>
      <c r="D128" s="67"/>
      <c r="E128" s="67"/>
      <c r="F128" s="27">
        <v>790</v>
      </c>
      <c r="G128" s="14"/>
      <c r="H128" s="13"/>
      <c r="I128" s="147"/>
      <c r="J128" s="112"/>
    </row>
    <row r="129" spans="1:10" s="18" customFormat="1">
      <c r="A129" t="str">
        <f t="shared" si="8"/>
        <v/>
      </c>
      <c r="B129" s="13" t="s">
        <v>443</v>
      </c>
      <c r="C129" s="169" t="s">
        <v>463</v>
      </c>
      <c r="D129" s="67"/>
      <c r="E129" s="67"/>
      <c r="F129" s="27">
        <v>350</v>
      </c>
      <c r="G129" s="14"/>
      <c r="H129" s="13"/>
      <c r="I129" s="147"/>
      <c r="J129" s="112"/>
    </row>
    <row r="130" spans="1:10" s="18" customFormat="1">
      <c r="A130" t="str">
        <f t="shared" si="8"/>
        <v/>
      </c>
      <c r="B130" s="13"/>
      <c r="C130" s="169"/>
      <c r="D130" s="67"/>
      <c r="E130" s="67"/>
      <c r="F130" s="27"/>
      <c r="G130" s="14"/>
      <c r="H130" s="13"/>
      <c r="I130" s="147"/>
      <c r="J130" s="112"/>
    </row>
    <row r="131" spans="1:10" s="18" customFormat="1">
      <c r="A131" t="str">
        <f t="shared" ref="A131:A194" si="11">IF(LEFT(B131)="x",ROW(A130),"")</f>
        <v/>
      </c>
      <c r="B131" s="13" t="s">
        <v>452</v>
      </c>
      <c r="C131" s="169" t="s">
        <v>464</v>
      </c>
      <c r="D131" s="67"/>
      <c r="E131" s="67"/>
      <c r="F131" s="27">
        <v>150</v>
      </c>
      <c r="G131" s="14"/>
      <c r="H131" s="13"/>
      <c r="I131" s="147"/>
      <c r="J131" s="112"/>
    </row>
    <row r="132" spans="1:10" s="18" customFormat="1">
      <c r="A132">
        <f t="shared" si="11"/>
        <v>131</v>
      </c>
      <c r="B132" s="145" t="s">
        <v>272</v>
      </c>
      <c r="C132" s="160" t="s">
        <v>85</v>
      </c>
      <c r="D132" s="68" t="s">
        <v>83</v>
      </c>
      <c r="E132" s="68" t="s">
        <v>82</v>
      </c>
      <c r="F132" s="230" t="s">
        <v>82</v>
      </c>
      <c r="G132" s="238" t="s">
        <v>84</v>
      </c>
      <c r="H132" s="13"/>
      <c r="I132" s="147"/>
      <c r="J132" s="112"/>
    </row>
    <row r="133" spans="1:10" s="18" customFormat="1">
      <c r="A133" t="str">
        <f t="shared" si="11"/>
        <v/>
      </c>
      <c r="B133" s="144" t="s">
        <v>525</v>
      </c>
      <c r="C133" s="160" t="s">
        <v>504</v>
      </c>
      <c r="D133" s="68">
        <v>49.9</v>
      </c>
      <c r="E133" s="68">
        <f>D133*2</f>
        <v>99.8</v>
      </c>
      <c r="F133" s="230">
        <v>195</v>
      </c>
      <c r="G133" s="238" t="s">
        <v>506</v>
      </c>
      <c r="H133" s="13"/>
      <c r="I133" s="147"/>
      <c r="J133" s="112"/>
    </row>
    <row r="134" spans="1:10">
      <c r="A134" t="str">
        <f t="shared" si="11"/>
        <v/>
      </c>
      <c r="B134" s="144" t="s">
        <v>522</v>
      </c>
      <c r="C134" s="170" t="s">
        <v>524</v>
      </c>
      <c r="D134" s="68">
        <v>105</v>
      </c>
      <c r="E134" s="68">
        <f>D134*2</f>
        <v>210</v>
      </c>
      <c r="F134" s="230">
        <v>260</v>
      </c>
      <c r="G134" s="238" t="s">
        <v>506</v>
      </c>
      <c r="H134" s="14"/>
      <c r="I134" s="15"/>
    </row>
    <row r="135" spans="1:10" s="108" customFormat="1">
      <c r="A135" t="str">
        <f t="shared" si="11"/>
        <v/>
      </c>
      <c r="B135" s="144" t="s">
        <v>526</v>
      </c>
      <c r="C135" s="170" t="s">
        <v>523</v>
      </c>
      <c r="D135" s="68">
        <v>6.99</v>
      </c>
      <c r="E135" s="68">
        <f>D135*2</f>
        <v>13.98</v>
      </c>
      <c r="F135" s="230">
        <v>19.899999999999999</v>
      </c>
      <c r="G135" s="238" t="s">
        <v>506</v>
      </c>
      <c r="H135" s="14"/>
      <c r="I135" s="15"/>
      <c r="J135" s="113"/>
    </row>
    <row r="136" spans="1:10" s="18" customFormat="1">
      <c r="A136">
        <f t="shared" si="11"/>
        <v>135</v>
      </c>
      <c r="B136" s="145" t="s">
        <v>273</v>
      </c>
      <c r="C136" s="160"/>
      <c r="D136" s="68"/>
      <c r="E136" s="68"/>
      <c r="F136" s="230"/>
      <c r="G136" s="238"/>
      <c r="H136" s="13"/>
      <c r="I136" s="147"/>
      <c r="J136" s="112"/>
    </row>
    <row r="137" spans="1:10" s="18" customFormat="1">
      <c r="A137" t="str">
        <f t="shared" si="11"/>
        <v/>
      </c>
      <c r="B137" s="144" t="s">
        <v>164</v>
      </c>
      <c r="C137" s="160" t="s">
        <v>248</v>
      </c>
      <c r="D137" s="68">
        <v>500</v>
      </c>
      <c r="E137" s="68"/>
      <c r="F137" s="230">
        <v>1100</v>
      </c>
      <c r="G137" s="238" t="s">
        <v>31</v>
      </c>
      <c r="H137" s="13"/>
      <c r="I137" s="147"/>
      <c r="J137" s="112"/>
    </row>
    <row r="138" spans="1:10">
      <c r="A138" t="str">
        <f t="shared" si="11"/>
        <v/>
      </c>
      <c r="B138" s="13" t="s">
        <v>33</v>
      </c>
      <c r="C138" s="167" t="s">
        <v>32</v>
      </c>
      <c r="D138" s="68">
        <v>36</v>
      </c>
      <c r="E138" s="68">
        <f>D138*2</f>
        <v>72</v>
      </c>
      <c r="F138" s="27">
        <v>76</v>
      </c>
      <c r="G138" s="14" t="s">
        <v>31</v>
      </c>
      <c r="H138" s="14"/>
      <c r="I138" s="15"/>
    </row>
    <row r="139" spans="1:10">
      <c r="A139" t="str">
        <f t="shared" si="11"/>
        <v/>
      </c>
      <c r="B139" s="13" t="s">
        <v>41</v>
      </c>
      <c r="C139" s="167" t="s">
        <v>34</v>
      </c>
      <c r="D139" s="68">
        <f>760+35.87</f>
        <v>795.87</v>
      </c>
      <c r="E139" s="68">
        <f>D139*2</f>
        <v>1591.74</v>
      </c>
      <c r="F139" s="27">
        <v>1675</v>
      </c>
      <c r="G139" s="14" t="s">
        <v>31</v>
      </c>
      <c r="H139" s="14"/>
      <c r="I139" s="15"/>
    </row>
    <row r="140" spans="1:10" s="108" customFormat="1">
      <c r="A140" t="str">
        <f t="shared" si="11"/>
        <v/>
      </c>
      <c r="B140" s="13" t="s">
        <v>508</v>
      </c>
      <c r="C140" s="167" t="s">
        <v>509</v>
      </c>
      <c r="D140" s="68">
        <v>24.99</v>
      </c>
      <c r="E140" s="68">
        <f>D140*2</f>
        <v>49.98</v>
      </c>
      <c r="F140" s="27">
        <v>63</v>
      </c>
      <c r="G140" s="14" t="s">
        <v>506</v>
      </c>
      <c r="H140" s="14"/>
      <c r="I140" s="15"/>
      <c r="J140" s="113"/>
    </row>
    <row r="141" spans="1:10">
      <c r="A141" t="str">
        <f t="shared" si="11"/>
        <v/>
      </c>
      <c r="B141" s="13" t="s">
        <v>47</v>
      </c>
      <c r="C141" s="167" t="s">
        <v>505</v>
      </c>
      <c r="D141" s="68">
        <v>31.99</v>
      </c>
      <c r="E141" s="68">
        <f>D141*2</f>
        <v>63.98</v>
      </c>
      <c r="F141" s="27">
        <v>75</v>
      </c>
      <c r="G141" s="14" t="s">
        <v>506</v>
      </c>
      <c r="H141" s="14"/>
      <c r="I141" s="15"/>
    </row>
    <row r="142" spans="1:10">
      <c r="A142" t="str">
        <f t="shared" si="11"/>
        <v/>
      </c>
      <c r="B142" s="13" t="s">
        <v>247</v>
      </c>
      <c r="C142" s="167" t="s">
        <v>507</v>
      </c>
      <c r="D142" s="68">
        <v>55.41</v>
      </c>
      <c r="E142" s="68">
        <v>230</v>
      </c>
      <c r="F142" s="27">
        <v>230</v>
      </c>
      <c r="G142" s="14" t="s">
        <v>506</v>
      </c>
      <c r="H142" s="14"/>
      <c r="I142" s="15"/>
    </row>
    <row r="143" spans="1:10">
      <c r="A143" t="str">
        <f t="shared" si="11"/>
        <v/>
      </c>
      <c r="B143" s="13" t="s">
        <v>29</v>
      </c>
      <c r="C143" s="167" t="s">
        <v>30</v>
      </c>
      <c r="D143" s="68">
        <v>414.74</v>
      </c>
      <c r="E143" s="68">
        <v>680</v>
      </c>
      <c r="F143" s="27">
        <v>690</v>
      </c>
      <c r="G143" s="14" t="s">
        <v>506</v>
      </c>
      <c r="H143" s="14"/>
      <c r="I143" s="15"/>
    </row>
    <row r="144" spans="1:10">
      <c r="A144" t="str">
        <f t="shared" si="11"/>
        <v/>
      </c>
      <c r="B144" s="13" t="s">
        <v>72</v>
      </c>
      <c r="C144" s="167" t="s">
        <v>73</v>
      </c>
      <c r="D144" s="68">
        <v>526.48</v>
      </c>
      <c r="E144" s="68">
        <v>990</v>
      </c>
      <c r="F144" s="27">
        <v>990</v>
      </c>
      <c r="G144" s="14" t="s">
        <v>31</v>
      </c>
      <c r="H144" s="14"/>
      <c r="I144" s="15"/>
    </row>
    <row r="145" spans="1:13" s="18" customFormat="1">
      <c r="A145">
        <f t="shared" si="11"/>
        <v>144</v>
      </c>
      <c r="B145" s="145" t="s">
        <v>271</v>
      </c>
      <c r="C145" s="160"/>
      <c r="D145" s="68"/>
      <c r="E145" s="68"/>
      <c r="F145" s="230"/>
      <c r="G145" s="238"/>
      <c r="H145" s="13"/>
      <c r="I145" s="147"/>
      <c r="J145" s="112"/>
    </row>
    <row r="146" spans="1:13" s="18" customFormat="1">
      <c r="A146" t="str">
        <f t="shared" si="11"/>
        <v/>
      </c>
      <c r="B146" s="144"/>
      <c r="C146" s="160"/>
      <c r="D146" s="68"/>
      <c r="E146" s="68"/>
      <c r="F146" s="230"/>
      <c r="G146" s="238"/>
      <c r="H146" s="13"/>
      <c r="I146" s="147"/>
      <c r="J146" s="112"/>
    </row>
    <row r="147" spans="1:13" s="18" customFormat="1">
      <c r="A147" t="str">
        <f t="shared" si="11"/>
        <v/>
      </c>
      <c r="B147" s="144" t="s">
        <v>180</v>
      </c>
      <c r="C147" s="160" t="s">
        <v>181</v>
      </c>
      <c r="D147" s="68">
        <v>479.44</v>
      </c>
      <c r="E147" s="68"/>
      <c r="F147" s="230">
        <v>980</v>
      </c>
      <c r="G147" s="238" t="s">
        <v>179</v>
      </c>
      <c r="H147" s="13"/>
      <c r="I147" s="171"/>
      <c r="J147" s="112"/>
    </row>
    <row r="148" spans="1:13" s="18" customFormat="1">
      <c r="A148" t="str">
        <f t="shared" si="11"/>
        <v/>
      </c>
      <c r="B148" s="144" t="s">
        <v>182</v>
      </c>
      <c r="C148" s="160" t="s">
        <v>183</v>
      </c>
      <c r="D148" s="68">
        <v>31</v>
      </c>
      <c r="E148" s="68"/>
      <c r="F148" s="230">
        <v>65</v>
      </c>
      <c r="G148" s="238" t="s">
        <v>179</v>
      </c>
      <c r="H148" s="13"/>
      <c r="I148" s="171"/>
      <c r="J148" s="112"/>
    </row>
    <row r="149" spans="1:13" s="18" customFormat="1">
      <c r="A149" t="str">
        <f t="shared" si="11"/>
        <v/>
      </c>
      <c r="B149" s="144" t="s">
        <v>184</v>
      </c>
      <c r="C149" s="160" t="s">
        <v>185</v>
      </c>
      <c r="D149" s="68">
        <v>69.5</v>
      </c>
      <c r="E149" s="68"/>
      <c r="F149" s="230">
        <v>145</v>
      </c>
      <c r="G149" s="238"/>
      <c r="H149" s="13"/>
      <c r="I149" s="171"/>
      <c r="J149" s="112"/>
    </row>
    <row r="150" spans="1:13" s="94" customFormat="1">
      <c r="A150" t="str">
        <f t="shared" si="11"/>
        <v/>
      </c>
      <c r="B150" s="151"/>
      <c r="C150" s="172"/>
      <c r="D150" s="68"/>
      <c r="E150" s="68"/>
      <c r="F150" s="230"/>
      <c r="G150" s="240"/>
      <c r="H150" s="190"/>
      <c r="I150" s="173"/>
      <c r="J150" s="116"/>
    </row>
    <row r="151" spans="1:13" s="18" customFormat="1">
      <c r="A151">
        <f t="shared" si="11"/>
        <v>150</v>
      </c>
      <c r="B151" s="145" t="s">
        <v>281</v>
      </c>
      <c r="C151" s="160"/>
      <c r="D151" s="68"/>
      <c r="E151" s="68"/>
      <c r="F151" s="230"/>
      <c r="G151" s="238"/>
      <c r="H151" s="13"/>
      <c r="I151" s="147"/>
      <c r="J151" s="112"/>
    </row>
    <row r="152" spans="1:13" s="18" customFormat="1">
      <c r="A152" t="str">
        <f t="shared" si="11"/>
        <v/>
      </c>
      <c r="B152" s="152" t="s">
        <v>549</v>
      </c>
      <c r="C152" s="174" t="s">
        <v>548</v>
      </c>
      <c r="D152" s="68">
        <v>552.5</v>
      </c>
      <c r="E152" s="68">
        <f>D152*2</f>
        <v>1105</v>
      </c>
      <c r="F152" s="233">
        <v>990</v>
      </c>
      <c r="G152" s="241" t="s">
        <v>282</v>
      </c>
      <c r="H152" s="13"/>
      <c r="I152" s="171"/>
      <c r="J152" s="112"/>
    </row>
    <row r="153" spans="1:13" s="107" customFormat="1">
      <c r="A153" t="str">
        <f t="shared" si="11"/>
        <v/>
      </c>
      <c r="B153" s="152" t="s">
        <v>514</v>
      </c>
      <c r="C153" s="175" t="s">
        <v>510</v>
      </c>
      <c r="D153" s="245">
        <v>33.75</v>
      </c>
      <c r="E153" s="68">
        <f t="shared" ref="E153:E157" si="12">D153*2</f>
        <v>67.5</v>
      </c>
      <c r="F153" s="228">
        <v>102</v>
      </c>
      <c r="G153" s="241" t="s">
        <v>282</v>
      </c>
      <c r="H153" s="191"/>
      <c r="I153" s="171"/>
      <c r="J153" s="112"/>
      <c r="K153" s="358"/>
      <c r="L153" s="358"/>
      <c r="M153" s="358"/>
    </row>
    <row r="154" spans="1:13" s="18" customFormat="1">
      <c r="A154" t="str">
        <f t="shared" si="11"/>
        <v/>
      </c>
      <c r="B154" s="152" t="s">
        <v>515</v>
      </c>
      <c r="C154" s="175" t="s">
        <v>511</v>
      </c>
      <c r="D154" s="245">
        <v>33.75</v>
      </c>
      <c r="E154" s="68">
        <f t="shared" si="12"/>
        <v>67.5</v>
      </c>
      <c r="F154" s="228">
        <v>102</v>
      </c>
      <c r="G154" s="241" t="s">
        <v>282</v>
      </c>
      <c r="H154" s="191"/>
      <c r="I154" s="171"/>
      <c r="J154" s="112"/>
      <c r="K154" s="358"/>
      <c r="L154" s="358"/>
      <c r="M154" s="358"/>
    </row>
    <row r="155" spans="1:13" s="18" customFormat="1">
      <c r="A155" t="str">
        <f t="shared" si="11"/>
        <v/>
      </c>
      <c r="B155" s="152" t="s">
        <v>516</v>
      </c>
      <c r="C155" s="175" t="s">
        <v>512</v>
      </c>
      <c r="D155" s="245">
        <v>7.5</v>
      </c>
      <c r="E155" s="68">
        <f t="shared" si="12"/>
        <v>15</v>
      </c>
      <c r="F155" s="228">
        <v>25</v>
      </c>
      <c r="G155" s="241" t="s">
        <v>282</v>
      </c>
      <c r="H155" s="191"/>
      <c r="I155" s="171"/>
      <c r="J155" s="112"/>
      <c r="K155" s="358"/>
      <c r="L155" s="358"/>
      <c r="M155" s="358"/>
    </row>
    <row r="156" spans="1:13" s="18" customFormat="1">
      <c r="A156" t="str">
        <f t="shared" si="11"/>
        <v/>
      </c>
      <c r="B156" s="152" t="s">
        <v>517</v>
      </c>
      <c r="C156" s="175" t="s">
        <v>513</v>
      </c>
      <c r="D156" s="245">
        <v>24</v>
      </c>
      <c r="E156" s="68">
        <f t="shared" si="12"/>
        <v>48</v>
      </c>
      <c r="F156" s="228">
        <v>50.9</v>
      </c>
      <c r="G156" s="241" t="s">
        <v>282</v>
      </c>
      <c r="H156" s="191"/>
      <c r="I156" s="171"/>
      <c r="J156" s="112"/>
      <c r="K156" s="358"/>
      <c r="L156" s="358"/>
      <c r="M156" s="358"/>
    </row>
    <row r="157" spans="1:13" s="107" customFormat="1">
      <c r="A157" t="str">
        <f t="shared" si="11"/>
        <v/>
      </c>
      <c r="B157" s="152" t="s">
        <v>527</v>
      </c>
      <c r="C157" s="175" t="s">
        <v>528</v>
      </c>
      <c r="D157" s="245">
        <v>0.99</v>
      </c>
      <c r="E157" s="68">
        <f t="shared" si="12"/>
        <v>1.98</v>
      </c>
      <c r="F157" s="228">
        <v>2</v>
      </c>
      <c r="G157" s="241" t="s">
        <v>506</v>
      </c>
      <c r="H157" s="191"/>
      <c r="I157" s="176"/>
      <c r="J157" s="117"/>
      <c r="K157" s="109"/>
      <c r="L157" s="109"/>
      <c r="M157" s="109"/>
    </row>
    <row r="158" spans="1:13" s="18" customFormat="1">
      <c r="A158">
        <f t="shared" si="11"/>
        <v>157</v>
      </c>
      <c r="B158" s="148" t="s">
        <v>277</v>
      </c>
      <c r="C158" s="168" t="s">
        <v>79</v>
      </c>
      <c r="D158" s="182" t="s">
        <v>79</v>
      </c>
      <c r="E158" s="182" t="s">
        <v>79</v>
      </c>
      <c r="F158" s="98" t="s">
        <v>84</v>
      </c>
      <c r="G158" s="61" t="s">
        <v>79</v>
      </c>
      <c r="H158" s="13"/>
      <c r="I158" s="147"/>
      <c r="J158" s="112"/>
    </row>
    <row r="159" spans="1:13" s="18" customFormat="1">
      <c r="A159" t="str">
        <f t="shared" si="11"/>
        <v/>
      </c>
      <c r="B159" s="148"/>
      <c r="C159" s="168"/>
      <c r="D159" s="182"/>
      <c r="E159" s="182"/>
      <c r="F159" s="98"/>
      <c r="G159" s="61"/>
      <c r="H159" s="13"/>
      <c r="I159" s="147"/>
      <c r="J159" s="112"/>
    </row>
    <row r="160" spans="1:13" s="18" customFormat="1">
      <c r="A160" t="str">
        <f t="shared" si="11"/>
        <v/>
      </c>
      <c r="B160" s="148" t="s">
        <v>275</v>
      </c>
      <c r="C160" s="168">
        <v>2051911</v>
      </c>
      <c r="D160" s="182">
        <v>2380</v>
      </c>
      <c r="E160" s="182">
        <f>D160*2</f>
        <v>4760</v>
      </c>
      <c r="F160" s="98">
        <v>4760</v>
      </c>
      <c r="G160" s="242" t="s">
        <v>25</v>
      </c>
      <c r="H160" s="192"/>
      <c r="I160" s="147"/>
      <c r="J160" s="112"/>
    </row>
    <row r="161" spans="1:13" s="18" customFormat="1">
      <c r="A161" t="str">
        <f t="shared" si="11"/>
        <v/>
      </c>
      <c r="B161" s="148" t="s">
        <v>276</v>
      </c>
      <c r="C161" s="168">
        <v>2051913</v>
      </c>
      <c r="D161" s="182">
        <v>2830</v>
      </c>
      <c r="E161" s="182">
        <f>D161*2</f>
        <v>5660</v>
      </c>
      <c r="F161" s="98">
        <v>5660</v>
      </c>
      <c r="G161" s="242" t="s">
        <v>25</v>
      </c>
      <c r="H161" s="192"/>
      <c r="I161" s="147"/>
      <c r="J161" s="112"/>
    </row>
    <row r="162" spans="1:13" s="18" customFormat="1">
      <c r="A162" t="str">
        <f t="shared" si="11"/>
        <v/>
      </c>
      <c r="B162" s="148" t="s">
        <v>278</v>
      </c>
      <c r="C162" s="168">
        <v>2051919</v>
      </c>
      <c r="D162" s="182">
        <f t="shared" ref="D162:D167" si="13">E162/2</f>
        <v>2865</v>
      </c>
      <c r="E162" s="182">
        <v>5730</v>
      </c>
      <c r="F162" s="98">
        <v>5880</v>
      </c>
      <c r="G162" s="242" t="s">
        <v>25</v>
      </c>
      <c r="H162" s="192"/>
      <c r="I162" s="147"/>
      <c r="J162" s="112"/>
    </row>
    <row r="163" spans="1:13" s="18" customFormat="1">
      <c r="A163" t="str">
        <f t="shared" si="11"/>
        <v/>
      </c>
      <c r="B163" s="148" t="s">
        <v>279</v>
      </c>
      <c r="C163" s="168">
        <v>2051921</v>
      </c>
      <c r="D163" s="182">
        <f t="shared" si="13"/>
        <v>3320</v>
      </c>
      <c r="E163" s="182">
        <v>6640</v>
      </c>
      <c r="F163" s="98">
        <v>6810</v>
      </c>
      <c r="G163" s="242" t="s">
        <v>25</v>
      </c>
      <c r="H163" s="192"/>
      <c r="I163" s="147"/>
      <c r="J163" s="112"/>
    </row>
    <row r="164" spans="1:13" s="107" customFormat="1">
      <c r="A164" t="str">
        <f t="shared" si="11"/>
        <v/>
      </c>
      <c r="B164" s="148" t="s">
        <v>378</v>
      </c>
      <c r="C164" s="168">
        <v>2051929</v>
      </c>
      <c r="D164" s="182">
        <v>2960</v>
      </c>
      <c r="E164" s="182">
        <f>D164*2</f>
        <v>5920</v>
      </c>
      <c r="F164" s="98">
        <f>E164</f>
        <v>5920</v>
      </c>
      <c r="G164" s="242" t="s">
        <v>25</v>
      </c>
      <c r="H164" s="192"/>
      <c r="I164" s="147"/>
      <c r="J164" s="112"/>
      <c r="K164" s="18"/>
      <c r="L164" s="18"/>
      <c r="M164" s="18"/>
    </row>
    <row r="165" spans="1:13" s="18" customFormat="1">
      <c r="A165" t="str">
        <f t="shared" si="11"/>
        <v/>
      </c>
      <c r="B165" s="148" t="s">
        <v>379</v>
      </c>
      <c r="C165" s="168">
        <v>2051931</v>
      </c>
      <c r="D165" s="182">
        <v>2510</v>
      </c>
      <c r="E165" s="182">
        <v>5020</v>
      </c>
      <c r="F165" s="98">
        <v>5020</v>
      </c>
      <c r="G165" s="242" t="s">
        <v>25</v>
      </c>
      <c r="H165" s="192"/>
      <c r="I165" s="147"/>
      <c r="J165" s="112"/>
    </row>
    <row r="166" spans="1:13" s="18" customFormat="1">
      <c r="A166" t="str">
        <f t="shared" si="11"/>
        <v/>
      </c>
      <c r="B166" s="148" t="s">
        <v>376</v>
      </c>
      <c r="C166" s="168">
        <v>2051935</v>
      </c>
      <c r="D166" s="182">
        <f t="shared" si="13"/>
        <v>3000</v>
      </c>
      <c r="E166" s="182">
        <v>6000</v>
      </c>
      <c r="F166" s="98">
        <v>6155</v>
      </c>
      <c r="G166" s="242" t="s">
        <v>25</v>
      </c>
      <c r="H166" s="192"/>
      <c r="I166" s="147"/>
      <c r="J166" s="112"/>
    </row>
    <row r="167" spans="1:13" s="18" customFormat="1">
      <c r="A167" t="str">
        <f t="shared" si="11"/>
        <v/>
      </c>
      <c r="B167" s="148" t="s">
        <v>377</v>
      </c>
      <c r="C167" s="168">
        <v>2051937</v>
      </c>
      <c r="D167" s="182">
        <f t="shared" si="13"/>
        <v>3570</v>
      </c>
      <c r="E167" s="182">
        <v>7140</v>
      </c>
      <c r="F167" s="98">
        <v>7330</v>
      </c>
      <c r="G167" s="242" t="s">
        <v>25</v>
      </c>
      <c r="H167" s="192"/>
      <c r="I167" s="147"/>
      <c r="J167" s="112"/>
    </row>
    <row r="168" spans="1:13" s="18" customFormat="1">
      <c r="A168" t="str">
        <f t="shared" si="11"/>
        <v/>
      </c>
      <c r="B168" s="148"/>
      <c r="C168" s="168"/>
      <c r="D168" s="182"/>
      <c r="E168" s="182"/>
      <c r="F168" s="98"/>
      <c r="G168" s="242"/>
      <c r="H168" s="192"/>
      <c r="I168" s="147"/>
      <c r="J168" s="112"/>
    </row>
    <row r="169" spans="1:13">
      <c r="A169">
        <f t="shared" si="11"/>
        <v>168</v>
      </c>
      <c r="B169" s="59" t="s">
        <v>280</v>
      </c>
      <c r="C169" s="168"/>
      <c r="D169" s="182"/>
      <c r="E169" s="182"/>
      <c r="F169" s="98"/>
      <c r="G169" s="61"/>
      <c r="H169" s="192"/>
      <c r="I169" s="147"/>
      <c r="J169" s="112"/>
      <c r="K169" s="18"/>
      <c r="L169" s="18"/>
      <c r="M169" s="18"/>
    </row>
    <row r="170" spans="1:13">
      <c r="A170" t="str">
        <f t="shared" si="11"/>
        <v/>
      </c>
      <c r="B170" s="13" t="s">
        <v>475</v>
      </c>
      <c r="C170" s="167" t="s">
        <v>201</v>
      </c>
      <c r="D170" s="68"/>
      <c r="E170" s="68"/>
      <c r="F170" s="27">
        <v>1990</v>
      </c>
      <c r="G170" s="242" t="s">
        <v>25</v>
      </c>
      <c r="H170" s="192"/>
      <c r="I170" s="147"/>
      <c r="J170" s="112"/>
      <c r="K170" s="18"/>
      <c r="L170" s="18"/>
      <c r="M170" s="18"/>
    </row>
    <row r="171" spans="1:13">
      <c r="A171" t="str">
        <f t="shared" si="11"/>
        <v/>
      </c>
      <c r="B171" s="13" t="s">
        <v>200</v>
      </c>
      <c r="C171" s="167" t="s">
        <v>202</v>
      </c>
      <c r="D171" s="68"/>
      <c r="E171" s="68"/>
      <c r="F171" s="27">
        <v>2525</v>
      </c>
      <c r="G171" s="242" t="s">
        <v>25</v>
      </c>
      <c r="H171" s="192"/>
      <c r="I171" s="147"/>
      <c r="J171" s="112"/>
      <c r="K171" s="18"/>
      <c r="L171" s="18"/>
      <c r="M171" s="18"/>
    </row>
    <row r="172" spans="1:13">
      <c r="A172" t="str">
        <f t="shared" si="11"/>
        <v/>
      </c>
      <c r="B172" s="13" t="s">
        <v>203</v>
      </c>
      <c r="C172" s="167" t="s">
        <v>204</v>
      </c>
      <c r="D172" s="68"/>
      <c r="E172" s="68"/>
      <c r="F172" s="27">
        <v>4310</v>
      </c>
      <c r="G172" s="242" t="s">
        <v>25</v>
      </c>
      <c r="H172" s="192"/>
      <c r="I172" s="147"/>
      <c r="J172" s="112"/>
      <c r="K172" s="18"/>
      <c r="L172" s="18"/>
      <c r="M172" s="18"/>
    </row>
    <row r="173" spans="1:13" s="18" customFormat="1">
      <c r="A173" t="str">
        <f t="shared" si="11"/>
        <v/>
      </c>
      <c r="B173" s="13" t="s">
        <v>499</v>
      </c>
      <c r="C173" s="167" t="s">
        <v>500</v>
      </c>
      <c r="D173" s="68">
        <v>30.1</v>
      </c>
      <c r="E173" s="68">
        <f>D173*2</f>
        <v>60.2</v>
      </c>
      <c r="F173" s="27">
        <v>60</v>
      </c>
      <c r="G173" s="242" t="s">
        <v>25</v>
      </c>
      <c r="H173" s="192"/>
      <c r="I173" s="147"/>
      <c r="J173" s="112"/>
      <c r="K173" s="107"/>
      <c r="L173" s="107"/>
      <c r="M173" s="107"/>
    </row>
    <row r="174" spans="1:13" s="18" customFormat="1">
      <c r="A174" t="str">
        <f t="shared" si="11"/>
        <v/>
      </c>
      <c r="B174" s="13" t="s">
        <v>205</v>
      </c>
      <c r="C174" s="167" t="s">
        <v>206</v>
      </c>
      <c r="D174" s="68"/>
      <c r="E174" s="68"/>
      <c r="F174" s="27">
        <v>7.5</v>
      </c>
      <c r="G174" s="242" t="s">
        <v>25</v>
      </c>
      <c r="H174" s="192"/>
      <c r="I174" s="147"/>
      <c r="J174" s="112"/>
    </row>
    <row r="175" spans="1:13" s="18" customFormat="1">
      <c r="A175" t="str">
        <f t="shared" si="11"/>
        <v/>
      </c>
      <c r="B175" s="13" t="s">
        <v>208</v>
      </c>
      <c r="C175" s="167" t="s">
        <v>207</v>
      </c>
      <c r="D175" s="68"/>
      <c r="E175" s="68"/>
      <c r="F175" s="27">
        <v>10.199999999999999</v>
      </c>
      <c r="G175" s="242" t="s">
        <v>25</v>
      </c>
      <c r="H175" s="192"/>
      <c r="I175" s="147"/>
      <c r="J175" s="112"/>
    </row>
    <row r="176" spans="1:13" s="18" customFormat="1">
      <c r="A176" t="str">
        <f t="shared" si="11"/>
        <v/>
      </c>
      <c r="B176" s="13" t="s">
        <v>561</v>
      </c>
      <c r="C176" s="167" t="s">
        <v>209</v>
      </c>
      <c r="D176" s="68">
        <v>347</v>
      </c>
      <c r="E176" s="68">
        <f>D176*2</f>
        <v>694</v>
      </c>
      <c r="F176" s="27">
        <v>790</v>
      </c>
      <c r="G176" s="242" t="s">
        <v>25</v>
      </c>
      <c r="H176" s="192"/>
      <c r="I176" s="147"/>
      <c r="J176" s="112"/>
    </row>
    <row r="177" spans="1:13" s="18" customFormat="1">
      <c r="A177" t="str">
        <f t="shared" si="11"/>
        <v/>
      </c>
      <c r="B177" s="13" t="s">
        <v>562</v>
      </c>
      <c r="C177" s="167"/>
      <c r="D177" s="68"/>
      <c r="E177" s="68"/>
      <c r="F177" s="27">
        <v>1490</v>
      </c>
      <c r="G177" s="242" t="s">
        <v>25</v>
      </c>
      <c r="H177" s="192"/>
      <c r="I177" s="147"/>
      <c r="J177" s="112"/>
    </row>
    <row r="178" spans="1:13" s="18" customFormat="1">
      <c r="A178" t="str">
        <f t="shared" si="11"/>
        <v/>
      </c>
      <c r="B178" s="153" t="s">
        <v>474</v>
      </c>
      <c r="C178" s="177" t="s">
        <v>26</v>
      </c>
      <c r="D178" s="68">
        <v>239.25</v>
      </c>
      <c r="E178" s="68">
        <f>D178*2</f>
        <v>478.5</v>
      </c>
      <c r="F178" s="234">
        <v>490</v>
      </c>
      <c r="G178" s="242" t="s">
        <v>25</v>
      </c>
      <c r="H178" s="192"/>
      <c r="I178" s="15"/>
      <c r="J178" s="113"/>
      <c r="K178" s="4"/>
      <c r="L178" s="4"/>
      <c r="M178" s="4"/>
    </row>
    <row r="179" spans="1:13" s="18" customFormat="1">
      <c r="A179" t="str">
        <f t="shared" si="11"/>
        <v/>
      </c>
      <c r="B179" s="153" t="s">
        <v>13</v>
      </c>
      <c r="C179" s="177" t="s">
        <v>24</v>
      </c>
      <c r="D179" s="68">
        <v>300</v>
      </c>
      <c r="E179" s="68">
        <v>240</v>
      </c>
      <c r="F179" s="234">
        <v>390</v>
      </c>
      <c r="G179" s="242" t="s">
        <v>25</v>
      </c>
      <c r="H179" s="192"/>
      <c r="I179" s="15"/>
      <c r="J179" s="113"/>
      <c r="K179" s="4"/>
      <c r="L179" s="4"/>
      <c r="M179" s="4"/>
    </row>
    <row r="180" spans="1:13" s="18" customFormat="1" ht="15" thickBot="1">
      <c r="A180" t="str">
        <f t="shared" si="11"/>
        <v/>
      </c>
      <c r="B180" s="153" t="s">
        <v>22</v>
      </c>
      <c r="C180" s="177" t="s">
        <v>23</v>
      </c>
      <c r="D180" s="180">
        <v>80</v>
      </c>
      <c r="E180" s="68">
        <v>80</v>
      </c>
      <c r="F180" s="234">
        <v>150</v>
      </c>
      <c r="G180" s="242" t="s">
        <v>25</v>
      </c>
      <c r="H180" s="192"/>
      <c r="I180" s="15"/>
      <c r="J180" s="113"/>
      <c r="K180" s="4"/>
      <c r="L180" s="4"/>
      <c r="M180" s="4"/>
    </row>
    <row r="181" spans="1:13" s="18" customFormat="1" ht="15" thickTop="1">
      <c r="A181" t="str">
        <f t="shared" si="11"/>
        <v/>
      </c>
      <c r="B181" s="13" t="s">
        <v>518</v>
      </c>
      <c r="C181" s="140"/>
      <c r="D181" s="68">
        <v>317</v>
      </c>
      <c r="E181" s="68"/>
      <c r="F181" s="27">
        <v>399</v>
      </c>
      <c r="G181" s="242" t="s">
        <v>25</v>
      </c>
      <c r="H181" s="192"/>
      <c r="I181" s="15"/>
      <c r="J181" s="113"/>
      <c r="K181" s="4"/>
      <c r="L181" s="4"/>
      <c r="M181" s="4"/>
    </row>
    <row r="182" spans="1:13" s="119" customFormat="1">
      <c r="A182" t="str">
        <f t="shared" si="11"/>
        <v/>
      </c>
      <c r="B182" s="13" t="s">
        <v>563</v>
      </c>
      <c r="C182" s="140" t="s">
        <v>565</v>
      </c>
      <c r="D182" s="68"/>
      <c r="E182" s="68"/>
      <c r="F182" s="27"/>
      <c r="G182" s="242"/>
      <c r="H182" s="192"/>
      <c r="I182" s="15"/>
      <c r="J182" s="113"/>
      <c r="K182" s="120"/>
      <c r="L182" s="120"/>
      <c r="M182" s="120"/>
    </row>
    <row r="183" spans="1:13" s="119" customFormat="1">
      <c r="A183" t="str">
        <f t="shared" si="11"/>
        <v/>
      </c>
      <c r="B183" s="13" t="s">
        <v>564</v>
      </c>
      <c r="C183" s="140" t="s">
        <v>566</v>
      </c>
      <c r="D183" s="68"/>
      <c r="E183" s="68"/>
      <c r="F183" s="27"/>
      <c r="G183" s="242"/>
      <c r="H183" s="192"/>
      <c r="I183" s="15"/>
      <c r="J183" s="113"/>
      <c r="K183" s="120"/>
      <c r="L183" s="120"/>
      <c r="M183" s="120"/>
    </row>
    <row r="184" spans="1:13" s="18" customFormat="1">
      <c r="A184" t="str">
        <f t="shared" si="11"/>
        <v/>
      </c>
      <c r="B184" s="13"/>
      <c r="C184" s="169"/>
      <c r="D184" s="67"/>
      <c r="E184" s="67"/>
      <c r="F184" s="27"/>
      <c r="G184" s="14"/>
      <c r="H184" s="13"/>
      <c r="I184" s="147"/>
      <c r="J184" s="112"/>
    </row>
    <row r="185" spans="1:13" s="18" customFormat="1">
      <c r="A185">
        <f t="shared" si="11"/>
        <v>184</v>
      </c>
      <c r="B185" s="149" t="s">
        <v>228</v>
      </c>
      <c r="C185" s="169" t="s">
        <v>85</v>
      </c>
      <c r="D185" s="67" t="s">
        <v>83</v>
      </c>
      <c r="E185" s="67" t="s">
        <v>83</v>
      </c>
      <c r="F185" s="65" t="s">
        <v>80</v>
      </c>
      <c r="G185" s="64" t="s">
        <v>83</v>
      </c>
      <c r="H185" s="13"/>
      <c r="I185" s="147"/>
      <c r="J185" s="112"/>
    </row>
    <row r="186" spans="1:13" s="18" customFormat="1">
      <c r="A186" t="str">
        <f t="shared" si="11"/>
        <v/>
      </c>
      <c r="B186" s="13" t="s">
        <v>229</v>
      </c>
      <c r="C186" s="169" t="s">
        <v>230</v>
      </c>
      <c r="D186" s="67">
        <v>76.14</v>
      </c>
      <c r="E186" s="67">
        <f>D186*2</f>
        <v>152.28</v>
      </c>
      <c r="F186" s="27">
        <v>200</v>
      </c>
      <c r="G186" s="14" t="s">
        <v>245</v>
      </c>
      <c r="H186" s="13"/>
      <c r="I186" s="147"/>
      <c r="J186" s="112"/>
    </row>
    <row r="187" spans="1:13" s="18" customFormat="1">
      <c r="A187" t="str">
        <f t="shared" si="11"/>
        <v/>
      </c>
      <c r="B187" s="13" t="s">
        <v>231</v>
      </c>
      <c r="C187" s="169"/>
      <c r="D187" s="67"/>
      <c r="E187" s="67">
        <f t="shared" ref="E187:E197" si="14">D187*2</f>
        <v>0</v>
      </c>
      <c r="F187" s="27">
        <v>200</v>
      </c>
      <c r="G187" s="14" t="s">
        <v>245</v>
      </c>
      <c r="H187" s="13"/>
      <c r="I187" s="147"/>
      <c r="J187" s="112"/>
    </row>
    <row r="188" spans="1:13" s="18" customFormat="1">
      <c r="A188" t="str">
        <f t="shared" si="11"/>
        <v/>
      </c>
      <c r="B188" s="13" t="s">
        <v>232</v>
      </c>
      <c r="C188" s="169" t="s">
        <v>233</v>
      </c>
      <c r="D188" s="67">
        <v>109.51</v>
      </c>
      <c r="E188" s="67">
        <f t="shared" si="14"/>
        <v>219.02</v>
      </c>
      <c r="F188" s="27">
        <v>275</v>
      </c>
      <c r="G188" s="14" t="s">
        <v>245</v>
      </c>
      <c r="H188" s="13"/>
      <c r="I188" s="147"/>
      <c r="J188" s="112"/>
    </row>
    <row r="189" spans="1:13" s="18" customFormat="1">
      <c r="A189" t="str">
        <f t="shared" si="11"/>
        <v/>
      </c>
      <c r="B189" s="13" t="s">
        <v>234</v>
      </c>
      <c r="C189" s="169" t="s">
        <v>264</v>
      </c>
      <c r="D189" s="67">
        <v>137.6</v>
      </c>
      <c r="E189" s="67">
        <f t="shared" si="14"/>
        <v>275.2</v>
      </c>
      <c r="F189" s="27">
        <v>275.2</v>
      </c>
      <c r="G189" s="14" t="s">
        <v>245</v>
      </c>
      <c r="H189" s="13"/>
      <c r="I189" s="147"/>
      <c r="J189" s="112"/>
    </row>
    <row r="190" spans="1:13" s="18" customFormat="1">
      <c r="A190" t="str">
        <f t="shared" si="11"/>
        <v/>
      </c>
      <c r="B190" s="13" t="s">
        <v>235</v>
      </c>
      <c r="C190" s="169" t="s">
        <v>236</v>
      </c>
      <c r="D190" s="67">
        <v>27.26</v>
      </c>
      <c r="E190" s="67">
        <f t="shared" si="14"/>
        <v>54.52</v>
      </c>
      <c r="F190" s="27">
        <v>90</v>
      </c>
      <c r="G190" s="14" t="s">
        <v>245</v>
      </c>
      <c r="H190" s="13"/>
      <c r="I190" s="147"/>
      <c r="J190" s="112"/>
    </row>
    <row r="191" spans="1:13" s="18" customFormat="1">
      <c r="A191" t="str">
        <f t="shared" si="11"/>
        <v/>
      </c>
      <c r="B191" s="13" t="s">
        <v>283</v>
      </c>
      <c r="C191" s="169" t="s">
        <v>284</v>
      </c>
      <c r="D191" s="67"/>
      <c r="E191" s="67"/>
      <c r="F191" s="27">
        <v>126</v>
      </c>
      <c r="G191" s="14" t="s">
        <v>245</v>
      </c>
      <c r="H191" s="13"/>
      <c r="I191" s="147"/>
      <c r="J191" s="112"/>
    </row>
    <row r="192" spans="1:13" s="18" customFormat="1">
      <c r="A192" t="str">
        <f t="shared" si="11"/>
        <v/>
      </c>
      <c r="B192" s="13" t="s">
        <v>285</v>
      </c>
      <c r="C192" s="169" t="s">
        <v>286</v>
      </c>
      <c r="D192" s="67"/>
      <c r="E192" s="67"/>
      <c r="F192" s="27">
        <v>154</v>
      </c>
      <c r="G192" s="14" t="s">
        <v>245</v>
      </c>
      <c r="H192" s="13"/>
      <c r="I192" s="147"/>
      <c r="J192" s="112"/>
    </row>
    <row r="193" spans="1:10" s="18" customFormat="1">
      <c r="A193" t="str">
        <f t="shared" si="11"/>
        <v/>
      </c>
      <c r="B193" s="13" t="s">
        <v>237</v>
      </c>
      <c r="C193" s="169" t="s">
        <v>238</v>
      </c>
      <c r="D193" s="67">
        <v>80.84</v>
      </c>
      <c r="E193" s="67">
        <f t="shared" si="14"/>
        <v>161.68</v>
      </c>
      <c r="F193" s="27">
        <v>200</v>
      </c>
      <c r="G193" s="14" t="s">
        <v>245</v>
      </c>
      <c r="H193" s="13"/>
      <c r="I193" s="147"/>
      <c r="J193" s="112"/>
    </row>
    <row r="194" spans="1:10" s="18" customFormat="1">
      <c r="A194" t="str">
        <f t="shared" si="11"/>
        <v/>
      </c>
      <c r="B194" s="13" t="s">
        <v>239</v>
      </c>
      <c r="C194" s="169"/>
      <c r="D194" s="67">
        <v>160</v>
      </c>
      <c r="E194" s="67">
        <f t="shared" si="14"/>
        <v>320</v>
      </c>
      <c r="F194" s="27">
        <v>400</v>
      </c>
      <c r="G194" s="14" t="s">
        <v>245</v>
      </c>
      <c r="H194" s="13"/>
      <c r="I194" s="147"/>
      <c r="J194" s="112"/>
    </row>
    <row r="195" spans="1:10" s="18" customFormat="1">
      <c r="A195" t="str">
        <f t="shared" ref="A195:A258" si="15">IF(LEFT(B195)="x",ROW(A194),"")</f>
        <v/>
      </c>
      <c r="B195" s="13" t="s">
        <v>240</v>
      </c>
      <c r="C195" s="169" t="s">
        <v>265</v>
      </c>
      <c r="D195" s="67">
        <v>23.2</v>
      </c>
      <c r="E195" s="67">
        <f t="shared" si="14"/>
        <v>46.4</v>
      </c>
      <c r="F195" s="27">
        <v>40</v>
      </c>
      <c r="G195" s="14" t="s">
        <v>245</v>
      </c>
      <c r="H195" s="13"/>
      <c r="I195" s="147"/>
      <c r="J195" s="112"/>
    </row>
    <row r="196" spans="1:10" s="18" customFormat="1">
      <c r="A196" t="str">
        <f t="shared" si="15"/>
        <v/>
      </c>
      <c r="B196" s="13" t="s">
        <v>531</v>
      </c>
      <c r="C196" s="169" t="s">
        <v>532</v>
      </c>
      <c r="D196" s="67">
        <v>16.989999999999998</v>
      </c>
      <c r="E196" s="67">
        <f t="shared" si="14"/>
        <v>33.979999999999997</v>
      </c>
      <c r="F196" s="27">
        <v>49</v>
      </c>
      <c r="G196" s="14" t="s">
        <v>506</v>
      </c>
      <c r="H196" s="13"/>
      <c r="I196" s="147"/>
      <c r="J196" s="112"/>
    </row>
    <row r="197" spans="1:10" s="18" customFormat="1">
      <c r="A197" t="str">
        <f t="shared" si="15"/>
        <v/>
      </c>
      <c r="B197" s="13" t="s">
        <v>530</v>
      </c>
      <c r="C197" s="169" t="s">
        <v>529</v>
      </c>
      <c r="D197" s="67">
        <v>134.99</v>
      </c>
      <c r="E197" s="67">
        <f t="shared" si="14"/>
        <v>269.98</v>
      </c>
      <c r="F197" s="27">
        <v>390</v>
      </c>
      <c r="G197" s="14" t="s">
        <v>506</v>
      </c>
      <c r="H197" s="13"/>
      <c r="I197" s="147"/>
      <c r="J197" s="112"/>
    </row>
    <row r="198" spans="1:10" s="18" customFormat="1">
      <c r="A198" t="str">
        <f t="shared" si="15"/>
        <v/>
      </c>
      <c r="B198" s="13"/>
      <c r="C198" s="169"/>
      <c r="D198" s="67"/>
      <c r="E198" s="67"/>
      <c r="F198" s="27"/>
      <c r="G198" s="14"/>
      <c r="H198" s="13"/>
      <c r="I198" s="147"/>
      <c r="J198" s="112"/>
    </row>
    <row r="199" spans="1:10" s="18" customFormat="1">
      <c r="A199" t="str">
        <f t="shared" si="15"/>
        <v/>
      </c>
      <c r="B199" s="13" t="s">
        <v>241</v>
      </c>
      <c r="C199" s="169"/>
      <c r="D199" s="67"/>
      <c r="E199" s="67"/>
      <c r="F199" s="27"/>
      <c r="G199" s="14"/>
      <c r="H199" s="13"/>
      <c r="I199" s="147"/>
      <c r="J199" s="112"/>
    </row>
    <row r="200" spans="1:10" s="18" customFormat="1">
      <c r="A200" t="str">
        <f t="shared" si="15"/>
        <v/>
      </c>
      <c r="B200" s="150" t="s">
        <v>313</v>
      </c>
      <c r="C200" s="167"/>
      <c r="D200" s="68"/>
      <c r="E200" s="68"/>
      <c r="F200" s="27"/>
      <c r="G200" s="14"/>
      <c r="H200" s="13"/>
      <c r="I200" s="147"/>
      <c r="J200" s="112"/>
    </row>
    <row r="201" spans="1:10" s="18" customFormat="1">
      <c r="A201" t="str">
        <f t="shared" si="15"/>
        <v/>
      </c>
      <c r="B201" s="13" t="s">
        <v>287</v>
      </c>
      <c r="C201" s="167" t="s">
        <v>289</v>
      </c>
      <c r="D201" s="68">
        <v>0.83</v>
      </c>
      <c r="E201" s="68"/>
      <c r="F201" s="27">
        <v>2</v>
      </c>
      <c r="G201" s="14"/>
      <c r="H201" s="13"/>
      <c r="I201" s="147"/>
      <c r="J201" s="112"/>
    </row>
    <row r="202" spans="1:10" s="18" customFormat="1">
      <c r="A202" t="str">
        <f t="shared" si="15"/>
        <v/>
      </c>
      <c r="B202" s="13" t="s">
        <v>288</v>
      </c>
      <c r="C202" s="167" t="s">
        <v>290</v>
      </c>
      <c r="D202" s="68">
        <v>1.66</v>
      </c>
      <c r="E202" s="68"/>
      <c r="F202" s="27">
        <v>4</v>
      </c>
      <c r="G202" s="14"/>
      <c r="H202" s="13"/>
      <c r="I202" s="147"/>
      <c r="J202" s="112"/>
    </row>
    <row r="203" spans="1:10" s="18" customFormat="1">
      <c r="A203" t="str">
        <f t="shared" si="15"/>
        <v/>
      </c>
      <c r="B203" s="13" t="s">
        <v>291</v>
      </c>
      <c r="C203" s="167" t="s">
        <v>297</v>
      </c>
      <c r="D203" s="68">
        <v>4.1500000000000004</v>
      </c>
      <c r="E203" s="68"/>
      <c r="F203" s="27">
        <v>10</v>
      </c>
      <c r="G203" s="14"/>
      <c r="H203" s="13"/>
      <c r="I203" s="147"/>
      <c r="J203" s="112"/>
    </row>
    <row r="204" spans="1:10" s="18" customFormat="1">
      <c r="A204" t="str">
        <f t="shared" si="15"/>
        <v/>
      </c>
      <c r="B204" s="13" t="s">
        <v>292</v>
      </c>
      <c r="C204" s="167" t="s">
        <v>298</v>
      </c>
      <c r="D204" s="68">
        <v>5.81</v>
      </c>
      <c r="E204" s="68"/>
      <c r="F204" s="27">
        <v>14</v>
      </c>
      <c r="G204" s="14"/>
      <c r="H204" s="13"/>
      <c r="I204" s="147"/>
      <c r="J204" s="112"/>
    </row>
    <row r="205" spans="1:10" s="18" customFormat="1">
      <c r="A205" t="str">
        <f t="shared" si="15"/>
        <v/>
      </c>
      <c r="B205" s="13" t="s">
        <v>293</v>
      </c>
      <c r="C205" s="167" t="s">
        <v>299</v>
      </c>
      <c r="D205" s="68">
        <v>8.3000000000000007</v>
      </c>
      <c r="E205" s="68"/>
      <c r="F205" s="27">
        <v>20</v>
      </c>
      <c r="G205" s="14"/>
      <c r="H205" s="13"/>
      <c r="I205" s="147"/>
      <c r="J205" s="112"/>
    </row>
    <row r="206" spans="1:10" s="18" customFormat="1">
      <c r="A206" t="str">
        <f t="shared" si="15"/>
        <v/>
      </c>
      <c r="B206" s="13" t="s">
        <v>294</v>
      </c>
      <c r="C206" s="167" t="s">
        <v>300</v>
      </c>
      <c r="D206" s="68">
        <v>12.45</v>
      </c>
      <c r="E206" s="68"/>
      <c r="F206" s="27">
        <v>30</v>
      </c>
      <c r="G206" s="14"/>
      <c r="H206" s="13"/>
      <c r="I206" s="147"/>
      <c r="J206" s="112"/>
    </row>
    <row r="207" spans="1:10" s="18" customFormat="1">
      <c r="A207" t="str">
        <f t="shared" si="15"/>
        <v/>
      </c>
      <c r="B207" s="13" t="s">
        <v>296</v>
      </c>
      <c r="C207" s="167" t="s">
        <v>301</v>
      </c>
      <c r="D207" s="68">
        <v>16.600000000000001</v>
      </c>
      <c r="E207" s="68"/>
      <c r="F207" s="27">
        <v>40</v>
      </c>
      <c r="G207" s="14"/>
      <c r="H207" s="13"/>
      <c r="I207" s="147"/>
      <c r="J207" s="112"/>
    </row>
    <row r="208" spans="1:10" s="18" customFormat="1">
      <c r="A208" t="str">
        <f t="shared" si="15"/>
        <v/>
      </c>
      <c r="B208" s="13" t="s">
        <v>295</v>
      </c>
      <c r="C208" s="167" t="s">
        <v>302</v>
      </c>
      <c r="D208" s="68">
        <v>20.75</v>
      </c>
      <c r="E208" s="68"/>
      <c r="F208" s="27">
        <v>50</v>
      </c>
      <c r="G208" s="14"/>
      <c r="H208" s="13"/>
      <c r="I208" s="147"/>
      <c r="J208" s="112"/>
    </row>
    <row r="209" spans="1:10" s="18" customFormat="1">
      <c r="A209" t="str">
        <f t="shared" si="15"/>
        <v/>
      </c>
      <c r="B209" s="13" t="s">
        <v>303</v>
      </c>
      <c r="C209" s="167" t="s">
        <v>308</v>
      </c>
      <c r="D209" s="68">
        <v>24.9</v>
      </c>
      <c r="E209" s="68"/>
      <c r="F209" s="27">
        <v>60</v>
      </c>
      <c r="G209" s="14"/>
      <c r="H209" s="13"/>
      <c r="I209" s="147"/>
      <c r="J209" s="112"/>
    </row>
    <row r="210" spans="1:10" s="18" customFormat="1">
      <c r="A210" t="str">
        <f t="shared" si="15"/>
        <v/>
      </c>
      <c r="B210" s="13" t="s">
        <v>304</v>
      </c>
      <c r="C210" s="167" t="s">
        <v>309</v>
      </c>
      <c r="D210" s="68">
        <v>29.05</v>
      </c>
      <c r="E210" s="68"/>
      <c r="F210" s="27">
        <v>70</v>
      </c>
      <c r="G210" s="14"/>
      <c r="H210" s="13"/>
      <c r="I210" s="147"/>
      <c r="J210" s="112"/>
    </row>
    <row r="211" spans="1:10" s="18" customFormat="1">
      <c r="A211" t="str">
        <f t="shared" si="15"/>
        <v/>
      </c>
      <c r="B211" s="13" t="s">
        <v>305</v>
      </c>
      <c r="C211" s="167" t="s">
        <v>310</v>
      </c>
      <c r="D211" s="68">
        <v>33.020000000000003</v>
      </c>
      <c r="E211" s="68"/>
      <c r="F211" s="27">
        <v>80</v>
      </c>
      <c r="G211" s="14"/>
      <c r="H211" s="13"/>
      <c r="I211" s="147"/>
      <c r="J211" s="112"/>
    </row>
    <row r="212" spans="1:10" s="18" customFormat="1">
      <c r="A212" t="str">
        <f t="shared" si="15"/>
        <v/>
      </c>
      <c r="B212" s="13" t="s">
        <v>306</v>
      </c>
      <c r="C212" s="167" t="s">
        <v>311</v>
      </c>
      <c r="D212" s="68">
        <v>37.35</v>
      </c>
      <c r="E212" s="68"/>
      <c r="F212" s="27">
        <v>90</v>
      </c>
      <c r="G212" s="14"/>
      <c r="H212" s="13"/>
      <c r="I212" s="147"/>
      <c r="J212" s="112"/>
    </row>
    <row r="213" spans="1:10" s="18" customFormat="1">
      <c r="A213" t="str">
        <f t="shared" si="15"/>
        <v/>
      </c>
      <c r="B213" s="13" t="s">
        <v>307</v>
      </c>
      <c r="C213" s="167" t="s">
        <v>312</v>
      </c>
      <c r="D213" s="68">
        <v>41.5</v>
      </c>
      <c r="E213" s="68"/>
      <c r="F213" s="27">
        <v>100</v>
      </c>
      <c r="G213" s="14"/>
      <c r="H213" s="13"/>
      <c r="I213" s="147"/>
      <c r="J213" s="112"/>
    </row>
    <row r="214" spans="1:10" s="18" customFormat="1">
      <c r="A214" t="str">
        <f t="shared" si="15"/>
        <v/>
      </c>
      <c r="B214" s="150" t="s">
        <v>314</v>
      </c>
      <c r="C214" s="167"/>
      <c r="D214" s="68"/>
      <c r="E214" s="68"/>
      <c r="F214" s="27"/>
      <c r="G214" s="14"/>
      <c r="H214" s="13"/>
      <c r="I214" s="147"/>
      <c r="J214" s="112"/>
    </row>
    <row r="215" spans="1:10" s="18" customFormat="1">
      <c r="A215" t="str">
        <f t="shared" si="15"/>
        <v/>
      </c>
      <c r="B215" s="13" t="s">
        <v>315</v>
      </c>
      <c r="C215" s="167" t="s">
        <v>328</v>
      </c>
      <c r="D215" s="68">
        <v>22</v>
      </c>
      <c r="E215" s="68"/>
      <c r="F215" s="27">
        <v>50</v>
      </c>
      <c r="G215" s="14"/>
      <c r="H215" s="13"/>
      <c r="I215" s="147"/>
      <c r="J215" s="112"/>
    </row>
    <row r="216" spans="1:10" s="18" customFormat="1">
      <c r="A216" t="str">
        <f t="shared" si="15"/>
        <v/>
      </c>
      <c r="B216" s="13" t="s">
        <v>316</v>
      </c>
      <c r="C216" s="167" t="s">
        <v>329</v>
      </c>
      <c r="D216" s="68">
        <v>44</v>
      </c>
      <c r="E216" s="68"/>
      <c r="F216" s="27">
        <v>100</v>
      </c>
      <c r="G216" s="14"/>
      <c r="H216" s="13"/>
      <c r="I216" s="147"/>
      <c r="J216" s="112"/>
    </row>
    <row r="217" spans="1:10" s="18" customFormat="1">
      <c r="A217" t="str">
        <f t="shared" si="15"/>
        <v/>
      </c>
      <c r="B217" s="13" t="s">
        <v>317</v>
      </c>
      <c r="C217" s="167" t="s">
        <v>330</v>
      </c>
      <c r="D217" s="68">
        <v>110</v>
      </c>
      <c r="E217" s="68"/>
      <c r="F217" s="27">
        <v>250</v>
      </c>
      <c r="G217" s="14"/>
      <c r="H217" s="13"/>
      <c r="I217" s="147"/>
      <c r="J217" s="112"/>
    </row>
    <row r="218" spans="1:10" s="18" customFormat="1">
      <c r="A218" t="str">
        <f t="shared" si="15"/>
        <v/>
      </c>
      <c r="B218" s="13" t="s">
        <v>318</v>
      </c>
      <c r="C218" s="167" t="s">
        <v>331</v>
      </c>
      <c r="D218" s="68">
        <v>154</v>
      </c>
      <c r="E218" s="68"/>
      <c r="F218" s="27">
        <v>350</v>
      </c>
      <c r="G218" s="14"/>
      <c r="H218" s="13"/>
      <c r="I218" s="147"/>
      <c r="J218" s="112"/>
    </row>
    <row r="219" spans="1:10" s="18" customFormat="1">
      <c r="A219" t="str">
        <f t="shared" si="15"/>
        <v/>
      </c>
      <c r="B219" s="13" t="s">
        <v>319</v>
      </c>
      <c r="C219" s="167" t="s">
        <v>332</v>
      </c>
      <c r="D219" s="68">
        <v>220</v>
      </c>
      <c r="E219" s="68"/>
      <c r="F219" s="27">
        <v>500</v>
      </c>
      <c r="G219" s="14"/>
      <c r="H219" s="13"/>
      <c r="I219" s="147"/>
      <c r="J219" s="112"/>
    </row>
    <row r="220" spans="1:10" s="18" customFormat="1">
      <c r="A220" t="str">
        <f t="shared" si="15"/>
        <v/>
      </c>
      <c r="B220" s="13" t="s">
        <v>320</v>
      </c>
      <c r="C220" s="167" t="s">
        <v>333</v>
      </c>
      <c r="D220" s="68">
        <v>330</v>
      </c>
      <c r="E220" s="68"/>
      <c r="F220" s="27">
        <v>750</v>
      </c>
      <c r="G220" s="14"/>
      <c r="H220" s="13"/>
      <c r="I220" s="147"/>
      <c r="J220" s="112"/>
    </row>
    <row r="221" spans="1:10" s="18" customFormat="1">
      <c r="A221" t="str">
        <f t="shared" si="15"/>
        <v/>
      </c>
      <c r="B221" s="13" t="s">
        <v>321</v>
      </c>
      <c r="C221" s="167" t="s">
        <v>334</v>
      </c>
      <c r="D221" s="68">
        <v>440</v>
      </c>
      <c r="E221" s="68"/>
      <c r="F221" s="27">
        <v>1000</v>
      </c>
      <c r="G221" s="14"/>
      <c r="H221" s="13"/>
      <c r="I221" s="147"/>
      <c r="J221" s="112"/>
    </row>
    <row r="222" spans="1:10" s="18" customFormat="1">
      <c r="A222" t="str">
        <f t="shared" si="15"/>
        <v/>
      </c>
      <c r="B222" s="13" t="s">
        <v>322</v>
      </c>
      <c r="C222" s="167" t="s">
        <v>335</v>
      </c>
      <c r="D222" s="68">
        <v>550</v>
      </c>
      <c r="E222" s="68"/>
      <c r="F222" s="27">
        <v>1250</v>
      </c>
      <c r="G222" s="14"/>
      <c r="H222" s="13"/>
      <c r="I222" s="147"/>
      <c r="J222" s="112"/>
    </row>
    <row r="223" spans="1:10" s="18" customFormat="1">
      <c r="A223" t="str">
        <f t="shared" si="15"/>
        <v/>
      </c>
      <c r="B223" s="13" t="s">
        <v>323</v>
      </c>
      <c r="C223" s="167" t="s">
        <v>336</v>
      </c>
      <c r="D223" s="68">
        <v>660</v>
      </c>
      <c r="E223" s="68"/>
      <c r="F223" s="27">
        <v>1500</v>
      </c>
      <c r="G223" s="14"/>
      <c r="H223" s="13"/>
      <c r="I223" s="147"/>
      <c r="J223" s="112"/>
    </row>
    <row r="224" spans="1:10" s="18" customFormat="1">
      <c r="A224" t="str">
        <f t="shared" si="15"/>
        <v/>
      </c>
      <c r="B224" s="13" t="s">
        <v>324</v>
      </c>
      <c r="C224" s="167" t="s">
        <v>337</v>
      </c>
      <c r="D224" s="68">
        <v>770</v>
      </c>
      <c r="E224" s="68"/>
      <c r="F224" s="27">
        <v>1750</v>
      </c>
      <c r="G224" s="14"/>
      <c r="H224" s="13"/>
      <c r="I224" s="147"/>
      <c r="J224" s="112"/>
    </row>
    <row r="225" spans="1:10" s="18" customFormat="1">
      <c r="A225" t="str">
        <f t="shared" si="15"/>
        <v/>
      </c>
      <c r="B225" s="13" t="s">
        <v>325</v>
      </c>
      <c r="C225" s="167" t="s">
        <v>338</v>
      </c>
      <c r="D225" s="68">
        <v>880</v>
      </c>
      <c r="E225" s="68"/>
      <c r="F225" s="27">
        <v>2000</v>
      </c>
      <c r="G225" s="14"/>
      <c r="H225" s="13"/>
      <c r="I225" s="147"/>
      <c r="J225" s="112"/>
    </row>
    <row r="226" spans="1:10" s="18" customFormat="1">
      <c r="A226" t="str">
        <f t="shared" si="15"/>
        <v/>
      </c>
      <c r="B226" s="13" t="s">
        <v>326</v>
      </c>
      <c r="C226" s="167" t="s">
        <v>339</v>
      </c>
      <c r="D226" s="68">
        <v>990</v>
      </c>
      <c r="E226" s="68"/>
      <c r="F226" s="27">
        <v>2250</v>
      </c>
      <c r="G226" s="14"/>
      <c r="H226" s="13"/>
      <c r="I226" s="147"/>
      <c r="J226" s="112"/>
    </row>
    <row r="227" spans="1:10" s="18" customFormat="1">
      <c r="A227" t="str">
        <f t="shared" si="15"/>
        <v/>
      </c>
      <c r="B227" s="13" t="s">
        <v>327</v>
      </c>
      <c r="C227" s="167" t="s">
        <v>340</v>
      </c>
      <c r="D227" s="68">
        <v>1100</v>
      </c>
      <c r="E227" s="68"/>
      <c r="F227" s="27">
        <v>2500</v>
      </c>
      <c r="G227" s="14"/>
      <c r="H227" s="13"/>
      <c r="I227" s="147"/>
      <c r="J227" s="112"/>
    </row>
    <row r="228" spans="1:10" s="18" customFormat="1">
      <c r="A228" t="str">
        <f t="shared" si="15"/>
        <v/>
      </c>
      <c r="B228" s="13"/>
      <c r="C228" s="167"/>
      <c r="D228" s="68"/>
      <c r="E228" s="68"/>
      <c r="F228" s="27"/>
      <c r="G228" s="14"/>
      <c r="H228" s="13"/>
      <c r="I228" s="147"/>
      <c r="J228" s="112"/>
    </row>
    <row r="229" spans="1:10" s="18" customFormat="1">
      <c r="A229" t="str">
        <f t="shared" si="15"/>
        <v/>
      </c>
      <c r="B229" s="13" t="s">
        <v>341</v>
      </c>
      <c r="C229" s="167"/>
      <c r="D229" s="68"/>
      <c r="E229" s="68"/>
      <c r="F229" s="27"/>
      <c r="G229" s="14"/>
      <c r="H229" s="13"/>
      <c r="I229" s="147"/>
      <c r="J229" s="112"/>
    </row>
    <row r="230" spans="1:10" s="18" customFormat="1">
      <c r="A230" t="str">
        <f t="shared" si="15"/>
        <v/>
      </c>
      <c r="B230" s="13" t="s">
        <v>342</v>
      </c>
      <c r="C230" s="167" t="s">
        <v>355</v>
      </c>
      <c r="D230" s="68">
        <v>3</v>
      </c>
      <c r="E230" s="68"/>
      <c r="F230" s="27">
        <v>11</v>
      </c>
      <c r="G230" s="14"/>
      <c r="H230" s="13"/>
      <c r="I230" s="147"/>
      <c r="J230" s="112"/>
    </row>
    <row r="231" spans="1:10" s="18" customFormat="1">
      <c r="A231" t="str">
        <f t="shared" si="15"/>
        <v/>
      </c>
      <c r="B231" s="13" t="s">
        <v>343</v>
      </c>
      <c r="C231" s="167" t="s">
        <v>356</v>
      </c>
      <c r="D231" s="68">
        <v>6</v>
      </c>
      <c r="E231" s="68"/>
      <c r="F231" s="27">
        <v>21</v>
      </c>
      <c r="G231" s="14"/>
      <c r="H231" s="13"/>
      <c r="I231" s="147"/>
      <c r="J231" s="112"/>
    </row>
    <row r="232" spans="1:10" s="18" customFormat="1">
      <c r="A232" t="str">
        <f t="shared" si="15"/>
        <v/>
      </c>
      <c r="B232" s="13" t="s">
        <v>344</v>
      </c>
      <c r="C232" s="167" t="s">
        <v>357</v>
      </c>
      <c r="D232" s="68">
        <v>9</v>
      </c>
      <c r="E232" s="68"/>
      <c r="F232" s="27">
        <v>32</v>
      </c>
      <c r="G232" s="14"/>
      <c r="H232" s="13"/>
      <c r="I232" s="147"/>
      <c r="J232" s="112"/>
    </row>
    <row r="233" spans="1:10" s="18" customFormat="1">
      <c r="A233" t="str">
        <f t="shared" si="15"/>
        <v/>
      </c>
      <c r="B233" s="13" t="s">
        <v>345</v>
      </c>
      <c r="C233" s="167" t="s">
        <v>358</v>
      </c>
      <c r="D233" s="68">
        <v>12</v>
      </c>
      <c r="E233" s="68"/>
      <c r="F233" s="27">
        <v>42</v>
      </c>
      <c r="G233" s="14"/>
      <c r="H233" s="13"/>
      <c r="I233" s="147"/>
      <c r="J233" s="112"/>
    </row>
    <row r="234" spans="1:10" s="18" customFormat="1">
      <c r="A234" t="str">
        <f t="shared" si="15"/>
        <v/>
      </c>
      <c r="B234" s="13" t="s">
        <v>346</v>
      </c>
      <c r="C234" s="167" t="s">
        <v>359</v>
      </c>
      <c r="D234" s="68">
        <v>15</v>
      </c>
      <c r="E234" s="68"/>
      <c r="F234" s="27">
        <v>53</v>
      </c>
      <c r="G234" s="14"/>
      <c r="H234" s="13"/>
      <c r="I234" s="147"/>
      <c r="J234" s="112"/>
    </row>
    <row r="235" spans="1:10" s="18" customFormat="1">
      <c r="A235" t="str">
        <f t="shared" si="15"/>
        <v/>
      </c>
      <c r="B235" s="13" t="s">
        <v>347</v>
      </c>
      <c r="C235" s="167" t="s">
        <v>360</v>
      </c>
      <c r="D235" s="68">
        <v>18</v>
      </c>
      <c r="E235" s="68"/>
      <c r="F235" s="27">
        <v>63</v>
      </c>
      <c r="G235" s="14"/>
      <c r="H235" s="13"/>
      <c r="I235" s="147"/>
      <c r="J235" s="112"/>
    </row>
    <row r="236" spans="1:10" s="18" customFormat="1">
      <c r="A236" t="str">
        <f t="shared" si="15"/>
        <v/>
      </c>
      <c r="B236" s="13" t="s">
        <v>348</v>
      </c>
      <c r="C236" s="167" t="s">
        <v>361</v>
      </c>
      <c r="D236" s="68">
        <v>21</v>
      </c>
      <c r="E236" s="68"/>
      <c r="F236" s="27">
        <v>74</v>
      </c>
      <c r="G236" s="14"/>
      <c r="H236" s="13"/>
      <c r="I236" s="147"/>
      <c r="J236" s="112"/>
    </row>
    <row r="237" spans="1:10" s="18" customFormat="1">
      <c r="A237" t="str">
        <f t="shared" si="15"/>
        <v/>
      </c>
      <c r="B237" s="13" t="s">
        <v>349</v>
      </c>
      <c r="C237" s="167" t="s">
        <v>362</v>
      </c>
      <c r="D237" s="68">
        <v>24</v>
      </c>
      <c r="E237" s="68"/>
      <c r="F237" s="27">
        <v>84</v>
      </c>
      <c r="G237" s="14"/>
      <c r="H237" s="13"/>
      <c r="I237" s="147"/>
      <c r="J237" s="112"/>
    </row>
    <row r="238" spans="1:10" s="18" customFormat="1">
      <c r="A238" t="str">
        <f t="shared" si="15"/>
        <v/>
      </c>
      <c r="B238" s="13" t="s">
        <v>350</v>
      </c>
      <c r="C238" s="167" t="s">
        <v>363</v>
      </c>
      <c r="D238" s="68">
        <v>27</v>
      </c>
      <c r="E238" s="68"/>
      <c r="F238" s="27">
        <v>95</v>
      </c>
      <c r="G238" s="14"/>
      <c r="H238" s="13"/>
      <c r="I238" s="147"/>
      <c r="J238" s="112"/>
    </row>
    <row r="239" spans="1:10" s="18" customFormat="1">
      <c r="A239" t="str">
        <f t="shared" si="15"/>
        <v/>
      </c>
      <c r="B239" s="13" t="s">
        <v>351</v>
      </c>
      <c r="C239" s="167" t="s">
        <v>364</v>
      </c>
      <c r="D239" s="68">
        <v>30</v>
      </c>
      <c r="E239" s="68"/>
      <c r="F239" s="27">
        <v>105</v>
      </c>
      <c r="G239" s="14"/>
      <c r="H239" s="13"/>
      <c r="I239" s="147"/>
      <c r="J239" s="112"/>
    </row>
    <row r="240" spans="1:10" s="18" customFormat="1">
      <c r="A240" t="str">
        <f t="shared" si="15"/>
        <v/>
      </c>
      <c r="B240" s="13" t="s">
        <v>352</v>
      </c>
      <c r="C240" s="167" t="s">
        <v>365</v>
      </c>
      <c r="D240" s="68">
        <v>33</v>
      </c>
      <c r="E240" s="68"/>
      <c r="F240" s="27">
        <v>116</v>
      </c>
      <c r="G240" s="14"/>
      <c r="H240" s="13"/>
      <c r="I240" s="147"/>
      <c r="J240" s="112"/>
    </row>
    <row r="241" spans="1:13" s="18" customFormat="1">
      <c r="A241" t="str">
        <f t="shared" si="15"/>
        <v/>
      </c>
      <c r="B241" s="13" t="s">
        <v>353</v>
      </c>
      <c r="C241" s="167" t="s">
        <v>366</v>
      </c>
      <c r="D241" s="68">
        <v>36</v>
      </c>
      <c r="E241" s="68"/>
      <c r="F241" s="27">
        <v>126</v>
      </c>
      <c r="G241" s="14"/>
      <c r="H241" s="13"/>
      <c r="I241" s="147"/>
      <c r="J241" s="112"/>
    </row>
    <row r="242" spans="1:13" s="18" customFormat="1">
      <c r="A242" t="str">
        <f t="shared" si="15"/>
        <v/>
      </c>
      <c r="B242" s="13" t="s">
        <v>354</v>
      </c>
      <c r="C242" s="167" t="s">
        <v>367</v>
      </c>
      <c r="D242" s="68">
        <v>42</v>
      </c>
      <c r="E242" s="68"/>
      <c r="F242" s="27">
        <v>147</v>
      </c>
      <c r="G242" s="14"/>
      <c r="H242" s="13"/>
      <c r="I242" s="147"/>
      <c r="J242" s="112"/>
    </row>
    <row r="243" spans="1:13">
      <c r="A243" t="str">
        <f t="shared" si="15"/>
        <v/>
      </c>
      <c r="B243" s="13"/>
      <c r="C243" s="167"/>
      <c r="D243" s="68"/>
      <c r="E243" s="68"/>
      <c r="F243" s="27"/>
      <c r="G243" s="14"/>
      <c r="H243" s="13"/>
      <c r="I243" s="147"/>
      <c r="J243" s="112"/>
      <c r="K243" s="18"/>
      <c r="L243" s="18"/>
      <c r="M243" s="18"/>
    </row>
    <row r="244" spans="1:13">
      <c r="A244" t="str">
        <f t="shared" si="15"/>
        <v/>
      </c>
      <c r="B244" s="13" t="s">
        <v>368</v>
      </c>
      <c r="C244" s="167" t="s">
        <v>369</v>
      </c>
      <c r="D244" s="68"/>
      <c r="E244" s="68"/>
      <c r="F244" s="27">
        <v>77</v>
      </c>
      <c r="G244" s="14"/>
      <c r="H244" s="13"/>
      <c r="I244" s="147"/>
      <c r="J244" s="112"/>
      <c r="K244" s="18"/>
      <c r="L244" s="18"/>
      <c r="M244" s="18"/>
    </row>
    <row r="245" spans="1:13">
      <c r="A245" t="str">
        <f t="shared" si="15"/>
        <v/>
      </c>
      <c r="B245" s="13" t="s">
        <v>370</v>
      </c>
      <c r="C245" s="167" t="s">
        <v>371</v>
      </c>
      <c r="D245" s="68"/>
      <c r="E245" s="68"/>
      <c r="F245" s="27">
        <v>35</v>
      </c>
      <c r="G245" s="14"/>
      <c r="H245" s="13"/>
      <c r="I245" s="147"/>
      <c r="J245" s="112"/>
      <c r="K245" s="18"/>
      <c r="L245" s="18"/>
      <c r="M245" s="18"/>
    </row>
    <row r="246" spans="1:13">
      <c r="A246" t="str">
        <f t="shared" si="15"/>
        <v/>
      </c>
      <c r="B246" s="13" t="s">
        <v>372</v>
      </c>
      <c r="C246" s="167" t="s">
        <v>476</v>
      </c>
      <c r="D246" s="68"/>
      <c r="E246" s="68"/>
      <c r="F246" s="27">
        <v>1.1000000000000001</v>
      </c>
      <c r="G246" s="14"/>
      <c r="H246" s="13"/>
      <c r="I246" s="147"/>
      <c r="J246" s="112"/>
      <c r="K246" s="18"/>
      <c r="L246" s="18"/>
      <c r="M246" s="18"/>
    </row>
    <row r="247" spans="1:13" customFormat="1">
      <c r="A247">
        <f t="shared" si="15"/>
        <v>246</v>
      </c>
      <c r="B247" s="148" t="s">
        <v>109</v>
      </c>
      <c r="C247" s="168"/>
      <c r="D247" s="67"/>
      <c r="E247" s="67"/>
      <c r="F247" s="60"/>
      <c r="G247" s="61"/>
      <c r="H247" s="14"/>
      <c r="I247" s="15"/>
      <c r="J247" s="113"/>
      <c r="K247" s="4"/>
      <c r="L247" s="4"/>
      <c r="M247" s="4"/>
    </row>
    <row r="248" spans="1:13" customFormat="1">
      <c r="A248" t="str">
        <f t="shared" si="15"/>
        <v/>
      </c>
      <c r="B248" s="148"/>
      <c r="C248" s="167"/>
      <c r="D248" s="68"/>
      <c r="E248" s="68"/>
      <c r="F248" s="27"/>
      <c r="G248" s="14"/>
      <c r="H248" s="14"/>
      <c r="I248" s="15"/>
      <c r="J248" s="113"/>
      <c r="K248" s="4"/>
      <c r="L248" s="4"/>
      <c r="M248" s="4"/>
    </row>
    <row r="249" spans="1:13" customFormat="1">
      <c r="A249" t="str">
        <f t="shared" si="15"/>
        <v/>
      </c>
      <c r="B249" s="154" t="s">
        <v>11</v>
      </c>
      <c r="C249" s="178" t="s">
        <v>10</v>
      </c>
      <c r="D249" s="68">
        <v>840</v>
      </c>
      <c r="E249" s="68">
        <f>D249*2</f>
        <v>1680</v>
      </c>
      <c r="F249" s="235">
        <v>1690</v>
      </c>
      <c r="G249" s="243" t="s">
        <v>65</v>
      </c>
      <c r="H249" s="14"/>
      <c r="I249" s="15"/>
      <c r="J249" s="113"/>
      <c r="K249" s="4"/>
      <c r="L249" s="4"/>
      <c r="M249" s="4"/>
    </row>
    <row r="250" spans="1:13" customFormat="1">
      <c r="A250" t="str">
        <f t="shared" si="15"/>
        <v/>
      </c>
      <c r="B250" s="154" t="s">
        <v>375</v>
      </c>
      <c r="C250" s="178" t="s">
        <v>12</v>
      </c>
      <c r="D250" s="68">
        <v>252</v>
      </c>
      <c r="E250" s="68">
        <f>D250*2</f>
        <v>504</v>
      </c>
      <c r="F250" s="235">
        <v>515</v>
      </c>
      <c r="G250" s="243" t="s">
        <v>65</v>
      </c>
      <c r="H250" s="14"/>
      <c r="I250" s="15"/>
      <c r="J250" s="113"/>
      <c r="K250" s="4"/>
      <c r="L250" s="4"/>
      <c r="M250" s="4"/>
    </row>
    <row r="251" spans="1:13">
      <c r="A251" t="str">
        <f t="shared" si="15"/>
        <v/>
      </c>
      <c r="B251" s="154" t="s">
        <v>61</v>
      </c>
      <c r="C251" s="178" t="s">
        <v>12</v>
      </c>
      <c r="D251" s="68">
        <v>252</v>
      </c>
      <c r="E251" s="68">
        <f>D251*2</f>
        <v>504</v>
      </c>
      <c r="F251" s="235">
        <v>515</v>
      </c>
      <c r="G251" s="243" t="s">
        <v>65</v>
      </c>
      <c r="H251" s="14"/>
      <c r="I251" s="15"/>
    </row>
    <row r="252" spans="1:13">
      <c r="A252" t="str">
        <f t="shared" si="15"/>
        <v/>
      </c>
      <c r="B252" s="154" t="s">
        <v>163</v>
      </c>
      <c r="C252" s="178" t="s">
        <v>10</v>
      </c>
      <c r="D252" s="68">
        <v>680</v>
      </c>
      <c r="E252" s="68">
        <v>1390</v>
      </c>
      <c r="F252" s="235">
        <v>1470</v>
      </c>
      <c r="G252" s="243" t="s">
        <v>65</v>
      </c>
      <c r="H252" s="14"/>
      <c r="I252" s="15"/>
    </row>
    <row r="253" spans="1:13">
      <c r="A253" t="str">
        <f t="shared" si="15"/>
        <v/>
      </c>
      <c r="B253" s="154" t="s">
        <v>63</v>
      </c>
      <c r="C253" s="178" t="s">
        <v>64</v>
      </c>
      <c r="D253" s="68">
        <v>720</v>
      </c>
      <c r="E253" s="68">
        <f>D253*2</f>
        <v>1440</v>
      </c>
      <c r="F253" s="235">
        <v>1500</v>
      </c>
      <c r="G253" s="243" t="s">
        <v>65</v>
      </c>
      <c r="H253" s="189"/>
      <c r="I253" s="143"/>
      <c r="J253" s="115"/>
      <c r="K253"/>
      <c r="L253"/>
      <c r="M253"/>
    </row>
    <row r="254" spans="1:13" s="66" customFormat="1">
      <c r="A254" t="str">
        <f t="shared" si="15"/>
        <v/>
      </c>
      <c r="B254" s="154" t="s">
        <v>70</v>
      </c>
      <c r="C254" s="178" t="s">
        <v>71</v>
      </c>
      <c r="D254" s="68">
        <v>500</v>
      </c>
      <c r="E254" s="68">
        <v>1000</v>
      </c>
      <c r="F254" s="235">
        <v>1000</v>
      </c>
      <c r="G254" s="243" t="s">
        <v>65</v>
      </c>
      <c r="H254" s="189"/>
      <c r="I254" s="143"/>
      <c r="J254" s="115"/>
      <c r="K254"/>
      <c r="L254"/>
      <c r="M254"/>
    </row>
    <row r="255" spans="1:13">
      <c r="A255" t="str">
        <f t="shared" si="15"/>
        <v/>
      </c>
      <c r="B255" s="144" t="s">
        <v>262</v>
      </c>
      <c r="C255" s="160" t="s">
        <v>263</v>
      </c>
      <c r="D255" s="68"/>
      <c r="E255" s="68"/>
      <c r="F255" s="230">
        <v>100</v>
      </c>
      <c r="G255" s="238" t="s">
        <v>65</v>
      </c>
      <c r="H255" s="13"/>
      <c r="I255" s="147"/>
      <c r="J255" s="112"/>
      <c r="K255" s="18"/>
      <c r="L255" s="18"/>
      <c r="M255" s="18"/>
    </row>
    <row r="256" spans="1:13" s="111" customFormat="1">
      <c r="A256" t="str">
        <f t="shared" si="15"/>
        <v/>
      </c>
      <c r="B256" s="154" t="s">
        <v>550</v>
      </c>
      <c r="C256" s="179" t="s">
        <v>551</v>
      </c>
      <c r="D256" s="68">
        <v>150</v>
      </c>
      <c r="E256" s="68">
        <v>300</v>
      </c>
      <c r="F256" s="235">
        <v>300</v>
      </c>
      <c r="G256" s="243" t="s">
        <v>65</v>
      </c>
      <c r="H256" s="13"/>
      <c r="I256" s="147"/>
      <c r="J256" s="112"/>
      <c r="K256" s="110"/>
      <c r="L256" s="110"/>
      <c r="M256" s="110"/>
    </row>
    <row r="257" spans="1:13">
      <c r="A257" t="str">
        <f t="shared" si="15"/>
        <v/>
      </c>
      <c r="B257" s="154" t="s">
        <v>425</v>
      </c>
      <c r="C257" s="178" t="s">
        <v>426</v>
      </c>
      <c r="D257" s="68">
        <v>240</v>
      </c>
      <c r="E257" s="68">
        <v>390</v>
      </c>
      <c r="F257" s="235">
        <v>390</v>
      </c>
      <c r="G257" s="243" t="s">
        <v>65</v>
      </c>
      <c r="H257" s="189"/>
      <c r="I257" s="143"/>
      <c r="J257" s="115"/>
      <c r="K257"/>
      <c r="L257"/>
      <c r="M257"/>
    </row>
    <row r="258" spans="1:13">
      <c r="A258" t="str">
        <f t="shared" si="15"/>
        <v/>
      </c>
      <c r="B258" s="154" t="s">
        <v>74</v>
      </c>
      <c r="C258" s="178" t="s">
        <v>75</v>
      </c>
      <c r="D258" s="68">
        <v>210</v>
      </c>
      <c r="E258" s="68">
        <v>420</v>
      </c>
      <c r="F258" s="235">
        <v>445</v>
      </c>
      <c r="G258" s="243"/>
      <c r="H258" s="189"/>
      <c r="I258" s="143"/>
      <c r="J258" s="115"/>
      <c r="K258"/>
      <c r="L258"/>
      <c r="M258"/>
    </row>
    <row r="259" spans="1:13">
      <c r="A259" t="str">
        <f t="shared" ref="A259:A294" si="16">IF(LEFT(B259)="x",ROW(A258),"")</f>
        <v/>
      </c>
      <c r="B259" s="154" t="s">
        <v>76</v>
      </c>
      <c r="C259" s="178" t="s">
        <v>77</v>
      </c>
      <c r="D259" s="68">
        <v>60</v>
      </c>
      <c r="E259" s="68">
        <v>120</v>
      </c>
      <c r="F259" s="235">
        <v>130</v>
      </c>
      <c r="G259" s="243"/>
      <c r="H259" s="189"/>
      <c r="I259" s="143"/>
      <c r="J259" s="115"/>
      <c r="K259"/>
      <c r="L259"/>
      <c r="M259"/>
    </row>
    <row r="260" spans="1:13">
      <c r="A260">
        <f t="shared" si="16"/>
        <v>259</v>
      </c>
      <c r="B260" s="155" t="s">
        <v>274</v>
      </c>
      <c r="C260" s="178"/>
      <c r="D260" s="68"/>
      <c r="E260" s="68"/>
      <c r="F260" s="235"/>
      <c r="G260" s="243"/>
      <c r="H260" s="189"/>
      <c r="I260" s="143"/>
      <c r="J260" s="115"/>
      <c r="K260"/>
      <c r="L260"/>
      <c r="M260"/>
    </row>
    <row r="261" spans="1:13">
      <c r="A261" t="str">
        <f t="shared" si="16"/>
        <v/>
      </c>
      <c r="B261" s="154" t="s">
        <v>123</v>
      </c>
      <c r="C261" s="178" t="s">
        <v>46</v>
      </c>
      <c r="D261" s="68">
        <v>430</v>
      </c>
      <c r="E261" s="68">
        <f>D261*2</f>
        <v>860</v>
      </c>
      <c r="F261" s="235">
        <v>690</v>
      </c>
      <c r="G261" s="243" t="s">
        <v>124</v>
      </c>
      <c r="H261" s="14"/>
      <c r="I261" s="15"/>
    </row>
    <row r="262" spans="1:13">
      <c r="A262" t="str">
        <f t="shared" si="16"/>
        <v/>
      </c>
      <c r="B262" s="154" t="s">
        <v>62</v>
      </c>
      <c r="C262" s="178" t="s">
        <v>46</v>
      </c>
      <c r="D262" s="68">
        <v>540</v>
      </c>
      <c r="E262" s="68">
        <f t="shared" ref="E262:E266" si="17">D262*2</f>
        <v>1080</v>
      </c>
      <c r="F262" s="235">
        <v>999</v>
      </c>
      <c r="G262" s="243" t="s">
        <v>124</v>
      </c>
      <c r="H262" s="14"/>
      <c r="I262" s="15"/>
    </row>
    <row r="263" spans="1:13">
      <c r="A263" t="str">
        <f t="shared" si="16"/>
        <v/>
      </c>
      <c r="B263" s="154" t="s">
        <v>103</v>
      </c>
      <c r="C263" s="178" t="s">
        <v>46</v>
      </c>
      <c r="D263" s="68">
        <v>800</v>
      </c>
      <c r="E263" s="68">
        <f t="shared" si="17"/>
        <v>1600</v>
      </c>
      <c r="F263" s="235">
        <v>1600</v>
      </c>
      <c r="G263" s="243" t="s">
        <v>124</v>
      </c>
      <c r="H263" s="14"/>
      <c r="I263" s="15"/>
    </row>
    <row r="264" spans="1:13">
      <c r="A264" t="str">
        <f t="shared" si="16"/>
        <v/>
      </c>
      <c r="B264" s="154" t="s">
        <v>104</v>
      </c>
      <c r="C264" s="178" t="s">
        <v>46</v>
      </c>
      <c r="D264" s="68">
        <v>1020</v>
      </c>
      <c r="E264" s="68">
        <f t="shared" si="17"/>
        <v>2040</v>
      </c>
      <c r="F264" s="235">
        <v>2040</v>
      </c>
      <c r="G264" s="243" t="s">
        <v>124</v>
      </c>
      <c r="H264" s="64"/>
      <c r="I264" s="95"/>
      <c r="J264" s="118"/>
      <c r="K264" s="66"/>
      <c r="L264" s="66"/>
      <c r="M264" s="66"/>
    </row>
    <row r="265" spans="1:13">
      <c r="A265" t="str">
        <f t="shared" si="16"/>
        <v/>
      </c>
      <c r="B265" s="154" t="s">
        <v>105</v>
      </c>
      <c r="C265" s="178" t="s">
        <v>46</v>
      </c>
      <c r="D265" s="68">
        <v>1200</v>
      </c>
      <c r="E265" s="68">
        <f t="shared" si="17"/>
        <v>2400</v>
      </c>
      <c r="F265" s="235">
        <v>2400</v>
      </c>
      <c r="G265" s="243" t="s">
        <v>124</v>
      </c>
      <c r="H265" s="14"/>
      <c r="I265" s="15"/>
    </row>
    <row r="266" spans="1:13">
      <c r="A266" t="str">
        <f t="shared" si="16"/>
        <v/>
      </c>
      <c r="B266" s="154" t="s">
        <v>106</v>
      </c>
      <c r="C266" s="178" t="s">
        <v>46</v>
      </c>
      <c r="D266" s="68">
        <v>1450</v>
      </c>
      <c r="E266" s="68">
        <f t="shared" si="17"/>
        <v>2900</v>
      </c>
      <c r="F266" s="235">
        <v>2900</v>
      </c>
      <c r="G266" s="243" t="s">
        <v>124</v>
      </c>
      <c r="H266" s="14"/>
      <c r="I266" s="15"/>
    </row>
    <row r="267" spans="1:13">
      <c r="A267" t="str">
        <f t="shared" si="16"/>
        <v/>
      </c>
      <c r="B267" s="154"/>
      <c r="C267" s="178"/>
      <c r="D267" s="68"/>
      <c r="E267" s="68"/>
      <c r="F267" s="235"/>
      <c r="G267" s="243"/>
      <c r="H267" s="14"/>
      <c r="I267" s="15"/>
    </row>
    <row r="268" spans="1:13">
      <c r="A268" t="str">
        <f t="shared" si="16"/>
        <v/>
      </c>
      <c r="B268" s="14"/>
      <c r="C268" s="167"/>
      <c r="D268" s="68"/>
      <c r="E268" s="68"/>
      <c r="F268" s="27"/>
      <c r="G268" s="14"/>
      <c r="H268" s="14"/>
      <c r="I268" s="15"/>
    </row>
    <row r="269" spans="1:13">
      <c r="A269" t="str">
        <f t="shared" si="16"/>
        <v/>
      </c>
      <c r="B269" s="13"/>
      <c r="C269" s="169" t="s">
        <v>79</v>
      </c>
      <c r="D269" s="67" t="s">
        <v>80</v>
      </c>
      <c r="E269" s="67" t="s">
        <v>81</v>
      </c>
      <c r="F269" s="65" t="s">
        <v>82</v>
      </c>
      <c r="G269" s="64" t="s">
        <v>83</v>
      </c>
      <c r="H269" s="189"/>
      <c r="I269" s="143"/>
    </row>
    <row r="270" spans="1:13">
      <c r="A270">
        <f t="shared" si="16"/>
        <v>269</v>
      </c>
      <c r="B270" s="148" t="s">
        <v>192</v>
      </c>
      <c r="C270" s="167"/>
      <c r="D270" s="68"/>
      <c r="E270" s="68"/>
      <c r="F270" s="27"/>
      <c r="G270" s="14"/>
      <c r="H270" s="189"/>
      <c r="I270" s="143"/>
    </row>
    <row r="271" spans="1:13">
      <c r="A271" t="str">
        <f t="shared" si="16"/>
        <v/>
      </c>
      <c r="B271" s="13" t="s">
        <v>194</v>
      </c>
      <c r="C271" s="167" t="s">
        <v>520</v>
      </c>
      <c r="D271" s="68">
        <v>148</v>
      </c>
      <c r="E271" s="68">
        <f>D271*2</f>
        <v>296</v>
      </c>
      <c r="F271" s="27">
        <v>276</v>
      </c>
      <c r="G271" s="14" t="s">
        <v>193</v>
      </c>
      <c r="H271" s="189"/>
      <c r="I271" s="143"/>
    </row>
    <row r="272" spans="1:13">
      <c r="A272" t="str">
        <f t="shared" si="16"/>
        <v/>
      </c>
      <c r="B272" s="13" t="s">
        <v>195</v>
      </c>
      <c r="C272" s="167" t="s">
        <v>521</v>
      </c>
      <c r="D272" s="68">
        <v>160</v>
      </c>
      <c r="E272" s="68">
        <f>D272*2</f>
        <v>320</v>
      </c>
      <c r="F272" s="27">
        <v>390</v>
      </c>
      <c r="G272" s="14" t="s">
        <v>193</v>
      </c>
      <c r="H272" s="189"/>
      <c r="I272" s="143"/>
    </row>
    <row r="273" spans="1:13">
      <c r="A273" t="str">
        <f t="shared" si="16"/>
        <v/>
      </c>
      <c r="B273" s="13"/>
      <c r="C273" s="167"/>
      <c r="D273" s="68"/>
      <c r="E273" s="68"/>
      <c r="F273" s="27"/>
      <c r="G273" s="14"/>
      <c r="H273" s="14"/>
      <c r="I273" s="15"/>
    </row>
    <row r="274" spans="1:13">
      <c r="A274">
        <f t="shared" si="16"/>
        <v>273</v>
      </c>
      <c r="B274" s="148" t="s">
        <v>111</v>
      </c>
      <c r="C274" s="169" t="s">
        <v>79</v>
      </c>
      <c r="D274" s="67" t="s">
        <v>80</v>
      </c>
      <c r="E274" s="67" t="s">
        <v>81</v>
      </c>
      <c r="F274" s="65" t="s">
        <v>82</v>
      </c>
      <c r="G274" s="64" t="s">
        <v>83</v>
      </c>
      <c r="H274" s="193"/>
      <c r="I274" s="185"/>
      <c r="J274" s="186"/>
      <c r="K274" s="356"/>
      <c r="L274" s="357"/>
    </row>
    <row r="275" spans="1:13">
      <c r="A275" t="str">
        <f t="shared" si="16"/>
        <v/>
      </c>
      <c r="B275" s="13" t="s">
        <v>496</v>
      </c>
      <c r="C275" s="167" t="s">
        <v>497</v>
      </c>
      <c r="D275" s="68"/>
      <c r="E275" s="68"/>
      <c r="F275" s="27">
        <v>187.2</v>
      </c>
      <c r="G275" s="14" t="s">
        <v>498</v>
      </c>
      <c r="H275" s="193"/>
      <c r="I275" s="185"/>
      <c r="J275" s="187"/>
      <c r="K275" s="356"/>
      <c r="L275" s="357"/>
      <c r="M275" s="66"/>
    </row>
    <row r="276" spans="1:13">
      <c r="A276" t="str">
        <f t="shared" si="16"/>
        <v/>
      </c>
      <c r="B276" s="13" t="s">
        <v>373</v>
      </c>
      <c r="C276" s="167" t="s">
        <v>374</v>
      </c>
      <c r="D276" s="68">
        <v>41</v>
      </c>
      <c r="E276" s="68"/>
      <c r="F276" s="27">
        <v>85</v>
      </c>
      <c r="G276" s="14" t="s">
        <v>112</v>
      </c>
      <c r="H276" s="193"/>
      <c r="I276" s="185"/>
      <c r="J276" s="187"/>
      <c r="K276" s="356"/>
      <c r="L276" s="357"/>
      <c r="M276" s="66"/>
    </row>
    <row r="277" spans="1:13">
      <c r="A277" t="str">
        <f t="shared" si="16"/>
        <v/>
      </c>
      <c r="B277" s="13" t="s">
        <v>477</v>
      </c>
      <c r="C277" s="167"/>
      <c r="D277" s="68">
        <v>24.6</v>
      </c>
      <c r="E277" s="68"/>
      <c r="F277" s="27">
        <v>51</v>
      </c>
      <c r="G277" s="14"/>
      <c r="H277" s="193"/>
      <c r="I277" s="185"/>
      <c r="J277" s="186"/>
      <c r="K277" s="356"/>
      <c r="L277" s="357"/>
    </row>
    <row r="278" spans="1:13">
      <c r="A278" t="str">
        <f t="shared" si="16"/>
        <v/>
      </c>
      <c r="B278" s="13" t="s">
        <v>113</v>
      </c>
      <c r="C278" s="167" t="s">
        <v>116</v>
      </c>
      <c r="D278" s="68">
        <v>21</v>
      </c>
      <c r="E278" s="68"/>
      <c r="F278" s="27">
        <v>53.5</v>
      </c>
      <c r="G278" s="14" t="s">
        <v>112</v>
      </c>
      <c r="H278" s="14"/>
      <c r="I278" s="15"/>
    </row>
    <row r="279" spans="1:13" ht="15.75" customHeight="1">
      <c r="A279" t="str">
        <f t="shared" si="16"/>
        <v/>
      </c>
      <c r="B279" s="13" t="s">
        <v>114</v>
      </c>
      <c r="C279" s="167" t="s">
        <v>115</v>
      </c>
      <c r="D279" s="68">
        <v>21.5</v>
      </c>
      <c r="E279" s="68"/>
      <c r="F279" s="27">
        <v>50</v>
      </c>
      <c r="G279" s="14" t="s">
        <v>112</v>
      </c>
      <c r="H279" s="14"/>
      <c r="I279" s="15"/>
    </row>
    <row r="280" spans="1:13">
      <c r="A280" t="str">
        <f t="shared" si="16"/>
        <v/>
      </c>
      <c r="B280" s="13" t="s">
        <v>117</v>
      </c>
      <c r="C280" s="167" t="s">
        <v>118</v>
      </c>
      <c r="D280" s="68">
        <v>8</v>
      </c>
      <c r="E280" s="68"/>
      <c r="F280" s="27">
        <v>24</v>
      </c>
      <c r="G280" s="14" t="s">
        <v>112</v>
      </c>
      <c r="H280" s="183"/>
      <c r="I280" s="162"/>
    </row>
    <row r="281" spans="1:13">
      <c r="A281" t="str">
        <f t="shared" si="16"/>
        <v/>
      </c>
      <c r="B281" s="13" t="s">
        <v>119</v>
      </c>
      <c r="C281" s="167" t="s">
        <v>120</v>
      </c>
      <c r="D281" s="68">
        <v>10</v>
      </c>
      <c r="E281" s="68"/>
      <c r="F281" s="27">
        <v>30</v>
      </c>
      <c r="G281" s="14" t="s">
        <v>112</v>
      </c>
      <c r="H281" s="183"/>
      <c r="I281" s="162"/>
    </row>
    <row r="282" spans="1:13">
      <c r="A282" t="str">
        <f t="shared" si="16"/>
        <v/>
      </c>
      <c r="B282" s="13"/>
      <c r="C282" s="167"/>
      <c r="D282" s="68"/>
      <c r="E282" s="68"/>
      <c r="F282" s="27"/>
      <c r="G282" s="14"/>
      <c r="H282" s="183"/>
      <c r="I282" s="162"/>
    </row>
    <row r="283" spans="1:13">
      <c r="A283" t="str">
        <f t="shared" si="16"/>
        <v/>
      </c>
      <c r="B283" s="13" t="s">
        <v>478</v>
      </c>
      <c r="C283" s="167" t="s">
        <v>479</v>
      </c>
      <c r="D283" s="68">
        <v>66</v>
      </c>
      <c r="E283" s="68"/>
      <c r="F283" s="27">
        <v>240</v>
      </c>
      <c r="G283" s="14" t="s">
        <v>112</v>
      </c>
      <c r="H283" s="183" t="s">
        <v>480</v>
      </c>
      <c r="I283" s="162"/>
    </row>
    <row r="284" spans="1:13">
      <c r="A284" t="str">
        <f t="shared" si="16"/>
        <v/>
      </c>
      <c r="B284" s="13" t="s">
        <v>481</v>
      </c>
      <c r="C284" s="167" t="s">
        <v>482</v>
      </c>
      <c r="D284" s="68">
        <v>99</v>
      </c>
      <c r="E284" s="68"/>
      <c r="F284" s="27">
        <v>375</v>
      </c>
      <c r="G284" s="14" t="s">
        <v>112</v>
      </c>
      <c r="H284" s="14" t="s">
        <v>483</v>
      </c>
      <c r="I284" s="162"/>
    </row>
    <row r="285" spans="1:13">
      <c r="A285" t="str">
        <f t="shared" si="16"/>
        <v/>
      </c>
      <c r="B285" s="13" t="s">
        <v>484</v>
      </c>
      <c r="C285" s="140" t="s">
        <v>485</v>
      </c>
      <c r="D285" s="68">
        <v>132</v>
      </c>
      <c r="E285" s="68"/>
      <c r="F285" s="27">
        <v>575</v>
      </c>
      <c r="G285" s="14" t="s">
        <v>112</v>
      </c>
      <c r="H285" s="184" t="s">
        <v>486</v>
      </c>
      <c r="I285" s="162"/>
    </row>
    <row r="286" spans="1:13">
      <c r="A286" t="str">
        <f t="shared" si="16"/>
        <v/>
      </c>
      <c r="B286" s="13"/>
      <c r="C286" s="167"/>
      <c r="D286" s="68"/>
      <c r="E286" s="68"/>
      <c r="F286" s="27"/>
      <c r="G286" s="14"/>
      <c r="H286" s="14"/>
      <c r="I286" s="162"/>
    </row>
    <row r="287" spans="1:13">
      <c r="A287">
        <f t="shared" si="16"/>
        <v>286</v>
      </c>
      <c r="B287" s="63" t="s">
        <v>110</v>
      </c>
      <c r="C287" s="169" t="s">
        <v>79</v>
      </c>
      <c r="D287" s="67" t="s">
        <v>80</v>
      </c>
      <c r="E287" s="67" t="s">
        <v>81</v>
      </c>
      <c r="F287" s="65" t="s">
        <v>82</v>
      </c>
      <c r="G287" s="64" t="s">
        <v>83</v>
      </c>
      <c r="H287" s="14"/>
      <c r="I287" s="15"/>
    </row>
    <row r="288" spans="1:13">
      <c r="A288" t="str">
        <f t="shared" si="16"/>
        <v/>
      </c>
      <c r="B288" s="13" t="s">
        <v>487</v>
      </c>
      <c r="C288" s="167" t="s">
        <v>488</v>
      </c>
      <c r="D288" s="68"/>
      <c r="E288" s="68"/>
      <c r="F288" s="27">
        <v>170</v>
      </c>
      <c r="G288" s="14"/>
      <c r="H288" s="14"/>
      <c r="I288" s="15"/>
    </row>
    <row r="289" spans="1:10">
      <c r="A289" t="str">
        <f t="shared" si="16"/>
        <v/>
      </c>
      <c r="B289" s="13" t="s">
        <v>489</v>
      </c>
      <c r="C289" s="167" t="s">
        <v>490</v>
      </c>
      <c r="D289" s="68"/>
      <c r="E289" s="68"/>
      <c r="F289" s="27">
        <v>230</v>
      </c>
      <c r="G289" s="14"/>
      <c r="H289" s="14"/>
      <c r="I289" s="15"/>
    </row>
    <row r="290" spans="1:10">
      <c r="A290" t="str">
        <f t="shared" si="16"/>
        <v/>
      </c>
      <c r="B290" s="13" t="s">
        <v>491</v>
      </c>
      <c r="C290" s="167" t="s">
        <v>492</v>
      </c>
      <c r="D290" s="68"/>
      <c r="E290" s="68"/>
      <c r="F290" s="27">
        <v>490</v>
      </c>
      <c r="G290" s="14"/>
      <c r="H290" s="14"/>
      <c r="I290" s="15"/>
    </row>
    <row r="291" spans="1:10">
      <c r="A291" t="str">
        <f t="shared" si="16"/>
        <v/>
      </c>
      <c r="B291" s="13" t="s">
        <v>493</v>
      </c>
      <c r="C291" s="167" t="s">
        <v>494</v>
      </c>
      <c r="D291" s="68"/>
      <c r="E291" s="68"/>
      <c r="F291" s="27">
        <v>19.899999999999999</v>
      </c>
      <c r="G291" s="14"/>
      <c r="H291" s="14"/>
      <c r="I291" s="15"/>
    </row>
    <row r="292" spans="1:10">
      <c r="A292" t="str">
        <f t="shared" si="16"/>
        <v/>
      </c>
      <c r="B292" s="13" t="s">
        <v>495</v>
      </c>
      <c r="C292" s="167"/>
      <c r="D292" s="68"/>
      <c r="E292" s="68"/>
      <c r="F292" s="27">
        <v>55</v>
      </c>
      <c r="G292" s="14"/>
      <c r="H292" s="14"/>
      <c r="I292" s="15"/>
    </row>
    <row r="293" spans="1:10">
      <c r="A293" t="str">
        <f t="shared" si="16"/>
        <v/>
      </c>
      <c r="B293" s="144" t="s">
        <v>38</v>
      </c>
      <c r="C293" s="170" t="s">
        <v>39</v>
      </c>
      <c r="D293" s="68">
        <v>68.48</v>
      </c>
      <c r="E293" s="68">
        <f>D293*2</f>
        <v>136.96</v>
      </c>
      <c r="F293" s="230">
        <v>145</v>
      </c>
      <c r="G293" s="238" t="s">
        <v>40</v>
      </c>
      <c r="H293" s="14"/>
      <c r="I293" s="15"/>
    </row>
    <row r="294" spans="1:10" ht="15" thickBot="1">
      <c r="A294" t="str">
        <f t="shared" si="16"/>
        <v/>
      </c>
      <c r="B294" s="223" t="s">
        <v>56</v>
      </c>
      <c r="C294" s="224" t="s">
        <v>57</v>
      </c>
      <c r="D294" s="180">
        <v>261.17</v>
      </c>
      <c r="E294" s="180">
        <v>496.22</v>
      </c>
      <c r="F294" s="236">
        <v>520</v>
      </c>
      <c r="G294" s="244" t="s">
        <v>40</v>
      </c>
      <c r="H294" s="156"/>
      <c r="I294" s="181"/>
    </row>
    <row r="295" spans="1:10" s="200" customFormat="1" ht="15" thickTop="1">
      <c r="A295" t="str">
        <f t="shared" ref="A239:A302" si="18">IF(LEFT(B295)="x",ROW(A250),"")</f>
        <v/>
      </c>
      <c r="B295" s="198"/>
      <c r="C295" s="220"/>
      <c r="D295" s="197"/>
      <c r="E295" s="197"/>
      <c r="F295" s="212"/>
      <c r="G295" s="198"/>
      <c r="H295" s="198"/>
      <c r="I295" s="198"/>
      <c r="J295" s="199"/>
    </row>
    <row r="296" spans="1:10" s="200" customFormat="1">
      <c r="A296" t="str">
        <f t="shared" si="18"/>
        <v/>
      </c>
      <c r="B296" s="198"/>
      <c r="C296" s="220"/>
      <c r="D296" s="197"/>
      <c r="E296" s="197"/>
      <c r="F296" s="212"/>
      <c r="G296" s="198"/>
      <c r="H296" s="207"/>
      <c r="I296" s="198"/>
      <c r="J296" s="199"/>
    </row>
    <row r="297" spans="1:10" s="200" customFormat="1">
      <c r="A297" t="str">
        <f t="shared" si="18"/>
        <v/>
      </c>
      <c r="B297" s="198"/>
      <c r="C297" s="220"/>
      <c r="D297" s="197"/>
      <c r="E297" s="197"/>
      <c r="F297" s="212"/>
      <c r="G297" s="198"/>
      <c r="H297" s="207"/>
      <c r="I297" s="198"/>
      <c r="J297" s="199"/>
    </row>
    <row r="298" spans="1:10" s="200" customFormat="1">
      <c r="A298" t="str">
        <f t="shared" si="18"/>
        <v/>
      </c>
      <c r="B298" s="198"/>
      <c r="C298" s="220"/>
      <c r="D298" s="197"/>
      <c r="E298" s="197"/>
      <c r="F298" s="212"/>
      <c r="G298" s="198"/>
      <c r="H298" s="210"/>
      <c r="I298" s="198"/>
      <c r="J298" s="199"/>
    </row>
    <row r="299" spans="1:10" s="200" customFormat="1">
      <c r="A299" t="str">
        <f t="shared" si="18"/>
        <v/>
      </c>
      <c r="B299" s="198"/>
      <c r="C299" s="217"/>
      <c r="D299" s="218"/>
      <c r="E299" s="195"/>
      <c r="F299" s="195"/>
      <c r="G299" s="219"/>
      <c r="H299" s="210"/>
      <c r="I299" s="198"/>
      <c r="J299" s="199"/>
    </row>
    <row r="300" spans="1:10" s="200" customFormat="1">
      <c r="A300" t="str">
        <f t="shared" si="18"/>
        <v/>
      </c>
      <c r="B300" s="198"/>
      <c r="C300" s="211"/>
      <c r="D300" s="205"/>
      <c r="E300" s="197"/>
      <c r="F300" s="197"/>
      <c r="G300" s="212"/>
      <c r="H300" s="210"/>
      <c r="I300" s="198"/>
      <c r="J300" s="199"/>
    </row>
    <row r="301" spans="1:10" s="200" customFormat="1">
      <c r="A301" t="str">
        <f t="shared" si="18"/>
        <v/>
      </c>
      <c r="B301" s="198"/>
      <c r="C301" s="213"/>
      <c r="D301" s="214"/>
      <c r="E301" s="195"/>
      <c r="F301" s="195"/>
      <c r="G301" s="215"/>
      <c r="H301" s="210"/>
      <c r="I301" s="198"/>
      <c r="J301" s="199"/>
    </row>
    <row r="302" spans="1:10" s="200" customFormat="1">
      <c r="A302" t="str">
        <f t="shared" si="18"/>
        <v/>
      </c>
      <c r="B302" s="198"/>
      <c r="C302" s="213"/>
      <c r="D302" s="214"/>
      <c r="E302" s="195"/>
      <c r="F302" s="195"/>
      <c r="G302" s="215"/>
      <c r="H302" s="210"/>
      <c r="I302" s="198"/>
      <c r="J302" s="199"/>
    </row>
    <row r="303" spans="1:10" s="200" customFormat="1">
      <c r="A303" t="str">
        <f t="shared" ref="A303:A347" si="19">IF(LEFT(B303)="x",ROW(A258),"")</f>
        <v/>
      </c>
      <c r="B303" s="198"/>
      <c r="C303" s="204"/>
      <c r="D303" s="209"/>
      <c r="E303" s="195"/>
      <c r="F303" s="195"/>
      <c r="G303" s="206"/>
      <c r="H303" s="210"/>
      <c r="I303" s="198"/>
      <c r="J303" s="199"/>
    </row>
    <row r="304" spans="1:10" s="200" customFormat="1">
      <c r="A304" t="str">
        <f t="shared" si="19"/>
        <v/>
      </c>
      <c r="B304" s="198"/>
      <c r="C304" s="204"/>
      <c r="D304" s="209"/>
      <c r="E304" s="195"/>
      <c r="F304" s="195"/>
      <c r="G304" s="206"/>
      <c r="H304" s="210"/>
      <c r="I304" s="198"/>
      <c r="J304" s="199"/>
    </row>
    <row r="305" spans="1:10" s="200" customFormat="1">
      <c r="A305" t="str">
        <f t="shared" si="19"/>
        <v/>
      </c>
      <c r="B305" s="198"/>
      <c r="C305" s="204"/>
      <c r="D305" s="209"/>
      <c r="E305" s="195"/>
      <c r="F305" s="195"/>
      <c r="G305" s="206"/>
      <c r="H305" s="210"/>
      <c r="I305" s="198"/>
      <c r="J305" s="199"/>
    </row>
    <row r="306" spans="1:10" s="200" customFormat="1">
      <c r="A306" t="str">
        <f t="shared" si="19"/>
        <v/>
      </c>
      <c r="B306" s="198"/>
      <c r="C306" s="204"/>
      <c r="D306" s="209"/>
      <c r="E306" s="195"/>
      <c r="F306" s="195"/>
      <c r="G306" s="206"/>
      <c r="H306" s="210"/>
      <c r="I306" s="198"/>
      <c r="J306" s="199"/>
    </row>
    <row r="307" spans="1:10" s="200" customFormat="1">
      <c r="A307" t="str">
        <f t="shared" si="19"/>
        <v/>
      </c>
      <c r="B307" s="198"/>
      <c r="C307" s="204"/>
      <c r="D307" s="209"/>
      <c r="E307" s="195"/>
      <c r="F307" s="195"/>
      <c r="G307" s="206"/>
      <c r="H307" s="210"/>
      <c r="I307" s="198"/>
      <c r="J307" s="199"/>
    </row>
    <row r="308" spans="1:10" s="200" customFormat="1">
      <c r="A308" t="str">
        <f t="shared" si="19"/>
        <v/>
      </c>
      <c r="B308" s="198"/>
      <c r="C308" s="204"/>
      <c r="D308" s="209"/>
      <c r="E308" s="195"/>
      <c r="F308" s="195"/>
      <c r="G308" s="206"/>
      <c r="H308" s="210"/>
      <c r="I308" s="198"/>
      <c r="J308" s="199"/>
    </row>
    <row r="309" spans="1:10" s="200" customFormat="1">
      <c r="A309" t="str">
        <f t="shared" si="19"/>
        <v/>
      </c>
      <c r="B309" s="198"/>
      <c r="C309" s="204"/>
      <c r="D309" s="209"/>
      <c r="E309" s="195"/>
      <c r="F309" s="195"/>
      <c r="G309" s="206"/>
      <c r="H309" s="198"/>
      <c r="I309" s="198"/>
      <c r="J309" s="199"/>
    </row>
    <row r="310" spans="1:10" s="200" customFormat="1">
      <c r="A310" t="str">
        <f t="shared" si="19"/>
        <v/>
      </c>
      <c r="B310" s="198"/>
      <c r="C310" s="204"/>
      <c r="D310" s="209"/>
      <c r="E310" s="195"/>
      <c r="F310" s="195"/>
      <c r="G310" s="206"/>
      <c r="H310" s="210"/>
      <c r="I310" s="198"/>
      <c r="J310" s="199"/>
    </row>
    <row r="311" spans="1:10" s="200" customFormat="1">
      <c r="A311" t="str">
        <f t="shared" si="19"/>
        <v/>
      </c>
      <c r="B311" s="198"/>
      <c r="C311" s="204"/>
      <c r="D311" s="209"/>
      <c r="E311" s="195"/>
      <c r="F311" s="195"/>
      <c r="G311" s="206"/>
      <c r="H311" s="210"/>
      <c r="I311" s="198"/>
      <c r="J311" s="199"/>
    </row>
    <row r="312" spans="1:10" s="200" customFormat="1">
      <c r="A312" t="str">
        <f t="shared" si="19"/>
        <v/>
      </c>
      <c r="B312" s="198"/>
      <c r="C312" s="204"/>
      <c r="D312" s="205"/>
      <c r="E312" s="195"/>
      <c r="F312" s="195"/>
      <c r="G312" s="206"/>
      <c r="H312" s="210"/>
      <c r="I312" s="198"/>
      <c r="J312" s="199"/>
    </row>
    <row r="313" spans="1:10" s="200" customFormat="1">
      <c r="A313" t="str">
        <f t="shared" si="19"/>
        <v/>
      </c>
      <c r="B313" s="198"/>
      <c r="C313" s="204"/>
      <c r="D313" s="209"/>
      <c r="E313" s="195"/>
      <c r="F313" s="195"/>
      <c r="G313" s="206"/>
      <c r="H313" s="210"/>
      <c r="I313" s="198"/>
      <c r="J313" s="199"/>
    </row>
    <row r="314" spans="1:10" s="200" customFormat="1">
      <c r="A314" t="str">
        <f t="shared" si="19"/>
        <v/>
      </c>
      <c r="B314" s="198"/>
      <c r="C314" s="211"/>
      <c r="D314" s="205"/>
      <c r="E314" s="197"/>
      <c r="F314" s="197"/>
      <c r="G314" s="212"/>
      <c r="H314" s="221"/>
      <c r="I314" s="198"/>
      <c r="J314" s="199"/>
    </row>
    <row r="315" spans="1:10" s="200" customFormat="1">
      <c r="A315" t="str">
        <f t="shared" si="19"/>
        <v/>
      </c>
      <c r="B315" s="198"/>
      <c r="C315" s="204"/>
      <c r="D315" s="209"/>
      <c r="E315" s="195"/>
      <c r="F315" s="195"/>
      <c r="G315" s="206"/>
      <c r="H315" s="210"/>
      <c r="I315" s="198"/>
      <c r="J315" s="199"/>
    </row>
    <row r="316" spans="1:10" s="200" customFormat="1">
      <c r="A316" t="str">
        <f t="shared" si="19"/>
        <v/>
      </c>
      <c r="B316" s="198"/>
      <c r="C316" s="204"/>
      <c r="D316" s="205"/>
      <c r="E316" s="195"/>
      <c r="F316" s="195"/>
      <c r="G316" s="206"/>
      <c r="H316" s="210"/>
      <c r="I316" s="198"/>
      <c r="J316" s="199"/>
    </row>
    <row r="317" spans="1:10" s="200" customFormat="1">
      <c r="A317" t="str">
        <f t="shared" si="19"/>
        <v/>
      </c>
      <c r="B317" s="198"/>
      <c r="C317" s="204"/>
      <c r="D317" s="209"/>
      <c r="E317" s="195"/>
      <c r="F317" s="195"/>
      <c r="G317" s="206"/>
      <c r="H317" s="210"/>
      <c r="I317" s="198"/>
      <c r="J317" s="199"/>
    </row>
    <row r="318" spans="1:10" s="200" customFormat="1">
      <c r="A318" t="str">
        <f t="shared" si="19"/>
        <v/>
      </c>
      <c r="B318" s="198"/>
      <c r="C318" s="204"/>
      <c r="D318" s="209"/>
      <c r="E318" s="195"/>
      <c r="F318" s="195"/>
      <c r="G318" s="206"/>
      <c r="H318" s="210"/>
      <c r="I318" s="198"/>
      <c r="J318" s="199"/>
    </row>
    <row r="319" spans="1:10" s="200" customFormat="1">
      <c r="A319" t="str">
        <f t="shared" si="19"/>
        <v/>
      </c>
      <c r="B319" s="198"/>
      <c r="C319" s="222"/>
      <c r="D319" s="209"/>
      <c r="E319" s="195"/>
      <c r="F319" s="195"/>
      <c r="G319" s="206"/>
      <c r="H319" s="210"/>
      <c r="I319" s="198"/>
      <c r="J319" s="199"/>
    </row>
    <row r="320" spans="1:10" s="200" customFormat="1">
      <c r="A320" t="str">
        <f t="shared" si="19"/>
        <v/>
      </c>
      <c r="B320" s="198"/>
      <c r="C320" s="204"/>
      <c r="D320" s="209"/>
      <c r="E320" s="195"/>
      <c r="F320" s="195"/>
      <c r="G320" s="206"/>
      <c r="H320" s="198"/>
      <c r="I320" s="198"/>
      <c r="J320" s="199"/>
    </row>
    <row r="321" spans="1:10" s="200" customFormat="1">
      <c r="A321" t="str">
        <f t="shared" si="19"/>
        <v/>
      </c>
      <c r="B321" s="198"/>
      <c r="C321" s="204"/>
      <c r="D321" s="209"/>
      <c r="E321" s="195"/>
      <c r="F321" s="195"/>
      <c r="G321" s="206"/>
      <c r="H321" s="210"/>
      <c r="I321" s="198"/>
      <c r="J321" s="199"/>
    </row>
    <row r="322" spans="1:10" s="200" customFormat="1">
      <c r="A322" t="str">
        <f t="shared" si="19"/>
        <v/>
      </c>
      <c r="B322" s="198"/>
      <c r="C322" s="204"/>
      <c r="D322" s="205"/>
      <c r="E322" s="195"/>
      <c r="F322" s="195"/>
      <c r="G322" s="206"/>
      <c r="H322" s="207"/>
      <c r="I322" s="198"/>
      <c r="J322" s="208"/>
    </row>
    <row r="323" spans="1:10" s="200" customFormat="1">
      <c r="A323" t="str">
        <f t="shared" si="19"/>
        <v/>
      </c>
      <c r="B323" s="198"/>
      <c r="C323" s="204"/>
      <c r="D323" s="209"/>
      <c r="E323" s="195"/>
      <c r="F323" s="195"/>
      <c r="G323" s="206"/>
      <c r="H323" s="210"/>
      <c r="I323" s="198"/>
      <c r="J323" s="208"/>
    </row>
    <row r="324" spans="1:10" s="200" customFormat="1">
      <c r="A324" t="str">
        <f t="shared" si="19"/>
        <v/>
      </c>
      <c r="B324" s="198"/>
      <c r="C324" s="204"/>
      <c r="D324" s="209"/>
      <c r="E324" s="195"/>
      <c r="F324" s="195"/>
      <c r="G324" s="206"/>
      <c r="H324" s="210"/>
      <c r="I324" s="198"/>
      <c r="J324" s="208"/>
    </row>
    <row r="325" spans="1:10" s="200" customFormat="1">
      <c r="A325" t="str">
        <f t="shared" si="19"/>
        <v/>
      </c>
      <c r="B325" s="198"/>
      <c r="C325" s="211"/>
      <c r="D325" s="205"/>
      <c r="E325" s="197"/>
      <c r="F325" s="197"/>
      <c r="G325" s="212"/>
      <c r="H325" s="210"/>
      <c r="I325" s="198"/>
      <c r="J325" s="208"/>
    </row>
    <row r="326" spans="1:10" s="200" customFormat="1">
      <c r="A326" t="str">
        <f t="shared" si="19"/>
        <v/>
      </c>
      <c r="B326" s="198"/>
      <c r="C326" s="204"/>
      <c r="D326" s="209"/>
      <c r="E326" s="195"/>
      <c r="F326" s="195"/>
      <c r="G326" s="206"/>
      <c r="H326" s="210"/>
      <c r="I326" s="198"/>
      <c r="J326" s="208"/>
    </row>
    <row r="327" spans="1:10" s="200" customFormat="1">
      <c r="A327" t="str">
        <f t="shared" si="19"/>
        <v/>
      </c>
      <c r="B327" s="198"/>
      <c r="C327" s="213"/>
      <c r="D327" s="214"/>
      <c r="E327" s="195"/>
      <c r="F327" s="195"/>
      <c r="G327" s="215"/>
      <c r="H327" s="207"/>
      <c r="I327" s="198"/>
      <c r="J327" s="208"/>
    </row>
    <row r="328" spans="1:10" s="200" customFormat="1">
      <c r="A328" t="str">
        <f t="shared" si="19"/>
        <v/>
      </c>
      <c r="B328" s="198"/>
      <c r="C328" s="204"/>
      <c r="D328" s="209"/>
      <c r="E328" s="195"/>
      <c r="F328" s="195"/>
      <c r="G328" s="206"/>
      <c r="H328" s="210"/>
      <c r="I328" s="198"/>
      <c r="J328" s="208"/>
    </row>
    <row r="329" spans="1:10" s="200" customFormat="1">
      <c r="A329" t="str">
        <f t="shared" si="19"/>
        <v/>
      </c>
      <c r="B329" s="198"/>
      <c r="C329" s="204"/>
      <c r="D329" s="209"/>
      <c r="E329" s="195"/>
      <c r="F329" s="195"/>
      <c r="G329" s="206"/>
      <c r="H329" s="210"/>
      <c r="I329" s="198"/>
      <c r="J329" s="208"/>
    </row>
    <row r="330" spans="1:10" s="200" customFormat="1">
      <c r="A330" t="str">
        <f t="shared" si="19"/>
        <v/>
      </c>
      <c r="B330" s="198"/>
      <c r="C330" s="204"/>
      <c r="D330" s="209"/>
      <c r="E330" s="195"/>
      <c r="F330" s="195"/>
      <c r="G330" s="206"/>
      <c r="H330" s="210"/>
      <c r="I330" s="198"/>
      <c r="J330" s="208"/>
    </row>
    <row r="331" spans="1:10" s="200" customFormat="1">
      <c r="A331" t="str">
        <f t="shared" si="19"/>
        <v/>
      </c>
      <c r="B331" s="198"/>
      <c r="C331" s="204"/>
      <c r="D331" s="209"/>
      <c r="E331" s="195"/>
      <c r="F331" s="195"/>
      <c r="G331" s="206"/>
      <c r="H331" s="210"/>
      <c r="I331" s="198"/>
      <c r="J331" s="208"/>
    </row>
    <row r="332" spans="1:10" s="200" customFormat="1">
      <c r="A332" t="str">
        <f t="shared" si="19"/>
        <v/>
      </c>
      <c r="B332" s="198"/>
      <c r="C332" s="213"/>
      <c r="D332" s="214"/>
      <c r="E332" s="195"/>
      <c r="F332" s="195"/>
      <c r="G332" s="215"/>
      <c r="H332" s="210"/>
      <c r="I332" s="198"/>
      <c r="J332" s="208"/>
    </row>
    <row r="333" spans="1:10" s="200" customFormat="1">
      <c r="A333" t="str">
        <f t="shared" si="19"/>
        <v/>
      </c>
      <c r="B333" s="198"/>
      <c r="C333" s="204"/>
      <c r="D333" s="209"/>
      <c r="E333" s="195"/>
      <c r="F333" s="195"/>
      <c r="G333" s="206"/>
      <c r="H333" s="210"/>
      <c r="I333" s="198"/>
      <c r="J333" s="208"/>
    </row>
    <row r="334" spans="1:10" s="200" customFormat="1">
      <c r="A334" t="str">
        <f t="shared" si="19"/>
        <v/>
      </c>
      <c r="B334" s="198"/>
      <c r="C334" s="204"/>
      <c r="D334" s="205"/>
      <c r="E334" s="195"/>
      <c r="F334" s="195"/>
      <c r="G334" s="206"/>
      <c r="H334" s="210"/>
      <c r="I334" s="198"/>
      <c r="J334" s="208"/>
    </row>
    <row r="335" spans="1:10" s="200" customFormat="1">
      <c r="A335" t="str">
        <f t="shared" si="19"/>
        <v/>
      </c>
      <c r="B335" s="198"/>
      <c r="C335" s="204"/>
      <c r="D335" s="209"/>
      <c r="E335" s="195"/>
      <c r="F335" s="195"/>
      <c r="G335" s="206"/>
      <c r="H335" s="198"/>
      <c r="I335" s="198"/>
      <c r="J335" s="208"/>
    </row>
    <row r="336" spans="1:10" s="200" customFormat="1">
      <c r="A336" t="str">
        <f t="shared" si="19"/>
        <v/>
      </c>
      <c r="B336" s="198"/>
      <c r="C336" s="204"/>
      <c r="D336" s="209"/>
      <c r="E336" s="195"/>
      <c r="F336" s="195"/>
      <c r="G336" s="206"/>
      <c r="H336" s="216"/>
      <c r="I336" s="198"/>
      <c r="J336" s="208"/>
    </row>
    <row r="337" spans="1:10" s="200" customFormat="1">
      <c r="A337" t="str">
        <f t="shared" si="19"/>
        <v/>
      </c>
      <c r="B337" s="198"/>
      <c r="C337" s="204"/>
      <c r="D337" s="209"/>
      <c r="E337" s="195"/>
      <c r="F337" s="195"/>
      <c r="G337" s="206"/>
      <c r="H337" s="216"/>
      <c r="I337" s="198"/>
      <c r="J337" s="208"/>
    </row>
    <row r="338" spans="1:10" s="200" customFormat="1">
      <c r="A338" t="str">
        <f t="shared" si="19"/>
        <v/>
      </c>
      <c r="B338" s="198"/>
      <c r="C338" s="204"/>
      <c r="D338" s="205"/>
      <c r="E338" s="195"/>
      <c r="F338" s="195"/>
      <c r="G338" s="206"/>
      <c r="H338" s="210"/>
      <c r="I338" s="198"/>
      <c r="J338" s="208"/>
    </row>
    <row r="339" spans="1:10" s="200" customFormat="1">
      <c r="A339" t="str">
        <f t="shared" si="19"/>
        <v/>
      </c>
      <c r="B339" s="198"/>
      <c r="C339" s="204"/>
      <c r="D339" s="205"/>
      <c r="E339" s="195"/>
      <c r="F339" s="195"/>
      <c r="G339" s="206"/>
      <c r="H339" s="210"/>
      <c r="I339" s="198"/>
      <c r="J339" s="208"/>
    </row>
    <row r="340" spans="1:10" s="200" customFormat="1">
      <c r="A340" t="str">
        <f t="shared" si="19"/>
        <v/>
      </c>
      <c r="B340" s="198"/>
      <c r="C340" s="211"/>
      <c r="D340" s="205"/>
      <c r="E340" s="197"/>
      <c r="F340" s="197"/>
      <c r="G340" s="212"/>
      <c r="H340" s="210"/>
      <c r="I340" s="198"/>
      <c r="J340" s="208"/>
    </row>
    <row r="341" spans="1:10" s="200" customFormat="1">
      <c r="A341" t="str">
        <f t="shared" si="19"/>
        <v/>
      </c>
      <c r="B341" s="198"/>
      <c r="C341" s="217"/>
      <c r="D341" s="218"/>
      <c r="E341" s="195"/>
      <c r="F341" s="195"/>
      <c r="G341" s="219"/>
      <c r="H341" s="210"/>
      <c r="I341" s="198"/>
      <c r="J341" s="208"/>
    </row>
    <row r="342" spans="1:10" s="200" customFormat="1">
      <c r="A342" t="str">
        <f t="shared" si="19"/>
        <v/>
      </c>
      <c r="B342" s="198"/>
      <c r="C342" s="217"/>
      <c r="D342" s="218"/>
      <c r="E342" s="195"/>
      <c r="F342" s="195"/>
      <c r="G342" s="219"/>
      <c r="H342" s="210"/>
      <c r="I342" s="198"/>
      <c r="J342" s="208"/>
    </row>
    <row r="343" spans="1:10" s="200" customFormat="1">
      <c r="A343" t="str">
        <f t="shared" si="19"/>
        <v/>
      </c>
      <c r="B343" s="198"/>
      <c r="C343" s="204"/>
      <c r="D343" s="209"/>
      <c r="E343" s="195"/>
      <c r="F343" s="195"/>
      <c r="G343" s="206"/>
      <c r="H343" s="210"/>
      <c r="I343" s="198"/>
      <c r="J343" s="208"/>
    </row>
    <row r="344" spans="1:10" s="200" customFormat="1">
      <c r="A344" t="str">
        <f t="shared" si="19"/>
        <v/>
      </c>
      <c r="B344" s="198"/>
      <c r="C344" s="204"/>
      <c r="D344" s="209"/>
      <c r="E344" s="195"/>
      <c r="F344" s="195"/>
      <c r="G344" s="206"/>
      <c r="H344" s="210"/>
      <c r="I344" s="198"/>
      <c r="J344" s="208"/>
    </row>
    <row r="345" spans="1:10" s="200" customFormat="1">
      <c r="A345" t="str">
        <f t="shared" si="19"/>
        <v/>
      </c>
      <c r="B345" s="198"/>
      <c r="C345" s="204"/>
      <c r="D345" s="209"/>
      <c r="E345" s="195"/>
      <c r="F345" s="195"/>
      <c r="G345" s="206"/>
      <c r="H345" s="198"/>
      <c r="I345" s="198"/>
      <c r="J345" s="208"/>
    </row>
    <row r="346" spans="1:10" s="200" customFormat="1">
      <c r="A346" t="str">
        <f t="shared" si="19"/>
        <v/>
      </c>
      <c r="B346" s="198"/>
      <c r="C346" s="204"/>
      <c r="D346" s="209"/>
      <c r="E346" s="195"/>
      <c r="F346" s="195"/>
      <c r="G346" s="206"/>
      <c r="H346" s="198"/>
      <c r="I346" s="198"/>
      <c r="J346" s="208"/>
    </row>
    <row r="347" spans="1:10" s="200" customFormat="1">
      <c r="A347" t="str">
        <f t="shared" si="19"/>
        <v/>
      </c>
      <c r="B347" s="198"/>
      <c r="C347" s="204"/>
      <c r="D347" s="209"/>
      <c r="E347" s="195"/>
      <c r="F347" s="195"/>
      <c r="G347" s="206"/>
      <c r="H347" s="198"/>
      <c r="I347" s="198"/>
      <c r="J347" s="208"/>
    </row>
    <row r="348" spans="1:10" s="200" customFormat="1">
      <c r="A348" s="196"/>
      <c r="B348" s="198"/>
      <c r="C348" s="204"/>
      <c r="D348" s="209"/>
      <c r="E348" s="195"/>
      <c r="F348" s="195"/>
      <c r="G348" s="206"/>
      <c r="H348" s="198"/>
      <c r="I348" s="198"/>
      <c r="J348" s="208"/>
    </row>
    <row r="349" spans="1:10" s="200" customFormat="1">
      <c r="A349" s="196"/>
      <c r="B349" s="198"/>
      <c r="C349" s="204"/>
      <c r="D349" s="209"/>
      <c r="E349" s="195"/>
      <c r="F349" s="195"/>
      <c r="G349" s="206"/>
      <c r="H349" s="198"/>
      <c r="I349" s="198"/>
      <c r="J349" s="208"/>
    </row>
    <row r="350" spans="1:10" s="200" customFormat="1">
      <c r="A350" s="196"/>
      <c r="B350" s="198"/>
      <c r="C350" s="211"/>
      <c r="D350" s="205"/>
      <c r="E350" s="197"/>
      <c r="F350" s="197"/>
      <c r="G350" s="212"/>
      <c r="H350" s="198"/>
      <c r="I350" s="198"/>
      <c r="J350" s="208"/>
    </row>
    <row r="351" spans="1:10" s="200" customFormat="1">
      <c r="A351" s="196"/>
      <c r="B351" s="198"/>
      <c r="C351" s="211"/>
      <c r="D351" s="205"/>
      <c r="E351" s="197"/>
      <c r="F351" s="197"/>
      <c r="G351" s="212"/>
      <c r="H351" s="198"/>
      <c r="I351" s="198"/>
      <c r="J351" s="208"/>
    </row>
    <row r="352" spans="1:10" s="200" customFormat="1">
      <c r="A352" s="196"/>
      <c r="B352" s="198"/>
      <c r="C352" s="211"/>
      <c r="D352" s="205"/>
      <c r="E352" s="197"/>
      <c r="F352" s="197"/>
      <c r="G352" s="212"/>
      <c r="H352" s="198"/>
      <c r="I352" s="198"/>
      <c r="J352" s="208"/>
    </row>
    <row r="353" spans="1:10" s="200" customFormat="1">
      <c r="A353" s="196"/>
      <c r="B353" s="198"/>
      <c r="C353" s="211"/>
      <c r="D353" s="205"/>
      <c r="E353" s="197"/>
      <c r="F353" s="197"/>
      <c r="G353" s="212"/>
      <c r="H353" s="198"/>
      <c r="I353" s="198"/>
      <c r="J353" s="208"/>
    </row>
    <row r="354" spans="1:10" s="200" customFormat="1">
      <c r="A354" s="196"/>
      <c r="C354" s="201"/>
      <c r="D354" s="202"/>
      <c r="E354" s="202"/>
      <c r="F354" s="203"/>
      <c r="J354" s="199"/>
    </row>
    <row r="356" spans="1:10">
      <c r="B356" s="66"/>
    </row>
    <row r="357" spans="1:10">
      <c r="B357" s="66"/>
    </row>
  </sheetData>
  <mergeCells count="8">
    <mergeCell ref="K275:L275"/>
    <mergeCell ref="K276:L276"/>
    <mergeCell ref="K277:L277"/>
    <mergeCell ref="K156:M156"/>
    <mergeCell ref="K153:M153"/>
    <mergeCell ref="K154:M154"/>
    <mergeCell ref="K155:M155"/>
    <mergeCell ref="K274:L274"/>
  </mergeCells>
  <dataValidations disablePrompts="1" count="1">
    <dataValidation type="list" allowBlank="1" showInputMessage="1" showErrorMessage="1" sqref="J294 B1">
      <formula1>$B$2:$B$294</formula1>
    </dataValidation>
  </dataValidations>
  <pageMargins left="0.70866141732283472" right="0.70866141732283472" top="0.74803149606299213" bottom="0.74803149606299213" header="0.31496062992125984" footer="0.31496062992125984"/>
  <pageSetup paperSize="9" scale="56" fitToWidth="0" fitToHeight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F43"/>
  <sheetViews>
    <sheetView topLeftCell="A16" workbookViewId="0">
      <selection activeCell="D45" sqref="D45"/>
    </sheetView>
  </sheetViews>
  <sheetFormatPr baseColWidth="10" defaultColWidth="11.453125" defaultRowHeight="14.5"/>
  <cols>
    <col min="1" max="1" width="59.7265625" customWidth="1"/>
    <col min="2" max="2" width="20.1796875" customWidth="1"/>
    <col min="3" max="3" width="11.453125" style="106" customWidth="1"/>
    <col min="4" max="4" width="11.453125" customWidth="1"/>
  </cols>
  <sheetData>
    <row r="1" spans="1:3">
      <c r="A1" s="16" t="s">
        <v>101</v>
      </c>
      <c r="B1" s="16" t="s">
        <v>102</v>
      </c>
      <c r="C1" s="104">
        <v>0</v>
      </c>
    </row>
    <row r="2" spans="1:3">
      <c r="A2" s="16" t="s">
        <v>86</v>
      </c>
      <c r="B2" s="16"/>
      <c r="C2" s="104"/>
    </row>
    <row r="3" spans="1:3">
      <c r="A3" s="16" t="s">
        <v>137</v>
      </c>
      <c r="B3" s="16" t="s">
        <v>555</v>
      </c>
      <c r="C3" s="104">
        <v>22</v>
      </c>
    </row>
    <row r="4" spans="1:3">
      <c r="A4" s="16" t="s">
        <v>152</v>
      </c>
      <c r="B4" s="16" t="s">
        <v>556</v>
      </c>
      <c r="C4" s="104">
        <v>32</v>
      </c>
    </row>
    <row r="5" spans="1:3">
      <c r="A5" s="16" t="s">
        <v>165</v>
      </c>
      <c r="B5" s="16" t="s">
        <v>557</v>
      </c>
      <c r="C5" s="104">
        <v>42</v>
      </c>
    </row>
    <row r="6" spans="1:3">
      <c r="A6" s="16" t="s">
        <v>166</v>
      </c>
      <c r="B6" s="16" t="s">
        <v>558</v>
      </c>
      <c r="C6" s="104">
        <v>52</v>
      </c>
    </row>
    <row r="7" spans="1:3">
      <c r="A7" s="16" t="s">
        <v>154</v>
      </c>
      <c r="B7" s="16" t="s">
        <v>153</v>
      </c>
      <c r="C7" s="104">
        <v>215</v>
      </c>
    </row>
    <row r="8" spans="1:3">
      <c r="A8" s="16" t="s">
        <v>86</v>
      </c>
      <c r="B8" s="16"/>
      <c r="C8" s="104"/>
    </row>
    <row r="9" spans="1:3">
      <c r="A9" s="16" t="s">
        <v>133</v>
      </c>
      <c r="B9" s="16" t="s">
        <v>556</v>
      </c>
      <c r="C9" s="104">
        <v>32</v>
      </c>
    </row>
    <row r="10" spans="1:3">
      <c r="A10" s="16" t="s">
        <v>134</v>
      </c>
      <c r="B10" s="16" t="s">
        <v>557</v>
      </c>
      <c r="C10" s="104">
        <v>42</v>
      </c>
    </row>
    <row r="11" spans="1:3">
      <c r="A11" s="16" t="s">
        <v>135</v>
      </c>
      <c r="B11" s="16" t="s">
        <v>558</v>
      </c>
      <c r="C11" s="104">
        <v>52</v>
      </c>
    </row>
    <row r="12" spans="1:3">
      <c r="A12" s="16" t="s">
        <v>136</v>
      </c>
      <c r="B12" s="16" t="s">
        <v>559</v>
      </c>
      <c r="C12" s="104">
        <v>62</v>
      </c>
    </row>
    <row r="13" spans="1:3">
      <c r="A13" s="16" t="s">
        <v>88</v>
      </c>
      <c r="B13" s="16" t="s">
        <v>560</v>
      </c>
      <c r="C13" s="104">
        <v>72</v>
      </c>
    </row>
    <row r="14" spans="1:3">
      <c r="A14" s="16" t="s">
        <v>66</v>
      </c>
      <c r="B14" s="16" t="s">
        <v>67</v>
      </c>
      <c r="C14" s="104">
        <v>190</v>
      </c>
    </row>
    <row r="15" spans="1:3">
      <c r="A15" s="16" t="s">
        <v>96</v>
      </c>
      <c r="B15" s="16" t="s">
        <v>68</v>
      </c>
      <c r="C15" s="104">
        <v>200</v>
      </c>
    </row>
    <row r="16" spans="1:3">
      <c r="A16" s="16" t="s">
        <v>97</v>
      </c>
      <c r="B16" s="16" t="s">
        <v>69</v>
      </c>
      <c r="C16" s="104">
        <v>210</v>
      </c>
    </row>
    <row r="17" spans="1:6">
      <c r="A17" s="16" t="s">
        <v>86</v>
      </c>
      <c r="B17" s="16"/>
      <c r="C17" s="104"/>
    </row>
    <row r="18" spans="1:6">
      <c r="A18" s="16" t="s">
        <v>413</v>
      </c>
      <c r="B18" s="103" t="s">
        <v>414</v>
      </c>
      <c r="C18" s="104">
        <v>0</v>
      </c>
      <c r="D18" s="194"/>
      <c r="E18" s="28"/>
      <c r="F18" s="4"/>
    </row>
    <row r="19" spans="1:6">
      <c r="A19" s="100" t="s">
        <v>415</v>
      </c>
      <c r="B19" s="102" t="s">
        <v>416</v>
      </c>
      <c r="C19" s="105">
        <v>16</v>
      </c>
      <c r="D19" s="194"/>
      <c r="E19" s="28"/>
      <c r="F19" s="4"/>
    </row>
    <row r="20" spans="1:6">
      <c r="A20" s="100" t="s">
        <v>417</v>
      </c>
      <c r="B20" s="102" t="s">
        <v>416</v>
      </c>
      <c r="C20" s="105">
        <v>16</v>
      </c>
      <c r="D20" s="194"/>
      <c r="E20" s="28"/>
      <c r="F20" s="4"/>
    </row>
    <row r="21" spans="1:6">
      <c r="A21" s="100" t="s">
        <v>418</v>
      </c>
      <c r="B21" s="102" t="s">
        <v>416</v>
      </c>
      <c r="C21" s="105">
        <v>16</v>
      </c>
      <c r="D21" s="195"/>
      <c r="E21" s="28"/>
      <c r="F21" s="4"/>
    </row>
    <row r="22" spans="1:6">
      <c r="A22" s="100" t="s">
        <v>409</v>
      </c>
      <c r="B22" s="102" t="s">
        <v>399</v>
      </c>
      <c r="C22" s="105">
        <v>20</v>
      </c>
    </row>
    <row r="23" spans="1:6">
      <c r="A23" s="100" t="s">
        <v>412</v>
      </c>
      <c r="B23" s="102" t="s">
        <v>400</v>
      </c>
      <c r="C23" s="105">
        <v>30</v>
      </c>
    </row>
    <row r="24" spans="1:6">
      <c r="A24" s="100" t="s">
        <v>410</v>
      </c>
      <c r="B24" s="102" t="s">
        <v>401</v>
      </c>
      <c r="C24" s="105">
        <v>48</v>
      </c>
    </row>
    <row r="25" spans="1:6">
      <c r="A25" s="100" t="s">
        <v>411</v>
      </c>
      <c r="B25" s="102" t="s">
        <v>402</v>
      </c>
      <c r="C25" s="105">
        <v>60</v>
      </c>
    </row>
    <row r="26" spans="1:6">
      <c r="A26" s="16" t="s">
        <v>86</v>
      </c>
      <c r="B26" s="16"/>
      <c r="C26" s="104"/>
    </row>
    <row r="27" spans="1:6">
      <c r="A27" s="16" t="s">
        <v>27</v>
      </c>
      <c r="B27" s="16" t="s">
        <v>36</v>
      </c>
      <c r="C27" s="104">
        <v>70</v>
      </c>
    </row>
    <row r="28" spans="1:6">
      <c r="A28" s="16" t="s">
        <v>28</v>
      </c>
      <c r="B28" s="16" t="s">
        <v>42</v>
      </c>
      <c r="C28" s="104">
        <v>57</v>
      </c>
    </row>
    <row r="29" spans="1:6">
      <c r="A29" s="16" t="s">
        <v>86</v>
      </c>
      <c r="B29" s="16"/>
      <c r="C29" s="104"/>
    </row>
    <row r="30" spans="1:6">
      <c r="A30" s="16" t="s">
        <v>87</v>
      </c>
      <c r="B30" s="16" t="s">
        <v>555</v>
      </c>
      <c r="C30" s="104">
        <v>22</v>
      </c>
    </row>
    <row r="31" spans="1:6">
      <c r="A31" s="16" t="s">
        <v>98</v>
      </c>
      <c r="B31" s="16" t="s">
        <v>556</v>
      </c>
      <c r="C31" s="104">
        <v>32</v>
      </c>
    </row>
    <row r="32" spans="1:6">
      <c r="A32" s="16" t="s">
        <v>99</v>
      </c>
      <c r="B32" s="16" t="s">
        <v>557</v>
      </c>
      <c r="C32" s="104">
        <v>42</v>
      </c>
    </row>
    <row r="33" spans="1:6">
      <c r="A33" s="16" t="s">
        <v>86</v>
      </c>
      <c r="B33" s="16"/>
      <c r="C33" s="104"/>
    </row>
    <row r="34" spans="1:6">
      <c r="A34" s="16" t="s">
        <v>138</v>
      </c>
      <c r="B34" s="16" t="s">
        <v>37</v>
      </c>
      <c r="C34" s="104">
        <v>20</v>
      </c>
    </row>
    <row r="35" spans="1:6">
      <c r="A35" s="16" t="s">
        <v>139</v>
      </c>
      <c r="B35" s="16" t="s">
        <v>35</v>
      </c>
      <c r="C35" s="104">
        <v>30</v>
      </c>
    </row>
    <row r="36" spans="1:6">
      <c r="A36" s="16" t="s">
        <v>140</v>
      </c>
      <c r="B36" s="16" t="s">
        <v>58</v>
      </c>
      <c r="C36" s="104">
        <v>40</v>
      </c>
      <c r="D36" s="194"/>
      <c r="E36" s="28"/>
      <c r="F36" s="4"/>
    </row>
    <row r="37" spans="1:6">
      <c r="A37" s="16" t="s">
        <v>139</v>
      </c>
      <c r="B37" s="16" t="s">
        <v>59</v>
      </c>
      <c r="C37" s="104">
        <v>50</v>
      </c>
      <c r="D37" s="194"/>
      <c r="E37" s="28"/>
      <c r="F37" s="4"/>
    </row>
    <row r="38" spans="1:6">
      <c r="A38" s="16" t="s">
        <v>141</v>
      </c>
      <c r="B38" s="16" t="s">
        <v>60</v>
      </c>
      <c r="C38" s="104">
        <v>60</v>
      </c>
      <c r="D38" s="194"/>
      <c r="E38" s="28"/>
      <c r="F38" s="4"/>
    </row>
    <row r="39" spans="1:6">
      <c r="A39" s="16"/>
      <c r="B39" s="16"/>
      <c r="C39" s="104"/>
      <c r="D39" s="195"/>
      <c r="E39" s="28"/>
      <c r="F39" s="4"/>
    </row>
    <row r="40" spans="1:6">
      <c r="A40" s="100"/>
      <c r="B40" s="101"/>
      <c r="C40" s="105"/>
    </row>
    <row r="41" spans="1:6">
      <c r="A41" s="100"/>
      <c r="B41" s="101"/>
      <c r="C41" s="105"/>
    </row>
    <row r="42" spans="1:6">
      <c r="A42" s="100"/>
      <c r="B42" s="101"/>
      <c r="C42" s="105"/>
    </row>
    <row r="43" spans="1:6">
      <c r="A43" s="100"/>
      <c r="B43" s="101"/>
      <c r="C43" s="10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G10"/>
  <sheetViews>
    <sheetView workbookViewId="0">
      <selection activeCell="F14" sqref="F14"/>
    </sheetView>
  </sheetViews>
  <sheetFormatPr baseColWidth="10" defaultColWidth="9.1796875" defaultRowHeight="14.5"/>
  <cols>
    <col min="1" max="1" width="6" customWidth="1"/>
    <col min="2" max="2" width="34.453125" customWidth="1"/>
    <col min="3" max="6" width="18" bestFit="1" customWidth="1"/>
    <col min="7" max="7" width="11.81640625" customWidth="1"/>
  </cols>
  <sheetData>
    <row r="1" spans="1:7">
      <c r="C1" s="31"/>
      <c r="D1" s="22"/>
      <c r="E1" s="26" t="e">
        <f>MATCH(L.O.A,DUREE_LOA,0)</f>
        <v>#N/A</v>
      </c>
      <c r="F1" s="29" t="e">
        <f>'Devis Client'!B45*'Devis Client'!C45</f>
        <v>#N/A</v>
      </c>
      <c r="G1" s="4"/>
    </row>
    <row r="2" spans="1:7">
      <c r="C2" s="31"/>
      <c r="D2" s="22"/>
      <c r="E2" s="22"/>
      <c r="F2" s="28"/>
      <c r="G2" s="4"/>
    </row>
    <row r="3" spans="1:7">
      <c r="A3" s="8" t="s">
        <v>9</v>
      </c>
      <c r="B3" s="8" t="s">
        <v>586</v>
      </c>
      <c r="C3" s="8" t="s">
        <v>131</v>
      </c>
      <c r="D3" s="23" t="s">
        <v>130</v>
      </c>
      <c r="E3" s="23" t="s">
        <v>129</v>
      </c>
      <c r="F3" s="30" t="s">
        <v>132</v>
      </c>
      <c r="G3" s="4"/>
    </row>
    <row r="4" spans="1:7">
      <c r="A4" s="10">
        <v>300</v>
      </c>
      <c r="B4" s="32">
        <v>2.7009999999999999E-2</v>
      </c>
      <c r="C4" s="32">
        <v>4.8750000000000002E-2</v>
      </c>
      <c r="D4" s="32">
        <v>3.3779999999999998E-2</v>
      </c>
      <c r="E4" s="32">
        <v>2.7009999999999999E-2</v>
      </c>
      <c r="F4" s="32">
        <v>2.3E-2</v>
      </c>
      <c r="G4" s="19" t="s">
        <v>122</v>
      </c>
    </row>
    <row r="5" spans="1:7">
      <c r="A5" s="9">
        <v>3000</v>
      </c>
      <c r="B5" s="12">
        <v>2.7009999999999999E-2</v>
      </c>
      <c r="C5" s="12">
        <v>4.8750000000000002E-2</v>
      </c>
      <c r="D5" s="33">
        <v>3.3779999999999998E-2</v>
      </c>
      <c r="E5" s="33">
        <v>2.7009999999999999E-2</v>
      </c>
      <c r="F5" s="24">
        <v>2.3E-2</v>
      </c>
      <c r="G5" s="19" t="s">
        <v>122</v>
      </c>
    </row>
    <row r="6" spans="1:7">
      <c r="A6" s="10">
        <v>5000</v>
      </c>
      <c r="B6" s="32">
        <v>2.7009999999999999E-2</v>
      </c>
      <c r="C6" s="32">
        <v>4.8169999999999998E-2</v>
      </c>
      <c r="D6" s="34">
        <v>3.2439999999999997E-2</v>
      </c>
      <c r="E6" s="34">
        <v>2.5610000000000001E-2</v>
      </c>
      <c r="F6" s="25">
        <v>2.154E-2</v>
      </c>
      <c r="G6" s="19" t="s">
        <v>18</v>
      </c>
    </row>
    <row r="7" spans="1:7">
      <c r="A7" s="9">
        <v>8000</v>
      </c>
      <c r="B7" s="12"/>
      <c r="C7" s="12">
        <v>4.7739999999999998E-2</v>
      </c>
      <c r="D7" s="33">
        <v>3.2000000000000001E-2</v>
      </c>
      <c r="E7" s="33">
        <v>2.5149999999999999E-2</v>
      </c>
      <c r="F7" s="24">
        <v>2.1069999999999998E-2</v>
      </c>
      <c r="G7" s="19" t="s">
        <v>19</v>
      </c>
    </row>
    <row r="8" spans="1:7">
      <c r="A8" s="10">
        <v>12000</v>
      </c>
      <c r="B8" s="32"/>
      <c r="C8" s="32">
        <v>4.7539999999999999E-2</v>
      </c>
      <c r="D8" s="34">
        <v>3.1780000000000003E-2</v>
      </c>
      <c r="E8" s="34">
        <v>2.4930000000000001E-2</v>
      </c>
      <c r="F8" s="25">
        <v>2.0840000000000001E-2</v>
      </c>
      <c r="G8" s="19" t="s">
        <v>20</v>
      </c>
    </row>
    <row r="9" spans="1:7">
      <c r="A9" s="11">
        <v>12001</v>
      </c>
      <c r="B9" s="142"/>
      <c r="C9" s="142">
        <v>4.7539999999999999E-2</v>
      </c>
      <c r="D9" s="142">
        <v>3.1780000000000003E-2</v>
      </c>
      <c r="E9" s="142">
        <v>2.4930000000000001E-2</v>
      </c>
      <c r="F9" s="142">
        <v>2.0840000000000001E-2</v>
      </c>
      <c r="G9" s="19" t="s">
        <v>17</v>
      </c>
    </row>
    <row r="10" spans="1:7">
      <c r="A10" s="4"/>
      <c r="B10" s="141"/>
      <c r="C10" s="31"/>
      <c r="D10" s="22"/>
      <c r="E10" s="22"/>
      <c r="F10" s="28"/>
      <c r="G10" s="4"/>
    </row>
  </sheetData>
  <pageMargins left="0.7" right="0.7" top="0.75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25</vt:i4>
      </vt:variant>
    </vt:vector>
  </HeadingPairs>
  <TitlesOfParts>
    <vt:vector size="31" baseType="lpstr">
      <vt:lpstr>Devis Client</vt:lpstr>
      <vt:lpstr>Feuille X</vt:lpstr>
      <vt:lpstr>Produits</vt:lpstr>
      <vt:lpstr>Contrat DUSAM</vt:lpstr>
      <vt:lpstr>Locam</vt:lpstr>
      <vt:lpstr>Graphique1</vt:lpstr>
      <vt:lpstr>COMMERCIAL</vt:lpstr>
      <vt:lpstr>dept</vt:lpstr>
      <vt:lpstr>'Feuille X'!Désignation</vt:lpstr>
      <vt:lpstr>Désignation</vt:lpstr>
      <vt:lpstr>'Feuille X'!DUREE_LOA</vt:lpstr>
      <vt:lpstr>DUREE_LOA</vt:lpstr>
      <vt:lpstr>'Feuille X'!DUSAM</vt:lpstr>
      <vt:lpstr>DUSAM</vt:lpstr>
      <vt:lpstr>'Feuille X'!DUSAM2</vt:lpstr>
      <vt:lpstr>DUSAM2</vt:lpstr>
      <vt:lpstr>'Feuille X'!L.O.A</vt:lpstr>
      <vt:lpstr>L.O.A</vt:lpstr>
      <vt:lpstr>'Feuille X'!LOCATION</vt:lpstr>
      <vt:lpstr>LOCATION</vt:lpstr>
      <vt:lpstr>P.A_x_Qté</vt:lpstr>
      <vt:lpstr>'Devis Client'!Print_Area</vt:lpstr>
      <vt:lpstr>Produits</vt:lpstr>
      <vt:lpstr>'Feuille X'!TOTAL.L.O.A</vt:lpstr>
      <vt:lpstr>TOTAL.L.O.A</vt:lpstr>
      <vt:lpstr>'Feuille X'!TOTALHT</vt:lpstr>
      <vt:lpstr>TOTALHT</vt:lpstr>
      <vt:lpstr>Vendeur</vt:lpstr>
      <vt:lpstr>'Devis Client'!Zone_d_impression</vt:lpstr>
      <vt:lpstr>'Feuille X'!Zone_d_impression</vt:lpstr>
      <vt:lpstr>Produits!Zone_d_impression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Matthews</dc:creator>
  <cp:lastModifiedBy>tulipe</cp:lastModifiedBy>
  <cp:lastPrinted>2018-12-18T09:22:53Z</cp:lastPrinted>
  <dcterms:created xsi:type="dcterms:W3CDTF">2014-03-27T16:32:56Z</dcterms:created>
  <dcterms:modified xsi:type="dcterms:W3CDTF">2020-05-05T16:10:57Z</dcterms:modified>
</cp:coreProperties>
</file>