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6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1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48"/>
  <c r="S50"/>
  <c r="S52"/>
  <c r="S54"/>
  <c r="S56"/>
  <c r="S58"/>
  <c r="S60"/>
  <c r="S62"/>
  <c r="S64"/>
  <c r="S66"/>
  <c r="S68"/>
  <c r="S70"/>
  <c r="S72"/>
  <c r="S74"/>
  <c r="S76"/>
  <c r="S78"/>
  <c r="S80"/>
  <c r="S82"/>
  <c r="S84"/>
  <c r="S6"/>
  <c r="S8"/>
  <c r="R8" s="1"/>
  <c r="R6" l="1"/>
  <c r="M84"/>
  <c r="L84"/>
  <c r="J84"/>
  <c r="G84"/>
  <c r="D84"/>
  <c r="M82"/>
  <c r="L82"/>
  <c r="J82"/>
  <c r="G82"/>
  <c r="D82"/>
  <c r="M80"/>
  <c r="L80"/>
  <c r="N80" s="1"/>
  <c r="J80"/>
  <c r="G80"/>
  <c r="D80"/>
  <c r="M78"/>
  <c r="L78"/>
  <c r="J78"/>
  <c r="G78"/>
  <c r="D78"/>
  <c r="K78" s="1"/>
  <c r="M76"/>
  <c r="L76"/>
  <c r="J76"/>
  <c r="G76"/>
  <c r="D76"/>
  <c r="M74"/>
  <c r="L74"/>
  <c r="J74"/>
  <c r="G74"/>
  <c r="D74"/>
  <c r="M72"/>
  <c r="L72"/>
  <c r="N72" s="1"/>
  <c r="J72"/>
  <c r="G72"/>
  <c r="D72"/>
  <c r="M70"/>
  <c r="L70"/>
  <c r="J70"/>
  <c r="G70"/>
  <c r="D70"/>
  <c r="K70" s="1"/>
  <c r="M68"/>
  <c r="L68"/>
  <c r="J68"/>
  <c r="G68"/>
  <c r="D68"/>
  <c r="M66"/>
  <c r="L66"/>
  <c r="N66" s="1"/>
  <c r="J66"/>
  <c r="G66"/>
  <c r="D66"/>
  <c r="M64"/>
  <c r="L64"/>
  <c r="N64" s="1"/>
  <c r="J64"/>
  <c r="G64"/>
  <c r="D64"/>
  <c r="M62"/>
  <c r="L62"/>
  <c r="J62"/>
  <c r="G62"/>
  <c r="D62"/>
  <c r="K62" s="1"/>
  <c r="M60"/>
  <c r="L60"/>
  <c r="J60"/>
  <c r="G60"/>
  <c r="D60"/>
  <c r="M58"/>
  <c r="L58"/>
  <c r="N58" s="1"/>
  <c r="J58"/>
  <c r="G58"/>
  <c r="D58"/>
  <c r="M56"/>
  <c r="L56"/>
  <c r="N56" s="1"/>
  <c r="J56"/>
  <c r="G56"/>
  <c r="D56"/>
  <c r="M54"/>
  <c r="L54"/>
  <c r="J54"/>
  <c r="G54"/>
  <c r="D54"/>
  <c r="K54" s="1"/>
  <c r="M52"/>
  <c r="L52"/>
  <c r="J52"/>
  <c r="G52"/>
  <c r="D52"/>
  <c r="M50"/>
  <c r="L50"/>
  <c r="N50" s="1"/>
  <c r="J50"/>
  <c r="G50"/>
  <c r="D50"/>
  <c r="M48"/>
  <c r="L48"/>
  <c r="N48" s="1"/>
  <c r="J48"/>
  <c r="G48"/>
  <c r="D48"/>
  <c r="M46"/>
  <c r="L46"/>
  <c r="J46"/>
  <c r="G46"/>
  <c r="D46"/>
  <c r="K46" s="1"/>
  <c r="M44"/>
  <c r="L44"/>
  <c r="J44"/>
  <c r="G44"/>
  <c r="D44"/>
  <c r="M42"/>
  <c r="L42"/>
  <c r="N42" s="1"/>
  <c r="J42"/>
  <c r="G42"/>
  <c r="D42"/>
  <c r="M40"/>
  <c r="L40"/>
  <c r="N40" s="1"/>
  <c r="J40"/>
  <c r="G40"/>
  <c r="D40"/>
  <c r="M38"/>
  <c r="L38"/>
  <c r="J38"/>
  <c r="G38"/>
  <c r="D38"/>
  <c r="K38" s="1"/>
  <c r="M36"/>
  <c r="L36"/>
  <c r="J36"/>
  <c r="G36"/>
  <c r="D36"/>
  <c r="M34"/>
  <c r="L34"/>
  <c r="N34" s="1"/>
  <c r="J34"/>
  <c r="G34"/>
  <c r="D34"/>
  <c r="M32"/>
  <c r="L32"/>
  <c r="N32" s="1"/>
  <c r="J32"/>
  <c r="G32"/>
  <c r="D32"/>
  <c r="M30"/>
  <c r="L30"/>
  <c r="J30"/>
  <c r="G30"/>
  <c r="D30"/>
  <c r="K30" s="1"/>
  <c r="M28"/>
  <c r="L28"/>
  <c r="J28"/>
  <c r="G28"/>
  <c r="D28"/>
  <c r="M26"/>
  <c r="L26"/>
  <c r="N26" s="1"/>
  <c r="J26"/>
  <c r="G26"/>
  <c r="D26"/>
  <c r="M24"/>
  <c r="L24"/>
  <c r="N24" s="1"/>
  <c r="J24"/>
  <c r="G24"/>
  <c r="D24"/>
  <c r="M22"/>
  <c r="L22"/>
  <c r="J22"/>
  <c r="G22"/>
  <c r="D22"/>
  <c r="K22" s="1"/>
  <c r="M20"/>
  <c r="L20"/>
  <c r="J20"/>
  <c r="G20"/>
  <c r="D20"/>
  <c r="M18"/>
  <c r="L18"/>
  <c r="N18" s="1"/>
  <c r="J18"/>
  <c r="G18"/>
  <c r="D18"/>
  <c r="M16"/>
  <c r="L16"/>
  <c r="N16" s="1"/>
  <c r="J16"/>
  <c r="G16"/>
  <c r="D16"/>
  <c r="M14"/>
  <c r="L14"/>
  <c r="J14"/>
  <c r="G14"/>
  <c r="D14"/>
  <c r="K14" s="1"/>
  <c r="J12"/>
  <c r="J10"/>
  <c r="J8"/>
  <c r="J6"/>
  <c r="G12"/>
  <c r="G10"/>
  <c r="G8"/>
  <c r="G6"/>
  <c r="N14" l="1"/>
  <c r="N22"/>
  <c r="N30"/>
  <c r="N38"/>
  <c r="N46"/>
  <c r="N54"/>
  <c r="N62"/>
  <c r="N70"/>
  <c r="N78"/>
  <c r="K20"/>
  <c r="K28"/>
  <c r="K36"/>
  <c r="K44"/>
  <c r="K52"/>
  <c r="K60"/>
  <c r="K68"/>
  <c r="K76"/>
  <c r="K84"/>
  <c r="N74"/>
  <c r="N82"/>
  <c r="K16"/>
  <c r="K18"/>
  <c r="N20"/>
  <c r="K24"/>
  <c r="K26"/>
  <c r="N28"/>
  <c r="K32"/>
  <c r="K34"/>
  <c r="N36"/>
  <c r="K40"/>
  <c r="K42"/>
  <c r="N44"/>
  <c r="K48"/>
  <c r="K50"/>
  <c r="N52"/>
  <c r="K56"/>
  <c r="K58"/>
  <c r="N60"/>
  <c r="K64"/>
  <c r="K66"/>
  <c r="N68"/>
  <c r="K72"/>
  <c r="K74"/>
  <c r="N76"/>
  <c r="K80"/>
  <c r="K82"/>
  <c r="N84"/>
  <c r="M12"/>
  <c r="M10"/>
  <c r="M8"/>
  <c r="L12"/>
  <c r="L10"/>
  <c r="L8"/>
  <c r="M6"/>
  <c r="L6"/>
  <c r="N6" s="1"/>
  <c r="D12"/>
  <c r="D10"/>
  <c r="K10" s="1"/>
  <c r="D8"/>
  <c r="K8" s="1"/>
  <c r="D6"/>
  <c r="K6" s="1"/>
  <c r="N10" l="1"/>
  <c r="N12"/>
  <c r="N8"/>
  <c r="K12"/>
  <c r="R24" l="1"/>
  <c r="R22"/>
  <c r="R42" l="1"/>
  <c r="R58"/>
  <c r="R62"/>
  <c r="R52"/>
  <c r="R44"/>
  <c r="R78"/>
  <c r="R68"/>
  <c r="R14"/>
  <c r="R34"/>
  <c r="R64"/>
  <c r="R84"/>
  <c r="R72"/>
  <c r="R74"/>
  <c r="R16"/>
  <c r="R28"/>
  <c r="R40"/>
  <c r="R46"/>
  <c r="R26"/>
  <c r="R60"/>
  <c r="R54"/>
  <c r="R38"/>
  <c r="R82"/>
  <c r="R32"/>
  <c r="R10"/>
  <c r="R20"/>
  <c r="R70"/>
  <c r="R36"/>
  <c r="R18"/>
  <c r="R80"/>
  <c r="R66"/>
  <c r="R56"/>
  <c r="R76"/>
  <c r="R30"/>
  <c r="R50"/>
  <c r="R12"/>
  <c r="R48"/>
</calcChain>
</file>

<file path=xl/sharedStrings.xml><?xml version="1.0" encoding="utf-8"?>
<sst xmlns="http://schemas.openxmlformats.org/spreadsheetml/2006/main" count="108" uniqueCount="58">
  <si>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</si>
  <si>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</si>
  <si>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</si>
  <si>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</si>
  <si>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</si>
  <si>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</si>
  <si>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</si>
  <si>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</si>
  <si>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</si>
  <si>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</si>
  <si>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</si>
  <si>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</si>
  <si>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</si>
  <si>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</si>
  <si>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CLASSEMENT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</si>
  <si>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</si>
  <si>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</si>
  <si>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</si>
  <si>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</si>
  <si>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</si>
  <si>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</si>
  <si>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</si>
  <si>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</si>
  <si>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</si>
  <si>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</si>
  <si>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</si>
  <si>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</si>
  <si>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</si>
  <si>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</si>
  <si>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</si>
  <si>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</si>
  <si>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</si>
  <si>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</si>
  <si>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</si>
  <si>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</si>
  <si>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</si>
  <si>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</si>
  <si>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</si>
  <si>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</si>
  <si>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</si>
  <si>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</si>
  <si>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</si>
  <si>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</si>
  <si>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</si>
  <si>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</si>
  <si>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</si>
  <si>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</si>
  <si>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</si>
  <si>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</si>
  <si>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</si>
  <si>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</si>
  <si>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</si>
  <si>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</si>
  <si>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</si>
  <si>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</si>
  <si>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 xml:space="preserve">1er </t>
  </si>
  <si>
    <t>2ème</t>
  </si>
  <si>
    <t>3ème</t>
  </si>
</sst>
</file>

<file path=xl/styles.xml><?xml version="1.0" encoding="utf-8"?>
<styleSheet xmlns="http://schemas.openxmlformats.org/spreadsheetml/2006/main">
  <numFmts count="1">
    <numFmt numFmtId="164" formatCode="0.000000000000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0" fillId="0" borderId="5" xfId="0" applyBorder="1"/>
    <xf numFmtId="0" fontId="3" fillId="0" borderId="5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4"/>
  <sheetViews>
    <sheetView tabSelected="1" topLeftCell="H1" workbookViewId="0">
      <selection activeCell="R6" sqref="R6"/>
    </sheetView>
  </sheetViews>
  <sheetFormatPr baseColWidth="10" defaultRowHeight="14.5"/>
  <cols>
    <col min="1" max="1" width="17.54296875" customWidth="1"/>
    <col min="2" max="3" width="7.26953125" customWidth="1"/>
    <col min="4" max="4" width="9.26953125" customWidth="1"/>
    <col min="5" max="6" width="7.26953125" customWidth="1"/>
    <col min="7" max="7" width="9.26953125" customWidth="1"/>
    <col min="8" max="9" width="7.26953125" customWidth="1"/>
    <col min="10" max="10" width="9.26953125" customWidth="1"/>
    <col min="11" max="11" width="8.81640625" customWidth="1"/>
    <col min="12" max="13" width="7.26953125" customWidth="1"/>
    <col min="14" max="14" width="8.1796875" customWidth="1"/>
    <col min="15" max="15" width="5.453125" customWidth="1"/>
    <col min="16" max="18" width="16.7265625" customWidth="1"/>
    <col min="19" max="19" width="24.81640625" style="21" customWidth="1"/>
  </cols>
  <sheetData>
    <row r="1" spans="1:19" ht="15" thickBot="1"/>
    <row r="2" spans="1:19" ht="19.5" thickTop="1" thickBot="1">
      <c r="B2" s="32" t="s">
        <v>9</v>
      </c>
      <c r="C2" s="33"/>
      <c r="D2" s="34"/>
      <c r="E2" s="32" t="s">
        <v>10</v>
      </c>
      <c r="F2" s="33"/>
      <c r="G2" s="34"/>
      <c r="H2" s="32" t="s">
        <v>11</v>
      </c>
      <c r="I2" s="33"/>
      <c r="J2" s="34"/>
      <c r="Q2" s="25" t="s">
        <v>14</v>
      </c>
      <c r="R2" s="26"/>
    </row>
    <row r="3" spans="1:19" ht="22" thickTop="1" thickBot="1">
      <c r="A3" s="4" t="s">
        <v>8</v>
      </c>
      <c r="B3" s="30" t="s">
        <v>6</v>
      </c>
      <c r="C3" s="31"/>
      <c r="D3" s="5" t="s">
        <v>7</v>
      </c>
      <c r="E3" s="30" t="s">
        <v>6</v>
      </c>
      <c r="F3" s="31"/>
      <c r="G3" s="5" t="s">
        <v>7</v>
      </c>
      <c r="H3" s="30" t="s">
        <v>6</v>
      </c>
      <c r="I3" s="31"/>
      <c r="J3" s="5" t="s">
        <v>7</v>
      </c>
      <c r="L3" s="29" t="s">
        <v>13</v>
      </c>
      <c r="M3" s="29"/>
      <c r="Q3" s="27"/>
      <c r="R3" s="28"/>
    </row>
    <row r="4" spans="1:19" ht="45.75" customHeight="1" thickTop="1" thickBot="1">
      <c r="B4" s="10" t="s">
        <v>0</v>
      </c>
      <c r="C4" s="11" t="s">
        <v>1</v>
      </c>
      <c r="D4" s="12" t="s">
        <v>2</v>
      </c>
      <c r="E4" s="10" t="s">
        <v>0</v>
      </c>
      <c r="F4" s="11" t="s">
        <v>1</v>
      </c>
      <c r="G4" s="12" t="s">
        <v>2</v>
      </c>
      <c r="H4" s="10" t="s">
        <v>0</v>
      </c>
      <c r="I4" s="11" t="s">
        <v>1</v>
      </c>
      <c r="J4" s="13" t="s">
        <v>2</v>
      </c>
      <c r="K4" s="6" t="s">
        <v>12</v>
      </c>
      <c r="L4" s="11" t="s">
        <v>3</v>
      </c>
      <c r="M4" s="11" t="s">
        <v>4</v>
      </c>
      <c r="N4" s="14" t="s">
        <v>5</v>
      </c>
      <c r="Q4" s="20"/>
      <c r="R4" s="20"/>
    </row>
    <row r="5" spans="1:19" ht="15" thickBot="1">
      <c r="B5" s="1"/>
      <c r="C5" s="2"/>
      <c r="D5" s="3"/>
      <c r="E5" s="1"/>
      <c r="F5" s="2"/>
      <c r="G5" s="3"/>
      <c r="H5" s="1"/>
      <c r="I5" s="2"/>
      <c r="J5" s="3"/>
      <c r="L5" s="2"/>
      <c r="M5" s="2"/>
      <c r="N5" s="8"/>
      <c r="P5" s="16"/>
      <c r="Q5" s="15"/>
      <c r="R5" s="15"/>
    </row>
    <row r="6" spans="1:19" ht="21.5" thickBot="1">
      <c r="A6" s="8" t="s">
        <v>15</v>
      </c>
      <c r="B6" s="1">
        <v>2</v>
      </c>
      <c r="C6" s="2">
        <v>13</v>
      </c>
      <c r="D6" s="3">
        <f>IF(B6&gt;C6,1,0)</f>
        <v>0</v>
      </c>
      <c r="E6" s="1">
        <v>2</v>
      </c>
      <c r="F6" s="2">
        <v>13</v>
      </c>
      <c r="G6" s="3">
        <f>IF(E6&gt;F6,1,0)</f>
        <v>0</v>
      </c>
      <c r="H6" s="1">
        <v>2</v>
      </c>
      <c r="I6" s="2">
        <v>13</v>
      </c>
      <c r="J6" s="3">
        <f>IF(H6&gt;I6,1,0)</f>
        <v>0</v>
      </c>
      <c r="K6" s="17">
        <f>D6+G6+J6</f>
        <v>0</v>
      </c>
      <c r="L6" s="2">
        <f>B6+E6+H6</f>
        <v>6</v>
      </c>
      <c r="M6" s="2">
        <f>C6+F6+I6</f>
        <v>39</v>
      </c>
      <c r="N6" s="2">
        <f>L6-M6</f>
        <v>-33</v>
      </c>
      <c r="P6" s="8" t="s">
        <v>15</v>
      </c>
      <c r="Q6" s="9" t="s">
        <v>55</v>
      </c>
      <c r="R6" s="35" t="str">
        <f>INDEX($P$6:$S$84,MATCH(LARGE($S$6:$S$84,1),$S$6:$S$84,0),1)</f>
        <v>VIRGINIE</v>
      </c>
      <c r="S6" s="22">
        <f t="shared" ref="S6:S7" si="0">K6+((N6-10)/10^7)+ROW(A1)/10000</f>
        <v>9.5700000000000009E-5</v>
      </c>
    </row>
    <row r="7" spans="1:19" ht="21.5" thickBot="1">
      <c r="A7" s="8"/>
      <c r="B7" s="1"/>
      <c r="C7" s="2"/>
      <c r="D7" s="3"/>
      <c r="E7" s="1"/>
      <c r="F7" s="2"/>
      <c r="G7" s="3"/>
      <c r="H7" s="1"/>
      <c r="I7" s="2"/>
      <c r="J7" s="3"/>
      <c r="K7" s="17"/>
      <c r="L7" s="2"/>
      <c r="M7" s="2"/>
      <c r="N7" s="2"/>
      <c r="P7" s="23"/>
      <c r="Q7" s="24"/>
      <c r="R7" s="35"/>
      <c r="S7" s="22"/>
    </row>
    <row r="8" spans="1:19" ht="21.5" thickBot="1">
      <c r="A8" s="8" t="s">
        <v>16</v>
      </c>
      <c r="B8" s="1">
        <v>13</v>
      </c>
      <c r="C8" s="2">
        <v>2</v>
      </c>
      <c r="D8" s="3">
        <f>IF(B8&gt;C8,1,0)</f>
        <v>1</v>
      </c>
      <c r="E8" s="1">
        <v>13</v>
      </c>
      <c r="F8" s="2">
        <v>2</v>
      </c>
      <c r="G8" s="3">
        <f>IF(E8&gt;F8,1,0)</f>
        <v>1</v>
      </c>
      <c r="H8" s="1">
        <v>13</v>
      </c>
      <c r="I8" s="2">
        <v>2</v>
      </c>
      <c r="J8" s="3">
        <f>IF(H8&gt;I8,1,0)</f>
        <v>1</v>
      </c>
      <c r="K8" s="17">
        <f>D8+G8+J8</f>
        <v>3</v>
      </c>
      <c r="L8" s="2">
        <f>B8+E8+H8</f>
        <v>39</v>
      </c>
      <c r="M8" s="2">
        <f>C8+F8+I8</f>
        <v>6</v>
      </c>
      <c r="N8" s="2">
        <f>L8-M8</f>
        <v>33</v>
      </c>
      <c r="P8" s="8" t="s">
        <v>16</v>
      </c>
      <c r="Q8" s="9" t="s">
        <v>56</v>
      </c>
      <c r="R8" s="35" t="str">
        <f>INDEX($P$6:$S$84,MATCH(LARGE($S$6:$S$84,2),$S$6:$S$84,0),1)</f>
        <v>THIERRY</v>
      </c>
      <c r="S8" s="22">
        <f>K8+((N8-10)/10^7)+ROW(A3)/10000</f>
        <v>3.0003023</v>
      </c>
    </row>
    <row r="9" spans="1:19" ht="21.5" thickBot="1">
      <c r="A9" s="8"/>
      <c r="B9" s="1"/>
      <c r="C9" s="2"/>
      <c r="D9" s="3"/>
      <c r="E9" s="1"/>
      <c r="F9" s="2"/>
      <c r="G9" s="3"/>
      <c r="H9" s="1"/>
      <c r="I9" s="2"/>
      <c r="J9" s="3"/>
      <c r="K9" s="17"/>
      <c r="L9" s="2"/>
      <c r="M9" s="2"/>
      <c r="N9" s="2"/>
      <c r="P9" s="23"/>
      <c r="Q9" s="24"/>
      <c r="R9" s="35"/>
      <c r="S9" s="22"/>
    </row>
    <row r="10" spans="1:19" ht="21.5" thickBot="1">
      <c r="A10" s="8" t="s">
        <v>17</v>
      </c>
      <c r="B10" s="1">
        <v>13</v>
      </c>
      <c r="C10" s="2">
        <v>4</v>
      </c>
      <c r="D10" s="3">
        <f>IF(B10&gt;C10,1,0)</f>
        <v>1</v>
      </c>
      <c r="E10" s="1">
        <v>13</v>
      </c>
      <c r="F10" s="2">
        <v>4</v>
      </c>
      <c r="G10" s="3">
        <f>IF(E10&gt;F10,1,0)</f>
        <v>1</v>
      </c>
      <c r="H10" s="1">
        <v>13</v>
      </c>
      <c r="I10" s="2">
        <v>4</v>
      </c>
      <c r="J10" s="3">
        <f>IF(H10&gt;I10,1,0)</f>
        <v>1</v>
      </c>
      <c r="K10" s="17">
        <f>D10+G10+J10</f>
        <v>3</v>
      </c>
      <c r="L10" s="2">
        <f>B10+E10+H10</f>
        <v>39</v>
      </c>
      <c r="M10" s="2">
        <f>C10+F10+I10</f>
        <v>12</v>
      </c>
      <c r="N10" s="2">
        <f>L10-M10</f>
        <v>27</v>
      </c>
      <c r="P10" s="8" t="s">
        <v>17</v>
      </c>
      <c r="Q10" s="9" t="s">
        <v>57</v>
      </c>
      <c r="R10" s="35" t="str">
        <f>INDEX($P$6:$S$84,MATCH(LARGE($S$6:$S$84,3),$S$6:$S$84,0),1)</f>
        <v>FREDERIC</v>
      </c>
      <c r="S10" s="22">
        <f t="shared" ref="S9:S72" si="1">K10+((N10-10)/10^7)+ROW(A5)/10000</f>
        <v>3.0005017</v>
      </c>
    </row>
    <row r="11" spans="1:19" ht="21.5" thickBot="1">
      <c r="A11" s="8"/>
      <c r="B11" s="1"/>
      <c r="C11" s="2"/>
      <c r="D11" s="3"/>
      <c r="E11" s="1"/>
      <c r="F11" s="2"/>
      <c r="G11" s="3"/>
      <c r="H11" s="1"/>
      <c r="I11" s="2"/>
      <c r="J11" s="3"/>
      <c r="K11" s="17"/>
      <c r="L11" s="2"/>
      <c r="M11" s="2"/>
      <c r="N11" s="2"/>
      <c r="P11" s="23"/>
      <c r="Q11" s="24"/>
      <c r="R11" s="35"/>
      <c r="S11" s="22"/>
    </row>
    <row r="12" spans="1:19" ht="21.5" thickBot="1">
      <c r="A12" s="8" t="s">
        <v>18</v>
      </c>
      <c r="B12" s="1">
        <v>13</v>
      </c>
      <c r="C12" s="2">
        <v>8</v>
      </c>
      <c r="D12" s="3">
        <f>IF(B12&gt;C12,1,0)</f>
        <v>1</v>
      </c>
      <c r="E12" s="1">
        <v>13</v>
      </c>
      <c r="F12" s="2">
        <v>8</v>
      </c>
      <c r="G12" s="3">
        <f>IF(E12&gt;F12,1,0)</f>
        <v>1</v>
      </c>
      <c r="H12" s="1">
        <v>13</v>
      </c>
      <c r="I12" s="2">
        <v>8</v>
      </c>
      <c r="J12" s="3">
        <f>IF(H12&gt;I12,1,0)</f>
        <v>1</v>
      </c>
      <c r="K12" s="17">
        <f>D12+G12+J12</f>
        <v>3</v>
      </c>
      <c r="L12" s="2">
        <f>B12+E12+H12</f>
        <v>39</v>
      </c>
      <c r="M12" s="2">
        <f>C12+F12+I12</f>
        <v>24</v>
      </c>
      <c r="N12" s="2">
        <f>L12-M12</f>
        <v>15</v>
      </c>
      <c r="P12" s="8" t="s">
        <v>18</v>
      </c>
      <c r="Q12" s="9">
        <v>4</v>
      </c>
      <c r="R12" s="35" t="str">
        <f>INDEX($P$6:$S$84,MATCH(LARGE($S$6:$S$84,4),$S$6:$S$84,0),1)</f>
        <v>VINCENT</v>
      </c>
      <c r="S12" s="22">
        <f t="shared" si="1"/>
        <v>3.0007005000000002</v>
      </c>
    </row>
    <row r="13" spans="1:19" ht="21.5" thickBot="1">
      <c r="A13" s="8"/>
      <c r="B13" s="1"/>
      <c r="C13" s="2"/>
      <c r="D13" s="3"/>
      <c r="E13" s="1"/>
      <c r="F13" s="2"/>
      <c r="G13" s="3"/>
      <c r="H13" s="1"/>
      <c r="I13" s="2"/>
      <c r="J13" s="3"/>
      <c r="K13" s="17"/>
      <c r="L13" s="2"/>
      <c r="M13" s="2"/>
      <c r="N13" s="2"/>
      <c r="P13" s="23"/>
      <c r="Q13" s="24"/>
      <c r="R13" s="35"/>
      <c r="S13" s="22"/>
    </row>
    <row r="14" spans="1:19" ht="21.5" thickBot="1">
      <c r="A14" s="8" t="s">
        <v>19</v>
      </c>
      <c r="B14" s="1">
        <v>2</v>
      </c>
      <c r="C14" s="2">
        <v>13</v>
      </c>
      <c r="D14" s="3">
        <f>IF(B14&gt;C14,1,0)</f>
        <v>0</v>
      </c>
      <c r="E14" s="1">
        <v>2</v>
      </c>
      <c r="F14" s="2">
        <v>13</v>
      </c>
      <c r="G14" s="3">
        <f>IF(E14&gt;F14,1,0)</f>
        <v>0</v>
      </c>
      <c r="H14" s="1">
        <v>2</v>
      </c>
      <c r="I14" s="2">
        <v>13</v>
      </c>
      <c r="J14" s="3">
        <f>IF(H14&gt;I14,1,0)</f>
        <v>0</v>
      </c>
      <c r="K14" s="17">
        <f>D14+G14+J14</f>
        <v>0</v>
      </c>
      <c r="L14" s="2">
        <f>B14+E14+H14</f>
        <v>6</v>
      </c>
      <c r="M14" s="2">
        <f>C14+F14+I14</f>
        <v>39</v>
      </c>
      <c r="N14" s="2">
        <f>L14-M14</f>
        <v>-33</v>
      </c>
      <c r="P14" s="8" t="s">
        <v>19</v>
      </c>
      <c r="Q14" s="9">
        <v>5</v>
      </c>
      <c r="R14" s="35" t="str">
        <f>INDEX($P$6:$S$84,MATCH(LARGE($S$6:$S$84,5),$S$6:$S$84,0),1)</f>
        <v>HERVE</v>
      </c>
      <c r="S14" s="22">
        <f t="shared" si="1"/>
        <v>8.9569999999999993E-4</v>
      </c>
    </row>
    <row r="15" spans="1:19" ht="21.5" thickBot="1">
      <c r="A15" s="8"/>
      <c r="B15" s="1"/>
      <c r="C15" s="2"/>
      <c r="D15" s="3"/>
      <c r="E15" s="1"/>
      <c r="F15" s="2"/>
      <c r="G15" s="3"/>
      <c r="H15" s="1"/>
      <c r="I15" s="2"/>
      <c r="J15" s="3"/>
      <c r="K15" s="17"/>
      <c r="L15" s="2"/>
      <c r="M15" s="2"/>
      <c r="N15" s="2"/>
      <c r="P15" s="23"/>
      <c r="Q15" s="24"/>
      <c r="R15" s="35"/>
      <c r="S15" s="22"/>
    </row>
    <row r="16" spans="1:19" ht="21.5" thickBot="1">
      <c r="A16" s="8" t="s">
        <v>20</v>
      </c>
      <c r="B16" s="1">
        <v>13</v>
      </c>
      <c r="C16" s="2">
        <v>2</v>
      </c>
      <c r="D16" s="3">
        <f>IF(B16&gt;C16,1,0)</f>
        <v>1</v>
      </c>
      <c r="E16" s="1">
        <v>13</v>
      </c>
      <c r="F16" s="2">
        <v>2</v>
      </c>
      <c r="G16" s="3">
        <f>IF(E16&gt;F16,1,0)</f>
        <v>1</v>
      </c>
      <c r="H16" s="1">
        <v>13</v>
      </c>
      <c r="I16" s="2">
        <v>2</v>
      </c>
      <c r="J16" s="3">
        <f>IF(H16&gt;I16,1,0)</f>
        <v>1</v>
      </c>
      <c r="K16" s="17">
        <f>D16+G16+J16</f>
        <v>3</v>
      </c>
      <c r="L16" s="2">
        <f>B16+E16+H16</f>
        <v>39</v>
      </c>
      <c r="M16" s="2">
        <f>C16+F16+I16</f>
        <v>6</v>
      </c>
      <c r="N16" s="2">
        <f>L16-M16</f>
        <v>33</v>
      </c>
      <c r="P16" s="8" t="s">
        <v>20</v>
      </c>
      <c r="Q16" s="9">
        <v>6</v>
      </c>
      <c r="R16" s="35" t="str">
        <f>INDEX($P$6:$S$84,MATCH(LARGE($S$6:$S$84,6),$S$6:$S$84,0),1)</f>
        <v>PATRICE</v>
      </c>
      <c r="S16" s="22">
        <f t="shared" si="1"/>
        <v>3.0011022999999999</v>
      </c>
    </row>
    <row r="17" spans="1:19" ht="21.5" thickBot="1">
      <c r="A17" s="8"/>
      <c r="B17" s="1"/>
      <c r="C17" s="2"/>
      <c r="D17" s="3"/>
      <c r="E17" s="1"/>
      <c r="F17" s="2"/>
      <c r="G17" s="3"/>
      <c r="H17" s="1"/>
      <c r="I17" s="2"/>
      <c r="J17" s="3"/>
      <c r="K17" s="17"/>
      <c r="L17" s="2"/>
      <c r="M17" s="2"/>
      <c r="N17" s="2"/>
      <c r="P17" s="23"/>
      <c r="Q17" s="24"/>
      <c r="R17" s="35"/>
      <c r="S17" s="22"/>
    </row>
    <row r="18" spans="1:19" ht="21.5" thickBot="1">
      <c r="A18" s="8" t="s">
        <v>21</v>
      </c>
      <c r="B18" s="1">
        <v>13</v>
      </c>
      <c r="C18" s="2">
        <v>4</v>
      </c>
      <c r="D18" s="3">
        <f>IF(B18&gt;C18,1,0)</f>
        <v>1</v>
      </c>
      <c r="E18" s="1">
        <v>13</v>
      </c>
      <c r="F18" s="2">
        <v>4</v>
      </c>
      <c r="G18" s="3">
        <f>IF(E18&gt;F18,1,0)</f>
        <v>1</v>
      </c>
      <c r="H18" s="1">
        <v>13</v>
      </c>
      <c r="I18" s="2">
        <v>4</v>
      </c>
      <c r="J18" s="3">
        <f>IF(H18&gt;I18,1,0)</f>
        <v>1</v>
      </c>
      <c r="K18" s="17">
        <f>D18+G18+J18</f>
        <v>3</v>
      </c>
      <c r="L18" s="2">
        <f>B18+E18+H18</f>
        <v>39</v>
      </c>
      <c r="M18" s="2">
        <f>C18+F18+I18</f>
        <v>12</v>
      </c>
      <c r="N18" s="2">
        <f>L18-M18</f>
        <v>27</v>
      </c>
      <c r="P18" s="8" t="s">
        <v>21</v>
      </c>
      <c r="Q18" s="9">
        <v>7</v>
      </c>
      <c r="R18" s="35" t="str">
        <f>INDEX($P$6:$S$84,MATCH(LARGE($S$6:$S$84,7),$S$6:$S$84,0),1)</f>
        <v>MADELEINE</v>
      </c>
      <c r="S18" s="22">
        <f t="shared" si="1"/>
        <v>3.0013017</v>
      </c>
    </row>
    <row r="19" spans="1:19" ht="21.5" thickBot="1">
      <c r="A19" s="8"/>
      <c r="B19" s="1"/>
      <c r="C19" s="2"/>
      <c r="D19" s="3"/>
      <c r="E19" s="1"/>
      <c r="F19" s="2"/>
      <c r="G19" s="3"/>
      <c r="H19" s="1"/>
      <c r="I19" s="2"/>
      <c r="J19" s="3"/>
      <c r="K19" s="17"/>
      <c r="L19" s="2"/>
      <c r="M19" s="2"/>
      <c r="N19" s="2"/>
      <c r="P19" s="23"/>
      <c r="Q19" s="24"/>
      <c r="R19" s="35"/>
      <c r="S19" s="22"/>
    </row>
    <row r="20" spans="1:19" ht="21.5" thickBot="1">
      <c r="A20" s="8" t="s">
        <v>22</v>
      </c>
      <c r="B20" s="1">
        <v>13</v>
      </c>
      <c r="C20" s="2">
        <v>8</v>
      </c>
      <c r="D20" s="3">
        <f>IF(B20&gt;C20,1,0)</f>
        <v>1</v>
      </c>
      <c r="E20" s="1">
        <v>13</v>
      </c>
      <c r="F20" s="2">
        <v>8</v>
      </c>
      <c r="G20" s="3">
        <f>IF(E20&gt;F20,1,0)</f>
        <v>1</v>
      </c>
      <c r="H20" s="1">
        <v>13</v>
      </c>
      <c r="I20" s="2">
        <v>8</v>
      </c>
      <c r="J20" s="3">
        <f>IF(H20&gt;I20,1,0)</f>
        <v>1</v>
      </c>
      <c r="K20" s="17">
        <f>D20+G20+J20</f>
        <v>3</v>
      </c>
      <c r="L20" s="2">
        <f>B20+E20+H20</f>
        <v>39</v>
      </c>
      <c r="M20" s="2">
        <f>C20+F20+I20</f>
        <v>24</v>
      </c>
      <c r="N20" s="2">
        <f>L20-M20</f>
        <v>15</v>
      </c>
      <c r="P20" s="8" t="s">
        <v>22</v>
      </c>
      <c r="Q20" s="9">
        <v>8</v>
      </c>
      <c r="R20" s="35" t="str">
        <f>INDEX($P$6:$S$84,MATCH(LARGE($S$6:$S$84,8),$S$6:$S$84,0),1)</f>
        <v>MARINETTE</v>
      </c>
      <c r="S20" s="22">
        <f t="shared" si="1"/>
        <v>3.0015005000000001</v>
      </c>
    </row>
    <row r="21" spans="1:19" ht="21.5" thickBot="1">
      <c r="A21" s="8"/>
      <c r="B21" s="1"/>
      <c r="C21" s="2"/>
      <c r="D21" s="3"/>
      <c r="E21" s="1"/>
      <c r="F21" s="2"/>
      <c r="G21" s="3"/>
      <c r="H21" s="1"/>
      <c r="I21" s="2"/>
      <c r="J21" s="3"/>
      <c r="K21" s="17"/>
      <c r="L21" s="2"/>
      <c r="M21" s="2"/>
      <c r="N21" s="2"/>
      <c r="P21" s="23"/>
      <c r="Q21" s="24"/>
      <c r="R21" s="35"/>
      <c r="S21" s="22"/>
    </row>
    <row r="22" spans="1:19" ht="21.5" thickBot="1">
      <c r="A22" s="8" t="s">
        <v>23</v>
      </c>
      <c r="B22" s="1">
        <v>2</v>
      </c>
      <c r="C22" s="2">
        <v>13</v>
      </c>
      <c r="D22" s="3">
        <f>IF(B22&gt;C22,1,0)</f>
        <v>0</v>
      </c>
      <c r="E22" s="1">
        <v>2</v>
      </c>
      <c r="F22" s="2">
        <v>13</v>
      </c>
      <c r="G22" s="3">
        <f>IF(E22&gt;F22,1,0)</f>
        <v>0</v>
      </c>
      <c r="H22" s="1">
        <v>2</v>
      </c>
      <c r="I22" s="2">
        <v>13</v>
      </c>
      <c r="J22" s="3">
        <f>IF(H22&gt;I22,1,0)</f>
        <v>0</v>
      </c>
      <c r="K22" s="17">
        <f>D22+G22+J22</f>
        <v>0</v>
      </c>
      <c r="L22" s="2">
        <f>B22+E22+H22</f>
        <v>6</v>
      </c>
      <c r="M22" s="2">
        <f>C22+F22+I22</f>
        <v>39</v>
      </c>
      <c r="N22" s="2">
        <f>L22-M22</f>
        <v>-33</v>
      </c>
      <c r="P22" s="8" t="s">
        <v>23</v>
      </c>
      <c r="Q22" s="9">
        <v>9</v>
      </c>
      <c r="R22" s="35" t="str">
        <f>INDEX($P$6:$S$84,MATCH(LARGE($S$6:$S$84,9),$S$6:$S$84,0),1)</f>
        <v>ISABELLE</v>
      </c>
      <c r="S22" s="22">
        <f t="shared" si="1"/>
        <v>1.6956999999999999E-3</v>
      </c>
    </row>
    <row r="23" spans="1:19" ht="21.5" thickBot="1">
      <c r="A23" s="8"/>
      <c r="B23" s="1"/>
      <c r="C23" s="2"/>
      <c r="D23" s="3"/>
      <c r="E23" s="1"/>
      <c r="F23" s="2"/>
      <c r="G23" s="3"/>
      <c r="H23" s="1"/>
      <c r="I23" s="2"/>
      <c r="J23" s="3"/>
      <c r="K23" s="17"/>
      <c r="L23" s="2"/>
      <c r="M23" s="2"/>
      <c r="N23" s="2"/>
      <c r="P23" s="23"/>
      <c r="Q23" s="24"/>
      <c r="R23" s="35"/>
      <c r="S23" s="22"/>
    </row>
    <row r="24" spans="1:19" ht="21.5" thickBot="1">
      <c r="A24" s="8" t="s">
        <v>24</v>
      </c>
      <c r="B24" s="1">
        <v>13</v>
      </c>
      <c r="C24" s="2">
        <v>2</v>
      </c>
      <c r="D24" s="3">
        <f>IF(B24&gt;C24,1,0)</f>
        <v>1</v>
      </c>
      <c r="E24" s="1">
        <v>13</v>
      </c>
      <c r="F24" s="2">
        <v>2</v>
      </c>
      <c r="G24" s="3">
        <f>IF(E24&gt;F24,1,0)</f>
        <v>1</v>
      </c>
      <c r="H24" s="1">
        <v>13</v>
      </c>
      <c r="I24" s="2">
        <v>2</v>
      </c>
      <c r="J24" s="3">
        <f>IF(H24&gt;I24,1,0)</f>
        <v>1</v>
      </c>
      <c r="K24" s="17">
        <f>D24+G24+J24</f>
        <v>3</v>
      </c>
      <c r="L24" s="2">
        <f>B24+E24+H24</f>
        <v>39</v>
      </c>
      <c r="M24" s="2">
        <f>C24+F24+I24</f>
        <v>6</v>
      </c>
      <c r="N24" s="2">
        <f>L24-M24</f>
        <v>33</v>
      </c>
      <c r="P24" s="8" t="s">
        <v>24</v>
      </c>
      <c r="Q24" s="9">
        <v>10</v>
      </c>
      <c r="R24" s="35" t="str">
        <f>INDEX($P$6:$S$84,MATCH(LARGE($S$6:$S$84,10),$S$6:$S$84,0),1)</f>
        <v>YVES</v>
      </c>
      <c r="S24" s="22">
        <f t="shared" si="1"/>
        <v>3.0019022999999998</v>
      </c>
    </row>
    <row r="25" spans="1:19" ht="21.5" thickBot="1">
      <c r="A25" s="8"/>
      <c r="B25" s="1"/>
      <c r="C25" s="2"/>
      <c r="D25" s="3"/>
      <c r="E25" s="1"/>
      <c r="F25" s="2"/>
      <c r="G25" s="3"/>
      <c r="H25" s="1"/>
      <c r="I25" s="2"/>
      <c r="J25" s="3"/>
      <c r="K25" s="17"/>
      <c r="L25" s="2"/>
      <c r="M25" s="2"/>
      <c r="N25" s="2"/>
      <c r="P25" s="23"/>
      <c r="Q25" s="24"/>
      <c r="R25" s="35"/>
      <c r="S25" s="22"/>
    </row>
    <row r="26" spans="1:19" ht="21.5" thickBot="1">
      <c r="A26" s="8" t="s">
        <v>25</v>
      </c>
      <c r="B26" s="1">
        <v>13</v>
      </c>
      <c r="C26" s="2">
        <v>4</v>
      </c>
      <c r="D26" s="3">
        <f>IF(B26&gt;C26,1,0)</f>
        <v>1</v>
      </c>
      <c r="E26" s="1">
        <v>13</v>
      </c>
      <c r="F26" s="2">
        <v>4</v>
      </c>
      <c r="G26" s="3">
        <f>IF(E26&gt;F26,1,0)</f>
        <v>1</v>
      </c>
      <c r="H26" s="1">
        <v>13</v>
      </c>
      <c r="I26" s="2">
        <v>4</v>
      </c>
      <c r="J26" s="3">
        <f>IF(H26&gt;I26,1,0)</f>
        <v>1</v>
      </c>
      <c r="K26" s="17">
        <f>D26+G26+J26</f>
        <v>3</v>
      </c>
      <c r="L26" s="2">
        <f>B26+E26+H26</f>
        <v>39</v>
      </c>
      <c r="M26" s="2">
        <f>C26+F26+I26</f>
        <v>12</v>
      </c>
      <c r="N26" s="2">
        <f>L26-M26</f>
        <v>27</v>
      </c>
      <c r="P26" s="8" t="s">
        <v>25</v>
      </c>
      <c r="Q26" s="9">
        <v>11</v>
      </c>
      <c r="R26" s="35" t="str">
        <f>INDEX($P$6:$S$84,MATCH(LARGE($S$6:$S$84,11),$S$6:$S$84,0),1)</f>
        <v>JOEL</v>
      </c>
      <c r="S26" s="22">
        <f t="shared" si="1"/>
        <v>3.0021016999999999</v>
      </c>
    </row>
    <row r="27" spans="1:19" ht="21.5" thickBot="1">
      <c r="A27" s="8"/>
      <c r="B27" s="1"/>
      <c r="C27" s="2"/>
      <c r="D27" s="3"/>
      <c r="E27" s="1"/>
      <c r="F27" s="2"/>
      <c r="G27" s="3"/>
      <c r="H27" s="1"/>
      <c r="I27" s="2"/>
      <c r="J27" s="3"/>
      <c r="K27" s="17"/>
      <c r="L27" s="2"/>
      <c r="M27" s="2"/>
      <c r="N27" s="2"/>
      <c r="P27" s="23"/>
      <c r="Q27" s="24"/>
      <c r="R27" s="19"/>
      <c r="S27" s="22"/>
    </row>
    <row r="28" spans="1:19" ht="21.5" thickBot="1">
      <c r="A28" s="8" t="s">
        <v>26</v>
      </c>
      <c r="B28" s="1">
        <v>13</v>
      </c>
      <c r="C28" s="2">
        <v>8</v>
      </c>
      <c r="D28" s="3">
        <f>IF(B28&gt;C28,1,0)</f>
        <v>1</v>
      </c>
      <c r="E28" s="1">
        <v>13</v>
      </c>
      <c r="F28" s="2">
        <v>8</v>
      </c>
      <c r="G28" s="3">
        <f>IF(E28&gt;F28,1,0)</f>
        <v>1</v>
      </c>
      <c r="H28" s="1">
        <v>13</v>
      </c>
      <c r="I28" s="2">
        <v>8</v>
      </c>
      <c r="J28" s="3">
        <f>IF(H28&gt;I28,1,0)</f>
        <v>1</v>
      </c>
      <c r="K28" s="17">
        <f>D28+G28+J28</f>
        <v>3</v>
      </c>
      <c r="L28" s="2">
        <f>B28+E28+H28</f>
        <v>39</v>
      </c>
      <c r="M28" s="2">
        <f>C28+F28+I28</f>
        <v>24</v>
      </c>
      <c r="N28" s="2">
        <f>L28-M28</f>
        <v>15</v>
      </c>
      <c r="P28" s="8" t="s">
        <v>26</v>
      </c>
      <c r="Q28" s="9">
        <v>12</v>
      </c>
      <c r="R28" s="19" t="str">
        <f>INDEX($P$6:$S$84,MATCH(LARGE($S$6:$S$84,12),$S$6:$S$84,0),1)</f>
        <v>GILLES</v>
      </c>
      <c r="S28" s="22">
        <f t="shared" si="1"/>
        <v>3.0023005</v>
      </c>
    </row>
    <row r="29" spans="1:19" ht="21.5" thickBot="1">
      <c r="A29" s="8"/>
      <c r="B29" s="1"/>
      <c r="C29" s="2"/>
      <c r="D29" s="3"/>
      <c r="E29" s="1"/>
      <c r="F29" s="2"/>
      <c r="G29" s="3"/>
      <c r="H29" s="1"/>
      <c r="I29" s="2"/>
      <c r="J29" s="3"/>
      <c r="K29" s="17"/>
      <c r="L29" s="2"/>
      <c r="M29" s="2"/>
      <c r="N29" s="2"/>
      <c r="P29" s="23"/>
      <c r="Q29" s="24"/>
      <c r="R29" s="19"/>
      <c r="S29" s="22"/>
    </row>
    <row r="30" spans="1:19" ht="21.5" thickBot="1">
      <c r="A30" s="8" t="s">
        <v>27</v>
      </c>
      <c r="B30" s="1">
        <v>2</v>
      </c>
      <c r="C30" s="2">
        <v>13</v>
      </c>
      <c r="D30" s="3">
        <f>IF(B30&gt;C30,1,0)</f>
        <v>0</v>
      </c>
      <c r="E30" s="1">
        <v>2</v>
      </c>
      <c r="F30" s="2">
        <v>13</v>
      </c>
      <c r="G30" s="3">
        <f>IF(E30&gt;F30,1,0)</f>
        <v>0</v>
      </c>
      <c r="H30" s="1">
        <v>2</v>
      </c>
      <c r="I30" s="2">
        <v>13</v>
      </c>
      <c r="J30" s="3">
        <f>IF(H30&gt;I30,1,0)</f>
        <v>0</v>
      </c>
      <c r="K30" s="17">
        <f>D30+G30+J30</f>
        <v>0</v>
      </c>
      <c r="L30" s="2">
        <f>B30+E30+H30</f>
        <v>6</v>
      </c>
      <c r="M30" s="2">
        <f>C30+F30+I30</f>
        <v>39</v>
      </c>
      <c r="N30" s="2">
        <f>L30-M30</f>
        <v>-33</v>
      </c>
      <c r="P30" s="8" t="s">
        <v>27</v>
      </c>
      <c r="Q30" s="9">
        <v>13</v>
      </c>
      <c r="R30" s="19" t="str">
        <f>INDEX($P$6:$S$84,MATCH(LARGE($S$6:$S$84,13),$S$6:$S$84,0),1)</f>
        <v>OLIVIER</v>
      </c>
      <c r="S30" s="22">
        <f t="shared" si="1"/>
        <v>2.4957E-3</v>
      </c>
    </row>
    <row r="31" spans="1:19" ht="21.5" thickBot="1">
      <c r="A31" s="8"/>
      <c r="B31" s="1"/>
      <c r="C31" s="2"/>
      <c r="D31" s="3"/>
      <c r="E31" s="1"/>
      <c r="F31" s="2"/>
      <c r="G31" s="3"/>
      <c r="H31" s="1"/>
      <c r="I31" s="2"/>
      <c r="J31" s="3"/>
      <c r="K31" s="17"/>
      <c r="L31" s="2"/>
      <c r="M31" s="2"/>
      <c r="N31" s="2"/>
      <c r="P31" s="23"/>
      <c r="Q31" s="24"/>
      <c r="R31" s="19"/>
      <c r="S31" s="22"/>
    </row>
    <row r="32" spans="1:19" ht="21.5" thickBot="1">
      <c r="A32" s="8" t="s">
        <v>28</v>
      </c>
      <c r="B32" s="1">
        <v>13</v>
      </c>
      <c r="C32" s="2">
        <v>2</v>
      </c>
      <c r="D32" s="3">
        <f>IF(B32&gt;C32,1,0)</f>
        <v>1</v>
      </c>
      <c r="E32" s="1">
        <v>13</v>
      </c>
      <c r="F32" s="2">
        <v>2</v>
      </c>
      <c r="G32" s="3">
        <f>IF(E32&gt;F32,1,0)</f>
        <v>1</v>
      </c>
      <c r="H32" s="1">
        <v>13</v>
      </c>
      <c r="I32" s="2">
        <v>2</v>
      </c>
      <c r="J32" s="3">
        <f>IF(H32&gt;I32,1,0)</f>
        <v>1</v>
      </c>
      <c r="K32" s="17">
        <f>D32+G32+J32</f>
        <v>3</v>
      </c>
      <c r="L32" s="2">
        <f>B32+E32+H32</f>
        <v>39</v>
      </c>
      <c r="M32" s="2">
        <f>C32+F32+I32</f>
        <v>6</v>
      </c>
      <c r="N32" s="2">
        <f>L32-M32</f>
        <v>33</v>
      </c>
      <c r="P32" s="8" t="s">
        <v>28</v>
      </c>
      <c r="Q32" s="9">
        <v>14</v>
      </c>
      <c r="R32" s="19" t="str">
        <f>INDEX($P$6:$S$84,MATCH(LARGE($S$6:$S$84,14),$S$6:$S$84,0),1)</f>
        <v>MARLENE</v>
      </c>
      <c r="S32" s="22">
        <f t="shared" si="1"/>
        <v>3.0027022999999997</v>
      </c>
    </row>
    <row r="33" spans="1:19" ht="21.5" thickBot="1">
      <c r="A33" s="8"/>
      <c r="B33" s="1"/>
      <c r="C33" s="2"/>
      <c r="D33" s="3"/>
      <c r="E33" s="1"/>
      <c r="F33" s="2"/>
      <c r="G33" s="3"/>
      <c r="H33" s="1"/>
      <c r="I33" s="2"/>
      <c r="J33" s="3"/>
      <c r="K33" s="17"/>
      <c r="L33" s="2"/>
      <c r="M33" s="2"/>
      <c r="N33" s="2"/>
      <c r="P33" s="23"/>
      <c r="Q33" s="24"/>
      <c r="R33" s="19"/>
      <c r="S33" s="22"/>
    </row>
    <row r="34" spans="1:19" ht="21.5" thickBot="1">
      <c r="A34" s="8" t="s">
        <v>29</v>
      </c>
      <c r="B34" s="1">
        <v>13</v>
      </c>
      <c r="C34" s="2">
        <v>4</v>
      </c>
      <c r="D34" s="3">
        <f>IF(B34&gt;C34,1,0)</f>
        <v>1</v>
      </c>
      <c r="E34" s="1">
        <v>13</v>
      </c>
      <c r="F34" s="2">
        <v>4</v>
      </c>
      <c r="G34" s="3">
        <f>IF(E34&gt;F34,1,0)</f>
        <v>1</v>
      </c>
      <c r="H34" s="1">
        <v>13</v>
      </c>
      <c r="I34" s="2">
        <v>4</v>
      </c>
      <c r="J34" s="3">
        <f>IF(H34&gt;I34,1,0)</f>
        <v>1</v>
      </c>
      <c r="K34" s="17">
        <f>D34+G34+J34</f>
        <v>3</v>
      </c>
      <c r="L34" s="2">
        <f>B34+E34+H34</f>
        <v>39</v>
      </c>
      <c r="M34" s="2">
        <f>C34+F34+I34</f>
        <v>12</v>
      </c>
      <c r="N34" s="2">
        <f>L34-M34</f>
        <v>27</v>
      </c>
      <c r="P34" s="8" t="s">
        <v>29</v>
      </c>
      <c r="Q34" s="9">
        <v>15</v>
      </c>
      <c r="R34" s="19" t="str">
        <f>INDEX($P$6:$S$84,MATCH(LARGE($S$6:$S$84,15),$S$6:$S$84,0),1)</f>
        <v>MARYSE</v>
      </c>
      <c r="S34" s="22">
        <f t="shared" si="1"/>
        <v>3.0029016999999998</v>
      </c>
    </row>
    <row r="35" spans="1:19" ht="21.5" thickBot="1">
      <c r="A35" s="8"/>
      <c r="B35" s="1"/>
      <c r="C35" s="2"/>
      <c r="D35" s="3"/>
      <c r="E35" s="1"/>
      <c r="F35" s="2"/>
      <c r="G35" s="3"/>
      <c r="H35" s="1"/>
      <c r="I35" s="2"/>
      <c r="J35" s="3"/>
      <c r="K35" s="17"/>
      <c r="L35" s="2"/>
      <c r="M35" s="2"/>
      <c r="N35" s="2"/>
      <c r="P35" s="23"/>
      <c r="Q35" s="24"/>
      <c r="R35" s="19"/>
      <c r="S35" s="22"/>
    </row>
    <row r="36" spans="1:19" ht="21.5" thickBot="1">
      <c r="A36" s="8" t="s">
        <v>30</v>
      </c>
      <c r="B36" s="1">
        <v>13</v>
      </c>
      <c r="C36" s="2">
        <v>8</v>
      </c>
      <c r="D36" s="3">
        <f>IF(B36&gt;C36,1,0)</f>
        <v>1</v>
      </c>
      <c r="E36" s="1">
        <v>13</v>
      </c>
      <c r="F36" s="2">
        <v>8</v>
      </c>
      <c r="G36" s="3">
        <f>IF(E36&gt;F36,1,0)</f>
        <v>1</v>
      </c>
      <c r="H36" s="1">
        <v>13</v>
      </c>
      <c r="I36" s="2">
        <v>8</v>
      </c>
      <c r="J36" s="3">
        <f>IF(H36&gt;I36,1,0)</f>
        <v>1</v>
      </c>
      <c r="K36" s="17">
        <f>D36+G36+J36</f>
        <v>3</v>
      </c>
      <c r="L36" s="2">
        <f>B36+E36+H36</f>
        <v>39</v>
      </c>
      <c r="M36" s="2">
        <f>C36+F36+I36</f>
        <v>24</v>
      </c>
      <c r="N36" s="2">
        <f>L36-M36</f>
        <v>15</v>
      </c>
      <c r="P36" s="8" t="s">
        <v>30</v>
      </c>
      <c r="Q36" s="9">
        <v>16</v>
      </c>
      <c r="R36" s="19" t="str">
        <f>INDEX($P$6:$S$84,MATCH(LARGE($S$6:$S$84,16),$S$6:$S$84,0),1)</f>
        <v>ANNICK</v>
      </c>
      <c r="S36" s="22">
        <f t="shared" si="1"/>
        <v>3.0031005</v>
      </c>
    </row>
    <row r="37" spans="1:19" ht="21.5" thickBot="1">
      <c r="A37" s="8"/>
      <c r="B37" s="1"/>
      <c r="C37" s="2"/>
      <c r="D37" s="3"/>
      <c r="E37" s="1"/>
      <c r="F37" s="2"/>
      <c r="G37" s="3"/>
      <c r="H37" s="1"/>
      <c r="I37" s="2"/>
      <c r="J37" s="3"/>
      <c r="K37" s="17"/>
      <c r="L37" s="2"/>
      <c r="M37" s="2"/>
      <c r="N37" s="2"/>
      <c r="P37" s="23"/>
      <c r="Q37" s="24"/>
      <c r="R37" s="19"/>
      <c r="S37" s="22"/>
    </row>
    <row r="38" spans="1:19" ht="21.5" thickBot="1">
      <c r="A38" s="8" t="s">
        <v>31</v>
      </c>
      <c r="B38" s="1">
        <v>2</v>
      </c>
      <c r="C38" s="2">
        <v>13</v>
      </c>
      <c r="D38" s="3">
        <f>IF(B38&gt;C38,1,0)</f>
        <v>0</v>
      </c>
      <c r="E38" s="1">
        <v>2</v>
      </c>
      <c r="F38" s="2">
        <v>13</v>
      </c>
      <c r="G38" s="3">
        <f>IF(E38&gt;F38,1,0)</f>
        <v>0</v>
      </c>
      <c r="H38" s="1">
        <v>2</v>
      </c>
      <c r="I38" s="2">
        <v>13</v>
      </c>
      <c r="J38" s="3">
        <f>IF(H38&gt;I38,1,0)</f>
        <v>0</v>
      </c>
      <c r="K38" s="17">
        <f>D38+G38+J38</f>
        <v>0</v>
      </c>
      <c r="L38" s="2">
        <f>B38+E38+H38</f>
        <v>6</v>
      </c>
      <c r="M38" s="2">
        <f>C38+F38+I38</f>
        <v>39</v>
      </c>
      <c r="N38" s="2">
        <f>L38-M38</f>
        <v>-33</v>
      </c>
      <c r="P38" s="8" t="s">
        <v>31</v>
      </c>
      <c r="Q38" s="9">
        <v>17</v>
      </c>
      <c r="R38" s="19" t="str">
        <f>INDEX($P$6:$S$84,MATCH(LARGE($S$6:$S$84,17),$S$6:$S$84,0),1)</f>
        <v>DANIEL</v>
      </c>
      <c r="S38" s="22">
        <f t="shared" si="1"/>
        <v>3.2956999999999999E-3</v>
      </c>
    </row>
    <row r="39" spans="1:19" ht="21.5" thickBot="1">
      <c r="A39" s="8"/>
      <c r="B39" s="1"/>
      <c r="C39" s="2"/>
      <c r="D39" s="3"/>
      <c r="E39" s="1"/>
      <c r="F39" s="2"/>
      <c r="G39" s="3"/>
      <c r="H39" s="1"/>
      <c r="I39" s="2"/>
      <c r="J39" s="3"/>
      <c r="K39" s="17"/>
      <c r="L39" s="2"/>
      <c r="M39" s="2"/>
      <c r="N39" s="2"/>
      <c r="P39" s="23"/>
      <c r="Q39" s="24"/>
      <c r="R39" s="19"/>
      <c r="S39" s="22"/>
    </row>
    <row r="40" spans="1:19" ht="21.5" thickBot="1">
      <c r="A40" s="8" t="s">
        <v>32</v>
      </c>
      <c r="B40" s="1">
        <v>13</v>
      </c>
      <c r="C40" s="2">
        <v>2</v>
      </c>
      <c r="D40" s="3">
        <f>IF(B40&gt;C40,1,0)</f>
        <v>1</v>
      </c>
      <c r="E40" s="1">
        <v>13</v>
      </c>
      <c r="F40" s="2">
        <v>2</v>
      </c>
      <c r="G40" s="3">
        <f>IF(E40&gt;F40,1,0)</f>
        <v>1</v>
      </c>
      <c r="H40" s="1">
        <v>13</v>
      </c>
      <c r="I40" s="2">
        <v>2</v>
      </c>
      <c r="J40" s="3">
        <f>IF(H40&gt;I40,1,0)</f>
        <v>1</v>
      </c>
      <c r="K40" s="17">
        <f>D40+G40+J40</f>
        <v>3</v>
      </c>
      <c r="L40" s="2">
        <f>B40+E40+H40</f>
        <v>39</v>
      </c>
      <c r="M40" s="2">
        <f>C40+F40+I40</f>
        <v>6</v>
      </c>
      <c r="N40" s="2">
        <f>L40-M40</f>
        <v>33</v>
      </c>
      <c r="P40" s="8" t="s">
        <v>32</v>
      </c>
      <c r="Q40" s="9">
        <v>18</v>
      </c>
      <c r="R40" s="19" t="str">
        <f>INDEX($P$6:$S$84,MATCH(LARGE($S$6:$S$84,18),$S$6:$S$84,0),1)</f>
        <v>NOEMIE</v>
      </c>
      <c r="S40" s="22">
        <f t="shared" si="1"/>
        <v>3.0035022999999996</v>
      </c>
    </row>
    <row r="41" spans="1:19" ht="21.5" thickBot="1">
      <c r="A41" s="8"/>
      <c r="B41" s="1"/>
      <c r="C41" s="2"/>
      <c r="D41" s="3"/>
      <c r="E41" s="1"/>
      <c r="F41" s="2"/>
      <c r="G41" s="3"/>
      <c r="H41" s="1"/>
      <c r="I41" s="2"/>
      <c r="J41" s="3"/>
      <c r="K41" s="17"/>
      <c r="L41" s="2"/>
      <c r="M41" s="2"/>
      <c r="N41" s="2"/>
      <c r="P41" s="23"/>
      <c r="Q41" s="24"/>
      <c r="R41" s="19"/>
      <c r="S41" s="22"/>
    </row>
    <row r="42" spans="1:19" ht="21.5" thickBot="1">
      <c r="A42" s="8" t="s">
        <v>33</v>
      </c>
      <c r="B42" s="1">
        <v>13</v>
      </c>
      <c r="C42" s="2">
        <v>4</v>
      </c>
      <c r="D42" s="3">
        <f>IF(B42&gt;C42,1,0)</f>
        <v>1</v>
      </c>
      <c r="E42" s="1">
        <v>13</v>
      </c>
      <c r="F42" s="2">
        <v>4</v>
      </c>
      <c r="G42" s="3">
        <f>IF(E42&gt;F42,1,0)</f>
        <v>1</v>
      </c>
      <c r="H42" s="1">
        <v>13</v>
      </c>
      <c r="I42" s="2">
        <v>4</v>
      </c>
      <c r="J42" s="3">
        <f>IF(H42&gt;I42,1,0)</f>
        <v>1</v>
      </c>
      <c r="K42" s="17">
        <f>D42+G42+J42</f>
        <v>3</v>
      </c>
      <c r="L42" s="2">
        <f>B42+E42+H42</f>
        <v>39</v>
      </c>
      <c r="M42" s="2">
        <f>C42+F42+I42</f>
        <v>12</v>
      </c>
      <c r="N42" s="2">
        <f>L42-M42</f>
        <v>27</v>
      </c>
      <c r="P42" s="8" t="s">
        <v>33</v>
      </c>
      <c r="Q42" s="9">
        <v>19</v>
      </c>
      <c r="R42" s="19" t="str">
        <f>INDEX($P$6:$S$84,MATCH(LARGE($S$6:$S$84,19),$S$6:$S$84,0),1)</f>
        <v>BRUNO</v>
      </c>
      <c r="S42" s="22">
        <f t="shared" si="1"/>
        <v>3.0037016999999997</v>
      </c>
    </row>
    <row r="43" spans="1:19" ht="22.5" customHeight="1" thickBot="1">
      <c r="A43" s="8"/>
      <c r="B43" s="1"/>
      <c r="C43" s="2"/>
      <c r="D43" s="3"/>
      <c r="E43" s="1"/>
      <c r="F43" s="2"/>
      <c r="G43" s="3"/>
      <c r="H43" s="1"/>
      <c r="I43" s="2"/>
      <c r="J43" s="3"/>
      <c r="K43" s="17"/>
      <c r="L43" s="2"/>
      <c r="M43" s="2"/>
      <c r="N43" s="2"/>
      <c r="P43" s="23"/>
      <c r="Q43" s="24"/>
      <c r="R43" s="19"/>
      <c r="S43" s="22"/>
    </row>
    <row r="44" spans="1:19" ht="21.5" thickBot="1">
      <c r="A44" s="8" t="s">
        <v>34</v>
      </c>
      <c r="B44" s="1">
        <v>13</v>
      </c>
      <c r="C44" s="2">
        <v>8</v>
      </c>
      <c r="D44" s="3">
        <f>IF(B44&gt;C44,1,0)</f>
        <v>1</v>
      </c>
      <c r="E44" s="1">
        <v>13</v>
      </c>
      <c r="F44" s="2">
        <v>8</v>
      </c>
      <c r="G44" s="3">
        <f>IF(E44&gt;F44,1,0)</f>
        <v>1</v>
      </c>
      <c r="H44" s="1">
        <v>13</v>
      </c>
      <c r="I44" s="2">
        <v>8</v>
      </c>
      <c r="J44" s="3">
        <f>IF(H44&gt;I44,1,0)</f>
        <v>1</v>
      </c>
      <c r="K44" s="17">
        <f>D44+G44+J44</f>
        <v>3</v>
      </c>
      <c r="L44" s="2">
        <f>B44+E44+H44</f>
        <v>39</v>
      </c>
      <c r="M44" s="2">
        <f>C44+F44+I44</f>
        <v>24</v>
      </c>
      <c r="N44" s="2">
        <f>L44-M44</f>
        <v>15</v>
      </c>
      <c r="P44" s="8" t="s">
        <v>34</v>
      </c>
      <c r="Q44" s="9">
        <v>20</v>
      </c>
      <c r="R44" s="19" t="str">
        <f>INDEX($P$6:$S$84,MATCH(LARGE($S$6:$S$84,20),$S$6:$S$84,0),1)</f>
        <v>BABU</v>
      </c>
      <c r="S44" s="22">
        <f t="shared" si="1"/>
        <v>3.0039004999999999</v>
      </c>
    </row>
    <row r="45" spans="1:19" ht="22.5" customHeight="1" thickBot="1">
      <c r="A45" s="7"/>
      <c r="B45" s="7"/>
      <c r="C45" s="7"/>
      <c r="D45" s="7"/>
      <c r="E45" s="7"/>
      <c r="F45" s="7"/>
      <c r="G45" s="7"/>
      <c r="H45" s="7"/>
      <c r="I45" s="7"/>
      <c r="J45" s="7"/>
      <c r="K45" s="18"/>
      <c r="L45" s="7"/>
      <c r="M45" s="7"/>
      <c r="N45" s="7"/>
      <c r="P45" s="23"/>
      <c r="Q45" s="24"/>
      <c r="R45" s="19"/>
      <c r="S45" s="22"/>
    </row>
    <row r="46" spans="1:19" ht="21.5" thickBot="1">
      <c r="A46" s="8" t="s">
        <v>35</v>
      </c>
      <c r="B46" s="1">
        <v>2</v>
      </c>
      <c r="C46" s="2">
        <v>13</v>
      </c>
      <c r="D46" s="3">
        <f>IF(B46&gt;C46,1,0)</f>
        <v>0</v>
      </c>
      <c r="E46" s="1">
        <v>2</v>
      </c>
      <c r="F46" s="2">
        <v>13</v>
      </c>
      <c r="G46" s="3">
        <f>IF(E46&gt;F46,1,0)</f>
        <v>0</v>
      </c>
      <c r="H46" s="1">
        <v>2</v>
      </c>
      <c r="I46" s="2">
        <v>13</v>
      </c>
      <c r="J46" s="3">
        <f>IF(H46&gt;I46,1,0)</f>
        <v>0</v>
      </c>
      <c r="K46" s="17">
        <f>D46+G46+J46</f>
        <v>0</v>
      </c>
      <c r="L46" s="2">
        <f>B46+E46+H46</f>
        <v>6</v>
      </c>
      <c r="M46" s="2">
        <f>C46+F46+I46</f>
        <v>39</v>
      </c>
      <c r="N46" s="2">
        <f>L46-M46</f>
        <v>-33</v>
      </c>
      <c r="P46" s="8" t="s">
        <v>35</v>
      </c>
      <c r="Q46" s="9">
        <v>21</v>
      </c>
      <c r="R46" s="19" t="str">
        <f>INDEX($P$6:$S$84,MATCH(LARGE($S$6:$S$84,21),$S$6:$S$84,0),1)</f>
        <v>DD</v>
      </c>
      <c r="S46" s="22">
        <f t="shared" si="1"/>
        <v>4.0957000000000007E-3</v>
      </c>
    </row>
    <row r="47" spans="1:19" ht="21.5" thickBot="1">
      <c r="A47" s="8"/>
      <c r="B47" s="1"/>
      <c r="C47" s="2"/>
      <c r="D47" s="3"/>
      <c r="E47" s="1"/>
      <c r="F47" s="2"/>
      <c r="G47" s="3"/>
      <c r="H47" s="1"/>
      <c r="I47" s="2"/>
      <c r="J47" s="3"/>
      <c r="K47" s="17"/>
      <c r="L47" s="2"/>
      <c r="M47" s="2"/>
      <c r="N47" s="2"/>
      <c r="P47" s="23"/>
      <c r="Q47" s="24"/>
      <c r="R47" s="19"/>
      <c r="S47" s="22"/>
    </row>
    <row r="48" spans="1:19" ht="21.5" thickBot="1">
      <c r="A48" s="8" t="s">
        <v>36</v>
      </c>
      <c r="B48" s="1">
        <v>13</v>
      </c>
      <c r="C48" s="2">
        <v>2</v>
      </c>
      <c r="D48" s="3">
        <f>IF(B48&gt;C48,1,0)</f>
        <v>1</v>
      </c>
      <c r="E48" s="1">
        <v>13</v>
      </c>
      <c r="F48" s="2">
        <v>2</v>
      </c>
      <c r="G48" s="3">
        <f>IF(E48&gt;F48,1,0)</f>
        <v>1</v>
      </c>
      <c r="H48" s="1">
        <v>13</v>
      </c>
      <c r="I48" s="2">
        <v>2</v>
      </c>
      <c r="J48" s="3">
        <f>IF(H48&gt;I48,1,0)</f>
        <v>1</v>
      </c>
      <c r="K48" s="17">
        <f>D48+G48+J48</f>
        <v>3</v>
      </c>
      <c r="L48" s="2">
        <f>B48+E48+H48</f>
        <v>39</v>
      </c>
      <c r="M48" s="2">
        <f>C48+F48+I48</f>
        <v>6</v>
      </c>
      <c r="N48" s="2">
        <f>L48-M48</f>
        <v>33</v>
      </c>
      <c r="P48" s="8" t="s">
        <v>36</v>
      </c>
      <c r="Q48" s="9">
        <v>22</v>
      </c>
      <c r="R48" s="19" t="str">
        <f>INDEX($P$6:$S$84,MATCH(LARGE($S$6:$S$84,22),$S$6:$S$84,0),1)</f>
        <v>SYLVAIN</v>
      </c>
      <c r="S48" s="22">
        <f t="shared" si="1"/>
        <v>3.0043023</v>
      </c>
    </row>
    <row r="49" spans="1:19" ht="21.5" thickBot="1">
      <c r="A49" s="8"/>
      <c r="B49" s="1"/>
      <c r="C49" s="2"/>
      <c r="D49" s="3"/>
      <c r="E49" s="1"/>
      <c r="F49" s="2"/>
      <c r="G49" s="3"/>
      <c r="H49" s="1"/>
      <c r="I49" s="2"/>
      <c r="J49" s="3"/>
      <c r="K49" s="17"/>
      <c r="L49" s="2"/>
      <c r="M49" s="2"/>
      <c r="N49" s="2"/>
      <c r="P49" s="23"/>
      <c r="Q49" s="24"/>
      <c r="R49" s="19"/>
      <c r="S49" s="22"/>
    </row>
    <row r="50" spans="1:19" ht="21.5" thickBot="1">
      <c r="A50" s="8" t="s">
        <v>37</v>
      </c>
      <c r="B50" s="1">
        <v>13</v>
      </c>
      <c r="C50" s="2">
        <v>4</v>
      </c>
      <c r="D50" s="3">
        <f>IF(B50&gt;C50,1,0)</f>
        <v>1</v>
      </c>
      <c r="E50" s="1">
        <v>13</v>
      </c>
      <c r="F50" s="2">
        <v>4</v>
      </c>
      <c r="G50" s="3">
        <f>IF(E50&gt;F50,1,0)</f>
        <v>1</v>
      </c>
      <c r="H50" s="1">
        <v>13</v>
      </c>
      <c r="I50" s="2">
        <v>4</v>
      </c>
      <c r="J50" s="3">
        <f>IF(H50&gt;I50,1,0)</f>
        <v>1</v>
      </c>
      <c r="K50" s="17">
        <f>D50+G50+J50</f>
        <v>3</v>
      </c>
      <c r="L50" s="2">
        <f>B50+E50+H50</f>
        <v>39</v>
      </c>
      <c r="M50" s="2">
        <f>C50+F50+I50</f>
        <v>12</v>
      </c>
      <c r="N50" s="2">
        <f>L50-M50</f>
        <v>27</v>
      </c>
      <c r="P50" s="8" t="s">
        <v>37</v>
      </c>
      <c r="Q50" s="9">
        <v>23</v>
      </c>
      <c r="R50" s="19" t="str">
        <f>INDEX($P$6:$S$84,MATCH(LARGE($S$6:$S$84,23),$S$6:$S$84,0),1)</f>
        <v>PIERRE</v>
      </c>
      <c r="S50" s="22">
        <f t="shared" si="1"/>
        <v>3.0045017000000001</v>
      </c>
    </row>
    <row r="51" spans="1:19" ht="21.5" thickBot="1">
      <c r="A51" s="8"/>
      <c r="B51" s="1"/>
      <c r="C51" s="2"/>
      <c r="D51" s="3"/>
      <c r="E51" s="1"/>
      <c r="F51" s="2"/>
      <c r="G51" s="3"/>
      <c r="H51" s="1"/>
      <c r="I51" s="2"/>
      <c r="J51" s="3"/>
      <c r="K51" s="17"/>
      <c r="L51" s="2"/>
      <c r="M51" s="2"/>
      <c r="N51" s="2"/>
      <c r="P51" s="23"/>
      <c r="Q51" s="24"/>
      <c r="R51" s="19"/>
      <c r="S51" s="22"/>
    </row>
    <row r="52" spans="1:19" ht="21.5" thickBot="1">
      <c r="A52" s="8" t="s">
        <v>38</v>
      </c>
      <c r="B52" s="1">
        <v>13</v>
      </c>
      <c r="C52" s="2">
        <v>8</v>
      </c>
      <c r="D52" s="3">
        <f>IF(B52&gt;C52,1,0)</f>
        <v>1</v>
      </c>
      <c r="E52" s="1">
        <v>13</v>
      </c>
      <c r="F52" s="2">
        <v>8</v>
      </c>
      <c r="G52" s="3">
        <f>IF(E52&gt;F52,1,0)</f>
        <v>1</v>
      </c>
      <c r="H52" s="1">
        <v>13</v>
      </c>
      <c r="I52" s="2">
        <v>8</v>
      </c>
      <c r="J52" s="3">
        <f>IF(H52&gt;I52,1,0)</f>
        <v>1</v>
      </c>
      <c r="K52" s="17">
        <f>D52+G52+J52</f>
        <v>3</v>
      </c>
      <c r="L52" s="2">
        <f>B52+E52+H52</f>
        <v>39</v>
      </c>
      <c r="M52" s="2">
        <f>C52+F52+I52</f>
        <v>24</v>
      </c>
      <c r="N52" s="2">
        <f>L52-M52</f>
        <v>15</v>
      </c>
      <c r="P52" s="8" t="s">
        <v>38</v>
      </c>
      <c r="Q52" s="9">
        <v>24</v>
      </c>
      <c r="R52" s="19" t="str">
        <f>INDEX($P$6:$S$84,MATCH(LARGE($S$6:$S$84,24),$S$6:$S$84,0),1)</f>
        <v>LUIS</v>
      </c>
      <c r="S52" s="22">
        <f t="shared" si="1"/>
        <v>3.0047005000000002</v>
      </c>
    </row>
    <row r="53" spans="1:19" ht="21.5" thickBot="1">
      <c r="A53" s="8"/>
      <c r="B53" s="1"/>
      <c r="C53" s="2"/>
      <c r="D53" s="3"/>
      <c r="E53" s="1"/>
      <c r="F53" s="2"/>
      <c r="G53" s="3"/>
      <c r="H53" s="1"/>
      <c r="I53" s="2"/>
      <c r="J53" s="3"/>
      <c r="K53" s="17"/>
      <c r="L53" s="2"/>
      <c r="M53" s="2"/>
      <c r="N53" s="2"/>
      <c r="P53" s="23"/>
      <c r="Q53" s="24"/>
      <c r="R53" s="19"/>
      <c r="S53" s="22"/>
    </row>
    <row r="54" spans="1:19" ht="21.5" thickBot="1">
      <c r="A54" s="8" t="s">
        <v>39</v>
      </c>
      <c r="B54" s="1">
        <v>2</v>
      </c>
      <c r="C54" s="2">
        <v>13</v>
      </c>
      <c r="D54" s="3">
        <f>IF(B54&gt;C54,1,0)</f>
        <v>0</v>
      </c>
      <c r="E54" s="1">
        <v>2</v>
      </c>
      <c r="F54" s="2">
        <v>13</v>
      </c>
      <c r="G54" s="3">
        <f>IF(E54&gt;F54,1,0)</f>
        <v>0</v>
      </c>
      <c r="H54" s="1">
        <v>2</v>
      </c>
      <c r="I54" s="2">
        <v>13</v>
      </c>
      <c r="J54" s="3">
        <f>IF(H54&gt;I54,1,0)</f>
        <v>0</v>
      </c>
      <c r="K54" s="17">
        <f>D54+G54+J54</f>
        <v>0</v>
      </c>
      <c r="L54" s="2">
        <f>B54+E54+H54</f>
        <v>6</v>
      </c>
      <c r="M54" s="2">
        <f>C54+F54+I54</f>
        <v>39</v>
      </c>
      <c r="N54" s="2">
        <f>L54-M54</f>
        <v>-33</v>
      </c>
      <c r="P54" s="8" t="s">
        <v>39</v>
      </c>
      <c r="Q54" s="9">
        <v>25</v>
      </c>
      <c r="R54" s="19" t="str">
        <f>INDEX($P$6:$S$84,MATCH(LARGE($S$6:$S$84,25),$S$6:$S$84,0),1)</f>
        <v>RENE</v>
      </c>
      <c r="S54" s="22">
        <f t="shared" si="1"/>
        <v>4.8957000000000002E-3</v>
      </c>
    </row>
    <row r="55" spans="1:19" ht="21.5" thickBot="1">
      <c r="A55" s="8"/>
      <c r="B55" s="1"/>
      <c r="C55" s="2"/>
      <c r="D55" s="3"/>
      <c r="E55" s="1"/>
      <c r="F55" s="2"/>
      <c r="G55" s="3"/>
      <c r="H55" s="1"/>
      <c r="I55" s="2"/>
      <c r="J55" s="3"/>
      <c r="K55" s="17"/>
      <c r="L55" s="2"/>
      <c r="M55" s="2"/>
      <c r="N55" s="2"/>
      <c r="P55" s="23"/>
      <c r="Q55" s="24"/>
      <c r="R55" s="19"/>
      <c r="S55" s="22"/>
    </row>
    <row r="56" spans="1:19" ht="21.5" thickBot="1">
      <c r="A56" s="8" t="s">
        <v>40</v>
      </c>
      <c r="B56" s="1">
        <v>13</v>
      </c>
      <c r="C56" s="2">
        <v>2</v>
      </c>
      <c r="D56" s="3">
        <f>IF(B56&gt;C56,1,0)</f>
        <v>1</v>
      </c>
      <c r="E56" s="1">
        <v>13</v>
      </c>
      <c r="F56" s="2">
        <v>2</v>
      </c>
      <c r="G56" s="3">
        <f>IF(E56&gt;F56,1,0)</f>
        <v>1</v>
      </c>
      <c r="H56" s="1">
        <v>13</v>
      </c>
      <c r="I56" s="2">
        <v>2</v>
      </c>
      <c r="J56" s="3">
        <f>IF(H56&gt;I56,1,0)</f>
        <v>1</v>
      </c>
      <c r="K56" s="17">
        <f>D56+G56+J56</f>
        <v>3</v>
      </c>
      <c r="L56" s="2">
        <f>B56+E56+H56</f>
        <v>39</v>
      </c>
      <c r="M56" s="2">
        <f>C56+F56+I56</f>
        <v>6</v>
      </c>
      <c r="N56" s="2">
        <f>L56-M56</f>
        <v>33</v>
      </c>
      <c r="P56" s="8" t="s">
        <v>40</v>
      </c>
      <c r="Q56" s="9">
        <v>26</v>
      </c>
      <c r="R56" s="19" t="str">
        <f>INDEX($P$6:$S$84,MATCH(LARGE($S$6:$S$84,26),$S$6:$S$84,0),1)</f>
        <v>SERGIO</v>
      </c>
      <c r="S56" s="22">
        <f t="shared" si="1"/>
        <v>3.0051022999999999</v>
      </c>
    </row>
    <row r="57" spans="1:19" ht="21.5" thickBot="1">
      <c r="A57" s="8"/>
      <c r="B57" s="1"/>
      <c r="C57" s="2"/>
      <c r="D57" s="3"/>
      <c r="E57" s="1"/>
      <c r="F57" s="2"/>
      <c r="G57" s="3"/>
      <c r="H57" s="1"/>
      <c r="I57" s="2"/>
      <c r="J57" s="3"/>
      <c r="K57" s="17"/>
      <c r="L57" s="2"/>
      <c r="M57" s="2"/>
      <c r="N57" s="2"/>
      <c r="P57" s="23"/>
      <c r="Q57" s="24"/>
      <c r="R57" s="19"/>
      <c r="S57" s="22"/>
    </row>
    <row r="58" spans="1:19" ht="21.5" thickBot="1">
      <c r="A58" s="8" t="s">
        <v>41</v>
      </c>
      <c r="B58" s="1">
        <v>13</v>
      </c>
      <c r="C58" s="2">
        <v>4</v>
      </c>
      <c r="D58" s="3">
        <f>IF(B58&gt;C58,1,0)</f>
        <v>1</v>
      </c>
      <c r="E58" s="1">
        <v>13</v>
      </c>
      <c r="F58" s="2">
        <v>4</v>
      </c>
      <c r="G58" s="3">
        <f>IF(E58&gt;F58,1,0)</f>
        <v>1</v>
      </c>
      <c r="H58" s="1">
        <v>13</v>
      </c>
      <c r="I58" s="2">
        <v>4</v>
      </c>
      <c r="J58" s="3">
        <f>IF(H58&gt;I58,1,0)</f>
        <v>1</v>
      </c>
      <c r="K58" s="17">
        <f>D58+G58+J58</f>
        <v>3</v>
      </c>
      <c r="L58" s="2">
        <f>B58+E58+H58</f>
        <v>39</v>
      </c>
      <c r="M58" s="2">
        <f>C58+F58+I58</f>
        <v>12</v>
      </c>
      <c r="N58" s="2">
        <f>L58-M58</f>
        <v>27</v>
      </c>
      <c r="P58" s="8" t="s">
        <v>41</v>
      </c>
      <c r="Q58" s="9">
        <v>27</v>
      </c>
      <c r="R58" s="19" t="str">
        <f>INDEX($P$6:$S$84,MATCH(LARGE($S$6:$S$84,27),$S$6:$S$84,0),1)</f>
        <v>BERNARD</v>
      </c>
      <c r="S58" s="22">
        <f t="shared" si="1"/>
        <v>3.0053017</v>
      </c>
    </row>
    <row r="59" spans="1:19" ht="21.5" thickBot="1">
      <c r="A59" s="8"/>
      <c r="B59" s="1"/>
      <c r="C59" s="2"/>
      <c r="D59" s="3"/>
      <c r="E59" s="1"/>
      <c r="F59" s="2"/>
      <c r="G59" s="3"/>
      <c r="H59" s="1"/>
      <c r="I59" s="2"/>
      <c r="J59" s="3"/>
      <c r="K59" s="17"/>
      <c r="L59" s="2"/>
      <c r="M59" s="2"/>
      <c r="N59" s="2"/>
      <c r="P59" s="23"/>
      <c r="Q59" s="24"/>
      <c r="R59" s="19"/>
      <c r="S59" s="22"/>
    </row>
    <row r="60" spans="1:19" ht="21.5" thickBot="1">
      <c r="A60" s="8" t="s">
        <v>42</v>
      </c>
      <c r="B60" s="1">
        <v>13</v>
      </c>
      <c r="C60" s="2">
        <v>8</v>
      </c>
      <c r="D60" s="3">
        <f>IF(B60&gt;C60,1,0)</f>
        <v>1</v>
      </c>
      <c r="E60" s="1">
        <v>13</v>
      </c>
      <c r="F60" s="2">
        <v>8</v>
      </c>
      <c r="G60" s="3">
        <f>IF(E60&gt;F60,1,0)</f>
        <v>1</v>
      </c>
      <c r="H60" s="1">
        <v>13</v>
      </c>
      <c r="I60" s="2">
        <v>8</v>
      </c>
      <c r="J60" s="3">
        <f>IF(H60&gt;I60,1,0)</f>
        <v>1</v>
      </c>
      <c r="K60" s="17">
        <f>D60+G60+J60</f>
        <v>3</v>
      </c>
      <c r="L60" s="2">
        <f>B60+E60+H60</f>
        <v>39</v>
      </c>
      <c r="M60" s="2">
        <f>C60+F60+I60</f>
        <v>24</v>
      </c>
      <c r="N60" s="2">
        <f>L60-M60</f>
        <v>15</v>
      </c>
      <c r="P60" s="8" t="s">
        <v>42</v>
      </c>
      <c r="Q60" s="9">
        <v>28</v>
      </c>
      <c r="R60" s="19" t="str">
        <f>INDEX($P$6:$S$84,MATCH(LARGE($S$6:$S$84,28),$S$6:$S$84,0),1)</f>
        <v>ROGER</v>
      </c>
      <c r="S60" s="22">
        <f t="shared" si="1"/>
        <v>3.0055005000000001</v>
      </c>
    </row>
    <row r="61" spans="1:19" ht="21.5" thickBot="1">
      <c r="A61" s="8"/>
      <c r="B61" s="1"/>
      <c r="C61" s="2"/>
      <c r="D61" s="3"/>
      <c r="E61" s="1"/>
      <c r="F61" s="2"/>
      <c r="G61" s="3"/>
      <c r="H61" s="1"/>
      <c r="I61" s="2"/>
      <c r="J61" s="3"/>
      <c r="K61" s="17"/>
      <c r="L61" s="2"/>
      <c r="M61" s="2"/>
      <c r="N61" s="2"/>
      <c r="P61" s="23"/>
      <c r="Q61" s="24"/>
      <c r="R61" s="19"/>
      <c r="S61" s="22"/>
    </row>
    <row r="62" spans="1:19" ht="21.5" thickBot="1">
      <c r="A62" s="8" t="s">
        <v>43</v>
      </c>
      <c r="B62" s="1">
        <v>2</v>
      </c>
      <c r="C62" s="2">
        <v>13</v>
      </c>
      <c r="D62" s="3">
        <f>IF(B62&gt;C62,1,0)</f>
        <v>0</v>
      </c>
      <c r="E62" s="1">
        <v>2</v>
      </c>
      <c r="F62" s="2">
        <v>13</v>
      </c>
      <c r="G62" s="3">
        <f>IF(E62&gt;F62,1,0)</f>
        <v>0</v>
      </c>
      <c r="H62" s="1">
        <v>2</v>
      </c>
      <c r="I62" s="2">
        <v>13</v>
      </c>
      <c r="J62" s="3">
        <f>IF(H62&gt;I62,1,0)</f>
        <v>0</v>
      </c>
      <c r="K62" s="17">
        <f>D62+G62+J62</f>
        <v>0</v>
      </c>
      <c r="L62" s="2">
        <f>B62+E62+H62</f>
        <v>6</v>
      </c>
      <c r="M62" s="2">
        <f>C62+F62+I62</f>
        <v>39</v>
      </c>
      <c r="N62" s="2">
        <f>L62-M62</f>
        <v>-33</v>
      </c>
      <c r="P62" s="8" t="s">
        <v>43</v>
      </c>
      <c r="Q62" s="9">
        <v>29</v>
      </c>
      <c r="R62" s="19" t="str">
        <f>INDEX($P$6:$S$84,MATCH(LARGE($S$6:$S$84,29),$S$6:$S$84,0),1)</f>
        <v>LOUIS</v>
      </c>
      <c r="S62" s="22">
        <f t="shared" si="1"/>
        <v>5.6957000000000006E-3</v>
      </c>
    </row>
    <row r="63" spans="1:19" ht="21.5" thickBot="1">
      <c r="A63" s="8"/>
      <c r="B63" s="1"/>
      <c r="C63" s="2"/>
      <c r="D63" s="3"/>
      <c r="E63" s="1"/>
      <c r="F63" s="2"/>
      <c r="G63" s="3"/>
      <c r="H63" s="1"/>
      <c r="I63" s="2"/>
      <c r="J63" s="3"/>
      <c r="K63" s="17"/>
      <c r="L63" s="2"/>
      <c r="M63" s="2"/>
      <c r="N63" s="2"/>
      <c r="P63" s="23"/>
      <c r="Q63" s="24"/>
      <c r="R63" s="19"/>
      <c r="S63" s="22"/>
    </row>
    <row r="64" spans="1:19" ht="21.5" thickBot="1">
      <c r="A64" s="8" t="s">
        <v>44</v>
      </c>
      <c r="B64" s="1">
        <v>13</v>
      </c>
      <c r="C64" s="2">
        <v>2</v>
      </c>
      <c r="D64" s="3">
        <f>IF(B64&gt;C64,1,0)</f>
        <v>1</v>
      </c>
      <c r="E64" s="1">
        <v>13</v>
      </c>
      <c r="F64" s="2">
        <v>2</v>
      </c>
      <c r="G64" s="3">
        <f>IF(E64&gt;F64,1,0)</f>
        <v>1</v>
      </c>
      <c r="H64" s="1">
        <v>13</v>
      </c>
      <c r="I64" s="2">
        <v>2</v>
      </c>
      <c r="J64" s="3">
        <f>IF(H64&gt;I64,1,0)</f>
        <v>1</v>
      </c>
      <c r="K64" s="17">
        <f>D64+G64+J64</f>
        <v>3</v>
      </c>
      <c r="L64" s="2">
        <f>B64+E64+H64</f>
        <v>39</v>
      </c>
      <c r="M64" s="2">
        <f>C64+F64+I64</f>
        <v>6</v>
      </c>
      <c r="N64" s="2">
        <f>L64-M64</f>
        <v>33</v>
      </c>
      <c r="P64" s="8" t="s">
        <v>44</v>
      </c>
      <c r="Q64" s="9">
        <v>30</v>
      </c>
      <c r="R64" s="19" t="str">
        <f>INDEX($P$6:$S$84,MATCH(LARGE($S$6:$S$84,30),$S$6:$S$84,0),1)</f>
        <v>MARCEL</v>
      </c>
      <c r="S64" s="22">
        <f t="shared" si="1"/>
        <v>3.0059022999999998</v>
      </c>
    </row>
    <row r="65" spans="1:19" ht="21.5" thickBot="1">
      <c r="A65" s="8"/>
      <c r="B65" s="1"/>
      <c r="C65" s="2"/>
      <c r="D65" s="3"/>
      <c r="E65" s="1"/>
      <c r="F65" s="2"/>
      <c r="G65" s="3"/>
      <c r="H65" s="1"/>
      <c r="I65" s="2"/>
      <c r="J65" s="3"/>
      <c r="K65" s="17"/>
      <c r="L65" s="2"/>
      <c r="M65" s="2"/>
      <c r="N65" s="2"/>
      <c r="P65" s="23"/>
      <c r="Q65" s="24"/>
      <c r="R65" s="19"/>
      <c r="S65" s="22"/>
    </row>
    <row r="66" spans="1:19" ht="21.5" thickBot="1">
      <c r="A66" s="8" t="s">
        <v>45</v>
      </c>
      <c r="B66" s="1">
        <v>13</v>
      </c>
      <c r="C66" s="2">
        <v>4</v>
      </c>
      <c r="D66" s="3">
        <f>IF(B66&gt;C66,1,0)</f>
        <v>1</v>
      </c>
      <c r="E66" s="1">
        <v>13</v>
      </c>
      <c r="F66" s="2">
        <v>4</v>
      </c>
      <c r="G66" s="3">
        <f>IF(E66&gt;F66,1,0)</f>
        <v>1</v>
      </c>
      <c r="H66" s="1">
        <v>13</v>
      </c>
      <c r="I66" s="2">
        <v>4</v>
      </c>
      <c r="J66" s="3">
        <f>IF(H66&gt;I66,1,0)</f>
        <v>1</v>
      </c>
      <c r="K66" s="17">
        <f>D66+G66+J66</f>
        <v>3</v>
      </c>
      <c r="L66" s="2">
        <f>B66+E66+H66</f>
        <v>39</v>
      </c>
      <c r="M66" s="2">
        <f>C66+F66+I66</f>
        <v>12</v>
      </c>
      <c r="N66" s="2">
        <f>L66-M66</f>
        <v>27</v>
      </c>
      <c r="P66" s="8" t="s">
        <v>45</v>
      </c>
      <c r="Q66" s="9">
        <v>31</v>
      </c>
      <c r="R66" s="19" t="str">
        <f>INDEX($P$6:$S$84,MATCH(LARGE($S$6:$S$84,31),$S$6:$S$84,0),1)</f>
        <v>SAMUEL</v>
      </c>
      <c r="S66" s="22">
        <f t="shared" si="1"/>
        <v>3.0061016999999999</v>
      </c>
    </row>
    <row r="67" spans="1:19" ht="21.5" thickBot="1">
      <c r="A67" s="8"/>
      <c r="B67" s="1"/>
      <c r="C67" s="2"/>
      <c r="D67" s="3"/>
      <c r="E67" s="1"/>
      <c r="F67" s="2"/>
      <c r="G67" s="3"/>
      <c r="H67" s="1"/>
      <c r="I67" s="2"/>
      <c r="J67" s="3"/>
      <c r="K67" s="17"/>
      <c r="L67" s="2"/>
      <c r="M67" s="2"/>
      <c r="N67" s="2"/>
      <c r="P67" s="23"/>
      <c r="Q67" s="24"/>
      <c r="R67" s="19"/>
      <c r="S67" s="22"/>
    </row>
    <row r="68" spans="1:19" ht="21.5" thickBot="1">
      <c r="A68" s="8" t="s">
        <v>46</v>
      </c>
      <c r="B68" s="1">
        <v>13</v>
      </c>
      <c r="C68" s="2">
        <v>8</v>
      </c>
      <c r="D68" s="3">
        <f>IF(B68&gt;C68,1,0)</f>
        <v>1</v>
      </c>
      <c r="E68" s="1">
        <v>13</v>
      </c>
      <c r="F68" s="2">
        <v>8</v>
      </c>
      <c r="G68" s="3">
        <f>IF(E68&gt;F68,1,0)</f>
        <v>1</v>
      </c>
      <c r="H68" s="1">
        <v>13</v>
      </c>
      <c r="I68" s="2">
        <v>8</v>
      </c>
      <c r="J68" s="3">
        <f>IF(H68&gt;I68,1,0)</f>
        <v>1</v>
      </c>
      <c r="K68" s="17">
        <f>D68+G68+J68</f>
        <v>3</v>
      </c>
      <c r="L68" s="2">
        <f>B68+E68+H68</f>
        <v>39</v>
      </c>
      <c r="M68" s="2">
        <f>C68+F68+I68</f>
        <v>24</v>
      </c>
      <c r="N68" s="2">
        <f>L68-M68</f>
        <v>15</v>
      </c>
      <c r="P68" s="8" t="s">
        <v>46</v>
      </c>
      <c r="Q68" s="9">
        <v>32</v>
      </c>
      <c r="R68" s="19" t="str">
        <f>INDEX($P$6:$S$84,MATCH(LARGE($S$6:$S$84,32),$S$6:$S$84,0),1)</f>
        <v>CLAUDE</v>
      </c>
      <c r="S68" s="22">
        <f t="shared" si="1"/>
        <v>3.0063005</v>
      </c>
    </row>
    <row r="69" spans="1:19" ht="21.5" thickBot="1">
      <c r="A69" s="8"/>
      <c r="B69" s="1"/>
      <c r="C69" s="2"/>
      <c r="D69" s="3"/>
      <c r="E69" s="1"/>
      <c r="F69" s="2"/>
      <c r="G69" s="3"/>
      <c r="H69" s="1"/>
      <c r="I69" s="2"/>
      <c r="J69" s="3"/>
      <c r="K69" s="17"/>
      <c r="L69" s="2"/>
      <c r="M69" s="2"/>
      <c r="N69" s="2"/>
      <c r="P69" s="8"/>
      <c r="Q69" s="9"/>
      <c r="R69" s="19"/>
      <c r="S69" s="22"/>
    </row>
    <row r="70" spans="1:19" ht="21.5" thickBot="1">
      <c r="A70" s="8" t="s">
        <v>47</v>
      </c>
      <c r="B70" s="1">
        <v>2</v>
      </c>
      <c r="C70" s="2">
        <v>13</v>
      </c>
      <c r="D70" s="3">
        <f>IF(B70&gt;C70,1,0)</f>
        <v>0</v>
      </c>
      <c r="E70" s="1">
        <v>2</v>
      </c>
      <c r="F70" s="2">
        <v>13</v>
      </c>
      <c r="G70" s="3">
        <f>IF(E70&gt;F70,1,0)</f>
        <v>0</v>
      </c>
      <c r="H70" s="1">
        <v>2</v>
      </c>
      <c r="I70" s="2">
        <v>13</v>
      </c>
      <c r="J70" s="3">
        <f>IF(H70&gt;I70,1,0)</f>
        <v>0</v>
      </c>
      <c r="K70" s="17">
        <f>D70+G70+J70</f>
        <v>0</v>
      </c>
      <c r="L70" s="2">
        <f>B70+E70+H70</f>
        <v>6</v>
      </c>
      <c r="M70" s="2">
        <f>C70+F70+I70</f>
        <v>39</v>
      </c>
      <c r="N70" s="2">
        <f>L70-M70</f>
        <v>-33</v>
      </c>
      <c r="P70" s="8" t="s">
        <v>47</v>
      </c>
      <c r="Q70" s="9">
        <v>33</v>
      </c>
      <c r="R70" s="19" t="str">
        <f>INDEX($P$6:$S$84,MATCH(LARGE($S$6:$S$84,33),$S$6:$S$84,0),1)</f>
        <v>HUGUETTE</v>
      </c>
      <c r="S70" s="22">
        <f t="shared" si="1"/>
        <v>6.4957000000000001E-3</v>
      </c>
    </row>
    <row r="71" spans="1:19" ht="21.5" thickBot="1">
      <c r="A71" s="8"/>
      <c r="B71" s="1"/>
      <c r="C71" s="2"/>
      <c r="D71" s="3"/>
      <c r="E71" s="1"/>
      <c r="F71" s="2"/>
      <c r="G71" s="3"/>
      <c r="H71" s="1"/>
      <c r="I71" s="2"/>
      <c r="J71" s="3"/>
      <c r="K71" s="17"/>
      <c r="L71" s="2"/>
      <c r="M71" s="2"/>
      <c r="N71" s="2"/>
      <c r="P71" s="23"/>
      <c r="Q71" s="24"/>
      <c r="R71" s="19"/>
      <c r="S71" s="22"/>
    </row>
    <row r="72" spans="1:19" ht="21.5" thickBot="1">
      <c r="A72" s="8" t="s">
        <v>48</v>
      </c>
      <c r="B72" s="1">
        <v>13</v>
      </c>
      <c r="C72" s="2">
        <v>2</v>
      </c>
      <c r="D72" s="3">
        <f>IF(B72&gt;C72,1,0)</f>
        <v>1</v>
      </c>
      <c r="E72" s="1">
        <v>13</v>
      </c>
      <c r="F72" s="2">
        <v>2</v>
      </c>
      <c r="G72" s="3">
        <f>IF(E72&gt;F72,1,0)</f>
        <v>1</v>
      </c>
      <c r="H72" s="1">
        <v>13</v>
      </c>
      <c r="I72" s="2">
        <v>2</v>
      </c>
      <c r="J72" s="3">
        <f>IF(H72&gt;I72,1,0)</f>
        <v>1</v>
      </c>
      <c r="K72" s="17">
        <f>D72+G72+J72</f>
        <v>3</v>
      </c>
      <c r="L72" s="2">
        <f>B72+E72+H72</f>
        <v>39</v>
      </c>
      <c r="M72" s="2">
        <f>C72+F72+I72</f>
        <v>6</v>
      </c>
      <c r="N72" s="2">
        <f>L72-M72</f>
        <v>33</v>
      </c>
      <c r="P72" s="8" t="s">
        <v>48</v>
      </c>
      <c r="Q72" s="9">
        <v>34</v>
      </c>
      <c r="R72" s="19" t="str">
        <f>INDEX($P$6:$S$84,MATCH(LARGE($S$6:$S$84,34),$S$6:$S$84,0),1)</f>
        <v>FRANCOIS</v>
      </c>
      <c r="S72" s="22">
        <f t="shared" si="1"/>
        <v>3.0067022999999997</v>
      </c>
    </row>
    <row r="73" spans="1:19" ht="21.5" thickBot="1">
      <c r="A73" s="8"/>
      <c r="B73" s="1"/>
      <c r="C73" s="2"/>
      <c r="D73" s="3"/>
      <c r="E73" s="1"/>
      <c r="F73" s="2"/>
      <c r="G73" s="3"/>
      <c r="H73" s="1"/>
      <c r="I73" s="2"/>
      <c r="J73" s="3"/>
      <c r="K73" s="17"/>
      <c r="L73" s="2"/>
      <c r="M73" s="2"/>
      <c r="N73" s="2"/>
      <c r="P73" s="23"/>
      <c r="Q73" s="24"/>
      <c r="R73" s="19"/>
      <c r="S73" s="22"/>
    </row>
    <row r="74" spans="1:19" ht="21.5" thickBot="1">
      <c r="A74" s="8" t="s">
        <v>49</v>
      </c>
      <c r="B74" s="1">
        <v>13</v>
      </c>
      <c r="C74" s="2">
        <v>4</v>
      </c>
      <c r="D74" s="3">
        <f>IF(B74&gt;C74,1,0)</f>
        <v>1</v>
      </c>
      <c r="E74" s="1">
        <v>13</v>
      </c>
      <c r="F74" s="2">
        <v>4</v>
      </c>
      <c r="G74" s="3">
        <f>IF(E74&gt;F74,1,0)</f>
        <v>1</v>
      </c>
      <c r="H74" s="1">
        <v>13</v>
      </c>
      <c r="I74" s="2">
        <v>4</v>
      </c>
      <c r="J74" s="3">
        <f>IF(H74&gt;I74,1,0)</f>
        <v>1</v>
      </c>
      <c r="K74" s="17">
        <f>D74+G74+J74</f>
        <v>3</v>
      </c>
      <c r="L74" s="2">
        <f>B74+E74+H74</f>
        <v>39</v>
      </c>
      <c r="M74" s="2">
        <f>C74+F74+I74</f>
        <v>12</v>
      </c>
      <c r="N74" s="2">
        <f>L74-M74</f>
        <v>27</v>
      </c>
      <c r="P74" s="8" t="s">
        <v>49</v>
      </c>
      <c r="Q74" s="9">
        <v>35</v>
      </c>
      <c r="R74" s="19" t="str">
        <f>INDEX($P$6:$S$84,MATCH(LARGE($S$6:$S$84,35),$S$6:$S$84,0),1)</f>
        <v>BRIGITTE</v>
      </c>
      <c r="S74" s="22">
        <f t="shared" ref="S73:S84" si="2">K74+((N74-10)/10^7)+ROW(A69)/10000</f>
        <v>3.0069016999999998</v>
      </c>
    </row>
    <row r="75" spans="1:19" ht="21.5" thickBot="1">
      <c r="A75" s="8"/>
      <c r="B75" s="1"/>
      <c r="C75" s="2"/>
      <c r="D75" s="3"/>
      <c r="E75" s="1"/>
      <c r="F75" s="2"/>
      <c r="G75" s="3"/>
      <c r="H75" s="1"/>
      <c r="I75" s="2"/>
      <c r="J75" s="3"/>
      <c r="K75" s="17"/>
      <c r="L75" s="2"/>
      <c r="M75" s="2"/>
      <c r="N75" s="2"/>
      <c r="P75" s="23"/>
      <c r="Q75" s="24"/>
      <c r="R75" s="19"/>
      <c r="S75" s="22"/>
    </row>
    <row r="76" spans="1:19" ht="21.5" thickBot="1">
      <c r="A76" s="8" t="s">
        <v>50</v>
      </c>
      <c r="B76" s="1">
        <v>13</v>
      </c>
      <c r="C76" s="2">
        <v>8</v>
      </c>
      <c r="D76" s="3">
        <f>IF(B76&gt;C76,1,0)</f>
        <v>1</v>
      </c>
      <c r="E76" s="1">
        <v>13</v>
      </c>
      <c r="F76" s="2">
        <v>8</v>
      </c>
      <c r="G76" s="3">
        <f>IF(E76&gt;F76,1,0)</f>
        <v>1</v>
      </c>
      <c r="H76" s="1">
        <v>13</v>
      </c>
      <c r="I76" s="2">
        <v>8</v>
      </c>
      <c r="J76" s="3">
        <f>IF(H76&gt;I76,1,0)</f>
        <v>1</v>
      </c>
      <c r="K76" s="17">
        <f>D76+G76+J76</f>
        <v>3</v>
      </c>
      <c r="L76" s="2">
        <f>B76+E76+H76</f>
        <v>39</v>
      </c>
      <c r="M76" s="2">
        <f>C76+F76+I76</f>
        <v>24</v>
      </c>
      <c r="N76" s="2">
        <f>L76-M76</f>
        <v>15</v>
      </c>
      <c r="P76" s="8" t="s">
        <v>50</v>
      </c>
      <c r="Q76" s="9">
        <v>36</v>
      </c>
      <c r="R76" s="19" t="str">
        <f>INDEX($P$6:$S$84,MATCH(LARGE($S$6:$S$84,36),$S$6:$S$84,0),1)</f>
        <v>PHILIPPE</v>
      </c>
      <c r="S76" s="22">
        <f t="shared" si="2"/>
        <v>3.0071005</v>
      </c>
    </row>
    <row r="77" spans="1:19" ht="21.5" thickBot="1">
      <c r="A77" s="8"/>
      <c r="B77" s="1"/>
      <c r="C77" s="2"/>
      <c r="D77" s="3"/>
      <c r="E77" s="1"/>
      <c r="F77" s="2"/>
      <c r="G77" s="3"/>
      <c r="H77" s="1"/>
      <c r="I77" s="2"/>
      <c r="J77" s="3"/>
      <c r="K77" s="17"/>
      <c r="L77" s="2"/>
      <c r="M77" s="2"/>
      <c r="N77" s="2"/>
      <c r="P77" s="23"/>
      <c r="Q77" s="24"/>
      <c r="R77" s="19"/>
      <c r="S77" s="22"/>
    </row>
    <row r="78" spans="1:19" ht="21.5" thickBot="1">
      <c r="A78" s="8" t="s">
        <v>51</v>
      </c>
      <c r="B78" s="1">
        <v>2</v>
      </c>
      <c r="C78" s="2">
        <v>13</v>
      </c>
      <c r="D78" s="3">
        <f>IF(B78&gt;C78,1,0)</f>
        <v>0</v>
      </c>
      <c r="E78" s="1">
        <v>2</v>
      </c>
      <c r="F78" s="2">
        <v>13</v>
      </c>
      <c r="G78" s="3">
        <f>IF(E78&gt;F78,1,0)</f>
        <v>0</v>
      </c>
      <c r="H78" s="1">
        <v>2</v>
      </c>
      <c r="I78" s="2">
        <v>13</v>
      </c>
      <c r="J78" s="3">
        <f>IF(H78&gt;I78,1,0)</f>
        <v>0</v>
      </c>
      <c r="K78" s="17">
        <f>D78+G78+J78</f>
        <v>0</v>
      </c>
      <c r="L78" s="2">
        <f>B78+E78+H78</f>
        <v>6</v>
      </c>
      <c r="M78" s="2">
        <f>C78+F78+I78</f>
        <v>39</v>
      </c>
      <c r="N78" s="2">
        <f>L78-M78</f>
        <v>-33</v>
      </c>
      <c r="P78" s="8" t="s">
        <v>51</v>
      </c>
      <c r="Q78" s="9">
        <v>37</v>
      </c>
      <c r="R78" s="19" t="str">
        <f>INDEX($P$6:$S$84,MATCH(LARGE($S$6:$S$84,37),$S$6:$S$84,0),1)</f>
        <v>VERO</v>
      </c>
      <c r="S78" s="22">
        <f t="shared" si="2"/>
        <v>7.2957000000000004E-3</v>
      </c>
    </row>
    <row r="79" spans="1:19" ht="21.5" thickBot="1">
      <c r="A79" s="8"/>
      <c r="B79" s="1"/>
      <c r="C79" s="2"/>
      <c r="D79" s="3"/>
      <c r="E79" s="1"/>
      <c r="F79" s="2"/>
      <c r="G79" s="3"/>
      <c r="H79" s="1"/>
      <c r="I79" s="2"/>
      <c r="J79" s="3"/>
      <c r="K79" s="17"/>
      <c r="L79" s="2"/>
      <c r="M79" s="2"/>
      <c r="N79" s="2"/>
      <c r="P79" s="23"/>
      <c r="Q79" s="24"/>
      <c r="R79" s="19"/>
      <c r="S79" s="22"/>
    </row>
    <row r="80" spans="1:19" ht="21.5" thickBot="1">
      <c r="A80" s="8" t="s">
        <v>52</v>
      </c>
      <c r="B80" s="1">
        <v>13</v>
      </c>
      <c r="C80" s="2">
        <v>2</v>
      </c>
      <c r="D80" s="3">
        <f>IF(B80&gt;C80,1,0)</f>
        <v>1</v>
      </c>
      <c r="E80" s="1">
        <v>13</v>
      </c>
      <c r="F80" s="2">
        <v>2</v>
      </c>
      <c r="G80" s="3">
        <f>IF(E80&gt;F80,1,0)</f>
        <v>1</v>
      </c>
      <c r="H80" s="1">
        <v>13</v>
      </c>
      <c r="I80" s="2">
        <v>2</v>
      </c>
      <c r="J80" s="3">
        <f>IF(H80&gt;I80,1,0)</f>
        <v>1</v>
      </c>
      <c r="K80" s="17">
        <f>D80+G80+J80</f>
        <v>3</v>
      </c>
      <c r="L80" s="2">
        <f>B80+E80+H80</f>
        <v>39</v>
      </c>
      <c r="M80" s="2">
        <f>C80+F80+I80</f>
        <v>6</v>
      </c>
      <c r="N80" s="2">
        <f>L80-M80</f>
        <v>33</v>
      </c>
      <c r="P80" s="8" t="s">
        <v>52</v>
      </c>
      <c r="Q80" s="9">
        <v>38</v>
      </c>
      <c r="R80" s="19" t="str">
        <f>INDEX($P$6:$S$84,MATCH(LARGE($S$6:$S$84,38),$S$6:$S$84,0),1)</f>
        <v>MICHEL</v>
      </c>
      <c r="S80" s="22">
        <f t="shared" si="2"/>
        <v>3.0075022999999996</v>
      </c>
    </row>
    <row r="81" spans="1:19" ht="21.5" thickBot="1">
      <c r="A81" s="8"/>
      <c r="B81" s="1"/>
      <c r="C81" s="2"/>
      <c r="D81" s="3"/>
      <c r="E81" s="1"/>
      <c r="F81" s="2"/>
      <c r="G81" s="3"/>
      <c r="H81" s="1"/>
      <c r="I81" s="2"/>
      <c r="J81" s="3"/>
      <c r="K81" s="17"/>
      <c r="L81" s="2"/>
      <c r="M81" s="2"/>
      <c r="N81" s="2"/>
      <c r="P81" s="23"/>
      <c r="Q81" s="24"/>
      <c r="R81" s="19"/>
      <c r="S81" s="22"/>
    </row>
    <row r="82" spans="1:19" ht="21.5" thickBot="1">
      <c r="A82" s="8" t="s">
        <v>53</v>
      </c>
      <c r="B82" s="1">
        <v>13</v>
      </c>
      <c r="C82" s="2">
        <v>4</v>
      </c>
      <c r="D82" s="3">
        <f>IF(B82&gt;C82,1,0)</f>
        <v>1</v>
      </c>
      <c r="E82" s="1">
        <v>13</v>
      </c>
      <c r="F82" s="2">
        <v>4</v>
      </c>
      <c r="G82" s="3">
        <f>IF(E82&gt;F82,1,0)</f>
        <v>1</v>
      </c>
      <c r="H82" s="1">
        <v>13</v>
      </c>
      <c r="I82" s="2">
        <v>4</v>
      </c>
      <c r="J82" s="3">
        <f>IF(H82&gt;I82,1,0)</f>
        <v>1</v>
      </c>
      <c r="K82" s="17">
        <f>D82+G82+J82</f>
        <v>3</v>
      </c>
      <c r="L82" s="2">
        <f>B82+E82+H82</f>
        <v>39</v>
      </c>
      <c r="M82" s="2">
        <f>C82+F82+I82</f>
        <v>12</v>
      </c>
      <c r="N82" s="2">
        <f>L82-M82</f>
        <v>27</v>
      </c>
      <c r="P82" s="8" t="s">
        <v>53</v>
      </c>
      <c r="Q82" s="9">
        <v>39</v>
      </c>
      <c r="R82" s="19" t="str">
        <f>INDEX($P$6:$S$84,MATCH(LARGE($S$6:$S$84,39),$S$6:$S$84,0),1)</f>
        <v>JEAN</v>
      </c>
      <c r="S82" s="22">
        <f t="shared" si="2"/>
        <v>3.0077016999999997</v>
      </c>
    </row>
    <row r="83" spans="1:19" ht="21.5" thickBot="1">
      <c r="A83" s="8"/>
      <c r="B83" s="1"/>
      <c r="C83" s="2"/>
      <c r="D83" s="3"/>
      <c r="E83" s="1"/>
      <c r="F83" s="2"/>
      <c r="G83" s="3"/>
      <c r="H83" s="1"/>
      <c r="I83" s="2"/>
      <c r="J83" s="3"/>
      <c r="K83" s="17"/>
      <c r="L83" s="2"/>
      <c r="M83" s="2"/>
      <c r="N83" s="2"/>
      <c r="P83" s="23"/>
      <c r="Q83" s="24"/>
      <c r="R83" s="19"/>
      <c r="S83" s="22"/>
    </row>
    <row r="84" spans="1:19" ht="21.5" thickBot="1">
      <c r="A84" s="8" t="s">
        <v>54</v>
      </c>
      <c r="B84" s="1">
        <v>13</v>
      </c>
      <c r="C84" s="2">
        <v>8</v>
      </c>
      <c r="D84" s="3">
        <f>IF(B84&gt;C84,1,0)</f>
        <v>1</v>
      </c>
      <c r="E84" s="1">
        <v>13</v>
      </c>
      <c r="F84" s="2">
        <v>8</v>
      </c>
      <c r="G84" s="3">
        <f>IF(E84&gt;F84,1,0)</f>
        <v>1</v>
      </c>
      <c r="H84" s="1">
        <v>13</v>
      </c>
      <c r="I84" s="2">
        <v>8</v>
      </c>
      <c r="J84" s="3">
        <f>IF(H84&gt;I84,1,0)</f>
        <v>1</v>
      </c>
      <c r="K84" s="17">
        <f>D84+G84+J84</f>
        <v>3</v>
      </c>
      <c r="L84" s="2">
        <f>B84+E84+H84</f>
        <v>39</v>
      </c>
      <c r="M84" s="2">
        <f>C84+F84+I84</f>
        <v>24</v>
      </c>
      <c r="N84" s="2">
        <f>L84-M84</f>
        <v>15</v>
      </c>
      <c r="P84" s="8" t="s">
        <v>54</v>
      </c>
      <c r="Q84" s="9">
        <v>40</v>
      </c>
      <c r="R84" s="19" t="str">
        <f>INDEX($P$6:$S$84,MATCH(LARGE($S$6:$S$84,40),$S$6:$S$84,0),1)</f>
        <v>ALAIN</v>
      </c>
      <c r="S84" s="22">
        <f t="shared" si="2"/>
        <v>3.0079004999999999</v>
      </c>
    </row>
  </sheetData>
  <mergeCells count="8">
    <mergeCell ref="Q2:R3"/>
    <mergeCell ref="L3:M3"/>
    <mergeCell ref="B3:C3"/>
    <mergeCell ref="E3:F3"/>
    <mergeCell ref="H3:I3"/>
    <mergeCell ref="B2:D2"/>
    <mergeCell ref="E2:G2"/>
    <mergeCell ref="H2:J2"/>
  </mergeCells>
  <pageMargins left="0" right="0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tulipe</cp:lastModifiedBy>
  <cp:lastPrinted>2017-10-25T08:34:35Z</cp:lastPrinted>
  <dcterms:created xsi:type="dcterms:W3CDTF">2017-10-24T14:34:57Z</dcterms:created>
  <dcterms:modified xsi:type="dcterms:W3CDTF">2017-10-25T16:51:57Z</dcterms:modified>
</cp:coreProperties>
</file>