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460" windowWidth="19420" windowHeight="11020"/>
  </bookViews>
  <sheets>
    <sheet name="ISP_Lipase" sheetId="2" r:id="rId1"/>
    <sheet name="IM_Lipase" sheetId="3" r:id="rId2"/>
  </sheets>
  <externalReferences>
    <externalReference r:id="rId3"/>
  </externalReferences>
  <calcPr calcId="124519"/>
  <fileRecoveryPr repairLoad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2"/>
  <c r="L5"/>
  <c r="M5"/>
  <c r="K6"/>
  <c r="L6"/>
  <c r="M6"/>
  <c r="K7"/>
  <c r="L7"/>
  <c r="M7"/>
  <c r="K8"/>
  <c r="L8"/>
  <c r="M8"/>
  <c r="J6"/>
  <c r="J7"/>
  <c r="J8"/>
  <c r="J5"/>
  <c r="N5"/>
  <c r="N6"/>
  <c r="N7"/>
  <c r="N8"/>
  <c r="R6"/>
  <c r="R7"/>
  <c r="R8"/>
  <c r="R5"/>
  <c r="Q6"/>
  <c r="Q7"/>
  <c r="Q8"/>
  <c r="Q5"/>
  <c r="F13" i="3" l="1"/>
  <c r="B17" s="1"/>
  <c r="B34"/>
  <c r="B35" s="1"/>
  <c r="B33"/>
  <c r="B20"/>
  <c r="B19"/>
  <c r="B16"/>
  <c r="B15"/>
  <c r="B14"/>
  <c r="B13"/>
  <c r="B9"/>
  <c r="B8"/>
  <c r="P8" i="2"/>
  <c r="I8"/>
  <c r="P7"/>
  <c r="I7"/>
  <c r="P6"/>
  <c r="I6"/>
  <c r="P5"/>
  <c r="I5"/>
  <c r="B22" i="3" l="1"/>
  <c r="B36"/>
  <c r="B37"/>
  <c r="B38" s="1"/>
  <c r="B21"/>
  <c r="B23" s="1"/>
  <c r="B24" s="1"/>
  <c r="S5" i="2"/>
  <c r="S8"/>
  <c r="S7"/>
  <c r="S6"/>
  <c r="B39" i="3" l="1"/>
</calcChain>
</file>

<file path=xl/sharedStrings.xml><?xml version="1.0" encoding="utf-8"?>
<sst xmlns="http://schemas.openxmlformats.org/spreadsheetml/2006/main" count="91" uniqueCount="84">
  <si>
    <t>Laboratoire de biologie clinique</t>
  </si>
  <si>
    <t>FORMULAIRE D'ENREGISTREMENT</t>
  </si>
  <si>
    <t>Code</t>
  </si>
  <si>
    <t>Version</t>
  </si>
  <si>
    <t>1.0</t>
  </si>
  <si>
    <t>Date d’application</t>
  </si>
  <si>
    <t>Analyte</t>
  </si>
  <si>
    <t>Lipase</t>
  </si>
  <si>
    <t>Analyseur</t>
  </si>
  <si>
    <t>ROCHE</t>
  </si>
  <si>
    <t>Méthode</t>
  </si>
  <si>
    <t>COBAS C701/C702</t>
  </si>
  <si>
    <t>Unités</t>
  </si>
  <si>
    <t>U/L</t>
  </si>
  <si>
    <t>Date</t>
  </si>
  <si>
    <t>Enquête</t>
  </si>
  <si>
    <t>N° échantillon</t>
  </si>
  <si>
    <t>d (%)</t>
  </si>
  <si>
    <t>Valeur Labo</t>
  </si>
  <si>
    <t>Valeur Cible 
(Méthode)</t>
  </si>
  <si>
    <t>Écart</t>
  </si>
  <si>
    <t>Z-score</t>
  </si>
  <si>
    <t>Performance</t>
  </si>
  <si>
    <t>A</t>
  </si>
  <si>
    <t>B</t>
  </si>
  <si>
    <t>C</t>
  </si>
  <si>
    <t>D</t>
  </si>
  <si>
    <t>U-Score</t>
  </si>
  <si>
    <t>Performance U</t>
  </si>
  <si>
    <t>OK</t>
  </si>
  <si>
    <t>KO</t>
  </si>
  <si>
    <t>2017/1</t>
  </si>
  <si>
    <t>C/13858</t>
  </si>
  <si>
    <t>2017/2</t>
  </si>
  <si>
    <t>C/15044</t>
  </si>
  <si>
    <t>2017/4</t>
  </si>
  <si>
    <t>C/13699</t>
  </si>
  <si>
    <t>C/14153</t>
  </si>
  <si>
    <t>SUIVI DE L'INCERTITUDE DE MESURE</t>
  </si>
  <si>
    <t>Incertitudes de mesures  (Utilisation des CQI et des EEQ)</t>
  </si>
  <si>
    <t>ISP_Lipase</t>
  </si>
  <si>
    <t>Période :</t>
  </si>
  <si>
    <t>à</t>
  </si>
  <si>
    <t>Résumé des statistiques</t>
  </si>
  <si>
    <t>Cumulatif</t>
  </si>
  <si>
    <t>CQI Référence</t>
  </si>
  <si>
    <t>Moyenne</t>
  </si>
  <si>
    <t>ET</t>
  </si>
  <si>
    <t>Nbe de mesures</t>
  </si>
  <si>
    <t>CV</t>
  </si>
  <si>
    <t>Période</t>
  </si>
  <si>
    <t>Nombre de points</t>
  </si>
  <si>
    <t>Moyenne CQI Labo</t>
  </si>
  <si>
    <t>Ecart type CQI Labo</t>
  </si>
  <si>
    <t>100 x ET/Moyenne</t>
  </si>
  <si>
    <t>moyenne[Ei]</t>
  </si>
  <si>
    <t>Ei=Valeur trouvée - Valeurs pair</t>
  </si>
  <si>
    <t>ET[Ei]</t>
  </si>
  <si>
    <t>U fidélité U(CQI)</t>
  </si>
  <si>
    <t>U justesse U(KEEQ)</t>
  </si>
  <si>
    <t>[(moy[Ei]/√3)²+ET²]½</t>
  </si>
  <si>
    <t>Incertitude combinée Uc</t>
  </si>
  <si>
    <t>[(U(CIQ)²+U(KEEQ)²]½</t>
  </si>
  <si>
    <t>Incertitude élargie</t>
  </si>
  <si>
    <t>2 x Uc</t>
  </si>
  <si>
    <t xml:space="preserve">Saisie le : </t>
  </si>
  <si>
    <t>Validé le :</t>
  </si>
  <si>
    <t>Période d'étude :</t>
  </si>
  <si>
    <t>Date de départ</t>
  </si>
  <si>
    <t>Date de fin</t>
  </si>
  <si>
    <t>Indicateurs Qualité :</t>
  </si>
  <si>
    <t>Nb EEQ sur cette période</t>
  </si>
  <si>
    <t>Nb EEQ avec note ABCD</t>
  </si>
  <si>
    <t>%A et B</t>
  </si>
  <si>
    <t>%C</t>
  </si>
  <si>
    <t>%D</t>
  </si>
  <si>
    <r>
      <t>IQZ</t>
    </r>
    <r>
      <rPr>
        <vertAlign val="subscript"/>
        <sz val="11"/>
        <rFont val="Calibri"/>
        <family val="2"/>
        <scheme val="minor"/>
      </rPr>
      <t>EEQ</t>
    </r>
  </si>
  <si>
    <r>
      <t>IQZ</t>
    </r>
    <r>
      <rPr>
        <vertAlign val="subscript"/>
        <sz val="11"/>
        <rFont val="Calibri"/>
        <family val="2"/>
        <scheme val="minor"/>
      </rPr>
      <t xml:space="preserve">EEQ </t>
    </r>
    <r>
      <rPr>
        <sz val="11"/>
        <rFont val="Calibri"/>
        <family val="2"/>
        <scheme val="minor"/>
      </rPr>
      <t>AB</t>
    </r>
  </si>
  <si>
    <t xml:space="preserve">voici ce qu'il faudrait dans les colonnes J, K, L et M avec la formule appropriée
</t>
  </si>
  <si>
    <t xml:space="preserve">voici ce qu'il faudrait dans les colonnes JQ et R avec la formule appropriée
</t>
  </si>
  <si>
    <t>Il faudrait que je puisse calculer la moyenne et l'écart type des valeurs de la colonne G de la feuille ISP_Lipase MAIS en fonction de l'intervalle des dates (cellules B30-B31 / colonne A de la feuille ISP_Lipase)</t>
  </si>
  <si>
    <r>
      <t>IQ</t>
    </r>
    <r>
      <rPr>
        <b/>
        <sz val="8"/>
        <color theme="0"/>
        <rFont val="Calibri"/>
        <family val="2"/>
        <scheme val="minor"/>
      </rPr>
      <t>ZEEQ</t>
    </r>
  </si>
  <si>
    <r>
      <t>IQ</t>
    </r>
    <r>
      <rPr>
        <b/>
        <sz val="8"/>
        <color theme="0"/>
        <rFont val="Calibri"/>
        <family val="2"/>
        <scheme val="minor"/>
      </rPr>
      <t>UEEQ</t>
    </r>
  </si>
  <si>
    <t>tulipe</t>
  </si>
</sst>
</file>

<file path=xl/styles.xml><?xml version="1.0" encoding="utf-8"?>
<styleSheet xmlns="http://schemas.openxmlformats.org/spreadsheetml/2006/main">
  <numFmts count="3">
    <numFmt numFmtId="164" formatCode="0.000"/>
    <numFmt numFmtId="165" formatCode="0.0%"/>
    <numFmt numFmtId="166" formatCode="0.0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4472C4"/>
      <name val="Trebuchet MS"/>
      <family val="2"/>
    </font>
    <font>
      <b/>
      <u/>
      <sz val="12"/>
      <color theme="1"/>
      <name val="Trebuchet MS"/>
      <family val="2"/>
    </font>
    <font>
      <sz val="9"/>
      <color theme="1"/>
      <name val="Trebuchet MS"/>
      <family val="2"/>
    </font>
    <font>
      <sz val="10"/>
      <color theme="1"/>
      <name val="Trebuchet MS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u/>
      <sz val="11"/>
      <name val="Calibri"/>
      <family val="2"/>
      <scheme val="minor"/>
    </font>
    <font>
      <vertAlign val="subscript"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/>
        <bgColor theme="8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 style="thin">
        <color theme="8"/>
      </right>
      <top style="thin">
        <color rgb="FF002060"/>
      </top>
      <bottom/>
      <diagonal/>
    </border>
    <border>
      <left style="thin">
        <color rgb="FF002060"/>
      </left>
      <right style="thin">
        <color theme="8"/>
      </right>
      <top style="thin">
        <color rgb="FF002060"/>
      </top>
      <bottom style="thin">
        <color rgb="FF002060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1" fillId="0" borderId="0"/>
  </cellStyleXfs>
  <cellXfs count="104">
    <xf numFmtId="0" fontId="0" fillId="0" borderId="0" xfId="0"/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/>
    <xf numFmtId="14" fontId="6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8" fillId="0" borderId="0" xfId="0" applyFont="1"/>
    <xf numFmtId="0" fontId="7" fillId="0" borderId="0" xfId="0" applyFont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>
      <alignment textRotation="90"/>
    </xf>
    <xf numFmtId="0" fontId="0" fillId="0" borderId="0" xfId="0" applyAlignment="1">
      <alignment textRotation="45"/>
    </xf>
    <xf numFmtId="0" fontId="0" fillId="0" borderId="7" xfId="0" applyFont="1" applyBorder="1" applyAlignment="1">
      <alignment horizontal="center"/>
    </xf>
    <xf numFmtId="0" fontId="0" fillId="7" borderId="7" xfId="0" applyFont="1" applyFill="1" applyBorder="1" applyAlignment="1">
      <alignment horizontal="center"/>
    </xf>
    <xf numFmtId="2" fontId="0" fillId="7" borderId="7" xfId="0" applyNumberFormat="1" applyFont="1" applyFill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14" fontId="5" fillId="0" borderId="0" xfId="0" applyNumberFormat="1" applyFont="1" applyBorder="1" applyAlignment="1">
      <alignment horizontal="center" vertical="center" wrapText="1"/>
    </xf>
    <xf numFmtId="0" fontId="12" fillId="0" borderId="0" xfId="2" applyFont="1" applyFill="1" applyBorder="1" applyAlignment="1">
      <alignment horizontal="left"/>
    </xf>
    <xf numFmtId="0" fontId="1" fillId="0" borderId="0" xfId="0" applyFont="1"/>
    <xf numFmtId="0" fontId="1" fillId="0" borderId="0" xfId="0" applyFont="1" applyBorder="1"/>
    <xf numFmtId="0" fontId="13" fillId="0" borderId="0" xfId="2" applyFont="1" applyFill="1" applyBorder="1" applyAlignment="1">
      <alignment horizontal="center"/>
    </xf>
    <xf numFmtId="0" fontId="13" fillId="0" borderId="0" xfId="2" applyFont="1" applyBorder="1"/>
    <xf numFmtId="0" fontId="12" fillId="8" borderId="0" xfId="2" applyFont="1" applyFill="1" applyAlignment="1">
      <alignment horizontal="left"/>
    </xf>
    <xf numFmtId="0" fontId="14" fillId="0" borderId="0" xfId="2" applyFont="1"/>
    <xf numFmtId="0" fontId="12" fillId="0" borderId="0" xfId="2" applyFont="1" applyFill="1" applyAlignment="1">
      <alignment horizontal="left"/>
    </xf>
    <xf numFmtId="0" fontId="12" fillId="0" borderId="0" xfId="2" applyFont="1" applyBorder="1" applyAlignment="1">
      <alignment horizontal="left"/>
    </xf>
    <xf numFmtId="0" fontId="12" fillId="0" borderId="0" xfId="2" applyFont="1" applyAlignment="1">
      <alignment horizontal="left"/>
    </xf>
    <xf numFmtId="0" fontId="2" fillId="0" borderId="8" xfId="0" applyFont="1" applyBorder="1"/>
    <xf numFmtId="14" fontId="1" fillId="0" borderId="8" xfId="0" applyNumberFormat="1" applyFont="1" applyBorder="1" applyAlignment="1" applyProtection="1">
      <alignment horizontal="center"/>
      <protection locked="0"/>
    </xf>
    <xf numFmtId="0" fontId="1" fillId="0" borderId="8" xfId="0" applyFont="1" applyBorder="1" applyAlignment="1">
      <alignment horizontal="center" vertical="center"/>
    </xf>
    <xf numFmtId="0" fontId="14" fillId="9" borderId="0" xfId="2" applyFont="1" applyFill="1"/>
    <xf numFmtId="0" fontId="15" fillId="9" borderId="0" xfId="2" applyFont="1" applyFill="1" applyAlignment="1">
      <alignment horizontal="center"/>
    </xf>
    <xf numFmtId="0" fontId="13" fillId="0" borderId="0" xfId="2" applyFont="1"/>
    <xf numFmtId="0" fontId="2" fillId="0" borderId="8" xfId="0" applyFont="1" applyBorder="1" applyAlignment="1">
      <alignment horizontal="center"/>
    </xf>
    <xf numFmtId="0" fontId="12" fillId="9" borderId="0" xfId="2" applyFont="1" applyFill="1"/>
    <xf numFmtId="0" fontId="13" fillId="9" borderId="0" xfId="2" applyFont="1" applyFill="1" applyAlignment="1" applyProtection="1">
      <alignment horizontal="center"/>
      <protection locked="0"/>
    </xf>
    <xf numFmtId="0" fontId="14" fillId="0" borderId="0" xfId="2" applyFont="1" applyFill="1"/>
    <xf numFmtId="0" fontId="1" fillId="0" borderId="8" xfId="0" applyFont="1" applyBorder="1" applyAlignment="1" applyProtection="1">
      <alignment horizontal="center"/>
      <protection locked="0"/>
    </xf>
    <xf numFmtId="49" fontId="12" fillId="9" borderId="0" xfId="2" applyNumberFormat="1" applyFont="1" applyFill="1" applyAlignment="1" applyProtection="1">
      <alignment horizontal="center"/>
      <protection locked="0"/>
    </xf>
    <xf numFmtId="0" fontId="13" fillId="0" borderId="0" xfId="2" applyFont="1" applyFill="1"/>
    <xf numFmtId="0" fontId="12" fillId="9" borderId="0" xfId="2" applyFont="1" applyFill="1" applyAlignment="1" applyProtection="1">
      <alignment horizontal="center"/>
      <protection locked="0"/>
    </xf>
    <xf numFmtId="14" fontId="12" fillId="9" borderId="0" xfId="2" applyNumberFormat="1" applyFont="1" applyFill="1" applyAlignment="1" applyProtection="1">
      <alignment horizontal="center"/>
      <protection locked="0"/>
    </xf>
    <xf numFmtId="2" fontId="1" fillId="0" borderId="0" xfId="0" applyNumberFormat="1" applyFont="1"/>
    <xf numFmtId="2" fontId="13" fillId="0" borderId="0" xfId="2" applyNumberFormat="1" applyFont="1" applyFill="1" applyAlignment="1">
      <alignment horizontal="center"/>
    </xf>
    <xf numFmtId="0" fontId="1" fillId="0" borderId="0" xfId="0" applyFont="1" applyFill="1"/>
    <xf numFmtId="0" fontId="12" fillId="10" borderId="0" xfId="2" applyFont="1" applyFill="1"/>
    <xf numFmtId="0" fontId="12" fillId="11" borderId="0" xfId="2" applyFont="1" applyFill="1"/>
    <xf numFmtId="2" fontId="12" fillId="11" borderId="0" xfId="2" applyNumberFormat="1" applyFont="1" applyFill="1" applyAlignment="1">
      <alignment horizontal="center"/>
    </xf>
    <xf numFmtId="0" fontId="13" fillId="0" borderId="0" xfId="2" applyFont="1" applyFill="1" applyAlignment="1">
      <alignment horizontal="center"/>
    </xf>
    <xf numFmtId="0" fontId="15" fillId="0" borderId="0" xfId="2" applyFont="1" applyFill="1" applyProtection="1">
      <protection locked="0"/>
    </xf>
    <xf numFmtId="17" fontId="13" fillId="0" borderId="0" xfId="2" applyNumberFormat="1" applyFont="1" applyAlignment="1" applyProtection="1">
      <alignment horizontal="center"/>
      <protection locked="0"/>
    </xf>
    <xf numFmtId="0" fontId="13" fillId="0" borderId="0" xfId="2" applyFont="1" applyProtection="1">
      <protection locked="0"/>
    </xf>
    <xf numFmtId="0" fontId="15" fillId="0" borderId="0" xfId="2" applyFont="1" applyProtection="1">
      <protection locked="0"/>
    </xf>
    <xf numFmtId="0" fontId="13" fillId="0" borderId="0" xfId="2" applyFont="1" applyAlignment="1" applyProtection="1">
      <alignment horizontal="center"/>
      <protection locked="0"/>
    </xf>
    <xf numFmtId="0" fontId="16" fillId="12" borderId="0" xfId="2" applyFont="1" applyFill="1"/>
    <xf numFmtId="0" fontId="13" fillId="12" borderId="0" xfId="2" applyFont="1" applyFill="1" applyAlignment="1">
      <alignment horizontal="center"/>
    </xf>
    <xf numFmtId="0" fontId="13" fillId="12" borderId="0" xfId="2" applyFont="1" applyFill="1"/>
    <xf numFmtId="14" fontId="2" fillId="12" borderId="0" xfId="0" applyNumberFormat="1" applyFont="1" applyFill="1" applyAlignment="1" applyProtection="1">
      <alignment horizontal="center"/>
      <protection locked="0"/>
    </xf>
    <xf numFmtId="0" fontId="16" fillId="13" borderId="0" xfId="2" applyFont="1" applyFill="1"/>
    <xf numFmtId="0" fontId="12" fillId="13" borderId="0" xfId="2" applyFont="1" applyFill="1" applyAlignment="1">
      <alignment horizontal="center"/>
    </xf>
    <xf numFmtId="0" fontId="13" fillId="13" borderId="0" xfId="2" applyFont="1" applyFill="1"/>
    <xf numFmtId="165" fontId="12" fillId="13" borderId="0" xfId="1" applyNumberFormat="1" applyFont="1" applyFill="1" applyAlignment="1">
      <alignment horizontal="center"/>
    </xf>
    <xf numFmtId="166" fontId="12" fillId="9" borderId="0" xfId="1" applyNumberFormat="1" applyFont="1" applyFill="1" applyAlignment="1">
      <alignment horizontal="center"/>
    </xf>
    <xf numFmtId="166" fontId="1" fillId="0" borderId="8" xfId="0" applyNumberFormat="1" applyFont="1" applyBorder="1" applyAlignment="1" applyProtection="1">
      <alignment horizontal="center"/>
      <protection locked="0"/>
    </xf>
    <xf numFmtId="164" fontId="12" fillId="6" borderId="0" xfId="2" applyNumberFormat="1" applyFont="1" applyFill="1" applyAlignment="1">
      <alignment horizontal="center"/>
    </xf>
    <xf numFmtId="0" fontId="0" fillId="0" borderId="0" xfId="0" applyAlignment="1"/>
    <xf numFmtId="0" fontId="18" fillId="0" borderId="0" xfId="0" applyFont="1"/>
    <xf numFmtId="0" fontId="18" fillId="0" borderId="0" xfId="0" applyFont="1" applyAlignment="1">
      <alignment horizontal="center"/>
    </xf>
    <xf numFmtId="0" fontId="0" fillId="0" borderId="0" xfId="0" applyFont="1" applyFill="1"/>
    <xf numFmtId="0" fontId="18" fillId="0" borderId="0" xfId="0" applyFont="1" applyFill="1"/>
    <xf numFmtId="0" fontId="0" fillId="0" borderId="0" xfId="0" applyAlignment="1">
      <alignment horizontal="center" wrapText="1"/>
    </xf>
    <xf numFmtId="0" fontId="8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2" fillId="0" borderId="0" xfId="2" applyFont="1" applyFill="1" applyBorder="1" applyAlignment="1">
      <alignment horizontal="center"/>
    </xf>
    <xf numFmtId="0" fontId="19" fillId="14" borderId="6" xfId="0" applyFont="1" applyFill="1" applyBorder="1" applyAlignment="1">
      <alignment horizontal="center" textRotation="90"/>
    </xf>
    <xf numFmtId="0" fontId="19" fillId="14" borderId="6" xfId="0" applyFont="1" applyFill="1" applyBorder="1" applyAlignment="1">
      <alignment horizontal="center" textRotation="90" wrapText="1"/>
    </xf>
    <xf numFmtId="0" fontId="19" fillId="2" borderId="6" xfId="0" applyFont="1" applyFill="1" applyBorder="1" applyAlignment="1">
      <alignment horizontal="center" textRotation="90"/>
    </xf>
    <xf numFmtId="0" fontId="19" fillId="3" borderId="6" xfId="0" applyFont="1" applyFill="1" applyBorder="1" applyAlignment="1">
      <alignment horizontal="center" textRotation="90"/>
    </xf>
    <xf numFmtId="0" fontId="19" fillId="4" borderId="6" xfId="0" applyFont="1" applyFill="1" applyBorder="1" applyAlignment="1">
      <alignment horizontal="center"/>
    </xf>
    <xf numFmtId="0" fontId="19" fillId="5" borderId="6" xfId="0" applyFont="1" applyFill="1" applyBorder="1" applyAlignment="1">
      <alignment horizontal="center"/>
    </xf>
    <xf numFmtId="0" fontId="19" fillId="6" borderId="6" xfId="0" applyFont="1" applyFill="1" applyBorder="1" applyAlignment="1">
      <alignment horizontal="center"/>
    </xf>
    <xf numFmtId="0" fontId="19" fillId="14" borderId="11" xfId="0" applyFont="1" applyFill="1" applyBorder="1" applyAlignment="1">
      <alignment horizontal="center" textRotation="90"/>
    </xf>
    <xf numFmtId="14" fontId="0" fillId="0" borderId="7" xfId="0" applyNumberFormat="1" applyFont="1" applyBorder="1" applyAlignment="1">
      <alignment horizontal="center"/>
    </xf>
    <xf numFmtId="2" fontId="0" fillId="0" borderId="12" xfId="0" applyNumberFormat="1" applyFont="1" applyBorder="1" applyAlignment="1">
      <alignment horizontal="center"/>
    </xf>
    <xf numFmtId="0" fontId="0" fillId="15" borderId="7" xfId="0" applyFont="1" applyFill="1" applyBorder="1" applyAlignment="1">
      <alignment horizontal="center"/>
    </xf>
  </cellXfs>
  <cellStyles count="3">
    <cellStyle name="Normal" xfId="0" builtinId="0"/>
    <cellStyle name="Normal 2" xfId="2"/>
    <cellStyle name="Pourcentage" xfId="1" builtinId="5"/>
  </cellStyles>
  <dxfs count="5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EQ_IM_IQ\CHIMIE\ML_SUIVI_EEQ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lcul IQ"/>
      <sheetName val="ISP_Lipase"/>
      <sheetName val="IM_Lipase"/>
      <sheetName val="ISP_Cholestérol"/>
    </sheetNames>
    <sheetDataSet>
      <sheetData sheetId="0" refreshError="1"/>
      <sheetData sheetId="1">
        <row r="5">
          <cell r="A5" t="str">
            <v>Analyte</v>
          </cell>
          <cell r="G5" t="str">
            <v>ROCHE</v>
          </cell>
          <cell r="M5" t="str">
            <v>COBAS C701/C702</v>
          </cell>
        </row>
        <row r="7">
          <cell r="A7" t="str">
            <v>Date</v>
          </cell>
          <cell r="I7" t="str">
            <v>Performance</v>
          </cell>
        </row>
        <row r="8">
          <cell r="A8">
            <v>42736</v>
          </cell>
          <cell r="I8" t="str">
            <v>B</v>
          </cell>
        </row>
        <row r="9">
          <cell r="A9">
            <v>42795</v>
          </cell>
          <cell r="I9" t="str">
            <v>A</v>
          </cell>
        </row>
        <row r="10">
          <cell r="A10">
            <v>43070</v>
          </cell>
          <cell r="I10" t="str">
            <v>A</v>
          </cell>
        </row>
        <row r="11">
          <cell r="A11">
            <v>43070</v>
          </cell>
          <cell r="I11" t="str">
            <v>B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/>
    <pageSetUpPr fitToPage="1"/>
  </sheetPr>
  <dimension ref="A1:AB14"/>
  <sheetViews>
    <sheetView tabSelected="1" topLeftCell="G1" workbookViewId="0">
      <selection activeCell="X4" sqref="X4"/>
    </sheetView>
  </sheetViews>
  <sheetFormatPr baseColWidth="10" defaultRowHeight="14.5"/>
  <cols>
    <col min="1" max="1" width="11.453125" customWidth="1"/>
    <col min="2" max="2" width="8.6328125" hidden="1" customWidth="1"/>
    <col min="3" max="3" width="10.36328125" hidden="1" customWidth="1"/>
    <col min="4" max="4" width="5.26953125" customWidth="1"/>
    <col min="5" max="5" width="6.7265625" customWidth="1"/>
    <col min="6" max="6" width="8.6328125" customWidth="1"/>
    <col min="7" max="7" width="9.1796875" customWidth="1"/>
    <col min="8" max="13" width="8" customWidth="1"/>
    <col min="14" max="14" width="8" hidden="1" customWidth="1"/>
    <col min="15" max="18" width="8" customWidth="1"/>
    <col min="19" max="19" width="8" hidden="1" customWidth="1"/>
    <col min="20" max="20" width="11.453125" style="14"/>
  </cols>
  <sheetData>
    <row r="1" spans="1:28" ht="14.5" customHeight="1"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1"/>
      <c r="P1" s="1"/>
      <c r="Q1" s="3"/>
      <c r="R1" s="4"/>
      <c r="S1" s="4"/>
      <c r="T1" s="4"/>
    </row>
    <row r="2" spans="1:28" ht="14.5" customHeight="1">
      <c r="A2" s="5" t="s">
        <v>6</v>
      </c>
      <c r="B2" s="78" t="s">
        <v>7</v>
      </c>
      <c r="C2" s="78"/>
      <c r="D2" s="6"/>
      <c r="E2" s="6"/>
      <c r="F2" s="7" t="s">
        <v>8</v>
      </c>
      <c r="G2" s="79" t="s">
        <v>9</v>
      </c>
      <c r="H2" s="79"/>
      <c r="I2" s="79"/>
      <c r="J2" s="79"/>
      <c r="K2" s="79"/>
      <c r="L2" s="8" t="s">
        <v>10</v>
      </c>
      <c r="M2" s="79" t="s">
        <v>11</v>
      </c>
      <c r="N2" s="79"/>
      <c r="O2" s="79"/>
      <c r="P2" s="79"/>
      <c r="Q2" s="7" t="s">
        <v>12</v>
      </c>
      <c r="R2" s="80" t="s">
        <v>13</v>
      </c>
      <c r="S2" s="80"/>
      <c r="T2" s="4"/>
    </row>
    <row r="3" spans="1:28" ht="14.5" customHeight="1">
      <c r="D3" s="1"/>
      <c r="E3" s="1"/>
      <c r="F3" s="1"/>
      <c r="G3" s="1"/>
      <c r="H3" s="2"/>
      <c r="I3" s="2"/>
      <c r="J3" s="2" t="s">
        <v>83</v>
      </c>
      <c r="K3" s="2"/>
      <c r="L3" s="2"/>
      <c r="M3" s="2"/>
      <c r="N3" s="2"/>
      <c r="O3" s="1"/>
      <c r="P3" s="1"/>
      <c r="Q3" s="3"/>
      <c r="R3" s="4"/>
      <c r="S3" s="4"/>
      <c r="T3" s="4"/>
    </row>
    <row r="4" spans="1:28" s="10" customFormat="1" ht="79.25" customHeight="1">
      <c r="A4" s="93" t="s">
        <v>14</v>
      </c>
      <c r="B4" s="93" t="s">
        <v>15</v>
      </c>
      <c r="C4" s="93" t="s">
        <v>16</v>
      </c>
      <c r="D4" s="93" t="s">
        <v>17</v>
      </c>
      <c r="E4" s="93" t="s">
        <v>18</v>
      </c>
      <c r="F4" s="94" t="s">
        <v>19</v>
      </c>
      <c r="G4" s="94" t="s">
        <v>20</v>
      </c>
      <c r="H4" s="95" t="s">
        <v>21</v>
      </c>
      <c r="I4" s="96" t="s">
        <v>22</v>
      </c>
      <c r="J4" s="97" t="s">
        <v>23</v>
      </c>
      <c r="K4" s="97" t="s">
        <v>24</v>
      </c>
      <c r="L4" s="98" t="s">
        <v>25</v>
      </c>
      <c r="M4" s="99" t="s">
        <v>26</v>
      </c>
      <c r="N4" s="93" t="s">
        <v>81</v>
      </c>
      <c r="O4" s="95" t="s">
        <v>27</v>
      </c>
      <c r="P4" s="96" t="s">
        <v>28</v>
      </c>
      <c r="Q4" s="97" t="s">
        <v>29</v>
      </c>
      <c r="R4" s="99" t="s">
        <v>30</v>
      </c>
      <c r="S4" s="100" t="s">
        <v>82</v>
      </c>
      <c r="T4" s="9"/>
    </row>
    <row r="5" spans="1:28">
      <c r="A5" s="101">
        <v>42736</v>
      </c>
      <c r="B5" s="11" t="s">
        <v>31</v>
      </c>
      <c r="C5" s="11" t="s">
        <v>32</v>
      </c>
      <c r="D5" s="11">
        <v>14.3</v>
      </c>
      <c r="E5" s="11">
        <v>34</v>
      </c>
      <c r="F5" s="12">
        <v>33</v>
      </c>
      <c r="G5" s="13">
        <v>1</v>
      </c>
      <c r="H5" s="12">
        <v>1.35</v>
      </c>
      <c r="I5" s="11" t="str">
        <f t="shared" ref="I5:I8" si="0">IF(OR(ISBLANK(E5),(E5="NR")),"NUL",IF(AND(ABS(H5)&lt;1,0&lt;=ABS(H5)),"A",IF(AND(ABS(H5)&lt;2,ABS(H5)&gt;=1),"B",IF(AND(2&lt;=ABS(H5),ABS(H5)&lt;3),"C","D"))))</f>
        <v>B</v>
      </c>
      <c r="J5" s="103">
        <f>IF(MATCH($I5,$I$5:$I$8,0)&gt;=MATCH(J$4,$I$5:$I$8,0),1,0)</f>
        <v>0</v>
      </c>
      <c r="K5" s="103">
        <f t="shared" ref="K5:M5" si="1">IF(MATCH($I5,$I$5:$I$8,0)&gt;=MATCH(K$4,$I$5:$I$8,0),1,0)</f>
        <v>1</v>
      </c>
      <c r="L5" s="103">
        <f t="shared" si="1"/>
        <v>0</v>
      </c>
      <c r="M5" s="103">
        <f t="shared" si="1"/>
        <v>0</v>
      </c>
      <c r="N5" s="11" t="e">
        <f t="shared" ref="K5:N5" si="2">IF(MATCH($I5,$J$4:$M$4,0)&lt;=MATCH(N$4,$I$5:$I$8,0),1,0)</f>
        <v>#N/A</v>
      </c>
      <c r="O5" s="12">
        <v>3.03</v>
      </c>
      <c r="P5" s="11" t="str">
        <f t="shared" ref="P5:P8" si="3">IF(ABS(O5)&gt;D5,"KO",IF(ABS(O5)&lt;D5,"OK"))</f>
        <v>OK</v>
      </c>
      <c r="Q5" s="103">
        <f>COUNTIF($P$5:$P5,Q$4)</f>
        <v>1</v>
      </c>
      <c r="R5" s="103">
        <f>COUNTIF($P$5:$P5,R$4)</f>
        <v>0</v>
      </c>
      <c r="S5" s="102">
        <f>$Q5/SUM($Q5,$R5)</f>
        <v>1</v>
      </c>
    </row>
    <row r="6" spans="1:28">
      <c r="A6" s="101">
        <v>42795</v>
      </c>
      <c r="B6" s="11" t="s">
        <v>33</v>
      </c>
      <c r="C6" s="11" t="s">
        <v>34</v>
      </c>
      <c r="D6" s="11">
        <v>14.3</v>
      </c>
      <c r="E6" s="11">
        <v>19</v>
      </c>
      <c r="F6" s="12">
        <v>19</v>
      </c>
      <c r="G6" s="13">
        <v>0</v>
      </c>
      <c r="H6" s="12">
        <v>0</v>
      </c>
      <c r="I6" s="11" t="str">
        <f t="shared" si="0"/>
        <v>A</v>
      </c>
      <c r="J6" s="103">
        <f t="shared" ref="J6:M8" si="4">IF(MATCH($I6,$I$5:$I$8,0)&gt;=MATCH(J$4,$I$5:$I$8,0),1,0)</f>
        <v>1</v>
      </c>
      <c r="K6" s="103">
        <f t="shared" si="4"/>
        <v>1</v>
      </c>
      <c r="L6" s="103">
        <f t="shared" si="4"/>
        <v>0</v>
      </c>
      <c r="M6" s="103">
        <f t="shared" si="4"/>
        <v>0</v>
      </c>
      <c r="N6" s="11" t="e">
        <f t="shared" ref="J6:N8" si="5">IF(MATCH($I6,$J$4:$M$4,0)&lt;=MATCH(N$4,$I$5:$I$8,0),1,0)</f>
        <v>#N/A</v>
      </c>
      <c r="O6" s="12">
        <v>0</v>
      </c>
      <c r="P6" s="11" t="str">
        <f t="shared" si="3"/>
        <v>OK</v>
      </c>
      <c r="Q6" s="103">
        <f>COUNTIF($P$5:$P6,Q$4)</f>
        <v>2</v>
      </c>
      <c r="R6" s="103">
        <f>COUNTIF($P$5:$P6,R$4)</f>
        <v>0</v>
      </c>
      <c r="S6" s="102">
        <f t="shared" ref="S6:S8" si="6">$Q6/SUM($Q6,$R6)</f>
        <v>1</v>
      </c>
    </row>
    <row r="7" spans="1:28">
      <c r="A7" s="101">
        <v>43070</v>
      </c>
      <c r="B7" s="11" t="s">
        <v>35</v>
      </c>
      <c r="C7" s="11" t="s">
        <v>36</v>
      </c>
      <c r="D7" s="11">
        <v>14.3</v>
      </c>
      <c r="E7" s="11">
        <v>56</v>
      </c>
      <c r="F7" s="12">
        <v>56</v>
      </c>
      <c r="G7" s="13">
        <v>0</v>
      </c>
      <c r="H7" s="12">
        <v>3.25</v>
      </c>
      <c r="I7" s="11" t="str">
        <f t="shared" si="0"/>
        <v>D</v>
      </c>
      <c r="J7" s="103">
        <f t="shared" si="4"/>
        <v>1</v>
      </c>
      <c r="K7" s="103">
        <f t="shared" si="4"/>
        <v>1</v>
      </c>
      <c r="L7" s="103">
        <f t="shared" si="4"/>
        <v>0</v>
      </c>
      <c r="M7" s="103">
        <f t="shared" si="4"/>
        <v>1</v>
      </c>
      <c r="N7" s="11" t="e">
        <f t="shared" si="5"/>
        <v>#N/A</v>
      </c>
      <c r="O7" s="12">
        <v>0</v>
      </c>
      <c r="P7" s="11" t="str">
        <f t="shared" si="3"/>
        <v>OK</v>
      </c>
      <c r="Q7" s="103">
        <f>COUNTIF($P$5:$P7,Q$4)</f>
        <v>3</v>
      </c>
      <c r="R7" s="103">
        <f>COUNTIF($P$5:$P7,R$4)</f>
        <v>0</v>
      </c>
      <c r="S7" s="102">
        <f t="shared" si="6"/>
        <v>1</v>
      </c>
    </row>
    <row r="8" spans="1:28">
      <c r="A8" s="101">
        <v>43070</v>
      </c>
      <c r="B8" s="11" t="s">
        <v>35</v>
      </c>
      <c r="C8" s="11" t="s">
        <v>37</v>
      </c>
      <c r="D8" s="11">
        <v>14.3</v>
      </c>
      <c r="E8" s="11">
        <v>35</v>
      </c>
      <c r="F8" s="12">
        <v>34</v>
      </c>
      <c r="G8" s="13">
        <v>1</v>
      </c>
      <c r="H8" s="12">
        <v>2.12</v>
      </c>
      <c r="I8" s="11" t="str">
        <f t="shared" si="0"/>
        <v>C</v>
      </c>
      <c r="J8" s="103">
        <f t="shared" si="4"/>
        <v>1</v>
      </c>
      <c r="K8" s="103">
        <f t="shared" si="4"/>
        <v>1</v>
      </c>
      <c r="L8" s="103">
        <f t="shared" si="4"/>
        <v>1</v>
      </c>
      <c r="M8" s="103">
        <f t="shared" si="4"/>
        <v>1</v>
      </c>
      <c r="N8" s="11" t="e">
        <f t="shared" si="5"/>
        <v>#N/A</v>
      </c>
      <c r="O8" s="12">
        <v>15.36</v>
      </c>
      <c r="P8" s="11" t="str">
        <f t="shared" si="3"/>
        <v>KO</v>
      </c>
      <c r="Q8" s="103">
        <f>COUNTIF($P$5:$P8,Q$4)</f>
        <v>3</v>
      </c>
      <c r="R8" s="103">
        <f>COUNTIF($P$5:$P8,R$4)</f>
        <v>1</v>
      </c>
      <c r="S8" s="102">
        <f t="shared" si="6"/>
        <v>0.75</v>
      </c>
    </row>
    <row r="11" spans="1:28" ht="15" customHeight="1">
      <c r="A11" s="77" t="s">
        <v>78</v>
      </c>
      <c r="B11" s="81"/>
      <c r="C11" s="81"/>
      <c r="D11" s="81"/>
      <c r="E11" s="81"/>
      <c r="F11" s="81"/>
      <c r="G11" s="81"/>
      <c r="H11" s="81"/>
      <c r="I11" s="81"/>
      <c r="J11" s="73">
        <v>0</v>
      </c>
      <c r="K11" s="73">
        <v>1</v>
      </c>
      <c r="L11" s="73">
        <v>0</v>
      </c>
      <c r="M11" s="73">
        <v>0</v>
      </c>
      <c r="Q11" s="74">
        <v>1</v>
      </c>
      <c r="R11" s="74">
        <v>0</v>
      </c>
      <c r="T11" s="77" t="s">
        <v>79</v>
      </c>
      <c r="U11" s="77"/>
      <c r="V11" s="77"/>
      <c r="W11" s="72"/>
      <c r="X11" s="72"/>
      <c r="Y11" s="72"/>
      <c r="Z11" s="72"/>
      <c r="AA11" s="72"/>
      <c r="AB11" s="72"/>
    </row>
    <row r="12" spans="1:28">
      <c r="A12" s="81"/>
      <c r="B12" s="81"/>
      <c r="C12" s="81"/>
      <c r="D12" s="81"/>
      <c r="E12" s="81"/>
      <c r="F12" s="81"/>
      <c r="G12" s="81"/>
      <c r="H12" s="81"/>
      <c r="I12" s="81"/>
      <c r="J12" s="73">
        <v>1</v>
      </c>
      <c r="K12" s="73">
        <v>1</v>
      </c>
      <c r="L12" s="73">
        <v>0</v>
      </c>
      <c r="M12" s="73">
        <v>0</v>
      </c>
      <c r="Q12" s="74">
        <v>2</v>
      </c>
      <c r="R12" s="74">
        <v>0</v>
      </c>
      <c r="T12" s="77"/>
      <c r="U12" s="77"/>
      <c r="V12" s="77"/>
      <c r="W12" s="72"/>
      <c r="X12" s="72"/>
      <c r="Y12" s="72"/>
      <c r="Z12" s="72"/>
      <c r="AA12" s="72"/>
      <c r="AB12" s="72"/>
    </row>
    <row r="13" spans="1:28">
      <c r="A13" s="81"/>
      <c r="B13" s="81"/>
      <c r="C13" s="81"/>
      <c r="D13" s="81"/>
      <c r="E13" s="81"/>
      <c r="F13" s="81"/>
      <c r="G13" s="81"/>
      <c r="H13" s="81"/>
      <c r="I13" s="81"/>
      <c r="J13" s="73">
        <v>1</v>
      </c>
      <c r="K13" s="73">
        <v>1</v>
      </c>
      <c r="L13" s="73">
        <v>0</v>
      </c>
      <c r="M13" s="73">
        <v>1</v>
      </c>
      <c r="Q13" s="74">
        <v>3</v>
      </c>
      <c r="R13" s="74">
        <v>0</v>
      </c>
      <c r="T13" s="77"/>
      <c r="U13" s="77"/>
      <c r="V13" s="77"/>
      <c r="W13" s="72"/>
      <c r="X13" s="72"/>
      <c r="Y13" s="72"/>
      <c r="Z13" s="72"/>
      <c r="AA13" s="72"/>
      <c r="AB13" s="72"/>
    </row>
    <row r="14" spans="1:28">
      <c r="A14" s="81"/>
      <c r="B14" s="81"/>
      <c r="C14" s="81"/>
      <c r="D14" s="81"/>
      <c r="E14" s="81"/>
      <c r="F14" s="81"/>
      <c r="G14" s="81"/>
      <c r="H14" s="81"/>
      <c r="I14" s="81"/>
      <c r="J14" s="73">
        <v>1</v>
      </c>
      <c r="K14" s="73">
        <v>1</v>
      </c>
      <c r="L14" s="73">
        <v>1</v>
      </c>
      <c r="M14" s="73">
        <v>1</v>
      </c>
      <c r="Q14" s="74">
        <v>3</v>
      </c>
      <c r="R14" s="74">
        <v>1</v>
      </c>
      <c r="T14" s="77"/>
      <c r="U14" s="77"/>
      <c r="V14" s="77"/>
      <c r="W14" s="72"/>
      <c r="X14" s="72"/>
      <c r="Y14" s="72"/>
      <c r="Z14" s="72"/>
      <c r="AA14" s="72"/>
      <c r="AB14" s="72"/>
    </row>
  </sheetData>
  <mergeCells count="6">
    <mergeCell ref="T11:V14"/>
    <mergeCell ref="B2:C2"/>
    <mergeCell ref="G2:K2"/>
    <mergeCell ref="M2:P2"/>
    <mergeCell ref="R2:S2"/>
    <mergeCell ref="A11:I14"/>
  </mergeCells>
  <conditionalFormatting sqref="I5:I8">
    <cfRule type="cellIs" dxfId="4" priority="3" operator="equal">
      <formula>"D"</formula>
    </cfRule>
    <cfRule type="cellIs" dxfId="3" priority="4" operator="equal">
      <formula>"C"</formula>
    </cfRule>
    <cfRule type="cellIs" dxfId="2" priority="5" operator="between">
      <formula>"A"</formula>
      <formula>"B"</formula>
    </cfRule>
  </conditionalFormatting>
  <conditionalFormatting sqref="P5:P8">
    <cfRule type="cellIs" dxfId="1" priority="1" operator="equal">
      <formula>"KO"</formula>
    </cfRule>
    <cfRule type="cellIs" dxfId="0" priority="2" operator="equal">
      <formula>"OK"</formula>
    </cfRule>
  </conditionalFormatting>
  <pageMargins left="0.7" right="0.7" top="0.75" bottom="0.75" header="0.3" footer="0.3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5"/>
  </sheetPr>
  <dimension ref="A1:N39"/>
  <sheetViews>
    <sheetView topLeftCell="A5" workbookViewId="0">
      <selection activeCell="H40" sqref="H40"/>
    </sheetView>
  </sheetViews>
  <sheetFormatPr baseColWidth="10" defaultRowHeight="14.5"/>
  <cols>
    <col min="1" max="1" width="25" customWidth="1"/>
    <col min="2" max="2" width="26.453125" customWidth="1"/>
    <col min="4" max="4" width="15.6328125" customWidth="1"/>
  </cols>
  <sheetData>
    <row r="1" spans="1:14" ht="24" hidden="1" customHeight="1">
      <c r="A1" s="84" t="s">
        <v>0</v>
      </c>
      <c r="B1" s="85"/>
      <c r="C1" s="85"/>
      <c r="D1" s="85"/>
      <c r="E1" s="85"/>
      <c r="F1" s="85"/>
      <c r="G1" s="85"/>
      <c r="H1" s="86"/>
      <c r="I1" s="15"/>
      <c r="J1" s="15"/>
      <c r="K1" s="15"/>
      <c r="L1" s="15"/>
      <c r="M1" s="15"/>
      <c r="N1" s="14"/>
    </row>
    <row r="2" spans="1:14" ht="26.5" hidden="1" customHeight="1">
      <c r="A2" s="87" t="s">
        <v>38</v>
      </c>
      <c r="B2" s="88"/>
      <c r="C2" s="88"/>
      <c r="D2" s="88"/>
      <c r="E2" s="88"/>
      <c r="F2" s="88"/>
      <c r="G2" s="88"/>
      <c r="H2" s="89"/>
      <c r="I2" s="16"/>
      <c r="J2" s="16"/>
      <c r="K2" s="16"/>
      <c r="L2" s="16"/>
      <c r="M2" s="16"/>
      <c r="N2" s="14"/>
    </row>
    <row r="3" spans="1:14" ht="18.5" hidden="1" customHeight="1">
      <c r="A3" s="90" t="s">
        <v>1</v>
      </c>
      <c r="B3" s="91"/>
      <c r="C3" s="17" t="s">
        <v>2</v>
      </c>
      <c r="D3" s="17" t="s">
        <v>3</v>
      </c>
      <c r="E3" s="17" t="s">
        <v>4</v>
      </c>
      <c r="F3" s="90" t="s">
        <v>5</v>
      </c>
      <c r="G3" s="91"/>
      <c r="H3" s="18">
        <v>43466</v>
      </c>
      <c r="I3" s="19"/>
      <c r="J3" s="14"/>
      <c r="K3" s="14"/>
      <c r="L3" s="19"/>
      <c r="M3" s="14"/>
      <c r="N3" s="20"/>
    </row>
    <row r="4" spans="1:14" ht="18.5" hidden="1" customHeight="1">
      <c r="A4" s="20"/>
      <c r="B4" s="20"/>
      <c r="C4" s="21"/>
      <c r="D4" s="19"/>
      <c r="E4" s="19"/>
      <c r="F4" s="22"/>
      <c r="G4" s="23"/>
      <c r="H4" s="23"/>
      <c r="I4" s="19"/>
      <c r="J4" s="14"/>
      <c r="K4" s="14"/>
      <c r="L4" s="19"/>
      <c r="M4" s="14"/>
      <c r="N4" s="20"/>
    </row>
    <row r="5" spans="1:14">
      <c r="A5" s="92" t="s">
        <v>39</v>
      </c>
      <c r="B5" s="92"/>
      <c r="C5" s="92"/>
      <c r="D5" s="24"/>
      <c r="E5" s="25"/>
      <c r="F5" s="25"/>
      <c r="G5" s="25"/>
      <c r="H5" s="25"/>
      <c r="I5" s="26"/>
      <c r="J5" s="14"/>
      <c r="K5" s="14"/>
      <c r="L5" s="14"/>
      <c r="M5" s="14"/>
      <c r="N5" s="14"/>
    </row>
    <row r="6" spans="1:14">
      <c r="A6" s="24"/>
      <c r="B6" s="27"/>
      <c r="C6" s="28"/>
      <c r="D6" s="25"/>
      <c r="E6" s="25"/>
      <c r="F6" s="25"/>
      <c r="G6" s="25"/>
      <c r="H6" s="25"/>
      <c r="I6" s="25"/>
    </row>
    <row r="7" spans="1:14">
      <c r="A7" s="24" t="s">
        <v>6</v>
      </c>
      <c r="B7" s="29" t="s">
        <v>40</v>
      </c>
      <c r="C7" s="30"/>
      <c r="D7" s="25"/>
      <c r="E7" s="25"/>
      <c r="F7" s="25"/>
      <c r="G7" s="25"/>
      <c r="H7" s="25"/>
      <c r="I7" s="25"/>
    </row>
    <row r="8" spans="1:14">
      <c r="A8" s="24" t="s">
        <v>8</v>
      </c>
      <c r="B8" s="31" t="str">
        <f xml:space="preserve"> [1]ISP_Lipase!G5</f>
        <v>ROCHE</v>
      </c>
      <c r="C8" s="30"/>
      <c r="D8" s="25"/>
      <c r="E8" s="25"/>
      <c r="F8" s="25"/>
      <c r="G8" s="25"/>
      <c r="H8" s="25"/>
      <c r="I8" s="25"/>
    </row>
    <row r="9" spans="1:14">
      <c r="A9" s="32" t="s">
        <v>10</v>
      </c>
      <c r="B9" s="33" t="str">
        <f xml:space="preserve"> [1]ISP_Lipase!M5</f>
        <v>COBAS C701/C702</v>
      </c>
      <c r="C9" s="30"/>
      <c r="D9" s="34" t="s">
        <v>41</v>
      </c>
      <c r="E9" s="35">
        <v>42736</v>
      </c>
      <c r="F9" s="36" t="s">
        <v>42</v>
      </c>
      <c r="G9" s="35">
        <v>43100</v>
      </c>
      <c r="H9" s="25"/>
      <c r="I9" s="25"/>
    </row>
    <row r="10" spans="1:14">
      <c r="A10" s="37"/>
      <c r="B10" s="38"/>
      <c r="C10" s="39"/>
      <c r="D10" s="82" t="s">
        <v>43</v>
      </c>
      <c r="E10" s="83"/>
      <c r="F10" s="40" t="s">
        <v>44</v>
      </c>
    </row>
    <row r="11" spans="1:14">
      <c r="A11" s="41" t="s">
        <v>45</v>
      </c>
      <c r="B11" s="42"/>
      <c r="C11" s="43"/>
      <c r="D11" s="82" t="s">
        <v>46</v>
      </c>
      <c r="E11" s="83"/>
      <c r="F11" s="44">
        <v>41.2</v>
      </c>
    </row>
    <row r="12" spans="1:14">
      <c r="A12" s="41" t="s">
        <v>12</v>
      </c>
      <c r="B12" s="45" t="s">
        <v>13</v>
      </c>
      <c r="C12" s="46"/>
      <c r="D12" s="82" t="s">
        <v>47</v>
      </c>
      <c r="E12" s="83"/>
      <c r="F12" s="44">
        <v>2.6</v>
      </c>
    </row>
    <row r="13" spans="1:14">
      <c r="A13" s="41" t="s">
        <v>48</v>
      </c>
      <c r="B13" s="47">
        <f>F14</f>
        <v>726</v>
      </c>
      <c r="C13" s="46"/>
      <c r="D13" s="82" t="s">
        <v>49</v>
      </c>
      <c r="E13" s="83"/>
      <c r="F13" s="70">
        <f>100*(F12/F11)</f>
        <v>6.3106796116504853</v>
      </c>
    </row>
    <row r="14" spans="1:14">
      <c r="A14" s="41" t="s">
        <v>50</v>
      </c>
      <c r="B14" s="48" t="str">
        <f>TEXT(E9,"jj/mm/aaaa")&amp;" - "&amp;TEXT(G9,"jj/mm/aaaa")</f>
        <v>01/01/2017 - 31/12/2017</v>
      </c>
      <c r="C14" s="46"/>
      <c r="D14" s="82" t="s">
        <v>51</v>
      </c>
      <c r="E14" s="83"/>
      <c r="F14" s="44">
        <v>726</v>
      </c>
    </row>
    <row r="15" spans="1:14">
      <c r="A15" s="41" t="s">
        <v>52</v>
      </c>
      <c r="B15" s="47">
        <f>F11</f>
        <v>41.2</v>
      </c>
      <c r="C15" s="43"/>
      <c r="D15" s="46"/>
      <c r="E15" s="25"/>
      <c r="F15" s="25"/>
      <c r="G15" s="25"/>
      <c r="H15" s="25"/>
      <c r="I15" s="25"/>
    </row>
    <row r="16" spans="1:14">
      <c r="A16" s="41" t="s">
        <v>53</v>
      </c>
      <c r="B16" s="47">
        <f>F12</f>
        <v>2.6</v>
      </c>
      <c r="C16" s="43"/>
      <c r="D16" s="46"/>
      <c r="E16" s="25"/>
      <c r="F16" s="25"/>
      <c r="G16" s="25"/>
      <c r="H16" s="49"/>
      <c r="I16" s="25"/>
    </row>
    <row r="17" spans="1:9">
      <c r="A17" s="41" t="s">
        <v>49</v>
      </c>
      <c r="B17" s="69">
        <f>F13</f>
        <v>6.3106796116504853</v>
      </c>
      <c r="C17" s="46" t="s">
        <v>54</v>
      </c>
      <c r="D17" s="46"/>
      <c r="E17" s="25"/>
      <c r="F17" s="25"/>
      <c r="G17" s="25"/>
      <c r="H17" s="25"/>
      <c r="I17" s="25"/>
    </row>
    <row r="18" spans="1:9">
      <c r="A18" s="46"/>
      <c r="B18" s="50"/>
      <c r="C18" s="46"/>
      <c r="D18" s="46"/>
      <c r="E18" s="51"/>
      <c r="F18" s="49"/>
      <c r="G18" s="25"/>
      <c r="H18" s="25"/>
      <c r="I18" s="25"/>
    </row>
    <row r="19" spans="1:9">
      <c r="A19" s="52" t="s">
        <v>55</v>
      </c>
      <c r="B19" s="71" t="e">
        <f>COUNTIFS([1]ISP_Lipase!$A:$A,"&gt;="&amp;B30,[1]ISP_Lipase!$A:$A,"&lt;="&amp;B31,[1]ISP_Lipase!$I:$I,"&lt;&gt;")</f>
        <v>#VALUE!</v>
      </c>
      <c r="C19" s="46" t="s">
        <v>56</v>
      </c>
      <c r="D19" s="46"/>
      <c r="E19" s="76" t="s">
        <v>80</v>
      </c>
      <c r="F19" s="25"/>
      <c r="G19" s="25"/>
      <c r="H19" s="25"/>
      <c r="I19" s="25"/>
    </row>
    <row r="20" spans="1:9">
      <c r="A20" s="52" t="s">
        <v>57</v>
      </c>
      <c r="B20" s="71" t="e">
        <f>COUNTIFS([1]ISP_Lipase!$A:$A,"&gt;="&amp;B30,[1]ISP_Lipase!$A:$A,"&lt;="&amp;B31,[1]ISP_Lipase!$I:$I,"&lt;&gt;")</f>
        <v>#VALUE!</v>
      </c>
      <c r="C20" s="46"/>
      <c r="D20" s="51"/>
      <c r="E20" s="75"/>
      <c r="F20" s="25"/>
      <c r="G20" s="25"/>
      <c r="H20" s="25"/>
      <c r="I20" s="25"/>
    </row>
    <row r="21" spans="1:9" hidden="1">
      <c r="A21" s="53" t="s">
        <v>58</v>
      </c>
      <c r="B21" s="54">
        <f>B16</f>
        <v>2.6</v>
      </c>
      <c r="C21" s="39"/>
      <c r="D21" s="39"/>
      <c r="E21" s="25"/>
      <c r="F21" s="25"/>
      <c r="G21" s="25"/>
      <c r="H21" s="25"/>
      <c r="I21" s="25"/>
    </row>
    <row r="22" spans="1:9" hidden="1">
      <c r="A22" s="53" t="s">
        <v>59</v>
      </c>
      <c r="B22" s="54" t="e">
        <f>SQRT(POWER((B19/1.732),2)+POWER(B20,2))</f>
        <v>#VALUE!</v>
      </c>
      <c r="C22" s="39" t="s">
        <v>60</v>
      </c>
      <c r="D22" s="39"/>
      <c r="E22" s="25"/>
      <c r="F22" s="25"/>
      <c r="G22" s="25"/>
      <c r="H22" s="25"/>
      <c r="I22" s="25"/>
    </row>
    <row r="23" spans="1:9" hidden="1">
      <c r="A23" s="53" t="s">
        <v>61</v>
      </c>
      <c r="B23" s="54" t="e">
        <f>SQRT(POWER(B21,2)+(POWER(B22,2)))</f>
        <v>#VALUE!</v>
      </c>
      <c r="C23" s="39" t="s">
        <v>62</v>
      </c>
      <c r="D23" s="39"/>
      <c r="E23" s="25"/>
      <c r="F23" s="25"/>
      <c r="G23" s="25"/>
      <c r="H23" s="25"/>
      <c r="I23" s="25"/>
    </row>
    <row r="24" spans="1:9" hidden="1">
      <c r="A24" s="53" t="s">
        <v>63</v>
      </c>
      <c r="B24" s="54" t="e">
        <f>2*B23</f>
        <v>#VALUE!</v>
      </c>
      <c r="C24" s="39" t="s">
        <v>64</v>
      </c>
      <c r="D24" s="39"/>
      <c r="E24" s="25"/>
      <c r="F24" s="25"/>
      <c r="G24" s="25"/>
      <c r="H24" s="25"/>
      <c r="I24" s="25"/>
    </row>
    <row r="25" spans="1:9" hidden="1">
      <c r="A25" s="39"/>
      <c r="B25" s="55"/>
      <c r="C25" s="39"/>
      <c r="D25" s="25"/>
      <c r="E25" s="25"/>
      <c r="F25" s="25"/>
      <c r="G25" s="25"/>
      <c r="H25" s="25"/>
      <c r="I25" s="25"/>
    </row>
    <row r="26" spans="1:9" hidden="1">
      <c r="A26" s="56" t="s">
        <v>65</v>
      </c>
      <c r="B26" s="57"/>
      <c r="C26" s="58"/>
      <c r="D26" s="25"/>
      <c r="E26" s="25"/>
      <c r="F26" s="25"/>
      <c r="G26" s="25"/>
      <c r="H26" s="25"/>
      <c r="I26" s="25"/>
    </row>
    <row r="27" spans="1:9" hidden="1">
      <c r="A27" s="59" t="s">
        <v>66</v>
      </c>
      <c r="B27" s="60"/>
      <c r="C27" s="58"/>
      <c r="D27" s="25"/>
      <c r="E27" s="25"/>
      <c r="F27" s="25"/>
      <c r="G27" s="25"/>
      <c r="H27" s="25"/>
      <c r="I27" s="25"/>
    </row>
    <row r="28" spans="1:9">
      <c r="A28" s="39"/>
      <c r="B28" s="39"/>
      <c r="C28" s="39"/>
      <c r="D28" s="25"/>
      <c r="E28" s="25"/>
      <c r="F28" s="25"/>
      <c r="G28" s="25"/>
      <c r="H28" s="25"/>
      <c r="I28" s="25"/>
    </row>
    <row r="29" spans="1:9">
      <c r="A29" s="61" t="s">
        <v>67</v>
      </c>
      <c r="B29" s="62"/>
      <c r="C29" s="39"/>
      <c r="D29" s="25"/>
      <c r="E29" s="25"/>
      <c r="F29" s="25"/>
      <c r="G29" s="25"/>
      <c r="H29" s="25"/>
      <c r="I29" s="25"/>
    </row>
    <row r="30" spans="1:9">
      <c r="A30" s="63" t="s">
        <v>68</v>
      </c>
      <c r="B30" s="64">
        <v>42736</v>
      </c>
      <c r="C30" s="25"/>
      <c r="D30" s="25"/>
      <c r="E30" s="25"/>
      <c r="F30" s="25"/>
      <c r="G30" s="25"/>
      <c r="H30" s="25"/>
      <c r="I30" s="25"/>
    </row>
    <row r="31" spans="1:9">
      <c r="A31" s="63" t="s">
        <v>69</v>
      </c>
      <c r="B31" s="64">
        <v>43100</v>
      </c>
      <c r="C31" s="25"/>
      <c r="D31" s="25"/>
      <c r="E31" s="25"/>
      <c r="F31" s="25"/>
      <c r="G31" s="25"/>
      <c r="H31" s="25"/>
      <c r="I31" s="25"/>
    </row>
    <row r="32" spans="1:9" hidden="1">
      <c r="A32" s="65" t="s">
        <v>70</v>
      </c>
      <c r="B32" s="66"/>
      <c r="C32" s="25"/>
      <c r="D32" s="25"/>
      <c r="E32" s="25"/>
      <c r="F32" s="25"/>
      <c r="G32" s="25"/>
      <c r="H32" s="25"/>
      <c r="I32" s="25"/>
    </row>
    <row r="33" spans="1:9" hidden="1">
      <c r="A33" s="67" t="s">
        <v>71</v>
      </c>
      <c r="B33" s="66" t="e">
        <f>COUNTIFS([1]ISP_Lipase!$A:$A,"&gt;="&amp;B30,[1]ISP_Lipase!$A:$A,"&lt;="&amp;B31)</f>
        <v>#VALUE!</v>
      </c>
      <c r="C33" s="25"/>
      <c r="D33" s="25"/>
      <c r="E33" s="25"/>
      <c r="F33" s="25"/>
      <c r="G33" s="25"/>
      <c r="H33" s="25"/>
      <c r="I33" s="25"/>
    </row>
    <row r="34" spans="1:9" hidden="1">
      <c r="A34" s="67" t="s">
        <v>72</v>
      </c>
      <c r="B34" s="66" t="e">
        <f>COUNTIFS([1]ISP_Lipase!$A:$A,"&gt;="&amp;B30,[1]ISP_Lipase!$A:$A,"&lt;="&amp;B31,[1]ISP_Lipase!$I:$I,"&lt;&gt;")</f>
        <v>#VALUE!</v>
      </c>
      <c r="C34" s="25"/>
      <c r="D34" s="25"/>
      <c r="E34" s="25"/>
      <c r="F34" s="25"/>
      <c r="G34" s="25"/>
      <c r="H34" s="25"/>
      <c r="I34" s="25"/>
    </row>
    <row r="35" spans="1:9" hidden="1">
      <c r="A35" s="67" t="s">
        <v>73</v>
      </c>
      <c r="B35" s="68" t="e">
        <f>(COUNTIFS([1]ISP_Lipase!$A:$A,"&gt;="&amp;B30,[1]ISP_Lipase!$A:$A,"&lt;="&amp;B31,[1]ISP_Lipase!$I:$I,"A")+COUNTIFS([1]ISP_Lipase!$A:$A,"&gt;="&amp;B30,[1]ISP_Lipase!$A:$A,"&lt;="&amp;B31,[1]ISP_Lipase!$I:$I,"B"))/B34</f>
        <v>#VALUE!</v>
      </c>
      <c r="C35" s="25"/>
      <c r="D35" s="25"/>
      <c r="E35" s="25"/>
      <c r="F35" s="25"/>
      <c r="G35" s="25"/>
      <c r="H35" s="25"/>
      <c r="I35" s="25"/>
    </row>
    <row r="36" spans="1:9" hidden="1">
      <c r="A36" s="67" t="s">
        <v>74</v>
      </c>
      <c r="B36" s="68" t="e">
        <f>COUNTIFS([1]ISP_Lipase!$A:$A,"&gt;="&amp;B30,[1]ISP_Lipase!$A:$A,"&lt;="&amp;B31,[1]ISP_Lipase!$I:$I,"C")/B34</f>
        <v>#VALUE!</v>
      </c>
      <c r="C36" s="25"/>
      <c r="D36" s="25"/>
      <c r="E36" s="25"/>
      <c r="F36" s="25"/>
      <c r="G36" s="25"/>
      <c r="H36" s="25"/>
      <c r="I36" s="25"/>
    </row>
    <row r="37" spans="1:9" hidden="1">
      <c r="A37" s="67" t="s">
        <v>75</v>
      </c>
      <c r="B37" s="68" t="e">
        <f>COUNTIFS([1]ISP_Lipase!$A:$A,"&gt;="&amp;B30,[1]ISP_Lipase!$A:$A,"&lt;="&amp;B31,[1]ISP_Lipase!$I:$I,"D")/B34</f>
        <v>#VALUE!</v>
      </c>
      <c r="C37" s="25"/>
      <c r="D37" s="25"/>
      <c r="E37" s="25"/>
      <c r="F37" s="25"/>
      <c r="G37" s="25"/>
      <c r="H37" s="25"/>
      <c r="I37" s="25"/>
    </row>
    <row r="38" spans="1:9" ht="16.5" hidden="1">
      <c r="A38" s="67" t="s">
        <v>76</v>
      </c>
      <c r="B38" s="68" t="e">
        <f>(4*COUNTIFS([1]ISP_Lipase!$A:$A,"&gt;="&amp;B30,[1]ISP_Lipase!$A:$A,"&lt;="&amp;B31,[1]ISP_Lipase!$I:$I,"A")+3*COUNTIFS([1]ISP_Lipase!$A:$A,"&gt;="&amp;B30,[1]ISP_Lipase!$A:$A,"&lt;="&amp;B31,[1]ISP_Lipase!$I:$I,"B")+B33*B36)/(4*(COUNTIFS([1]ISP_Lipase!$A:$A,"&gt;="&amp;B30,[1]ISP_Lipase!$A:$A,"&lt;="&amp;B31,[1]ISP_Lipase!$I:$I,"A")+COUNTIFS([1]ISP_Lipase!$A:$A,"&gt;="&amp;B30,[1]ISP_Lipase!$A:$A,"&lt;="&amp;B31,[1]ISP_Lipase!$I:$I,"A")+B33*(B36+B37)))</f>
        <v>#VALUE!</v>
      </c>
      <c r="C38" s="25"/>
      <c r="D38" s="25"/>
      <c r="E38" s="25"/>
      <c r="F38" s="25"/>
      <c r="G38" s="25"/>
      <c r="H38" s="25"/>
      <c r="I38" s="25"/>
    </row>
    <row r="39" spans="1:9" ht="16.5" hidden="1">
      <c r="A39" s="67" t="s">
        <v>77</v>
      </c>
      <c r="B39" s="68" t="e">
        <f>(4*COUNTIFS([1]ISP_Lipase!$A:$A,"&gt;="&amp;B30,[1]ISP_Lipase!$A:$A,"&lt;="&amp;B31,[1]ISP_Lipase!$I:$I,"A")+4*COUNTIFS([1]ISP_Lipase!$A:$A,"&gt;="&amp;B30,[1]ISP_Lipase!$A:$A,"&lt;="&amp;B31,[1]ISP_Lipase!$I:$I,"B")+B33*B36)/(4*(COUNTIFS([1]ISP_Lipase!$A:$A,"&gt;="&amp;B30,[1]ISP_Lipase!$A:$A,"&lt;="&amp;B31,[1]ISP_Lipase!$I:$I,"A")+COUNTIFS([1]ISP_Lipase!$A:$A,"&gt;="&amp;B30,[1]ISP_Lipase!$A:$A,"&lt;="&amp;B31,[1]ISP_Lipase!$I:$I,"A")+B33*(B36+B37)))</f>
        <v>#VALUE!</v>
      </c>
      <c r="C39" s="25"/>
      <c r="D39" s="25"/>
      <c r="E39" s="25"/>
      <c r="F39" s="25"/>
      <c r="G39" s="25"/>
      <c r="H39" s="25"/>
      <c r="I39" s="25"/>
    </row>
  </sheetData>
  <mergeCells count="10">
    <mergeCell ref="D11:E11"/>
    <mergeCell ref="D12:E12"/>
    <mergeCell ref="D13:E13"/>
    <mergeCell ref="D14:E14"/>
    <mergeCell ref="A1:H1"/>
    <mergeCell ref="A2:H2"/>
    <mergeCell ref="A3:B3"/>
    <mergeCell ref="F3:G3"/>
    <mergeCell ref="A5:C5"/>
    <mergeCell ref="D10:E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ISP_Lipase</vt:lpstr>
      <vt:lpstr>IM_Lipase</vt:lpstr>
    </vt:vector>
  </TitlesOfParts>
  <Company>CHC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DEVIVIER, Sandrine</dc:creator>
  <cp:lastModifiedBy>tulipe</cp:lastModifiedBy>
  <dcterms:created xsi:type="dcterms:W3CDTF">2018-12-05T13:46:26Z</dcterms:created>
  <dcterms:modified xsi:type="dcterms:W3CDTF">2018-12-05T14:46:30Z</dcterms:modified>
</cp:coreProperties>
</file>