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7340"/>
  </bookViews>
  <sheets>
    <sheet name="Résultats et personnel" sheetId="8" r:id="rId1"/>
    <sheet name="Objectifs CA" sheetId="14" r:id="rId2"/>
    <sheet name="Coûts" sheetId="5" r:id="rId3"/>
    <sheet name="Synthèse rentabilité" sheetId="4" r:id="rId4"/>
    <sheet name="Simulateur emprunt bancaire" sheetId="7" r:id="rId5"/>
    <sheet name="Compte de résultat" sheetId="12" r:id="rId6"/>
    <sheet name="Passif" sheetId="10" r:id="rId7"/>
    <sheet name="Actif" sheetId="11" r:id="rId8"/>
    <sheet name="Tableau SIG" sheetId="13" r:id="rId9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8" i="8"/>
  <c r="D14" i="5" l="1"/>
  <c r="E14"/>
  <c r="F14"/>
  <c r="G14"/>
  <c r="D5"/>
  <c r="E5"/>
  <c r="F5"/>
  <c r="G5"/>
  <c r="D4"/>
  <c r="E4"/>
  <c r="F4"/>
  <c r="G4"/>
  <c r="C14"/>
  <c r="C5"/>
  <c r="C4"/>
  <c r="D15" l="1"/>
  <c r="E15"/>
  <c r="F15"/>
  <c r="G15"/>
  <c r="C15"/>
  <c r="K2" i="8"/>
  <c r="B33" i="14"/>
  <c r="C33"/>
  <c r="D33"/>
  <c r="E33"/>
  <c r="F33"/>
  <c r="G33"/>
  <c r="H33"/>
  <c r="I33"/>
  <c r="J33"/>
  <c r="B36"/>
  <c r="C36"/>
  <c r="D36"/>
  <c r="E36"/>
  <c r="F36"/>
  <c r="G36"/>
  <c r="H36"/>
  <c r="I36"/>
  <c r="J36"/>
  <c r="J30"/>
  <c r="I30"/>
  <c r="H30"/>
  <c r="G30"/>
  <c r="F30"/>
  <c r="E30"/>
  <c r="D30"/>
  <c r="C30"/>
  <c r="B30"/>
  <c r="J27"/>
  <c r="I27"/>
  <c r="H27"/>
  <c r="G27"/>
  <c r="F27"/>
  <c r="E27"/>
  <c r="D27"/>
  <c r="C27"/>
  <c r="B27"/>
  <c r="J24"/>
  <c r="I24"/>
  <c r="H24"/>
  <c r="G24"/>
  <c r="F24"/>
  <c r="E24"/>
  <c r="D24"/>
  <c r="C24"/>
  <c r="B24"/>
  <c r="J21"/>
  <c r="I21"/>
  <c r="H21"/>
  <c r="G21"/>
  <c r="F21"/>
  <c r="E21"/>
  <c r="D21"/>
  <c r="C21"/>
  <c r="B21"/>
  <c r="J18"/>
  <c r="I18"/>
  <c r="H18"/>
  <c r="G18"/>
  <c r="F18"/>
  <c r="E18"/>
  <c r="D18"/>
  <c r="C18"/>
  <c r="B18"/>
  <c r="J15"/>
  <c r="I15"/>
  <c r="H15"/>
  <c r="G15"/>
  <c r="F15"/>
  <c r="E15"/>
  <c r="D15"/>
  <c r="C15"/>
  <c r="B15"/>
  <c r="J12"/>
  <c r="I12"/>
  <c r="H12"/>
  <c r="G12"/>
  <c r="F12"/>
  <c r="E12"/>
  <c r="D12"/>
  <c r="C12"/>
  <c r="B12"/>
  <c r="J9"/>
  <c r="I9"/>
  <c r="H9"/>
  <c r="G9"/>
  <c r="F9"/>
  <c r="E9"/>
  <c r="D9"/>
  <c r="C9"/>
  <c r="B9"/>
  <c r="J6"/>
  <c r="I6"/>
  <c r="H6"/>
  <c r="G6"/>
  <c r="F6"/>
  <c r="E6"/>
  <c r="D6"/>
  <c r="C6"/>
  <c r="B6"/>
  <c r="J3"/>
  <c r="I3"/>
  <c r="H3"/>
  <c r="G3"/>
  <c r="F3"/>
  <c r="E3"/>
  <c r="D3"/>
  <c r="C3"/>
  <c r="B3"/>
  <c r="N47" i="13"/>
  <c r="E41"/>
  <c r="N37"/>
  <c r="J41" s="1"/>
  <c r="J34"/>
  <c r="J31"/>
  <c r="J22"/>
  <c r="J17"/>
  <c r="J12"/>
  <c r="E12"/>
  <c r="N12" s="1"/>
  <c r="E15" s="1"/>
  <c r="N6"/>
  <c r="E16" s="1"/>
  <c r="H64" i="12"/>
  <c r="G64"/>
  <c r="H59"/>
  <c r="H65" s="1"/>
  <c r="G59"/>
  <c r="G65" s="1"/>
  <c r="H52"/>
  <c r="G52"/>
  <c r="H46"/>
  <c r="H53" s="1"/>
  <c r="G46"/>
  <c r="G53" s="1"/>
  <c r="H30"/>
  <c r="H69" s="1"/>
  <c r="G30"/>
  <c r="G69" s="1"/>
  <c r="H7"/>
  <c r="H14" s="1"/>
  <c r="G7"/>
  <c r="G14" s="1"/>
  <c r="I51" i="11"/>
  <c r="I50"/>
  <c r="I49"/>
  <c r="J48"/>
  <c r="H48"/>
  <c r="G48"/>
  <c r="I47"/>
  <c r="I46"/>
  <c r="I45"/>
  <c r="I44"/>
  <c r="I43"/>
  <c r="I41"/>
  <c r="I40"/>
  <c r="I39"/>
  <c r="I37"/>
  <c r="I36"/>
  <c r="I35"/>
  <c r="I34"/>
  <c r="I33"/>
  <c r="I48" s="1"/>
  <c r="J29"/>
  <c r="J52" s="1"/>
  <c r="H29"/>
  <c r="H52" s="1"/>
  <c r="G29"/>
  <c r="G52" s="1"/>
  <c r="I28"/>
  <c r="I27"/>
  <c r="I26"/>
  <c r="I25"/>
  <c r="I24"/>
  <c r="I23"/>
  <c r="I21"/>
  <c r="I20"/>
  <c r="I19"/>
  <c r="I18"/>
  <c r="I17"/>
  <c r="I16"/>
  <c r="I14"/>
  <c r="I13"/>
  <c r="I12"/>
  <c r="I11"/>
  <c r="I10"/>
  <c r="I9"/>
  <c r="I8"/>
  <c r="I5"/>
  <c r="I29" s="1"/>
  <c r="H40" i="10"/>
  <c r="G40"/>
  <c r="H22"/>
  <c r="G22"/>
  <c r="H18"/>
  <c r="H42" s="1"/>
  <c r="G18"/>
  <c r="G42" s="1"/>
  <c r="H15"/>
  <c r="G15"/>
  <c r="D7" i="14"/>
  <c r="E7"/>
  <c r="F7"/>
  <c r="H7"/>
  <c r="I7"/>
  <c r="J7"/>
  <c r="D10"/>
  <c r="E10"/>
  <c r="H10"/>
  <c r="I10"/>
  <c r="C13"/>
  <c r="D13"/>
  <c r="E13"/>
  <c r="G13"/>
  <c r="H13"/>
  <c r="I13"/>
  <c r="C16"/>
  <c r="D16"/>
  <c r="F16"/>
  <c r="G16"/>
  <c r="H16"/>
  <c r="J16"/>
  <c r="D19"/>
  <c r="E19"/>
  <c r="F19"/>
  <c r="H19"/>
  <c r="I19"/>
  <c r="J19"/>
  <c r="D22"/>
  <c r="E22"/>
  <c r="H22"/>
  <c r="I22"/>
  <c r="C25"/>
  <c r="D25"/>
  <c r="E25"/>
  <c r="G25"/>
  <c r="H25"/>
  <c r="I25"/>
  <c r="B28"/>
  <c r="C28"/>
  <c r="D28"/>
  <c r="F28"/>
  <c r="G28"/>
  <c r="H28"/>
  <c r="J28"/>
  <c r="B31"/>
  <c r="D31"/>
  <c r="E31"/>
  <c r="F31"/>
  <c r="H31"/>
  <c r="I31"/>
  <c r="J31"/>
  <c r="D34"/>
  <c r="E34"/>
  <c r="H34"/>
  <c r="I34"/>
  <c r="C37"/>
  <c r="D37"/>
  <c r="E37"/>
  <c r="G37"/>
  <c r="H37"/>
  <c r="I37"/>
  <c r="C4"/>
  <c r="D4"/>
  <c r="E4"/>
  <c r="G4"/>
  <c r="H4"/>
  <c r="I4"/>
  <c r="J4" i="8"/>
  <c r="J42" s="1"/>
  <c r="I4"/>
  <c r="I42" s="1"/>
  <c r="H4"/>
  <c r="H42" s="1"/>
  <c r="G4"/>
  <c r="G42" s="1"/>
  <c r="F4"/>
  <c r="F42" s="1"/>
  <c r="E4"/>
  <c r="E42" s="1"/>
  <c r="D4"/>
  <c r="D42" s="1"/>
  <c r="C4"/>
  <c r="C42" s="1"/>
  <c r="B4"/>
  <c r="B42" s="1"/>
  <c r="J3"/>
  <c r="I3"/>
  <c r="H3"/>
  <c r="G3"/>
  <c r="F3"/>
  <c r="E3"/>
  <c r="D3"/>
  <c r="C3"/>
  <c r="B3"/>
  <c r="K3" s="1"/>
  <c r="B4" i="14" l="1"/>
  <c r="B5" s="1"/>
  <c r="B7"/>
  <c r="K15" i="8"/>
  <c r="K16"/>
  <c r="K17"/>
  <c r="B16" i="14"/>
  <c r="B17" s="1"/>
  <c r="K18" i="8"/>
  <c r="B19" i="14"/>
  <c r="K19" i="8"/>
  <c r="K19" i="14" s="1"/>
  <c r="G40" i="8"/>
  <c r="C40"/>
  <c r="I38"/>
  <c r="E38"/>
  <c r="G36"/>
  <c r="C36"/>
  <c r="I34"/>
  <c r="D8" i="5"/>
  <c r="F8"/>
  <c r="C8"/>
  <c r="E8"/>
  <c r="G8"/>
  <c r="K42" i="8"/>
  <c r="J30"/>
  <c r="F30"/>
  <c r="J41"/>
  <c r="F41"/>
  <c r="B41"/>
  <c r="J40"/>
  <c r="F40"/>
  <c r="B40"/>
  <c r="G39"/>
  <c r="C39"/>
  <c r="J36"/>
  <c r="F36"/>
  <c r="B36"/>
  <c r="G35"/>
  <c r="C35"/>
  <c r="J32"/>
  <c r="F32"/>
  <c r="B32"/>
  <c r="G31"/>
  <c r="C31"/>
  <c r="K4"/>
  <c r="J37"/>
  <c r="F37"/>
  <c r="B37"/>
  <c r="E34"/>
  <c r="J33"/>
  <c r="F33"/>
  <c r="B33"/>
  <c r="G32"/>
  <c r="C32"/>
  <c r="F37" i="14"/>
  <c r="F38" s="1"/>
  <c r="J37"/>
  <c r="J38" s="1"/>
  <c r="C38"/>
  <c r="I38"/>
  <c r="E38"/>
  <c r="G38"/>
  <c r="H38"/>
  <c r="D38"/>
  <c r="G34"/>
  <c r="G35" s="1"/>
  <c r="C34"/>
  <c r="C35" s="1"/>
  <c r="B37"/>
  <c r="B38" s="1"/>
  <c r="I35"/>
  <c r="H35"/>
  <c r="D35"/>
  <c r="J34"/>
  <c r="J35" s="1"/>
  <c r="F34"/>
  <c r="F35" s="1"/>
  <c r="E35"/>
  <c r="B34"/>
  <c r="B35" s="1"/>
  <c r="D32"/>
  <c r="H32"/>
  <c r="E32"/>
  <c r="I32"/>
  <c r="I28"/>
  <c r="F32"/>
  <c r="J32"/>
  <c r="G31"/>
  <c r="G32" s="1"/>
  <c r="C31"/>
  <c r="C32" s="1"/>
  <c r="E28"/>
  <c r="E29" s="1"/>
  <c r="B32"/>
  <c r="D29"/>
  <c r="I29"/>
  <c r="C29"/>
  <c r="G29"/>
  <c r="H29"/>
  <c r="F29"/>
  <c r="J29"/>
  <c r="B29"/>
  <c r="J25"/>
  <c r="J26" s="1"/>
  <c r="F25"/>
  <c r="F26" s="1"/>
  <c r="D26"/>
  <c r="E26"/>
  <c r="I26"/>
  <c r="H26"/>
  <c r="C26"/>
  <c r="G26"/>
  <c r="J22"/>
  <c r="J23" s="1"/>
  <c r="F22"/>
  <c r="F23" s="1"/>
  <c r="B25"/>
  <c r="B26" s="1"/>
  <c r="E23"/>
  <c r="I23"/>
  <c r="D23"/>
  <c r="H23"/>
  <c r="G22"/>
  <c r="G23" s="1"/>
  <c r="C22"/>
  <c r="C23" s="1"/>
  <c r="B22"/>
  <c r="B23" s="1"/>
  <c r="F20"/>
  <c r="J20"/>
  <c r="D20"/>
  <c r="H20"/>
  <c r="E20"/>
  <c r="I20"/>
  <c r="G19"/>
  <c r="G20" s="1"/>
  <c r="C19"/>
  <c r="C20" s="1"/>
  <c r="B20"/>
  <c r="D17"/>
  <c r="H17"/>
  <c r="I16"/>
  <c r="I17" s="1"/>
  <c r="E16"/>
  <c r="E17" s="1"/>
  <c r="C17"/>
  <c r="G17"/>
  <c r="F17"/>
  <c r="J17"/>
  <c r="J13"/>
  <c r="J14" s="1"/>
  <c r="F13"/>
  <c r="F14" s="1"/>
  <c r="H14"/>
  <c r="E14"/>
  <c r="I14"/>
  <c r="D14"/>
  <c r="C14"/>
  <c r="G14"/>
  <c r="J10"/>
  <c r="J11" s="1"/>
  <c r="F10"/>
  <c r="F11" s="1"/>
  <c r="B13"/>
  <c r="B14" s="1"/>
  <c r="E11"/>
  <c r="I11"/>
  <c r="D11"/>
  <c r="H11"/>
  <c r="G10"/>
  <c r="G11" s="1"/>
  <c r="C10"/>
  <c r="C11" s="1"/>
  <c r="B10"/>
  <c r="B11" s="1"/>
  <c r="F8"/>
  <c r="D8"/>
  <c r="H8"/>
  <c r="J8"/>
  <c r="E8"/>
  <c r="I8"/>
  <c r="G7"/>
  <c r="G8" s="1"/>
  <c r="C7"/>
  <c r="C8" s="1"/>
  <c r="B8"/>
  <c r="C5"/>
  <c r="J4"/>
  <c r="J5" s="1"/>
  <c r="F4"/>
  <c r="F5" s="1"/>
  <c r="D5"/>
  <c r="H5"/>
  <c r="G5"/>
  <c r="E5"/>
  <c r="I5"/>
  <c r="J39"/>
  <c r="F39"/>
  <c r="I39"/>
  <c r="E39"/>
  <c r="H39"/>
  <c r="D39"/>
  <c r="G39"/>
  <c r="C39"/>
  <c r="B39"/>
  <c r="K36"/>
  <c r="K33"/>
  <c r="K15"/>
  <c r="K27"/>
  <c r="K3"/>
  <c r="K6"/>
  <c r="K18"/>
  <c r="K30"/>
  <c r="K9"/>
  <c r="K21"/>
  <c r="K12"/>
  <c r="K24"/>
  <c r="E17" i="13"/>
  <c r="N17" s="1"/>
  <c r="E20" s="1"/>
  <c r="E22" s="1"/>
  <c r="N22" s="1"/>
  <c r="G68" i="12"/>
  <c r="G70" s="1"/>
  <c r="G54"/>
  <c r="G35"/>
  <c r="H68"/>
  <c r="H70" s="1"/>
  <c r="H54"/>
  <c r="H35"/>
  <c r="I52" i="11"/>
  <c r="D39" i="8"/>
  <c r="H35"/>
  <c r="D31"/>
  <c r="I30"/>
  <c r="E41"/>
  <c r="H38"/>
  <c r="I37"/>
  <c r="D34"/>
  <c r="E33"/>
  <c r="D30"/>
  <c r="H41"/>
  <c r="D41"/>
  <c r="I40"/>
  <c r="E40"/>
  <c r="J39"/>
  <c r="F39"/>
  <c r="B39"/>
  <c r="G38"/>
  <c r="C38"/>
  <c r="H37"/>
  <c r="D37"/>
  <c r="I36"/>
  <c r="E36"/>
  <c r="J35"/>
  <c r="F35"/>
  <c r="B35"/>
  <c r="G34"/>
  <c r="C34"/>
  <c r="H33"/>
  <c r="D33"/>
  <c r="I32"/>
  <c r="E32"/>
  <c r="J31"/>
  <c r="F31"/>
  <c r="B31"/>
  <c r="H39"/>
  <c r="D35"/>
  <c r="H31"/>
  <c r="E30"/>
  <c r="I41"/>
  <c r="D38"/>
  <c r="E37"/>
  <c r="H34"/>
  <c r="I33"/>
  <c r="H30"/>
  <c r="B30"/>
  <c r="G30"/>
  <c r="C30"/>
  <c r="G41"/>
  <c r="C41"/>
  <c r="H40"/>
  <c r="D40"/>
  <c r="I39"/>
  <c r="E39"/>
  <c r="J38"/>
  <c r="F38"/>
  <c r="B38"/>
  <c r="G37"/>
  <c r="C37"/>
  <c r="H36"/>
  <c r="D36"/>
  <c r="I35"/>
  <c r="E35"/>
  <c r="J34"/>
  <c r="F34"/>
  <c r="B34"/>
  <c r="G33"/>
  <c r="C33"/>
  <c r="H32"/>
  <c r="D32"/>
  <c r="I31"/>
  <c r="E31"/>
  <c r="K24"/>
  <c r="K34" i="14" s="1"/>
  <c r="K23" i="8"/>
  <c r="K31" i="14" s="1"/>
  <c r="K20" i="8"/>
  <c r="K22" i="14" s="1"/>
  <c r="K10"/>
  <c r="K22" i="8"/>
  <c r="K28" i="14" s="1"/>
  <c r="K25" i="8"/>
  <c r="K37" i="14" s="1"/>
  <c r="K21" i="8"/>
  <c r="K25" i="14" s="1"/>
  <c r="K13"/>
  <c r="K16"/>
  <c r="K7"/>
  <c r="K4"/>
  <c r="C6" i="5"/>
  <c r="D6"/>
  <c r="E6"/>
  <c r="F6"/>
  <c r="G6"/>
  <c r="F6" i="4" l="1"/>
  <c r="E6"/>
  <c r="G6"/>
  <c r="D6"/>
  <c r="C6"/>
  <c r="K32" i="8"/>
  <c r="K41"/>
  <c r="K33"/>
  <c r="K40"/>
  <c r="K36"/>
  <c r="K37"/>
  <c r="K31"/>
  <c r="K34"/>
  <c r="K30"/>
  <c r="K35"/>
  <c r="K38"/>
  <c r="K39"/>
  <c r="B56"/>
  <c r="J40" i="14"/>
  <c r="J41" s="1"/>
  <c r="B50" i="8"/>
  <c r="D40" i="14"/>
  <c r="D41" s="1"/>
  <c r="B49" i="8"/>
  <c r="C40" i="14"/>
  <c r="C41" s="1"/>
  <c r="B54" i="8"/>
  <c r="H40" i="14"/>
  <c r="H41" s="1"/>
  <c r="B55" i="8"/>
  <c r="I40" i="14"/>
  <c r="I41" s="1"/>
  <c r="B53" i="8"/>
  <c r="G40" i="14"/>
  <c r="G41" s="1"/>
  <c r="B52" i="8"/>
  <c r="F40" i="14"/>
  <c r="F41" s="1"/>
  <c r="B51" i="8"/>
  <c r="E40" i="14"/>
  <c r="E41" s="1"/>
  <c r="B48" i="8"/>
  <c r="B40" i="14"/>
  <c r="B41" s="1"/>
  <c r="K38"/>
  <c r="K35"/>
  <c r="K32"/>
  <c r="K29"/>
  <c r="K26"/>
  <c r="K23"/>
  <c r="K20"/>
  <c r="K17"/>
  <c r="K14"/>
  <c r="K11"/>
  <c r="K8"/>
  <c r="K5"/>
  <c r="K39"/>
  <c r="J25" i="13"/>
  <c r="J28" s="1"/>
  <c r="E25"/>
  <c r="E28" s="1"/>
  <c r="N28" s="1"/>
  <c r="E31" s="1"/>
  <c r="E34" s="1"/>
  <c r="N34" s="1"/>
  <c r="J43" i="8"/>
  <c r="J5" s="1"/>
  <c r="J6" s="1"/>
  <c r="J7" s="1"/>
  <c r="H43"/>
  <c r="H5" s="1"/>
  <c r="H6" s="1"/>
  <c r="H7" s="1"/>
  <c r="F43"/>
  <c r="F5" s="1"/>
  <c r="F6" s="1"/>
  <c r="F7" s="1"/>
  <c r="B43"/>
  <c r="K44" s="1"/>
  <c r="D43"/>
  <c r="D5" s="1"/>
  <c r="D6" s="1"/>
  <c r="D7" s="1"/>
  <c r="C43"/>
  <c r="C5" s="1"/>
  <c r="C6" s="1"/>
  <c r="C7" s="1"/>
  <c r="G43"/>
  <c r="G5" s="1"/>
  <c r="G6" s="1"/>
  <c r="G7" s="1"/>
  <c r="I43"/>
  <c r="I5" s="1"/>
  <c r="I6" s="1"/>
  <c r="I7" s="1"/>
  <c r="E43"/>
  <c r="E5" s="1"/>
  <c r="E6" s="1"/>
  <c r="E7" s="1"/>
  <c r="C3" i="4" l="1"/>
  <c r="C10" s="1"/>
  <c r="D3"/>
  <c r="D10" s="1"/>
  <c r="E3"/>
  <c r="E10" s="1"/>
  <c r="F3"/>
  <c r="F10" s="1"/>
  <c r="G3"/>
  <c r="G10" s="1"/>
  <c r="D44" i="8"/>
  <c r="K43"/>
  <c r="C52"/>
  <c r="D52" s="1"/>
  <c r="C51"/>
  <c r="D51" s="1"/>
  <c r="C56"/>
  <c r="D56" s="1"/>
  <c r="C50"/>
  <c r="D50" s="1"/>
  <c r="C49"/>
  <c r="D49" s="1"/>
  <c r="C48"/>
  <c r="D48" s="1"/>
  <c r="C53"/>
  <c r="D53" s="1"/>
  <c r="C54"/>
  <c r="D54" s="1"/>
  <c r="C55"/>
  <c r="D55" s="1"/>
  <c r="B60"/>
  <c r="K40" i="14"/>
  <c r="K41" s="1"/>
  <c r="J40" i="13"/>
  <c r="J44" s="1"/>
  <c r="E40"/>
  <c r="E44" s="1"/>
  <c r="I44" i="8"/>
  <c r="B62"/>
  <c r="B70"/>
  <c r="B66"/>
  <c r="B69"/>
  <c r="B61"/>
  <c r="G44"/>
  <c r="B65"/>
  <c r="B68"/>
  <c r="B71"/>
  <c r="E44"/>
  <c r="B44"/>
  <c r="B63"/>
  <c r="B64"/>
  <c r="B67"/>
  <c r="J44"/>
  <c r="B5"/>
  <c r="H44"/>
  <c r="C44"/>
  <c r="F44"/>
  <c r="B13" i="7"/>
  <c r="C7"/>
  <c r="C5"/>
  <c r="C13" l="1"/>
  <c r="D13" s="1"/>
  <c r="E13" s="1"/>
  <c r="B14" s="1"/>
  <c r="F55" i="8"/>
  <c r="C10" i="5"/>
  <c r="D10"/>
  <c r="E10"/>
  <c r="F10"/>
  <c r="G10"/>
  <c r="F48" i="8"/>
  <c r="D57"/>
  <c r="B6"/>
  <c r="K5"/>
  <c r="F52"/>
  <c r="F53"/>
  <c r="F51"/>
  <c r="F50"/>
  <c r="F56"/>
  <c r="F54"/>
  <c r="F49"/>
  <c r="N44" i="13"/>
  <c r="C8" i="7"/>
  <c r="C10" s="1"/>
  <c r="C14" l="1"/>
  <c r="D14" s="1"/>
  <c r="E14" s="1"/>
  <c r="B15" s="1"/>
  <c r="F57" i="8"/>
  <c r="B7"/>
  <c r="K7" s="1"/>
  <c r="K6"/>
  <c r="C15" i="7" l="1"/>
  <c r="D15" s="1"/>
  <c r="C11" i="5"/>
  <c r="D11"/>
  <c r="E11"/>
  <c r="F11"/>
  <c r="G11"/>
  <c r="C9"/>
  <c r="D9"/>
  <c r="G9"/>
  <c r="E9"/>
  <c r="F9"/>
  <c r="E15" i="7" l="1"/>
  <c r="B16" s="1"/>
  <c r="C16" l="1"/>
  <c r="D16" l="1"/>
  <c r="E16" s="1"/>
  <c r="B17" s="1"/>
  <c r="C17" s="1"/>
  <c r="D17" s="1"/>
  <c r="E17" l="1"/>
  <c r="B18" s="1"/>
  <c r="C18" s="1"/>
  <c r="D18" s="1"/>
  <c r="E18" l="1"/>
  <c r="B19" s="1"/>
  <c r="C19" l="1"/>
  <c r="D19" l="1"/>
  <c r="E19" s="1"/>
  <c r="B20" s="1"/>
  <c r="C20" l="1"/>
  <c r="D20" s="1"/>
  <c r="E20" l="1"/>
  <c r="B21" s="1"/>
  <c r="C21" l="1"/>
  <c r="D21" s="1"/>
  <c r="E21" l="1"/>
  <c r="B22" s="1"/>
  <c r="C22" l="1"/>
  <c r="D22" s="1"/>
  <c r="E22" l="1"/>
  <c r="B23" s="1"/>
  <c r="C23" l="1"/>
  <c r="D23" s="1"/>
  <c r="E23" l="1"/>
  <c r="B24" s="1"/>
  <c r="C24" l="1"/>
  <c r="D24" s="1"/>
  <c r="E24" l="1"/>
  <c r="B25" l="1"/>
  <c r="C25" s="1"/>
  <c r="D25" s="1"/>
  <c r="H13"/>
  <c r="E25" l="1"/>
  <c r="B26" s="1"/>
  <c r="C26" l="1"/>
  <c r="D26" l="1"/>
  <c r="E26" s="1"/>
  <c r="B27" s="1"/>
  <c r="C27" l="1"/>
  <c r="D27" s="1"/>
  <c r="E27" l="1"/>
  <c r="B28" s="1"/>
  <c r="C28" l="1"/>
  <c r="D28" s="1"/>
  <c r="E28" l="1"/>
  <c r="B29" s="1"/>
  <c r="C29" l="1"/>
  <c r="D29" s="1"/>
  <c r="E29" l="1"/>
  <c r="B30" s="1"/>
  <c r="C30" l="1"/>
  <c r="D30" s="1"/>
  <c r="E30" l="1"/>
  <c r="B31" s="1"/>
  <c r="C31" l="1"/>
  <c r="D31" s="1"/>
  <c r="E31" l="1"/>
  <c r="B32" s="1"/>
  <c r="C32" l="1"/>
  <c r="D32" s="1"/>
  <c r="E32" l="1"/>
  <c r="B33" s="1"/>
  <c r="C33" l="1"/>
  <c r="D33" s="1"/>
  <c r="E33" l="1"/>
  <c r="B34" s="1"/>
  <c r="C34" l="1"/>
  <c r="D34" s="1"/>
  <c r="E34" l="1"/>
  <c r="B35" s="1"/>
  <c r="C35" l="1"/>
  <c r="D35" s="1"/>
  <c r="E35" l="1"/>
  <c r="B36" s="1"/>
  <c r="C36" l="1"/>
  <c r="D36" s="1"/>
  <c r="E36" l="1"/>
  <c r="B37" l="1"/>
  <c r="C37" s="1"/>
  <c r="D37" s="1"/>
  <c r="H14"/>
  <c r="D19" i="5" s="1"/>
  <c r="D20" s="1"/>
  <c r="D21" s="1"/>
  <c r="E37" i="7" l="1"/>
  <c r="B38" s="1"/>
  <c r="C38" l="1"/>
  <c r="D38" s="1"/>
  <c r="E38" l="1"/>
  <c r="B39" s="1"/>
  <c r="C39" l="1"/>
  <c r="D39" s="1"/>
  <c r="E39" l="1"/>
  <c r="B40" s="1"/>
  <c r="C40" l="1"/>
  <c r="D40" s="1"/>
  <c r="E40" l="1"/>
  <c r="B41" s="1"/>
  <c r="C41" l="1"/>
  <c r="D41" s="1"/>
  <c r="E41" l="1"/>
  <c r="B42" s="1"/>
  <c r="C42" l="1"/>
  <c r="D42" s="1"/>
  <c r="E42" l="1"/>
  <c r="B43" s="1"/>
  <c r="C43" l="1"/>
  <c r="D43" s="1"/>
  <c r="E43" l="1"/>
  <c r="B44" s="1"/>
  <c r="C44" l="1"/>
  <c r="D44" s="1"/>
  <c r="E44" l="1"/>
  <c r="B45" s="1"/>
  <c r="C45" l="1"/>
  <c r="D45" s="1"/>
  <c r="E45" l="1"/>
  <c r="B46" s="1"/>
  <c r="C46" l="1"/>
  <c r="D46" s="1"/>
  <c r="E46" l="1"/>
  <c r="B47" s="1"/>
  <c r="C47" l="1"/>
  <c r="D47" s="1"/>
  <c r="E47" l="1"/>
  <c r="B48" s="1"/>
  <c r="C48" l="1"/>
  <c r="D48" s="1"/>
  <c r="E48" l="1"/>
  <c r="B49" l="1"/>
  <c r="C49" s="1"/>
  <c r="D49" s="1"/>
  <c r="H15"/>
  <c r="E19" i="5" s="1"/>
  <c r="E20" s="1"/>
  <c r="E21" s="1"/>
  <c r="E49" i="7" l="1"/>
  <c r="B50" s="1"/>
  <c r="C50" l="1"/>
  <c r="D50" s="1"/>
  <c r="E50" l="1"/>
  <c r="B51" s="1"/>
  <c r="C51" l="1"/>
  <c r="D51" s="1"/>
  <c r="E51" l="1"/>
  <c r="B52" s="1"/>
  <c r="C52" l="1"/>
  <c r="D52" s="1"/>
  <c r="E52" l="1"/>
  <c r="B53" s="1"/>
  <c r="C53" l="1"/>
  <c r="D53" s="1"/>
  <c r="E53" l="1"/>
  <c r="B54" s="1"/>
  <c r="C54" l="1"/>
  <c r="D54" s="1"/>
  <c r="E54" l="1"/>
  <c r="B55" s="1"/>
  <c r="C55" l="1"/>
  <c r="D55" s="1"/>
  <c r="E55" l="1"/>
  <c r="B56" s="1"/>
  <c r="C56" l="1"/>
  <c r="D56" s="1"/>
  <c r="E56" l="1"/>
  <c r="B57" s="1"/>
  <c r="C57" l="1"/>
  <c r="D57" s="1"/>
  <c r="E57" l="1"/>
  <c r="B58" s="1"/>
  <c r="C58" l="1"/>
  <c r="D58" s="1"/>
  <c r="E58" l="1"/>
  <c r="B59" s="1"/>
  <c r="C59" l="1"/>
  <c r="D59" s="1"/>
  <c r="E59" l="1"/>
  <c r="B60" s="1"/>
  <c r="C60" l="1"/>
  <c r="D60" s="1"/>
  <c r="E60" l="1"/>
  <c r="B61" l="1"/>
  <c r="C61" s="1"/>
  <c r="D61" s="1"/>
  <c r="H16"/>
  <c r="F19" i="5" s="1"/>
  <c r="F20" s="1"/>
  <c r="F21" s="1"/>
  <c r="E61" i="7" l="1"/>
  <c r="B62" s="1"/>
  <c r="C62" l="1"/>
  <c r="D62" s="1"/>
  <c r="E62" l="1"/>
  <c r="B63" s="1"/>
  <c r="C63" l="1"/>
  <c r="D63" s="1"/>
  <c r="E63" l="1"/>
  <c r="B64" s="1"/>
  <c r="C64" l="1"/>
  <c r="D64" s="1"/>
  <c r="E64" l="1"/>
  <c r="B65" s="1"/>
  <c r="C65" l="1"/>
  <c r="D65" s="1"/>
  <c r="C19" i="5"/>
  <c r="C20" s="1"/>
  <c r="E65" i="7" l="1"/>
  <c r="B66" s="1"/>
  <c r="E5" i="4"/>
  <c r="E11" s="1"/>
  <c r="E12" s="1"/>
  <c r="C21" i="5"/>
  <c r="D5" i="4"/>
  <c r="D11" s="1"/>
  <c r="D12" s="1"/>
  <c r="G5"/>
  <c r="G11" s="1"/>
  <c r="G12" s="1"/>
  <c r="F5"/>
  <c r="F11" s="1"/>
  <c r="F12" s="1"/>
  <c r="C5"/>
  <c r="C11" s="1"/>
  <c r="C12" s="1"/>
  <c r="C66" i="7" l="1"/>
  <c r="D66" s="1"/>
  <c r="D4" i="4"/>
  <c r="D7" s="1"/>
  <c r="G4"/>
  <c r="G7" s="1"/>
  <c r="E4"/>
  <c r="E7" s="1"/>
  <c r="C4"/>
  <c r="C7" s="1"/>
  <c r="F4"/>
  <c r="F7" s="1"/>
  <c r="E66" i="7" l="1"/>
  <c r="B67" s="1"/>
  <c r="C8" i="4"/>
  <c r="C9" s="1"/>
  <c r="E8"/>
  <c r="E9" s="1"/>
  <c r="G8"/>
  <c r="G9" s="1"/>
  <c r="F8"/>
  <c r="F9" s="1"/>
  <c r="D8"/>
  <c r="D9" s="1"/>
  <c r="C67" i="7" l="1"/>
  <c r="D67" s="1"/>
  <c r="E67" l="1"/>
  <c r="B68" s="1"/>
  <c r="C68" l="1"/>
  <c r="D68" s="1"/>
  <c r="E68" l="1"/>
  <c r="B69" s="1"/>
  <c r="C69" l="1"/>
  <c r="D69" s="1"/>
  <c r="E69" l="1"/>
  <c r="B70" s="1"/>
  <c r="C70" l="1"/>
  <c r="D70" s="1"/>
  <c r="E70" l="1"/>
  <c r="B71" s="1"/>
  <c r="C71" l="1"/>
  <c r="D71" s="1"/>
  <c r="E71" l="1"/>
  <c r="B72" s="1"/>
  <c r="C72" l="1"/>
  <c r="D72" s="1"/>
  <c r="E72" l="1"/>
  <c r="B73" s="1"/>
  <c r="H17" l="1"/>
  <c r="G19" i="5" s="1"/>
  <c r="G20" s="1"/>
  <c r="G21" s="1"/>
  <c r="C73" i="7"/>
  <c r="D73" s="1"/>
  <c r="E73" l="1"/>
  <c r="B74" s="1"/>
  <c r="C74" l="1"/>
  <c r="D74" s="1"/>
  <c r="E74" l="1"/>
  <c r="B75" s="1"/>
  <c r="C75" l="1"/>
  <c r="D75" s="1"/>
  <c r="E75" l="1"/>
  <c r="B76" s="1"/>
  <c r="C76" l="1"/>
  <c r="D76" s="1"/>
  <c r="E76" l="1"/>
  <c r="B77" s="1"/>
  <c r="C77" l="1"/>
  <c r="D77" s="1"/>
  <c r="E77" l="1"/>
  <c r="B78" s="1"/>
  <c r="C78" l="1"/>
  <c r="D78" s="1"/>
  <c r="E78" l="1"/>
  <c r="B79" s="1"/>
  <c r="C79" l="1"/>
  <c r="D79" s="1"/>
  <c r="E79" l="1"/>
  <c r="B80" s="1"/>
  <c r="C80" l="1"/>
  <c r="D80" s="1"/>
  <c r="E80" l="1"/>
  <c r="B81" s="1"/>
  <c r="C81" l="1"/>
  <c r="D81" s="1"/>
  <c r="E81" l="1"/>
  <c r="B82" s="1"/>
  <c r="C82" l="1"/>
  <c r="D82" s="1"/>
  <c r="E82" l="1"/>
  <c r="B83" s="1"/>
  <c r="C83" l="1"/>
  <c r="D83" s="1"/>
  <c r="E83" l="1"/>
  <c r="B84" s="1"/>
  <c r="C84" l="1"/>
  <c r="D84" l="1"/>
  <c r="E84" s="1"/>
  <c r="B85" s="1"/>
  <c r="H18"/>
  <c r="C85" l="1"/>
  <c r="D85" s="1"/>
  <c r="E85" l="1"/>
  <c r="B86" s="1"/>
  <c r="C86" l="1"/>
  <c r="D86" s="1"/>
  <c r="E86" l="1"/>
  <c r="B87" s="1"/>
  <c r="C87" l="1"/>
  <c r="D87" s="1"/>
  <c r="E87" l="1"/>
  <c r="B88" s="1"/>
  <c r="C88" l="1"/>
  <c r="D88" s="1"/>
  <c r="E88" l="1"/>
  <c r="B89" s="1"/>
  <c r="C89" l="1"/>
  <c r="D89" s="1"/>
  <c r="E89" l="1"/>
  <c r="B90" s="1"/>
  <c r="C90" l="1"/>
  <c r="D90" s="1"/>
  <c r="E90" l="1"/>
  <c r="B91" s="1"/>
  <c r="C91" l="1"/>
  <c r="D91" s="1"/>
  <c r="E91" l="1"/>
  <c r="B92" s="1"/>
  <c r="C92" l="1"/>
  <c r="D92" s="1"/>
  <c r="E92" l="1"/>
  <c r="B93" s="1"/>
  <c r="C93" l="1"/>
  <c r="D93" s="1"/>
  <c r="E93" l="1"/>
  <c r="B94" s="1"/>
  <c r="C94" l="1"/>
  <c r="D94" s="1"/>
  <c r="E94" l="1"/>
  <c r="B95" l="1"/>
  <c r="C95" s="1"/>
  <c r="D95" s="1"/>
  <c r="E95" l="1"/>
  <c r="B96" s="1"/>
  <c r="C96" l="1"/>
  <c r="D96" l="1"/>
  <c r="E96" s="1"/>
  <c r="B97" s="1"/>
  <c r="H19"/>
  <c r="C97" l="1"/>
  <c r="D97" s="1"/>
  <c r="E97" l="1"/>
  <c r="B98" s="1"/>
  <c r="C98" l="1"/>
  <c r="D98" s="1"/>
  <c r="E98" l="1"/>
  <c r="B99" s="1"/>
  <c r="C99" l="1"/>
  <c r="D99" s="1"/>
  <c r="E99" l="1"/>
  <c r="B100" s="1"/>
  <c r="C100" l="1"/>
  <c r="D100" s="1"/>
  <c r="E100" l="1"/>
  <c r="B101" s="1"/>
  <c r="C101" l="1"/>
  <c r="D101" s="1"/>
  <c r="E101" l="1"/>
  <c r="B102" s="1"/>
  <c r="C102" l="1"/>
  <c r="D102" s="1"/>
  <c r="E102" l="1"/>
  <c r="B103" s="1"/>
  <c r="C103" l="1"/>
  <c r="D103" s="1"/>
  <c r="E103" l="1"/>
  <c r="B104" s="1"/>
  <c r="C104" l="1"/>
  <c r="D104" s="1"/>
  <c r="E104" l="1"/>
  <c r="B105" s="1"/>
  <c r="C105" l="1"/>
  <c r="D105" s="1"/>
  <c r="E105" l="1"/>
  <c r="B106" s="1"/>
  <c r="C106" l="1"/>
  <c r="D106" s="1"/>
  <c r="E106" l="1"/>
  <c r="B107" s="1"/>
  <c r="C107" l="1"/>
  <c r="D107" s="1"/>
  <c r="E107" l="1"/>
  <c r="B108" s="1"/>
  <c r="C108" l="1"/>
  <c r="D108" l="1"/>
  <c r="E108" s="1"/>
  <c r="B109" s="1"/>
  <c r="H20"/>
  <c r="C109" l="1"/>
  <c r="D109" s="1"/>
  <c r="E109" l="1"/>
  <c r="B110" s="1"/>
  <c r="C110" l="1"/>
  <c r="D110" s="1"/>
  <c r="E110" l="1"/>
  <c r="B111" s="1"/>
  <c r="C111" l="1"/>
  <c r="D111" s="1"/>
  <c r="E111" l="1"/>
  <c r="B112" s="1"/>
  <c r="C112" l="1"/>
  <c r="D112" s="1"/>
  <c r="E112" l="1"/>
  <c r="B113" s="1"/>
  <c r="C113" l="1"/>
  <c r="D113" s="1"/>
  <c r="E113" l="1"/>
  <c r="B114" s="1"/>
  <c r="C114" l="1"/>
  <c r="D114" s="1"/>
  <c r="E114" l="1"/>
  <c r="B115" s="1"/>
  <c r="C115" l="1"/>
  <c r="D115" s="1"/>
  <c r="E115" l="1"/>
  <c r="B116" s="1"/>
  <c r="C116" l="1"/>
  <c r="D116" s="1"/>
  <c r="E116" l="1"/>
  <c r="B117" s="1"/>
  <c r="C117" l="1"/>
  <c r="D117" s="1"/>
  <c r="E117" l="1"/>
  <c r="B118" s="1"/>
  <c r="C118" l="1"/>
  <c r="D118" s="1"/>
  <c r="E118" l="1"/>
  <c r="B119" s="1"/>
  <c r="C119" l="1"/>
  <c r="D119" s="1"/>
  <c r="E119" l="1"/>
  <c r="B120" s="1"/>
  <c r="C120" l="1"/>
  <c r="D120" l="1"/>
  <c r="E120" s="1"/>
  <c r="B121" s="1"/>
  <c r="H21"/>
  <c r="C121" l="1"/>
  <c r="D121" s="1"/>
  <c r="E121" l="1"/>
  <c r="B122" s="1"/>
  <c r="C122" l="1"/>
  <c r="D122" s="1"/>
  <c r="E122" l="1"/>
  <c r="B123" s="1"/>
  <c r="C123" l="1"/>
  <c r="D123" s="1"/>
  <c r="E123" l="1"/>
  <c r="B124" s="1"/>
  <c r="C124" l="1"/>
  <c r="D124" s="1"/>
  <c r="E124" l="1"/>
  <c r="B125" s="1"/>
  <c r="C125" l="1"/>
  <c r="D125" s="1"/>
  <c r="E125" l="1"/>
  <c r="B126" s="1"/>
  <c r="C126" l="1"/>
  <c r="D126" l="1"/>
  <c r="E126" s="1"/>
  <c r="B127" s="1"/>
  <c r="C127" l="1"/>
  <c r="D127" s="1"/>
  <c r="E127" l="1"/>
  <c r="B128" s="1"/>
  <c r="C128" l="1"/>
  <c r="D128" s="1"/>
  <c r="E128" l="1"/>
  <c r="B129" s="1"/>
  <c r="C129" l="1"/>
  <c r="D129" s="1"/>
  <c r="E129" l="1"/>
  <c r="B130" s="1"/>
  <c r="C130" l="1"/>
  <c r="D130" s="1"/>
  <c r="E130" l="1"/>
  <c r="B131" l="1"/>
  <c r="C131" s="1"/>
  <c r="D131" s="1"/>
  <c r="E131" l="1"/>
  <c r="B132" s="1"/>
  <c r="C132" l="1"/>
  <c r="D132" l="1"/>
  <c r="E132" s="1"/>
  <c r="H22"/>
  <c r="H23" s="1"/>
</calcChain>
</file>

<file path=xl/sharedStrings.xml><?xml version="1.0" encoding="utf-8"?>
<sst xmlns="http://schemas.openxmlformats.org/spreadsheetml/2006/main" count="616" uniqueCount="359">
  <si>
    <t>Total</t>
  </si>
  <si>
    <t>RESULT BEFORE TAXES</t>
  </si>
  <si>
    <t>Montant du prêt</t>
  </si>
  <si>
    <t>Taux</t>
  </si>
  <si>
    <t>Nb Mensualité</t>
  </si>
  <si>
    <t>Mensualité</t>
  </si>
  <si>
    <t>Assurance %</t>
  </si>
  <si>
    <t>Assurance Fixe</t>
  </si>
  <si>
    <t>Mensualité+Assurances</t>
  </si>
  <si>
    <t>Frais de dossiers</t>
  </si>
  <si>
    <t>Cout total du crédit</t>
  </si>
  <si>
    <t>Date</t>
  </si>
  <si>
    <t>Montant</t>
  </si>
  <si>
    <t>intérêts</t>
  </si>
  <si>
    <t>Capital remb</t>
  </si>
  <si>
    <t>Capital restant du</t>
  </si>
  <si>
    <t>Coût par an</t>
  </si>
  <si>
    <t>Année</t>
  </si>
  <si>
    <t>TOTAL</t>
  </si>
  <si>
    <t>% commission</t>
  </si>
  <si>
    <t>Tx com</t>
  </si>
  <si>
    <t>Tx charge</t>
  </si>
  <si>
    <t>SMIC brut (35h)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</si>
  <si>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</si>
  <si>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</si>
  <si>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</si>
  <si>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</si>
  <si>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</si>
  <si>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</si>
  <si>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</si>
  <si>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</si>
  <si>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</si>
  <si>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</si>
  <si>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</si>
  <si>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</si>
  <si>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Taux de commission</t>
  </si>
  <si>
    <t>Commission annuelle</t>
  </si>
  <si>
    <t>Commission mensuelle moyenne</t>
  </si>
  <si>
    <t>CA (€)</t>
  </si>
  <si>
    <t>Commission (€)</t>
  </si>
  <si>
    <t>CA annuel personnel</t>
  </si>
  <si>
    <t>Rang</t>
  </si>
  <si>
    <t>Prime de performance</t>
  </si>
  <si>
    <t>CA annuel (€)</t>
  </si>
  <si>
    <t>1ère place</t>
  </si>
  <si>
    <t>2ème place</t>
  </si>
  <si>
    <t>3ème place</t>
  </si>
  <si>
    <t>Salaire mensuel brut</t>
  </si>
  <si>
    <t>Salaire annuel brut hors primes et commissions</t>
  </si>
  <si>
    <t>Salaire annuel brut avec primes et commissions</t>
  </si>
  <si>
    <t>Coût du salarié avec charges</t>
  </si>
  <si>
    <t>Ratio coût/bénéfices du salarié</t>
  </si>
  <si>
    <t>L'équipe</t>
  </si>
  <si>
    <t>Nicolas</t>
  </si>
  <si>
    <t>Ludovic</t>
  </si>
  <si>
    <t>Christian</t>
  </si>
  <si>
    <t>Grégory</t>
  </si>
  <si>
    <t>Myriam</t>
  </si>
  <si>
    <t>Anne</t>
  </si>
  <si>
    <t>Jean-Christophe</t>
  </si>
  <si>
    <t>Julien</t>
  </si>
  <si>
    <t>Valentine</t>
  </si>
  <si>
    <t>Prime individuelle dûe</t>
  </si>
  <si>
    <t>Prime collective dûe</t>
  </si>
  <si>
    <t>Prime individuelle</t>
  </si>
  <si>
    <t>CA supérieur à</t>
  </si>
  <si>
    <t>Total primes</t>
  </si>
  <si>
    <t>Prime collective</t>
  </si>
  <si>
    <t>Mois</t>
  </si>
  <si>
    <t>Coefficient saisonnier</t>
  </si>
  <si>
    <t>PASSIF</t>
  </si>
  <si>
    <t>Exercice N</t>
  </si>
  <si>
    <t>Exercice N-1</t>
  </si>
  <si>
    <t>CAPITAUX PROPRES*</t>
  </si>
  <si>
    <t>Capital [dont versé] (a)</t>
  </si>
  <si>
    <t>Primes d'émission, de fusion, d'apport,</t>
  </si>
  <si>
    <t>Ecart de réévaluation (b)</t>
  </si>
  <si>
    <t>Ecart d'équivalence (c)</t>
  </si>
  <si>
    <t>Réserves:</t>
  </si>
  <si>
    <t>Réserve légale</t>
  </si>
  <si>
    <t>Réserves statutaires ou contractuelles</t>
  </si>
  <si>
    <t>Réserves réglementées</t>
  </si>
  <si>
    <t>Autres</t>
  </si>
  <si>
    <t>Report à nouveau (d)</t>
  </si>
  <si>
    <t>Sous-total : Situation nette</t>
  </si>
  <si>
    <t>Subventions d'investissement</t>
  </si>
  <si>
    <t>Provisions réglementées</t>
  </si>
  <si>
    <t>Total I</t>
  </si>
  <si>
    <t>PROVISIONS POUR RISQUES ET CHARGES</t>
  </si>
  <si>
    <t>Provisions pour risques</t>
  </si>
  <si>
    <t>Provisions pour charges</t>
  </si>
  <si>
    <t>Total II</t>
  </si>
  <si>
    <t>DETTES</t>
  </si>
  <si>
    <t>Dettes financières:</t>
  </si>
  <si>
    <t>Emprunts obligataires convertibles</t>
  </si>
  <si>
    <t>Autres emprunts obligataires</t>
  </si>
  <si>
    <t>Emprunts et dettes auprès établissements de crédits (2)</t>
  </si>
  <si>
    <t>Emprunts et dettes financières diverses (3)</t>
  </si>
  <si>
    <t>Avances et acomptes reçues sur commandes en cours</t>
  </si>
  <si>
    <t>Dettes d'exploitation:</t>
  </si>
  <si>
    <t>Dettes Fournisseurs et Comptes rattachés (e)</t>
  </si>
  <si>
    <t>Dettes fiscales et sociales</t>
  </si>
  <si>
    <t>Dettes diverses:</t>
  </si>
  <si>
    <t>Dettes sur immobilisations et Comptes rattachés</t>
  </si>
  <si>
    <t>Dettes fiscales (impôts sur bénéfices)</t>
  </si>
  <si>
    <t>Autres dettes</t>
  </si>
  <si>
    <t>Instruments de trésorerie</t>
  </si>
  <si>
    <t>Produits constatés d'avance (1)</t>
  </si>
  <si>
    <t xml:space="preserve">Total III               </t>
  </si>
  <si>
    <r>
      <t>Ecarts de conversion passif</t>
    </r>
    <r>
      <rPr>
        <b/>
        <sz val="6"/>
        <rFont val="Arial"/>
        <family val="2"/>
      </rPr>
      <t xml:space="preserve"> (IV)</t>
    </r>
  </si>
  <si>
    <t>TOTAL GENERAL (I+II+III+IV)</t>
  </si>
  <si>
    <t>(1)</t>
  </si>
  <si>
    <t>Dont à plus d'un an</t>
  </si>
  <si>
    <t>Dont à moins d'un an</t>
  </si>
  <si>
    <t>(2)</t>
  </si>
  <si>
    <t>Dont concours bancaires courants et soldes créditeurs de banques</t>
  </si>
  <si>
    <t>(3)</t>
  </si>
  <si>
    <t>Dont emprunts participatifs</t>
  </si>
  <si>
    <t xml:space="preserve">* </t>
  </si>
  <si>
    <t>Le cas échéant, une rubrique "Autres fonds propres" est intercalée entre la rubrique "Capitaux propres" et la rubrique "Provisions pour risques et charges"</t>
  </si>
  <si>
    <t>avec ouverture des postes constitutifs de cette rubrique sur des lignes séparées (montant des émissions de titres participatifs, avances conditionnées).</t>
  </si>
  <si>
    <t>Un total I bis fait apparaître le montant des autres fonds propres entre le total I et le total II du passif du bilan. Le total général est complété en conséquence.</t>
  </si>
  <si>
    <t>(a)</t>
  </si>
  <si>
    <t>Y compris capital souscrit non appelé.</t>
  </si>
  <si>
    <t>(b)</t>
  </si>
  <si>
    <t>A détailler conformément à la législation en vigueur.</t>
  </si>
  <si>
    <t>(c)</t>
  </si>
  <si>
    <t>Poste à présenter lorsque des titres sont évalués par équivalence.</t>
  </si>
  <si>
    <t>(d)</t>
  </si>
  <si>
    <t>Montant entre parenthèses ou précédé du signe moins (-) lorsqu'il s'agit de pertes reportées.</t>
  </si>
  <si>
    <t>(e)</t>
  </si>
  <si>
    <t>Dettes sur achats ou prestations de services.</t>
  </si>
  <si>
    <t xml:space="preserve">(f) </t>
  </si>
  <si>
    <t>A l'exception, pour l'application du (1), des avances et acomptes reçus sur commandes en cours.</t>
  </si>
  <si>
    <t>ACTIF</t>
  </si>
  <si>
    <t xml:space="preserve">Brut </t>
  </si>
  <si>
    <t>Amortissements et provisions (à déduire)</t>
  </si>
  <si>
    <t>Net</t>
  </si>
  <si>
    <t>Capital souscrit - non appelé</t>
  </si>
  <si>
    <t>ACTIF IMMOBILISE (a)</t>
  </si>
  <si>
    <t>Immobilisations incorporelles:</t>
  </si>
  <si>
    <t>Frais d'établissement</t>
  </si>
  <si>
    <t>Frais de recherche et de développement</t>
  </si>
  <si>
    <t>Concessions, brevets, licences, marques, procédés, logiciels, droits et valeurs similaires</t>
  </si>
  <si>
    <t>Fonds commercial (1)</t>
  </si>
  <si>
    <t>Immobilisations incorporelles en cours</t>
  </si>
  <si>
    <t>Avances et acomptes</t>
  </si>
  <si>
    <t>Immobilisations corporelles:</t>
  </si>
  <si>
    <t>Terrains</t>
  </si>
  <si>
    <t>Constructions</t>
  </si>
  <si>
    <t>Installations techniques, matériels, et outillage industriels</t>
  </si>
  <si>
    <t>Immobilisations corporelles en cours</t>
  </si>
  <si>
    <t>Immobilisations financières (2):</t>
  </si>
  <si>
    <t>Participations (b)</t>
  </si>
  <si>
    <t>Créances rattachées à des participations</t>
  </si>
  <si>
    <t>Titres immobilisés de l'activité de portefeuille</t>
  </si>
  <si>
    <t>Autres titres immobilisés</t>
  </si>
  <si>
    <t>Prêts</t>
  </si>
  <si>
    <t>ACTIF CIRCULANT</t>
  </si>
  <si>
    <t>Stocks et en-cours (a):</t>
  </si>
  <si>
    <t>Matières premières et autres approvisionnements</t>
  </si>
  <si>
    <t>En cours de production [biens et services] (c)</t>
  </si>
  <si>
    <t>Produits intermédiaires et finis</t>
  </si>
  <si>
    <t>Marchandises</t>
  </si>
  <si>
    <t>Avances et acomptes versés sur commandes</t>
  </si>
  <si>
    <t>Créances d'exploitation (3):</t>
  </si>
  <si>
    <t>Créances clients et comptes rattachés (a) (d)</t>
  </si>
  <si>
    <t>Capital souscrit - appelé, non versé</t>
  </si>
  <si>
    <t>Valeurs mobilières de placement (e):</t>
  </si>
  <si>
    <t>Actions propres</t>
  </si>
  <si>
    <t xml:space="preserve">Autres titres  </t>
  </si>
  <si>
    <t>Disponibilités</t>
  </si>
  <si>
    <t>Charges constatées d'avance (3)</t>
  </si>
  <si>
    <r>
      <t>Charges à répartir sur plusieurs exercices</t>
    </r>
    <r>
      <rPr>
        <b/>
        <sz val="6"/>
        <rFont val="Arial"/>
        <family val="2"/>
      </rPr>
      <t xml:space="preserve">  (III)</t>
    </r>
  </si>
  <si>
    <r>
      <t>Primes de remboursement des emprunts</t>
    </r>
    <r>
      <rPr>
        <b/>
        <sz val="6"/>
        <rFont val="Arial"/>
        <family val="2"/>
      </rPr>
      <t xml:space="preserve"> (IV)</t>
    </r>
  </si>
  <si>
    <r>
      <t xml:space="preserve">Ecarts de conversion Actif </t>
    </r>
    <r>
      <rPr>
        <b/>
        <sz val="6"/>
        <rFont val="Arial"/>
        <family val="2"/>
      </rPr>
      <t>(V)</t>
    </r>
  </si>
  <si>
    <t>TOTAL GENERAL (I+II+III+IV+V)</t>
  </si>
  <si>
    <t>Dont droit au bail</t>
  </si>
  <si>
    <t>Les actifs avec clause de réserve de propriété sont regroupés sur une ligne distincte portant la mention " dont…avec clause de réserve de propriété".</t>
  </si>
  <si>
    <t>En cas d’impossibilité d’identifier les biens, un renvoi au pied du bilan indique le montant restant à payer sur ces biens. Le montant à payer comprend</t>
  </si>
  <si>
    <t>celui des effets non échus</t>
  </si>
  <si>
    <t>Si des titres sont évalués par équivalence, ce poste est subdivisé en deux sous-postes " Participations évaluées par équivalence " et " Autres</t>
  </si>
  <si>
    <t>participations ". Pour les titres évalués par équivalence, la colonne " Brut " présente la valeur globale d’équivalence si elle est supérieure au</t>
  </si>
  <si>
    <t xml:space="preserve">coût d’acquisition. Dans le cas contraire, le prix d’acquisition est retenu. La provision pour dépréciation globale du portefeuille figure dans la </t>
  </si>
  <si>
    <t>2ème colonne. La colonne " Net " présente la valeur globale d’équivalence positive ou une valeur nulle.</t>
  </si>
  <si>
    <t>A ventiler, le cas échéant, entre biens, d'une part, et services d'autre part.</t>
  </si>
  <si>
    <t>Créances résultant de ventes ou de prestations de services.</t>
  </si>
  <si>
    <t>Poste à servir directement s'il n'existe pas de rachat par l’entité de ses propres actions.</t>
  </si>
  <si>
    <t>Exercice (N-1)</t>
  </si>
  <si>
    <t>Produits d'exploitation (1):</t>
  </si>
  <si>
    <t>Ventes de marchandises</t>
  </si>
  <si>
    <t>Production vendue [biens et services] (a)</t>
  </si>
  <si>
    <t>Sous-total A - Montant net du chiffre d'affaires</t>
  </si>
  <si>
    <t>dont à l'exportation:</t>
  </si>
  <si>
    <t>Production stockée (b)</t>
  </si>
  <si>
    <t>Production immobilisée</t>
  </si>
  <si>
    <t>Subventions d'exploitation</t>
  </si>
  <si>
    <t>Reprises sur provisions (et amortissements), transferts de charges</t>
  </si>
  <si>
    <t>Autres produits</t>
  </si>
  <si>
    <t>Charges d'exploitation (2):</t>
  </si>
  <si>
    <t>Achats de marchandises (d)</t>
  </si>
  <si>
    <t>Variation des stocks (e)</t>
  </si>
  <si>
    <t xml:space="preserve">Achats de matières premières et autres approvisionnements (d) </t>
  </si>
  <si>
    <t>Variation des stock (e)</t>
  </si>
  <si>
    <t>*Autres achats et charges externes</t>
  </si>
  <si>
    <t>Impôts, taxes et versements assimilés</t>
  </si>
  <si>
    <t>Salaires et traitements</t>
  </si>
  <si>
    <t>Charges sociales</t>
  </si>
  <si>
    <t>Dotations aux amortissements et aux provisions:</t>
  </si>
  <si>
    <t>Sur immobilisations: dotations aux amortissements (f)</t>
  </si>
  <si>
    <t>Sur immobilisations: dotations aux provisions</t>
  </si>
  <si>
    <t>Sur actif circulant: dotations  aux provisions</t>
  </si>
  <si>
    <t>Pour risques et charges: dotations  aux provisions</t>
  </si>
  <si>
    <t xml:space="preserve">Autres charges </t>
  </si>
  <si>
    <t>* Y compris</t>
  </si>
  <si>
    <t>-</t>
  </si>
  <si>
    <t>Redevences de crédit-bail mobilier</t>
  </si>
  <si>
    <t>Redevences de crédit-bail immobilier</t>
  </si>
  <si>
    <t>1. RESULTAT D'EXPLOITATION (I-II)</t>
  </si>
  <si>
    <t>Quote-parts de résultat sur opérations faites en commun:</t>
  </si>
  <si>
    <r>
      <t xml:space="preserve">Bénéfice ou perte transférée </t>
    </r>
    <r>
      <rPr>
        <b/>
        <sz val="6"/>
        <rFont val="Arial"/>
        <family val="2"/>
      </rPr>
      <t xml:space="preserve"> III</t>
    </r>
  </si>
  <si>
    <r>
      <t xml:space="preserve">Pertes ou bénéfices transféré  </t>
    </r>
    <r>
      <rPr>
        <b/>
        <sz val="6"/>
        <rFont val="Arial"/>
        <family val="2"/>
      </rPr>
      <t>IV</t>
    </r>
  </si>
  <si>
    <t>Produits financiers:</t>
  </si>
  <si>
    <t>De participation (3)</t>
  </si>
  <si>
    <t>D'autres valeurs mobilières et créances de l'actif immobilisé (3)</t>
  </si>
  <si>
    <t>Autres intérêts et produits assimilés (3)</t>
  </si>
  <si>
    <t>Reprises sur provisions et transfers de charges</t>
  </si>
  <si>
    <t>Différences positives de change</t>
  </si>
  <si>
    <t>Produits nets sur cessions de valeurs mobilières de placement</t>
  </si>
  <si>
    <t>Total  V</t>
  </si>
  <si>
    <t>Charges financières:</t>
  </si>
  <si>
    <t>Dotations aux amortissements et provisions</t>
  </si>
  <si>
    <t>Intérêts et charges assimilées (4)</t>
  </si>
  <si>
    <t>Différences négatives de change</t>
  </si>
  <si>
    <t>Charges nettes sur cessions de valeurs mobilières de placement</t>
  </si>
  <si>
    <t>Total VI</t>
  </si>
  <si>
    <t>2. RESULTAT FINANCIER (V-VI)</t>
  </si>
  <si>
    <t>3. RESULTAT COURANT avant impots (I-II+III-IV+V-VI)</t>
  </si>
  <si>
    <t>Produits exceptionnels:</t>
  </si>
  <si>
    <t>Sur opérations de gestion</t>
  </si>
  <si>
    <t>Sur opérations en capital</t>
  </si>
  <si>
    <t xml:space="preserve">Reprises sur provisions et transferts de charges </t>
  </si>
  <si>
    <t>Totat VII</t>
  </si>
  <si>
    <t>Charges exceptionnelles:</t>
  </si>
  <si>
    <t>Dotations aux amortissements et aux provisions</t>
  </si>
  <si>
    <t>Total VIII</t>
  </si>
  <si>
    <t>4. RESULTAT EXCEPTIONNEL (VII-VIII)</t>
  </si>
  <si>
    <t>Participation des salariés aux résultats (IX)</t>
  </si>
  <si>
    <t>Impôts sur les bénéfices (X)</t>
  </si>
  <si>
    <t>Total des produits (I+III+V+VII)</t>
  </si>
  <si>
    <t>Total des charges (II+IV+VI+VIII+IX+X)</t>
  </si>
  <si>
    <t>Bénefice ou perte</t>
  </si>
  <si>
    <t xml:space="preserve">Dont produits afférents à des exercices antérieurs. </t>
  </si>
  <si>
    <t>Les conséquences des corrections d’erreurs significatives, calculées après</t>
  </si>
  <si>
    <t>impôt, sont présentées sur une ligne séparée sauf s’il s’agit de corriger une</t>
  </si>
  <si>
    <t>écriture ayant été directement imputée sur les capitaux propres</t>
  </si>
  <si>
    <t>Dont charges afférentes à des exercices antérieurs.</t>
  </si>
  <si>
    <t xml:space="preserve">Les conséquences des corrections d’erreurs significatives, calculées après </t>
  </si>
  <si>
    <t xml:space="preserve">impôt, sont présentées sur une ligne séparée sauf s’il s’agit de corriger une </t>
  </si>
  <si>
    <t>Dont produits concernant les entités liées</t>
  </si>
  <si>
    <t>(4)</t>
  </si>
  <si>
    <t>Dont intérêts concernant les entités liées</t>
  </si>
  <si>
    <t xml:space="preserve">(a) </t>
  </si>
  <si>
    <t>A inscrire, le cas échéant, sur des lignes distinctes.</t>
  </si>
  <si>
    <t xml:space="preserve">(b) </t>
  </si>
  <si>
    <t>Stock final moins stock initial : montant de la variation en moins entre parenthèses ou précédé du signe (-).</t>
  </si>
  <si>
    <t xml:space="preserve">(d) </t>
  </si>
  <si>
    <t>Y compris droits de douane.</t>
  </si>
  <si>
    <t xml:space="preserve">(e) </t>
  </si>
  <si>
    <t>Stock initial moins stock final : montant de la variation en moins entre parenthèses ou précédé du signe (-).</t>
  </si>
  <si>
    <t>Y compris éventuellement dotations aux amortissements des charges à répartir.</t>
  </si>
  <si>
    <t>N.B.</t>
  </si>
  <si>
    <t>Outre le résultat exceptionnel avant impôts que les sociétés de capitaux doivent faire ressortir, les entités ont la faculté de faire</t>
  </si>
  <si>
    <t>apparaître distinctement le résultat d'exploitation et le résultat financier. Le bénéfice ou la perte résulte alors de la somme algébrique</t>
  </si>
  <si>
    <t>des résultats courant et exceptionnel (3 + 4) et les charges IX et X.</t>
  </si>
  <si>
    <t>Produits</t>
  </si>
  <si>
    <t>Charges</t>
  </si>
  <si>
    <t>Soldes intermédiaires</t>
  </si>
  <si>
    <t>N</t>
  </si>
  <si>
    <t>N-1</t>
  </si>
  <si>
    <t>(Colonne 1)</t>
  </si>
  <si>
    <t>(Colonne 2)</t>
  </si>
  <si>
    <t>(Colonne 1 - Colonne 2)</t>
  </si>
  <si>
    <t>Ventes marchandises</t>
  </si>
  <si>
    <t>Coût achat marchandises vendues</t>
  </si>
  <si>
    <t>·</t>
  </si>
  <si>
    <t>Marge commerciale</t>
  </si>
  <si>
    <t>Production vendue</t>
  </si>
  <si>
    <t>ou Destockage de production (a)</t>
  </si>
  <si>
    <t>Production stockée</t>
  </si>
  <si>
    <t>Production de l'exercice</t>
  </si>
  <si>
    <t>Consommation de l'exercice en provenance de tiers</t>
  </si>
  <si>
    <t>Valeur ajoutée</t>
  </si>
  <si>
    <t>Impôt, taxes et versements assimilés (b)</t>
  </si>
  <si>
    <t>Charges de personnel</t>
  </si>
  <si>
    <t xml:space="preserve"> Excédent brut (ou insuffisance brute) d'exploitation</t>
  </si>
  <si>
    <t>Excédent brut d'exploitation</t>
  </si>
  <si>
    <t>ou Insuffisance brute d'exploitation</t>
  </si>
  <si>
    <t>Reprises sur charges et transferts de charges</t>
  </si>
  <si>
    <t>Atres produits</t>
  </si>
  <si>
    <t>Autres charges</t>
  </si>
  <si>
    <t>Résultat d'exploitation (bénéfice ou perte)</t>
  </si>
  <si>
    <t>Résultat d'exploitation</t>
  </si>
  <si>
    <t>ou Résultat d'exploitation</t>
  </si>
  <si>
    <t>Quote-parts de résultat positifs sur opérations  faites en commun</t>
  </si>
  <si>
    <t>Quote-parts de résultat négatifs sur opérations  faites en commun</t>
  </si>
  <si>
    <t>Produits financiers</t>
  </si>
  <si>
    <t>Charges financières</t>
  </si>
  <si>
    <t>Résultat courant avant impôts (bénéfice ou perte)</t>
  </si>
  <si>
    <t>Produits exceptionnels</t>
  </si>
  <si>
    <t>Charges exceptionnelles</t>
  </si>
  <si>
    <t>Résultat exceptionnel (bénéfice ou perte)</t>
  </si>
  <si>
    <t>Résultat courant avant impôts</t>
  </si>
  <si>
    <t>ou Résultat courant avant impôts</t>
  </si>
  <si>
    <t>Résultat exceptionnel</t>
  </si>
  <si>
    <t>ou Résultat exceptionnel</t>
  </si>
  <si>
    <t>Participation des salariés</t>
  </si>
  <si>
    <t>Impôts sur les bénéfices</t>
  </si>
  <si>
    <t>Résultat de l'exercice (bénéfice ou perte) (c)</t>
  </si>
  <si>
    <t>Produits des cessions d'éléments d'actif</t>
  </si>
  <si>
    <t>Valeur comptable des éléments cédés</t>
  </si>
  <si>
    <t>Plus-values et moins-values sur cessions d'éléments d'actif</t>
  </si>
  <si>
    <t>En déduction des produits dans le compte de résultat.</t>
  </si>
  <si>
    <t>Pour le calcul de la valeur ajoutée, sont assimilés à des consommations externes, les impôts indirects à caractère spécifique inscrits au compte 635 "Impôts, taxes et versements assimilés" et acquittés lors de  la mise à la consommation des biens taxables</t>
  </si>
  <si>
    <t>Soit total général des produits - total général des charges.</t>
  </si>
  <si>
    <t>Essence</t>
  </si>
  <si>
    <t>Objectifs CA (€)</t>
  </si>
  <si>
    <t>Réel</t>
  </si>
  <si>
    <t>Ecart</t>
  </si>
  <si>
    <t>Péages</t>
  </si>
  <si>
    <t>TOTAL COUTS VARIABLES</t>
  </si>
  <si>
    <t>COUTS</t>
  </si>
  <si>
    <t>COUTS VARIABLES</t>
  </si>
  <si>
    <t>COUTS FIXES</t>
  </si>
  <si>
    <t>Salaires</t>
  </si>
  <si>
    <t>Primes</t>
  </si>
  <si>
    <t>Commissions</t>
  </si>
  <si>
    <t>Locaux</t>
  </si>
  <si>
    <t>Internet</t>
  </si>
  <si>
    <t>Téléphone</t>
  </si>
  <si>
    <t>Electricité</t>
  </si>
  <si>
    <t>Eau</t>
  </si>
  <si>
    <t>Communication</t>
  </si>
  <si>
    <t>Frais bancaires divers</t>
  </si>
  <si>
    <t>Emprunts</t>
  </si>
  <si>
    <t>TOTAL COUTS FIXES</t>
  </si>
  <si>
    <t>TOTAL COUTS</t>
  </si>
  <si>
    <t>Chiffre d'affaires</t>
  </si>
  <si>
    <t>Total coûts</t>
  </si>
  <si>
    <t>Dont coûts fixes</t>
  </si>
  <si>
    <t>Dont coûts variables</t>
  </si>
  <si>
    <t>Impôts(33%)</t>
  </si>
  <si>
    <t>RESULTAT NET</t>
  </si>
  <si>
    <t>Marge sur coût variable</t>
  </si>
  <si>
    <t>Seuil de rentabilité (jours)</t>
  </si>
  <si>
    <t>Seuil de rentabilité(€)</t>
  </si>
  <si>
    <t>Salariés</t>
  </si>
  <si>
    <t>TOTAUX/MOYENNES</t>
  </si>
  <si>
    <t>=ALEA.ENTRE.BORNES(200;10000)</t>
  </si>
</sst>
</file>

<file path=xl/styles.xml><?xml version="1.0" encoding="utf-8"?>
<styleSheet xmlns="http://schemas.openxmlformats.org/spreadsheetml/2006/main">
  <numFmts count="6">
    <numFmt numFmtId="43" formatCode="_-* #,##0.00\ _€_-;\-* #,##0.00\ _€_-;_-* &quot;-&quot;??\ _€_-;_-@_-"/>
    <numFmt numFmtId="164" formatCode="#,##0\ &quot;€&quot;"/>
    <numFmt numFmtId="165" formatCode="mm\-yy"/>
    <numFmt numFmtId="166" formatCode="#,##0.00\ &quot;€&quot;"/>
    <numFmt numFmtId="167" formatCode="dd/mm/yy"/>
    <numFmt numFmtId="168" formatCode="0.000"/>
  </numFmts>
  <fonts count="3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Geneva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Arial"/>
      <family val="2"/>
    </font>
    <font>
      <b/>
      <sz val="7"/>
      <color indexed="12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sz val="7"/>
      <color indexed="12"/>
      <name val="Arial"/>
      <family val="2"/>
    </font>
    <font>
      <sz val="7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i/>
      <sz val="6"/>
      <name val="Arial"/>
      <family val="2"/>
    </font>
    <font>
      <i/>
      <sz val="7"/>
      <name val="Arial"/>
      <family val="2"/>
    </font>
    <font>
      <i/>
      <sz val="7"/>
      <color indexed="12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9"/>
      <name val="Arial"/>
      <family val="2"/>
    </font>
    <font>
      <sz val="9"/>
      <color indexed="12"/>
      <name val="Arial"/>
      <family val="2"/>
    </font>
    <font>
      <sz val="9"/>
      <name val="Symbol"/>
      <family val="1"/>
      <charset val="2"/>
    </font>
    <font>
      <b/>
      <sz val="9"/>
      <name val="Arial"/>
      <family val="2"/>
    </font>
    <font>
      <b/>
      <sz val="9"/>
      <color indexed="12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8"/>
      <name val="Arial"/>
      <family val="2"/>
    </font>
    <font>
      <sz val="18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ck">
        <color indexed="64"/>
      </left>
      <right/>
      <top/>
      <bottom/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/>
    <xf numFmtId="0" fontId="7" fillId="0" borderId="0" applyNumberFormat="0" applyFill="0" applyBorder="0" applyAlignment="0" applyProtection="0"/>
  </cellStyleXfs>
  <cellXfs count="427">
    <xf numFmtId="0" fontId="0" fillId="0" borderId="0" xfId="0"/>
    <xf numFmtId="0" fontId="1" fillId="0" borderId="7" xfId="0" applyFont="1" applyFill="1" applyBorder="1" applyAlignment="1">
      <alignment horizontal="center" vertical="center"/>
    </xf>
    <xf numFmtId="0" fontId="7" fillId="0" borderId="0" xfId="4"/>
    <xf numFmtId="4" fontId="6" fillId="5" borderId="1" xfId="3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6" fontId="0" fillId="5" borderId="1" xfId="0" applyNumberForma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4" fontId="6" fillId="0" borderId="1" xfId="3" applyNumberFormat="1" applyBorder="1" applyAlignment="1">
      <alignment horizontal="center" vertical="center"/>
    </xf>
    <xf numFmtId="17" fontId="6" fillId="0" borderId="1" xfId="3" applyNumberFormat="1" applyBorder="1" applyAlignment="1">
      <alignment horizontal="center" vertical="center"/>
    </xf>
    <xf numFmtId="0" fontId="0" fillId="0" borderId="8" xfId="0" applyBorder="1"/>
    <xf numFmtId="166" fontId="0" fillId="0" borderId="8" xfId="1" applyNumberFormat="1" applyFont="1" applyBorder="1"/>
    <xf numFmtId="10" fontId="0" fillId="0" borderId="8" xfId="2" applyNumberFormat="1" applyFont="1" applyBorder="1"/>
    <xf numFmtId="166" fontId="0" fillId="0" borderId="8" xfId="0" applyNumberFormat="1" applyBorder="1"/>
    <xf numFmtId="10" fontId="0" fillId="0" borderId="8" xfId="0" applyNumberFormat="1" applyBorder="1"/>
    <xf numFmtId="0" fontId="1" fillId="0" borderId="0" xfId="0" applyFont="1" applyFill="1" applyBorder="1" applyAlignment="1">
      <alignment horizontal="left" vertical="center" wrapText="1"/>
    </xf>
    <xf numFmtId="0" fontId="0" fillId="0" borderId="8" xfId="0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9" fontId="0" fillId="0" borderId="8" xfId="0" applyNumberFormat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7" borderId="8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164" fontId="0" fillId="0" borderId="8" xfId="0" applyNumberFormat="1" applyBorder="1" applyAlignment="1">
      <alignment horizontal="center"/>
    </xf>
    <xf numFmtId="0" fontId="0" fillId="6" borderId="8" xfId="0" applyFill="1" applyBorder="1" applyAlignment="1">
      <alignment horizontal="center" vertical="center" wrapText="1"/>
    </xf>
    <xf numFmtId="0" fontId="0" fillId="0" borderId="0" xfId="0" applyBorder="1"/>
    <xf numFmtId="0" fontId="0" fillId="7" borderId="8" xfId="0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 wrapText="1"/>
    </xf>
    <xf numFmtId="9" fontId="0" fillId="3" borderId="8" xfId="2" applyFont="1" applyFill="1" applyBorder="1" applyAlignment="1">
      <alignment horizontal="center" vertical="center"/>
    </xf>
    <xf numFmtId="166" fontId="0" fillId="3" borderId="8" xfId="0" applyNumberFormat="1" applyFont="1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 wrapText="1"/>
    </xf>
    <xf numFmtId="2" fontId="0" fillId="0" borderId="8" xfId="0" applyNumberFormat="1" applyBorder="1" applyAlignment="1">
      <alignment horizontal="center" vertical="center"/>
    </xf>
    <xf numFmtId="167" fontId="10" fillId="0" borderId="1" xfId="0" applyNumberFormat="1" applyFont="1" applyBorder="1" applyAlignment="1">
      <alignment horizontal="center" vertical="center"/>
    </xf>
    <xf numFmtId="167" fontId="10" fillId="0" borderId="4" xfId="0" applyNumberFormat="1" applyFont="1" applyBorder="1" applyAlignment="1">
      <alignment horizontal="center" vertical="center"/>
    </xf>
    <xf numFmtId="3" fontId="11" fillId="0" borderId="5" xfId="0" applyNumberFormat="1" applyFont="1" applyFill="1" applyBorder="1" applyAlignment="1"/>
    <xf numFmtId="3" fontId="12" fillId="0" borderId="12" xfId="0" applyNumberFormat="1" applyFont="1" applyFill="1" applyBorder="1" applyAlignment="1"/>
    <xf numFmtId="3" fontId="12" fillId="0" borderId="13" xfId="0" applyNumberFormat="1" applyFont="1" applyFill="1" applyBorder="1" applyAlignment="1"/>
    <xf numFmtId="3" fontId="11" fillId="0" borderId="6" xfId="0" applyNumberFormat="1" applyFont="1" applyBorder="1" applyAlignment="1">
      <alignment horizontal="left"/>
    </xf>
    <xf numFmtId="3" fontId="11" fillId="0" borderId="13" xfId="0" applyNumberFormat="1" applyFont="1" applyBorder="1" applyAlignment="1">
      <alignment horizontal="center"/>
    </xf>
    <xf numFmtId="3" fontId="11" fillId="0" borderId="14" xfId="0" applyNumberFormat="1" applyFont="1" applyFill="1" applyBorder="1" applyAlignment="1">
      <alignment horizontal="left"/>
    </xf>
    <xf numFmtId="3" fontId="11" fillId="0" borderId="15" xfId="0" applyNumberFormat="1" applyFont="1" applyFill="1" applyBorder="1" applyAlignment="1">
      <alignment horizontal="left"/>
    </xf>
    <xf numFmtId="3" fontId="11" fillId="0" borderId="16" xfId="0" applyNumberFormat="1" applyFont="1" applyFill="1" applyBorder="1" applyAlignment="1">
      <alignment horizontal="left"/>
    </xf>
    <xf numFmtId="3" fontId="13" fillId="0" borderId="17" xfId="0" applyNumberFormat="1" applyFont="1" applyBorder="1" applyAlignment="1"/>
    <xf numFmtId="3" fontId="13" fillId="0" borderId="16" xfId="0" applyNumberFormat="1" applyFont="1" applyBorder="1" applyAlignment="1"/>
    <xf numFmtId="3" fontId="11" fillId="0" borderId="18" xfId="0" applyNumberFormat="1" applyFont="1" applyFill="1" applyBorder="1" applyAlignment="1">
      <alignment horizontal="left"/>
    </xf>
    <xf numFmtId="3" fontId="11" fillId="0" borderId="19" xfId="0" applyNumberFormat="1" applyFont="1" applyFill="1" applyBorder="1" applyAlignment="1">
      <alignment horizontal="left"/>
    </xf>
    <xf numFmtId="3" fontId="11" fillId="0" borderId="20" xfId="0" applyNumberFormat="1" applyFont="1" applyFill="1" applyBorder="1" applyAlignment="1">
      <alignment horizontal="left"/>
    </xf>
    <xf numFmtId="3" fontId="13" fillId="0" borderId="21" xfId="0" applyNumberFormat="1" applyFont="1" applyBorder="1" applyAlignment="1"/>
    <xf numFmtId="3" fontId="13" fillId="0" borderId="20" xfId="0" applyNumberFormat="1" applyFont="1" applyBorder="1" applyAlignment="1"/>
    <xf numFmtId="3" fontId="11" fillId="0" borderId="22" xfId="0" applyNumberFormat="1" applyFont="1" applyFill="1" applyBorder="1" applyAlignment="1">
      <alignment horizontal="left"/>
    </xf>
    <xf numFmtId="3" fontId="11" fillId="0" borderId="23" xfId="0" applyNumberFormat="1" applyFont="1" applyFill="1" applyBorder="1" applyAlignment="1">
      <alignment horizontal="left"/>
    </xf>
    <xf numFmtId="3" fontId="11" fillId="0" borderId="24" xfId="0" applyNumberFormat="1" applyFont="1" applyFill="1" applyBorder="1" applyAlignment="1">
      <alignment horizontal="left"/>
    </xf>
    <xf numFmtId="3" fontId="14" fillId="0" borderId="25" xfId="0" applyNumberFormat="1" applyFont="1" applyBorder="1" applyAlignment="1"/>
    <xf numFmtId="3" fontId="14" fillId="0" borderId="24" xfId="0" applyNumberFormat="1" applyFont="1" applyBorder="1" applyAlignment="1"/>
    <xf numFmtId="3" fontId="11" fillId="0" borderId="26" xfId="0" applyNumberFormat="1" applyFont="1" applyFill="1" applyBorder="1" applyAlignment="1">
      <alignment horizontal="left" vertical="center"/>
    </xf>
    <xf numFmtId="3" fontId="11" fillId="0" borderId="15" xfId="0" applyNumberFormat="1" applyFont="1" applyFill="1" applyBorder="1" applyAlignment="1">
      <alignment horizontal="left" vertical="center"/>
    </xf>
    <xf numFmtId="3" fontId="15" fillId="0" borderId="16" xfId="0" applyNumberFormat="1" applyFont="1" applyFill="1" applyBorder="1"/>
    <xf numFmtId="3" fontId="11" fillId="0" borderId="19" xfId="0" applyNumberFormat="1" applyFont="1" applyFill="1" applyBorder="1" applyAlignment="1">
      <alignment horizontal="left" vertical="center"/>
    </xf>
    <xf numFmtId="3" fontId="15" fillId="0" borderId="20" xfId="0" applyNumberFormat="1" applyFont="1" applyFill="1" applyBorder="1"/>
    <xf numFmtId="3" fontId="13" fillId="0" borderId="21" xfId="0" applyNumberFormat="1" applyFont="1" applyFill="1" applyBorder="1" applyAlignment="1"/>
    <xf numFmtId="3" fontId="13" fillId="0" borderId="25" xfId="0" applyNumberFormat="1" applyFont="1" applyBorder="1" applyAlignment="1"/>
    <xf numFmtId="3" fontId="13" fillId="0" borderId="24" xfId="0" applyNumberFormat="1" applyFont="1" applyBorder="1" applyAlignment="1"/>
    <xf numFmtId="3" fontId="12" fillId="0" borderId="22" xfId="0" applyNumberFormat="1" applyFont="1" applyFill="1" applyBorder="1" applyAlignment="1"/>
    <xf numFmtId="3" fontId="12" fillId="0" borderId="23" xfId="0" applyNumberFormat="1" applyFont="1" applyFill="1" applyBorder="1" applyAlignment="1"/>
    <xf numFmtId="3" fontId="12" fillId="0" borderId="19" xfId="0" applyNumberFormat="1" applyFont="1" applyFill="1" applyBorder="1" applyAlignment="1">
      <alignment horizontal="left"/>
    </xf>
    <xf numFmtId="3" fontId="12" fillId="0" borderId="20" xfId="0" applyNumberFormat="1" applyFont="1" applyFill="1" applyBorder="1" applyAlignment="1"/>
    <xf numFmtId="3" fontId="16" fillId="0" borderId="1" xfId="0" applyNumberFormat="1" applyFont="1" applyBorder="1" applyAlignment="1"/>
    <xf numFmtId="3" fontId="11" fillId="0" borderId="14" xfId="0" applyNumberFormat="1" applyFont="1" applyFill="1" applyBorder="1" applyAlignment="1"/>
    <xf numFmtId="3" fontId="11" fillId="0" borderId="15" xfId="0" applyNumberFormat="1" applyFont="1" applyFill="1" applyBorder="1" applyAlignment="1"/>
    <xf numFmtId="3" fontId="11" fillId="0" borderId="19" xfId="0" applyNumberFormat="1" applyFont="1" applyFill="1" applyBorder="1" applyAlignment="1"/>
    <xf numFmtId="3" fontId="11" fillId="0" borderId="20" xfId="0" applyNumberFormat="1" applyFont="1" applyFill="1" applyBorder="1" applyAlignment="1"/>
    <xf numFmtId="3" fontId="11" fillId="0" borderId="18" xfId="0" applyNumberFormat="1" applyFont="1" applyFill="1" applyBorder="1" applyAlignment="1"/>
    <xf numFmtId="3" fontId="13" fillId="0" borderId="25" xfId="0" applyNumberFormat="1" applyFont="1" applyFill="1" applyBorder="1" applyAlignment="1"/>
    <xf numFmtId="3" fontId="15" fillId="0" borderId="26" xfId="0" applyNumberFormat="1" applyFont="1" applyFill="1" applyBorder="1"/>
    <xf numFmtId="3" fontId="12" fillId="0" borderId="0" xfId="0" applyNumberFormat="1" applyFont="1" applyFill="1" applyBorder="1" applyAlignment="1">
      <alignment horizontal="left"/>
    </xf>
    <xf numFmtId="3" fontId="12" fillId="0" borderId="20" xfId="0" applyNumberFormat="1" applyFont="1" applyFill="1" applyBorder="1" applyAlignment="1">
      <alignment horizontal="left"/>
    </xf>
    <xf numFmtId="3" fontId="11" fillId="0" borderId="26" xfId="0" applyNumberFormat="1" applyFont="1" applyFill="1" applyBorder="1" applyAlignment="1">
      <alignment horizontal="left"/>
    </xf>
    <xf numFmtId="3" fontId="12" fillId="0" borderId="27" xfId="0" applyNumberFormat="1" applyFont="1" applyFill="1" applyBorder="1" applyAlignment="1">
      <alignment horizontal="left"/>
    </xf>
    <xf numFmtId="3" fontId="14" fillId="0" borderId="6" xfId="0" applyNumberFormat="1" applyFont="1" applyBorder="1" applyAlignment="1"/>
    <xf numFmtId="3" fontId="14" fillId="0" borderId="13" xfId="0" applyNumberFormat="1" applyFont="1" applyBorder="1" applyAlignment="1"/>
    <xf numFmtId="3" fontId="11" fillId="0" borderId="16" xfId="0" applyNumberFormat="1" applyFont="1" applyFill="1" applyBorder="1" applyAlignment="1"/>
    <xf numFmtId="3" fontId="12" fillId="0" borderId="0" xfId="0" applyNumberFormat="1" applyFont="1" applyFill="1" applyBorder="1" applyAlignment="1"/>
    <xf numFmtId="3" fontId="12" fillId="0" borderId="19" xfId="0" applyNumberFormat="1" applyFont="1" applyFill="1" applyBorder="1" applyAlignment="1"/>
    <xf numFmtId="3" fontId="16" fillId="0" borderId="4" xfId="0" applyNumberFormat="1" applyFont="1" applyBorder="1" applyAlignment="1"/>
    <xf numFmtId="3" fontId="11" fillId="0" borderId="26" xfId="0" applyNumberFormat="1" applyFont="1" applyFill="1" applyBorder="1" applyAlignment="1"/>
    <xf numFmtId="3" fontId="12" fillId="0" borderId="27" xfId="0" applyNumberFormat="1" applyFont="1" applyFill="1" applyBorder="1" applyAlignment="1"/>
    <xf numFmtId="3" fontId="11" fillId="0" borderId="27" xfId="0" applyNumberFormat="1" applyFont="1" applyFill="1" applyBorder="1" applyAlignment="1">
      <alignment horizontal="left"/>
    </xf>
    <xf numFmtId="3" fontId="13" fillId="0" borderId="7" xfId="0" applyNumberFormat="1" applyFont="1" applyBorder="1" applyAlignment="1"/>
    <xf numFmtId="3" fontId="13" fillId="0" borderId="27" xfId="0" applyNumberFormat="1" applyFont="1" applyBorder="1" applyAlignment="1"/>
    <xf numFmtId="3" fontId="11" fillId="0" borderId="23" xfId="0" applyNumberFormat="1" applyFont="1" applyFill="1" applyBorder="1" applyAlignment="1"/>
    <xf numFmtId="3" fontId="11" fillId="0" borderId="24" xfId="0" applyNumberFormat="1" applyFont="1" applyFill="1" applyBorder="1" applyAlignment="1"/>
    <xf numFmtId="3" fontId="13" fillId="0" borderId="28" xfId="0" applyNumberFormat="1" applyFont="1" applyFill="1" applyBorder="1" applyAlignment="1"/>
    <xf numFmtId="3" fontId="13" fillId="0" borderId="29" xfId="0" applyNumberFormat="1" applyFont="1" applyBorder="1" applyAlignment="1"/>
    <xf numFmtId="3" fontId="16" fillId="0" borderId="6" xfId="0" applyNumberFormat="1" applyFont="1" applyBorder="1" applyAlignment="1"/>
    <xf numFmtId="3" fontId="16" fillId="0" borderId="13" xfId="0" applyNumberFormat="1" applyFont="1" applyBorder="1" applyAlignment="1"/>
    <xf numFmtId="3" fontId="10" fillId="0" borderId="1" xfId="0" applyNumberFormat="1" applyFont="1" applyFill="1" applyBorder="1" applyAlignment="1"/>
    <xf numFmtId="3" fontId="10" fillId="0" borderId="4" xfId="0" applyNumberFormat="1" applyFont="1" applyFill="1" applyBorder="1" applyAlignment="1"/>
    <xf numFmtId="3" fontId="12" fillId="0" borderId="15" xfId="0" applyNumberFormat="1" applyFont="1" applyFill="1" applyBorder="1" applyAlignment="1"/>
    <xf numFmtId="3" fontId="12" fillId="0" borderId="16" xfId="0" applyNumberFormat="1" applyFont="1" applyFill="1" applyBorder="1" applyAlignment="1"/>
    <xf numFmtId="3" fontId="16" fillId="0" borderId="30" xfId="0" applyNumberFormat="1" applyFont="1" applyFill="1" applyBorder="1" applyAlignment="1"/>
    <xf numFmtId="3" fontId="16" fillId="0" borderId="31" xfId="0" applyNumberFormat="1" applyFont="1" applyFill="1" applyBorder="1" applyAlignment="1"/>
    <xf numFmtId="3" fontId="15" fillId="0" borderId="32" xfId="0" applyNumberFormat="1" applyFont="1" applyFill="1" applyBorder="1"/>
    <xf numFmtId="3" fontId="12" fillId="0" borderId="33" xfId="0" applyNumberFormat="1" applyFont="1" applyFill="1" applyBorder="1" applyAlignment="1"/>
    <xf numFmtId="3" fontId="12" fillId="0" borderId="34" xfId="0" applyNumberFormat="1" applyFont="1" applyFill="1" applyBorder="1" applyAlignment="1"/>
    <xf numFmtId="3" fontId="16" fillId="0" borderId="9" xfId="0" applyNumberFormat="1" applyFont="1" applyFill="1" applyBorder="1" applyAlignment="1"/>
    <xf numFmtId="3" fontId="16" fillId="0" borderId="34" xfId="0" applyNumberFormat="1" applyFont="1" applyFill="1" applyBorder="1" applyAlignment="1"/>
    <xf numFmtId="3" fontId="11" fillId="0" borderId="5" xfId="0" applyNumberFormat="1" applyFont="1" applyBorder="1" applyAlignment="1"/>
    <xf numFmtId="3" fontId="11" fillId="0" borderId="35" xfId="0" applyNumberFormat="1" applyFont="1" applyBorder="1" applyAlignment="1"/>
    <xf numFmtId="3" fontId="15" fillId="0" borderId="31" xfId="0" applyNumberFormat="1" applyFont="1" applyFill="1" applyBorder="1"/>
    <xf numFmtId="3" fontId="11" fillId="0" borderId="26" xfId="0" applyNumberFormat="1" applyFont="1" applyBorder="1" applyAlignment="1"/>
    <xf numFmtId="3" fontId="11" fillId="0" borderId="19" xfId="0" applyNumberFormat="1" applyFont="1" applyBorder="1" applyAlignment="1"/>
    <xf numFmtId="3" fontId="15" fillId="0" borderId="0" xfId="0" applyNumberFormat="1" applyFont="1" applyFill="1" applyBorder="1"/>
    <xf numFmtId="3" fontId="15" fillId="0" borderId="0" xfId="0" applyNumberFormat="1" applyFont="1" applyFill="1"/>
    <xf numFmtId="3" fontId="11" fillId="0" borderId="0" xfId="0" applyNumberFormat="1" applyFont="1" applyBorder="1" applyAlignment="1">
      <alignment horizontal="right"/>
    </xf>
    <xf numFmtId="3" fontId="11" fillId="0" borderId="0" xfId="0" applyNumberFormat="1" applyFont="1" applyBorder="1"/>
    <xf numFmtId="3" fontId="11" fillId="0" borderId="0" xfId="0" applyNumberFormat="1" applyFont="1" applyBorder="1" applyAlignment="1">
      <alignment horizontal="left"/>
    </xf>
    <xf numFmtId="3" fontId="11" fillId="0" borderId="0" xfId="0" applyNumberFormat="1" applyFont="1" applyFill="1"/>
    <xf numFmtId="3" fontId="11" fillId="0" borderId="0" xfId="0" applyNumberFormat="1" applyFont="1" applyFill="1" applyBorder="1"/>
    <xf numFmtId="3" fontId="11" fillId="0" borderId="0" xfId="0" applyNumberFormat="1" applyFont="1" applyFill="1" applyBorder="1" applyAlignment="1">
      <alignment horizontal="left"/>
    </xf>
    <xf numFmtId="3" fontId="11" fillId="0" borderId="5" xfId="0" applyNumberFormat="1" applyFont="1" applyBorder="1" applyAlignment="1">
      <alignment horizontal="right" vertical="center"/>
    </xf>
    <xf numFmtId="167" fontId="10" fillId="0" borderId="12" xfId="0" applyNumberFormat="1" applyFont="1" applyBorder="1" applyAlignment="1">
      <alignment horizontal="center" vertical="center"/>
    </xf>
    <xf numFmtId="3" fontId="15" fillId="0" borderId="13" xfId="0" applyNumberFormat="1" applyFont="1" applyBorder="1" applyAlignment="1">
      <alignment vertical="center"/>
    </xf>
    <xf numFmtId="167" fontId="10" fillId="0" borderId="6" xfId="0" applyNumberFormat="1" applyFont="1" applyBorder="1" applyAlignment="1">
      <alignment horizontal="center" vertical="center"/>
    </xf>
    <xf numFmtId="3" fontId="12" fillId="0" borderId="2" xfId="0" applyNumberFormat="1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3" fontId="12" fillId="0" borderId="4" xfId="0" applyNumberFormat="1" applyFont="1" applyBorder="1" applyAlignment="1">
      <alignment horizontal="center" vertical="center"/>
    </xf>
    <xf numFmtId="3" fontId="11" fillId="0" borderId="36" xfId="0" applyNumberFormat="1" applyFont="1" applyBorder="1" applyAlignment="1"/>
    <xf numFmtId="3" fontId="11" fillId="0" borderId="31" xfId="0" applyNumberFormat="1" applyFont="1" applyBorder="1" applyAlignment="1"/>
    <xf numFmtId="3" fontId="13" fillId="0" borderId="30" xfId="0" applyNumberFormat="1" applyFont="1" applyBorder="1" applyAlignment="1"/>
    <xf numFmtId="3" fontId="14" fillId="0" borderId="30" xfId="0" applyNumberFormat="1" applyFont="1" applyBorder="1" applyAlignment="1"/>
    <xf numFmtId="3" fontId="13" fillId="0" borderId="31" xfId="0" applyNumberFormat="1" applyFont="1" applyBorder="1" applyAlignment="1"/>
    <xf numFmtId="3" fontId="11" fillId="0" borderId="26" xfId="0" applyNumberFormat="1" applyFont="1" applyBorder="1" applyAlignment="1">
      <alignment horizontal="left"/>
    </xf>
    <xf numFmtId="3" fontId="12" fillId="0" borderId="0" xfId="0" applyNumberFormat="1" applyFont="1" applyBorder="1" applyAlignment="1">
      <alignment horizontal="left"/>
    </xf>
    <xf numFmtId="3" fontId="12" fillId="0" borderId="27" xfId="0" applyNumberFormat="1" applyFont="1" applyBorder="1" applyAlignment="1">
      <alignment horizontal="left"/>
    </xf>
    <xf numFmtId="3" fontId="14" fillId="0" borderId="26" xfId="0" applyNumberFormat="1" applyFont="1" applyBorder="1" applyAlignment="1"/>
    <xf numFmtId="3" fontId="14" fillId="0" borderId="7" xfId="0" applyNumberFormat="1" applyFont="1" applyBorder="1" applyAlignment="1"/>
    <xf numFmtId="3" fontId="14" fillId="0" borderId="27" xfId="0" applyNumberFormat="1" applyFont="1" applyBorder="1" applyAlignment="1"/>
    <xf numFmtId="3" fontId="11" fillId="0" borderId="27" xfId="0" applyNumberFormat="1" applyFont="1" applyBorder="1" applyAlignment="1">
      <alignment horizontal="left"/>
    </xf>
    <xf numFmtId="3" fontId="11" fillId="0" borderId="26" xfId="0" quotePrefix="1" applyNumberFormat="1" applyFont="1" applyBorder="1" applyAlignment="1">
      <alignment horizontal="center"/>
    </xf>
    <xf numFmtId="3" fontId="11" fillId="0" borderId="15" xfId="0" applyNumberFormat="1" applyFont="1" applyBorder="1" applyAlignment="1">
      <alignment horizontal="left"/>
    </xf>
    <xf numFmtId="3" fontId="11" fillId="0" borderId="15" xfId="0" quotePrefix="1" applyNumberFormat="1" applyFont="1" applyBorder="1" applyAlignment="1">
      <alignment horizontal="center"/>
    </xf>
    <xf numFmtId="3" fontId="13" fillId="0" borderId="14" xfId="0" applyNumberFormat="1" applyFont="1" applyBorder="1" applyAlignment="1"/>
    <xf numFmtId="3" fontId="14" fillId="0" borderId="17" xfId="0" applyNumberFormat="1" applyFont="1" applyBorder="1" applyAlignment="1"/>
    <xf numFmtId="3" fontId="13" fillId="0" borderId="18" xfId="0" applyNumberFormat="1" applyFont="1" applyBorder="1" applyAlignment="1"/>
    <xf numFmtId="3" fontId="14" fillId="0" borderId="20" xfId="0" applyNumberFormat="1" applyFont="1" applyBorder="1" applyAlignment="1"/>
    <xf numFmtId="3" fontId="14" fillId="0" borderId="16" xfId="0" applyNumberFormat="1" applyFont="1" applyBorder="1" applyAlignment="1"/>
    <xf numFmtId="3" fontId="11" fillId="0" borderId="19" xfId="0" applyNumberFormat="1" applyFont="1" applyBorder="1" applyAlignment="1">
      <alignment horizontal="left"/>
    </xf>
    <xf numFmtId="3" fontId="11" fillId="0" borderId="19" xfId="0" quotePrefix="1" applyNumberFormat="1" applyFont="1" applyBorder="1" applyAlignment="1">
      <alignment horizontal="center"/>
    </xf>
    <xf numFmtId="3" fontId="14" fillId="0" borderId="22" xfId="0" applyNumberFormat="1" applyFont="1" applyBorder="1" applyAlignment="1"/>
    <xf numFmtId="3" fontId="14" fillId="0" borderId="25" xfId="0" applyNumberFormat="1" applyFont="1" applyFill="1" applyBorder="1" applyAlignment="1"/>
    <xf numFmtId="3" fontId="11" fillId="0" borderId="16" xfId="0" applyNumberFormat="1" applyFont="1" applyBorder="1" applyAlignment="1"/>
    <xf numFmtId="3" fontId="15" fillId="0" borderId="15" xfId="0" applyNumberFormat="1" applyFont="1" applyFill="1" applyBorder="1"/>
    <xf numFmtId="3" fontId="11" fillId="0" borderId="20" xfId="0" applyNumberFormat="1" applyFont="1" applyBorder="1" applyAlignment="1"/>
    <xf numFmtId="3" fontId="15" fillId="0" borderId="19" xfId="0" applyNumberFormat="1" applyFont="1" applyFill="1" applyBorder="1"/>
    <xf numFmtId="3" fontId="11" fillId="0" borderId="26" xfId="0" quotePrefix="1" applyNumberFormat="1" applyFont="1" applyBorder="1" applyAlignment="1">
      <alignment horizontal="center" vertical="top"/>
    </xf>
    <xf numFmtId="3" fontId="11" fillId="0" borderId="19" xfId="0" quotePrefix="1" applyNumberFormat="1" applyFont="1" applyBorder="1" applyAlignment="1">
      <alignment horizontal="center" vertical="top"/>
    </xf>
    <xf numFmtId="3" fontId="13" fillId="0" borderId="37" xfId="0" applyNumberFormat="1" applyFont="1" applyBorder="1" applyAlignment="1"/>
    <xf numFmtId="3" fontId="13" fillId="0" borderId="28" xfId="0" applyNumberFormat="1" applyFont="1" applyBorder="1" applyAlignment="1"/>
    <xf numFmtId="3" fontId="14" fillId="0" borderId="29" xfId="0" applyNumberFormat="1" applyFont="1" applyBorder="1" applyAlignment="1"/>
    <xf numFmtId="3" fontId="12" fillId="0" borderId="0" xfId="0" applyNumberFormat="1" applyFont="1" applyBorder="1" applyAlignment="1"/>
    <xf numFmtId="3" fontId="12" fillId="0" borderId="19" xfId="0" applyNumberFormat="1" applyFont="1" applyBorder="1" applyAlignment="1"/>
    <xf numFmtId="3" fontId="12" fillId="0" borderId="20" xfId="0" applyNumberFormat="1" applyFont="1" applyBorder="1" applyAlignment="1"/>
    <xf numFmtId="3" fontId="16" fillId="0" borderId="30" xfId="0" applyNumberFormat="1" applyFont="1" applyBorder="1" applyAlignment="1"/>
    <xf numFmtId="3" fontId="16" fillId="0" borderId="31" xfId="0" applyNumberFormat="1" applyFont="1" applyBorder="1" applyAlignment="1"/>
    <xf numFmtId="3" fontId="12" fillId="0" borderId="33" xfId="0" applyNumberFormat="1" applyFont="1" applyBorder="1" applyAlignment="1"/>
    <xf numFmtId="3" fontId="16" fillId="0" borderId="9" xfId="0" applyNumberFormat="1" applyFont="1" applyBorder="1" applyAlignment="1"/>
    <xf numFmtId="3" fontId="16" fillId="0" borderId="34" xfId="0" applyNumberFormat="1" applyFont="1" applyBorder="1" applyAlignment="1"/>
    <xf numFmtId="3" fontId="12" fillId="0" borderId="12" xfId="0" applyNumberFormat="1" applyFont="1" applyBorder="1" applyAlignment="1"/>
    <xf numFmtId="3" fontId="12" fillId="0" borderId="13" xfId="0" applyNumberFormat="1" applyFont="1" applyBorder="1" applyAlignment="1"/>
    <xf numFmtId="3" fontId="11" fillId="0" borderId="0" xfId="0" applyNumberFormat="1" applyFont="1" applyBorder="1" applyAlignment="1"/>
    <xf numFmtId="3" fontId="11" fillId="0" borderId="27" xfId="0" applyNumberFormat="1" applyFont="1" applyBorder="1" applyAlignment="1"/>
    <xf numFmtId="3" fontId="11" fillId="0" borderId="14" xfId="0" applyNumberFormat="1" applyFont="1" applyBorder="1" applyAlignment="1"/>
    <xf numFmtId="3" fontId="11" fillId="0" borderId="15" xfId="0" applyNumberFormat="1" applyFont="1" applyBorder="1" applyAlignment="1"/>
    <xf numFmtId="3" fontId="11" fillId="0" borderId="18" xfId="0" applyNumberFormat="1" applyFont="1" applyBorder="1" applyAlignment="1"/>
    <xf numFmtId="3" fontId="12" fillId="0" borderId="15" xfId="0" applyNumberFormat="1" applyFont="1" applyBorder="1" applyAlignment="1"/>
    <xf numFmtId="3" fontId="12" fillId="0" borderId="16" xfId="0" applyNumberFormat="1" applyFont="1" applyBorder="1" applyAlignment="1"/>
    <xf numFmtId="3" fontId="16" fillId="0" borderId="5" xfId="0" applyNumberFormat="1" applyFont="1" applyBorder="1" applyAlignment="1"/>
    <xf numFmtId="3" fontId="10" fillId="0" borderId="1" xfId="0" applyNumberFormat="1" applyFont="1" applyBorder="1" applyAlignment="1"/>
    <xf numFmtId="3" fontId="10" fillId="0" borderId="4" xfId="0" applyNumberFormat="1" applyFont="1" applyBorder="1" applyAlignment="1"/>
    <xf numFmtId="3" fontId="10" fillId="0" borderId="7" xfId="0" applyNumberFormat="1" applyFont="1" applyBorder="1" applyAlignment="1"/>
    <xf numFmtId="3" fontId="10" fillId="12" borderId="7" xfId="0" applyNumberFormat="1" applyFont="1" applyFill="1" applyBorder="1" applyAlignment="1"/>
    <xf numFmtId="3" fontId="16" fillId="0" borderId="7" xfId="0" applyNumberFormat="1" applyFont="1" applyBorder="1" applyAlignment="1"/>
    <xf numFmtId="3" fontId="10" fillId="0" borderId="27" xfId="0" applyNumberFormat="1" applyFont="1" applyBorder="1" applyAlignment="1"/>
    <xf numFmtId="3" fontId="10" fillId="0" borderId="6" xfId="0" applyNumberFormat="1" applyFont="1" applyBorder="1" applyAlignment="1"/>
    <xf numFmtId="3" fontId="12" fillId="0" borderId="34" xfId="0" applyNumberFormat="1" applyFont="1" applyBorder="1" applyAlignment="1"/>
    <xf numFmtId="3" fontId="15" fillId="0" borderId="35" xfId="0" applyNumberFormat="1" applyFont="1" applyFill="1" applyBorder="1"/>
    <xf numFmtId="3" fontId="16" fillId="0" borderId="35" xfId="0" applyNumberFormat="1" applyFont="1" applyBorder="1" applyAlignment="1"/>
    <xf numFmtId="3" fontId="16" fillId="0" borderId="15" xfId="0" applyNumberFormat="1" applyFont="1" applyBorder="1" applyAlignment="1"/>
    <xf numFmtId="3" fontId="16" fillId="0" borderId="16" xfId="0" applyNumberFormat="1" applyFont="1" applyBorder="1" applyAlignment="1"/>
    <xf numFmtId="3" fontId="16" fillId="0" borderId="38" xfId="0" applyNumberFormat="1" applyFont="1" applyBorder="1" applyAlignment="1"/>
    <xf numFmtId="3" fontId="16" fillId="0" borderId="29" xfId="0" applyNumberFormat="1" applyFont="1" applyBorder="1" applyAlignment="1"/>
    <xf numFmtId="3" fontId="15" fillId="0" borderId="0" xfId="0" applyNumberFormat="1" applyFont="1" applyFill="1" applyBorder="1" applyAlignment="1">
      <alignment horizontal="left"/>
    </xf>
    <xf numFmtId="3" fontId="14" fillId="0" borderId="5" xfId="0" applyNumberFormat="1" applyFont="1" applyFill="1" applyBorder="1" applyAlignment="1">
      <alignment horizontal="center"/>
    </xf>
    <xf numFmtId="3" fontId="16" fillId="0" borderId="12" xfId="0" applyNumberFormat="1" applyFont="1" applyFill="1" applyBorder="1" applyAlignment="1">
      <alignment horizontal="center"/>
    </xf>
    <xf numFmtId="3" fontId="16" fillId="0" borderId="13" xfId="0" applyNumberFormat="1" applyFont="1" applyBorder="1" applyAlignment="1">
      <alignment horizontal="center" vertical="center"/>
    </xf>
    <xf numFmtId="167" fontId="10" fillId="0" borderId="1" xfId="0" applyNumberFormat="1" applyFont="1" applyFill="1" applyBorder="1" applyAlignment="1">
      <alignment horizontal="center" vertical="center"/>
    </xf>
    <xf numFmtId="167" fontId="10" fillId="0" borderId="4" xfId="0" applyNumberFormat="1" applyFont="1" applyFill="1" applyBorder="1" applyAlignment="1">
      <alignment horizontal="center" vertical="center"/>
    </xf>
    <xf numFmtId="3" fontId="12" fillId="0" borderId="26" xfId="0" applyNumberFormat="1" applyFont="1" applyBorder="1" applyAlignment="1">
      <alignment horizontal="left"/>
    </xf>
    <xf numFmtId="3" fontId="14" fillId="0" borderId="6" xfId="0" applyNumberFormat="1" applyFont="1" applyFill="1" applyBorder="1" applyAlignment="1"/>
    <xf numFmtId="3" fontId="14" fillId="0" borderId="13" xfId="0" applyNumberFormat="1" applyFont="1" applyFill="1" applyBorder="1" applyAlignment="1"/>
    <xf numFmtId="3" fontId="14" fillId="0" borderId="26" xfId="0" applyNumberFormat="1" applyFont="1" applyFill="1" applyBorder="1" applyAlignment="1">
      <alignment vertical="center"/>
    </xf>
    <xf numFmtId="3" fontId="11" fillId="0" borderId="16" xfId="0" applyNumberFormat="1" applyFont="1" applyBorder="1" applyAlignment="1">
      <alignment horizontal="left"/>
    </xf>
    <xf numFmtId="3" fontId="16" fillId="0" borderId="26" xfId="0" applyNumberFormat="1" applyFont="1" applyFill="1" applyBorder="1" applyAlignment="1">
      <alignment vertical="center"/>
    </xf>
    <xf numFmtId="3" fontId="12" fillId="0" borderId="15" xfId="0" applyNumberFormat="1" applyFont="1" applyBorder="1" applyAlignment="1">
      <alignment horizontal="left"/>
    </xf>
    <xf numFmtId="3" fontId="12" fillId="0" borderId="16" xfId="0" applyNumberFormat="1" applyFont="1" applyBorder="1" applyAlignment="1">
      <alignment horizontal="left"/>
    </xf>
    <xf numFmtId="3" fontId="17" fillId="0" borderId="26" xfId="0" applyNumberFormat="1" applyFont="1" applyBorder="1" applyAlignment="1">
      <alignment horizontal="left"/>
    </xf>
    <xf numFmtId="3" fontId="17" fillId="0" borderId="0" xfId="0" applyNumberFormat="1" applyFont="1" applyBorder="1" applyAlignment="1">
      <alignment horizontal="left"/>
    </xf>
    <xf numFmtId="3" fontId="17" fillId="0" borderId="15" xfId="0" applyNumberFormat="1" applyFont="1" applyBorder="1" applyAlignment="1">
      <alignment horizontal="left"/>
    </xf>
    <xf numFmtId="3" fontId="18" fillId="0" borderId="16" xfId="0" applyNumberFormat="1" applyFont="1" applyFill="1" applyBorder="1" applyAlignment="1">
      <alignment horizontal="left" vertical="center"/>
    </xf>
    <xf numFmtId="3" fontId="19" fillId="0" borderId="17" xfId="0" applyNumberFormat="1" applyFont="1" applyBorder="1" applyAlignment="1"/>
    <xf numFmtId="3" fontId="19" fillId="0" borderId="16" xfId="0" applyNumberFormat="1" applyFont="1" applyBorder="1" applyAlignment="1"/>
    <xf numFmtId="3" fontId="12" fillId="0" borderId="26" xfId="0" applyNumberFormat="1" applyFont="1" applyBorder="1" applyAlignment="1"/>
    <xf numFmtId="3" fontId="14" fillId="0" borderId="26" xfId="0" applyNumberFormat="1" applyFont="1" applyFill="1" applyBorder="1" applyAlignment="1">
      <alignment horizontal="center"/>
    </xf>
    <xf numFmtId="3" fontId="14" fillId="0" borderId="0" xfId="0" applyNumberFormat="1" applyFont="1" applyFill="1" applyBorder="1" applyAlignment="1">
      <alignment horizontal="center"/>
    </xf>
    <xf numFmtId="3" fontId="14" fillId="0" borderId="15" xfId="0" applyNumberFormat="1" applyFont="1" applyFill="1" applyBorder="1" applyAlignment="1">
      <alignment horizontal="center"/>
    </xf>
    <xf numFmtId="3" fontId="14" fillId="0" borderId="15" xfId="0" applyNumberFormat="1" applyFont="1" applyFill="1" applyBorder="1" applyAlignment="1">
      <alignment vertical="center"/>
    </xf>
    <xf numFmtId="3" fontId="13" fillId="0" borderId="17" xfId="0" applyNumberFormat="1" applyFont="1" applyFill="1" applyBorder="1" applyAlignment="1"/>
    <xf numFmtId="3" fontId="12" fillId="0" borderId="24" xfId="0" applyNumberFormat="1" applyFont="1" applyFill="1" applyBorder="1" applyAlignment="1"/>
    <xf numFmtId="3" fontId="14" fillId="0" borderId="19" xfId="0" applyNumberFormat="1" applyFont="1" applyFill="1" applyBorder="1" applyAlignment="1">
      <alignment horizontal="center"/>
    </xf>
    <xf numFmtId="3" fontId="14" fillId="0" borderId="19" xfId="0" applyNumberFormat="1" applyFont="1" applyFill="1" applyBorder="1" applyAlignment="1">
      <alignment vertical="center"/>
    </xf>
    <xf numFmtId="3" fontId="16" fillId="0" borderId="1" xfId="0" applyNumberFormat="1" applyFont="1" applyFill="1" applyBorder="1" applyAlignment="1"/>
    <xf numFmtId="3" fontId="11" fillId="0" borderId="0" xfId="0" applyNumberFormat="1" applyFont="1" applyFill="1" applyBorder="1" applyAlignment="1"/>
    <xf numFmtId="3" fontId="11" fillId="0" borderId="32" xfId="0" quotePrefix="1" applyNumberFormat="1" applyFont="1" applyBorder="1" applyAlignment="1">
      <alignment horizontal="center"/>
    </xf>
    <xf numFmtId="3" fontId="11" fillId="0" borderId="33" xfId="0" applyNumberFormat="1" applyFont="1" applyFill="1" applyBorder="1" applyAlignment="1">
      <alignment horizontal="left"/>
    </xf>
    <xf numFmtId="3" fontId="11" fillId="0" borderId="33" xfId="0" quotePrefix="1" applyNumberFormat="1" applyFont="1" applyBorder="1" applyAlignment="1">
      <alignment horizontal="center"/>
    </xf>
    <xf numFmtId="3" fontId="14" fillId="0" borderId="33" xfId="0" applyNumberFormat="1" applyFont="1" applyFill="1" applyBorder="1" applyAlignment="1">
      <alignment vertical="center"/>
    </xf>
    <xf numFmtId="3" fontId="13" fillId="0" borderId="9" xfId="0" applyNumberFormat="1" applyFont="1" applyFill="1" applyBorder="1" applyAlignment="1"/>
    <xf numFmtId="3" fontId="16" fillId="0" borderId="36" xfId="0" applyNumberFormat="1" applyFont="1" applyFill="1" applyBorder="1" applyAlignment="1"/>
    <xf numFmtId="3" fontId="16" fillId="0" borderId="35" xfId="0" applyNumberFormat="1" applyFont="1" applyFill="1" applyBorder="1" applyAlignment="1"/>
    <xf numFmtId="3" fontId="12" fillId="0" borderId="26" xfId="0" applyNumberFormat="1" applyFont="1" applyFill="1" applyBorder="1" applyAlignment="1"/>
    <xf numFmtId="3" fontId="10" fillId="0" borderId="17" xfId="0" applyNumberFormat="1" applyFont="1" applyFill="1" applyBorder="1" applyAlignment="1"/>
    <xf numFmtId="3" fontId="10" fillId="0" borderId="16" xfId="0" applyNumberFormat="1" applyFont="1" applyFill="1" applyBorder="1" applyAlignment="1"/>
    <xf numFmtId="3" fontId="10" fillId="0" borderId="29" xfId="0" applyNumberFormat="1" applyFont="1" applyFill="1" applyBorder="1" applyAlignment="1"/>
    <xf numFmtId="3" fontId="13" fillId="0" borderId="16" xfId="0" applyNumberFormat="1" applyFont="1" applyFill="1" applyBorder="1" applyAlignment="1"/>
    <xf numFmtId="3" fontId="13" fillId="0" borderId="20" xfId="0" applyNumberFormat="1" applyFont="1" applyFill="1" applyBorder="1" applyAlignment="1"/>
    <xf numFmtId="3" fontId="13" fillId="0" borderId="24" xfId="0" applyNumberFormat="1" applyFont="1" applyFill="1" applyBorder="1" applyAlignment="1"/>
    <xf numFmtId="3" fontId="16" fillId="0" borderId="4" xfId="0" applyNumberFormat="1" applyFont="1" applyFill="1" applyBorder="1" applyAlignment="1"/>
    <xf numFmtId="3" fontId="14" fillId="0" borderId="5" xfId="0" applyNumberFormat="1" applyFont="1" applyFill="1" applyBorder="1" applyAlignment="1"/>
    <xf numFmtId="3" fontId="13" fillId="0" borderId="15" xfId="0" applyNumberFormat="1" applyFont="1" applyFill="1" applyBorder="1" applyAlignment="1"/>
    <xf numFmtId="3" fontId="13" fillId="0" borderId="19" xfId="0" applyNumberFormat="1" applyFont="1" applyFill="1" applyBorder="1" applyAlignment="1"/>
    <xf numFmtId="3" fontId="13" fillId="0" borderId="23" xfId="0" applyNumberFormat="1" applyFont="1" applyFill="1" applyBorder="1" applyAlignment="1"/>
    <xf numFmtId="3" fontId="16" fillId="0" borderId="3" xfId="0" applyNumberFormat="1" applyFont="1" applyFill="1" applyBorder="1" applyAlignment="1"/>
    <xf numFmtId="3" fontId="16" fillId="0" borderId="14" xfId="0" applyNumberFormat="1" applyFont="1" applyFill="1" applyBorder="1" applyAlignment="1"/>
    <xf numFmtId="3" fontId="16" fillId="0" borderId="15" xfId="0" applyNumberFormat="1" applyFont="1" applyFill="1" applyBorder="1" applyAlignment="1"/>
    <xf numFmtId="3" fontId="16" fillId="0" borderId="16" xfId="0" applyNumberFormat="1" applyFont="1" applyFill="1" applyBorder="1" applyAlignment="1"/>
    <xf numFmtId="3" fontId="13" fillId="0" borderId="29" xfId="0" applyNumberFormat="1" applyFont="1" applyFill="1" applyBorder="1" applyAlignment="1"/>
    <xf numFmtId="3" fontId="16" fillId="0" borderId="13" xfId="0" applyNumberFormat="1" applyFont="1" applyFill="1" applyBorder="1" applyAlignment="1"/>
    <xf numFmtId="3" fontId="12" fillId="0" borderId="18" xfId="0" applyNumberFormat="1" applyFont="1" applyFill="1" applyBorder="1" applyAlignment="1"/>
    <xf numFmtId="3" fontId="10" fillId="0" borderId="3" xfId="0" applyNumberFormat="1" applyFont="1" applyFill="1" applyBorder="1" applyAlignment="1"/>
    <xf numFmtId="3" fontId="0" fillId="0" borderId="26" xfId="0" applyNumberFormat="1" applyBorder="1" applyAlignment="1">
      <alignment vertical="center"/>
    </xf>
    <xf numFmtId="3" fontId="0" fillId="0" borderId="16" xfId="0" applyNumberFormat="1" applyBorder="1" applyAlignment="1">
      <alignment vertical="center"/>
    </xf>
    <xf numFmtId="3" fontId="11" fillId="0" borderId="0" xfId="0" quotePrefix="1" applyNumberFormat="1" applyFont="1" applyBorder="1" applyAlignment="1">
      <alignment horizontal="center"/>
    </xf>
    <xf numFmtId="3" fontId="14" fillId="0" borderId="27" xfId="0" applyNumberFormat="1" applyFont="1" applyFill="1" applyBorder="1" applyAlignment="1">
      <alignment vertical="center"/>
    </xf>
    <xf numFmtId="3" fontId="11" fillId="0" borderId="5" xfId="0" applyNumberFormat="1" applyFont="1" applyFill="1" applyBorder="1" applyAlignment="1">
      <alignment horizontal="center"/>
    </xf>
    <xf numFmtId="3" fontId="11" fillId="0" borderId="12" xfId="0" applyNumberFormat="1" applyFont="1" applyFill="1" applyBorder="1" applyAlignment="1"/>
    <xf numFmtId="3" fontId="14" fillId="0" borderId="12" xfId="0" applyNumberFormat="1" applyFont="1" applyFill="1" applyBorder="1" applyAlignment="1"/>
    <xf numFmtId="3" fontId="11" fillId="0" borderId="12" xfId="0" applyNumberFormat="1" applyFont="1" applyFill="1" applyBorder="1" applyAlignment="1">
      <alignment horizontal="center"/>
    </xf>
    <xf numFmtId="3" fontId="11" fillId="0" borderId="26" xfId="0" applyNumberFormat="1" applyFont="1" applyFill="1" applyBorder="1" applyAlignment="1">
      <alignment horizontal="center"/>
    </xf>
    <xf numFmtId="3" fontId="14" fillId="0" borderId="0" xfId="0" applyNumberFormat="1" applyFont="1" applyFill="1" applyBorder="1" applyAlignment="1">
      <alignment vertical="center"/>
    </xf>
    <xf numFmtId="3" fontId="11" fillId="0" borderId="0" xfId="0" applyNumberFormat="1" applyFont="1" applyFill="1" applyBorder="1" applyAlignment="1">
      <alignment horizontal="center"/>
    </xf>
    <xf numFmtId="3" fontId="14" fillId="0" borderId="7" xfId="0" applyNumberFormat="1" applyFont="1" applyFill="1" applyBorder="1" applyAlignment="1"/>
    <xf numFmtId="3" fontId="11" fillId="0" borderId="16" xfId="0" applyNumberFormat="1" applyFont="1" applyFill="1" applyBorder="1" applyAlignment="1">
      <alignment vertical="top"/>
    </xf>
    <xf numFmtId="3" fontId="11" fillId="0" borderId="15" xfId="0" applyNumberFormat="1" applyFont="1" applyFill="1" applyBorder="1" applyAlignment="1">
      <alignment horizontal="center" vertical="top"/>
    </xf>
    <xf numFmtId="3" fontId="14" fillId="0" borderId="0" xfId="0" applyNumberFormat="1" applyFont="1" applyFill="1" applyBorder="1" applyAlignment="1"/>
    <xf numFmtId="3" fontId="11" fillId="0" borderId="15" xfId="0" applyNumberFormat="1" applyFont="1" applyFill="1" applyBorder="1" applyAlignment="1">
      <alignment vertical="top"/>
    </xf>
    <xf numFmtId="3" fontId="11" fillId="0" borderId="15" xfId="0" applyNumberFormat="1" applyFont="1" applyFill="1" applyBorder="1" applyAlignment="1">
      <alignment horizontal="center"/>
    </xf>
    <xf numFmtId="3" fontId="14" fillId="0" borderId="16" xfId="0" applyNumberFormat="1" applyFont="1" applyFill="1" applyBorder="1" applyAlignment="1">
      <alignment vertical="center"/>
    </xf>
    <xf numFmtId="3" fontId="11" fillId="0" borderId="19" xfId="0" applyNumberFormat="1" applyFont="1" applyFill="1" applyBorder="1" applyAlignment="1">
      <alignment horizontal="center"/>
    </xf>
    <xf numFmtId="3" fontId="14" fillId="0" borderId="20" xfId="0" applyNumberFormat="1" applyFont="1" applyFill="1" applyBorder="1" applyAlignment="1">
      <alignment vertical="center"/>
    </xf>
    <xf numFmtId="3" fontId="14" fillId="0" borderId="34" xfId="0" applyNumberFormat="1" applyFont="1" applyFill="1" applyBorder="1" applyAlignment="1">
      <alignment vertical="center"/>
    </xf>
    <xf numFmtId="3" fontId="11" fillId="0" borderId="0" xfId="0" applyNumberFormat="1" applyFont="1" applyBorder="1" applyAlignment="1">
      <alignment horizontal="center"/>
    </xf>
    <xf numFmtId="3" fontId="11" fillId="0" borderId="0" xfId="0" applyNumberFormat="1" applyFont="1" applyAlignment="1">
      <alignment vertical="center" wrapText="1"/>
    </xf>
    <xf numFmtId="3" fontId="11" fillId="0" borderId="0" xfId="0" applyNumberFormat="1" applyFont="1" applyBorder="1" applyAlignment="1">
      <alignment vertical="center"/>
    </xf>
    <xf numFmtId="3" fontId="11" fillId="0" borderId="0" xfId="0" applyNumberFormat="1" applyFont="1" applyBorder="1" applyAlignment="1">
      <alignment horizontal="right" vertical="center"/>
    </xf>
    <xf numFmtId="3" fontId="11" fillId="0" borderId="0" xfId="0" applyNumberFormat="1" applyFont="1" applyAlignment="1">
      <alignment horizontal="left"/>
    </xf>
    <xf numFmtId="3" fontId="11" fillId="0" borderId="0" xfId="0" applyNumberFormat="1" applyFont="1" applyAlignment="1"/>
    <xf numFmtId="3" fontId="0" fillId="0" borderId="0" xfId="0" applyNumberFormat="1" applyAlignment="1"/>
    <xf numFmtId="3" fontId="15" fillId="0" borderId="0" xfId="0" applyNumberFormat="1" applyFont="1" applyFill="1" applyBorder="1" applyAlignment="1"/>
    <xf numFmtId="3" fontId="0" fillId="0" borderId="0" xfId="0" applyNumberFormat="1" applyAlignment="1">
      <alignment horizontal="center"/>
    </xf>
    <xf numFmtId="3" fontId="12" fillId="0" borderId="0" xfId="0" applyNumberFormat="1" applyFont="1" applyAlignment="1">
      <alignment horizontal="right"/>
    </xf>
    <xf numFmtId="3" fontId="12" fillId="0" borderId="0" xfId="0" applyNumberFormat="1" applyFont="1" applyAlignment="1">
      <alignment horizontal="center"/>
    </xf>
    <xf numFmtId="3" fontId="15" fillId="0" borderId="5" xfId="0" applyNumberFormat="1" applyFont="1" applyBorder="1"/>
    <xf numFmtId="3" fontId="22" fillId="0" borderId="12" xfId="0" applyNumberFormat="1" applyFont="1" applyBorder="1"/>
    <xf numFmtId="3" fontId="15" fillId="0" borderId="12" xfId="0" applyNumberFormat="1" applyFont="1" applyFill="1" applyBorder="1" applyAlignment="1">
      <alignment vertical="center"/>
    </xf>
    <xf numFmtId="3" fontId="15" fillId="0" borderId="13" xfId="0" applyNumberFormat="1" applyFont="1" applyFill="1" applyBorder="1" applyAlignment="1">
      <alignment vertical="center"/>
    </xf>
    <xf numFmtId="3" fontId="15" fillId="0" borderId="6" xfId="0" applyNumberFormat="1" applyFont="1" applyFill="1" applyBorder="1" applyAlignment="1">
      <alignment horizontal="center" vertical="center"/>
    </xf>
    <xf numFmtId="3" fontId="22" fillId="0" borderId="26" xfId="0" applyNumberFormat="1" applyFont="1" applyBorder="1"/>
    <xf numFmtId="3" fontId="22" fillId="0" borderId="15" xfId="0" applyNumberFormat="1" applyFont="1" applyFill="1" applyBorder="1" applyAlignment="1">
      <alignment vertical="center"/>
    </xf>
    <xf numFmtId="3" fontId="22" fillId="0" borderId="16" xfId="0" applyNumberFormat="1" applyFont="1" applyFill="1" applyBorder="1" applyAlignment="1">
      <alignment vertical="center"/>
    </xf>
    <xf numFmtId="3" fontId="23" fillId="0" borderId="17" xfId="0" applyNumberFormat="1" applyFont="1" applyFill="1" applyBorder="1" applyAlignment="1">
      <alignment vertical="center"/>
    </xf>
    <xf numFmtId="3" fontId="24" fillId="0" borderId="0" xfId="0" applyNumberFormat="1" applyFont="1" applyBorder="1" applyAlignment="1">
      <alignment horizontal="center"/>
    </xf>
    <xf numFmtId="3" fontId="25" fillId="0" borderId="16" xfId="0" applyNumberFormat="1" applyFont="1" applyFill="1" applyBorder="1" applyAlignment="1">
      <alignment vertical="center"/>
    </xf>
    <xf numFmtId="3" fontId="25" fillId="0" borderId="17" xfId="0" applyNumberFormat="1" applyFont="1" applyFill="1" applyBorder="1" applyAlignment="1">
      <alignment vertical="center"/>
    </xf>
    <xf numFmtId="3" fontId="26" fillId="0" borderId="17" xfId="0" applyNumberFormat="1" applyFont="1" applyFill="1" applyBorder="1" applyAlignment="1">
      <alignment vertical="center"/>
    </xf>
    <xf numFmtId="3" fontId="22" fillId="0" borderId="39" xfId="0" applyNumberFormat="1" applyFont="1" applyBorder="1"/>
    <xf numFmtId="3" fontId="22" fillId="0" borderId="40" xfId="0" applyNumberFormat="1" applyFont="1" applyFill="1" applyBorder="1" applyAlignment="1">
      <alignment vertical="center"/>
    </xf>
    <xf numFmtId="3" fontId="22" fillId="0" borderId="41" xfId="0" applyNumberFormat="1" applyFont="1" applyFill="1" applyBorder="1" applyAlignment="1">
      <alignment vertical="center"/>
    </xf>
    <xf numFmtId="3" fontId="23" fillId="0" borderId="42" xfId="0" applyNumberFormat="1" applyFont="1" applyFill="1" applyBorder="1" applyAlignment="1">
      <alignment vertical="center"/>
    </xf>
    <xf numFmtId="3" fontId="15" fillId="0" borderId="26" xfId="0" applyNumberFormat="1" applyFont="1" applyBorder="1"/>
    <xf numFmtId="3" fontId="22" fillId="0" borderId="0" xfId="0" applyNumberFormat="1" applyFont="1" applyBorder="1"/>
    <xf numFmtId="3" fontId="15" fillId="0" borderId="0" xfId="0" applyNumberFormat="1" applyFont="1" applyFill="1" applyBorder="1" applyAlignment="1">
      <alignment vertical="center"/>
    </xf>
    <xf numFmtId="3" fontId="15" fillId="0" borderId="27" xfId="0" applyNumberFormat="1" applyFont="1" applyFill="1" applyBorder="1" applyAlignment="1">
      <alignment vertical="center"/>
    </xf>
    <xf numFmtId="3" fontId="15" fillId="0" borderId="7" xfId="0" applyNumberFormat="1" applyFont="1" applyFill="1" applyBorder="1" applyAlignment="1">
      <alignment horizontal="center" vertical="center"/>
    </xf>
    <xf numFmtId="3" fontId="22" fillId="0" borderId="0" xfId="0" applyNumberFormat="1" applyFont="1"/>
    <xf numFmtId="3" fontId="0" fillId="0" borderId="0" xfId="0" applyNumberFormat="1"/>
    <xf numFmtId="3" fontId="15" fillId="0" borderId="7" xfId="0" applyNumberFormat="1" applyFont="1" applyBorder="1"/>
    <xf numFmtId="3" fontId="22" fillId="0" borderId="19" xfId="0" applyNumberFormat="1" applyFont="1" applyFill="1" applyBorder="1" applyAlignment="1">
      <alignment vertical="center"/>
    </xf>
    <xf numFmtId="3" fontId="0" fillId="0" borderId="19" xfId="0" applyNumberFormat="1" applyBorder="1"/>
    <xf numFmtId="3" fontId="0" fillId="0" borderId="20" xfId="0" applyNumberFormat="1" applyBorder="1"/>
    <xf numFmtId="3" fontId="23" fillId="0" borderId="21" xfId="0" applyNumberFormat="1" applyFont="1" applyFill="1" applyBorder="1" applyAlignment="1">
      <alignment vertical="center"/>
    </xf>
    <xf numFmtId="3" fontId="22" fillId="0" borderId="0" xfId="0" applyNumberFormat="1" applyFont="1" applyFill="1" applyBorder="1" applyAlignment="1">
      <alignment vertical="center"/>
    </xf>
    <xf numFmtId="3" fontId="0" fillId="0" borderId="0" xfId="0" applyNumberFormat="1" applyBorder="1"/>
    <xf numFmtId="3" fontId="0" fillId="0" borderId="27" xfId="0" applyNumberFormat="1" applyBorder="1"/>
    <xf numFmtId="3" fontId="22" fillId="0" borderId="7" xfId="0" applyNumberFormat="1" applyFont="1" applyFill="1" applyBorder="1" applyAlignment="1">
      <alignment vertical="center"/>
    </xf>
    <xf numFmtId="3" fontId="23" fillId="0" borderId="25" xfId="0" applyNumberFormat="1" applyFont="1" applyFill="1" applyBorder="1" applyAlignment="1">
      <alignment vertical="center"/>
    </xf>
    <xf numFmtId="3" fontId="25" fillId="0" borderId="0" xfId="0" applyNumberFormat="1" applyFont="1" applyBorder="1" applyAlignment="1">
      <alignment horizontal="left"/>
    </xf>
    <xf numFmtId="3" fontId="22" fillId="0" borderId="0" xfId="0" applyNumberFormat="1" applyFont="1" applyFill="1" applyBorder="1" applyAlignment="1">
      <alignment vertical="center" wrapText="1"/>
    </xf>
    <xf numFmtId="3" fontId="25" fillId="0" borderId="16" xfId="0" applyNumberFormat="1" applyFont="1" applyFill="1" applyBorder="1" applyAlignment="1">
      <alignment vertical="center" wrapText="1"/>
    </xf>
    <xf numFmtId="3" fontId="25" fillId="0" borderId="30" xfId="0" applyNumberFormat="1" applyFont="1" applyFill="1" applyBorder="1" applyAlignment="1">
      <alignment vertical="center"/>
    </xf>
    <xf numFmtId="3" fontId="25" fillId="0" borderId="15" xfId="0" applyNumberFormat="1" applyFont="1" applyFill="1" applyBorder="1" applyAlignment="1">
      <alignment vertical="center"/>
    </xf>
    <xf numFmtId="3" fontId="22" fillId="0" borderId="27" xfId="0" applyNumberFormat="1" applyFont="1" applyFill="1" applyBorder="1" applyAlignment="1">
      <alignment vertical="center" wrapText="1"/>
    </xf>
    <xf numFmtId="3" fontId="25" fillId="0" borderId="7" xfId="0" applyNumberFormat="1" applyFont="1" applyFill="1" applyBorder="1" applyAlignment="1">
      <alignment vertical="center"/>
    </xf>
    <xf numFmtId="3" fontId="26" fillId="0" borderId="7" xfId="0" applyNumberFormat="1" applyFont="1" applyFill="1" applyBorder="1" applyAlignment="1">
      <alignment vertical="center"/>
    </xf>
    <xf numFmtId="3" fontId="22" fillId="0" borderId="17" xfId="0" applyNumberFormat="1" applyFont="1" applyFill="1" applyBorder="1" applyAlignment="1">
      <alignment vertical="center"/>
    </xf>
    <xf numFmtId="3" fontId="22" fillId="0" borderId="0" xfId="0" applyNumberFormat="1" applyFont="1" applyBorder="1" applyAlignment="1">
      <alignment horizontal="center"/>
    </xf>
    <xf numFmtId="3" fontId="22" fillId="0" borderId="20" xfId="0" applyNumberFormat="1" applyFont="1" applyFill="1" applyBorder="1" applyAlignment="1">
      <alignment vertical="center"/>
    </xf>
    <xf numFmtId="3" fontId="22" fillId="0" borderId="21" xfId="0" applyNumberFormat="1" applyFont="1" applyFill="1" applyBorder="1" applyAlignment="1">
      <alignment vertical="center"/>
    </xf>
    <xf numFmtId="3" fontId="27" fillId="0" borderId="19" xfId="0" applyNumberFormat="1" applyFont="1" applyFill="1" applyBorder="1" applyAlignment="1">
      <alignment vertical="center"/>
    </xf>
    <xf numFmtId="3" fontId="27" fillId="0" borderId="20" xfId="0" applyNumberFormat="1" applyFont="1" applyFill="1" applyBorder="1" applyAlignment="1">
      <alignment vertical="center"/>
    </xf>
    <xf numFmtId="3" fontId="15" fillId="0" borderId="43" xfId="0" applyNumberFormat="1" applyFont="1" applyBorder="1"/>
    <xf numFmtId="3" fontId="22" fillId="0" borderId="44" xfId="0" applyNumberFormat="1" applyFont="1" applyBorder="1"/>
    <xf numFmtId="3" fontId="15" fillId="0" borderId="44" xfId="0" applyNumberFormat="1" applyFont="1" applyFill="1" applyBorder="1" applyAlignment="1">
      <alignment vertical="center"/>
    </xf>
    <xf numFmtId="3" fontId="15" fillId="0" borderId="45" xfId="0" applyNumberFormat="1" applyFont="1" applyFill="1" applyBorder="1" applyAlignment="1">
      <alignment vertical="center"/>
    </xf>
    <xf numFmtId="3" fontId="15" fillId="0" borderId="46" xfId="0" applyNumberFormat="1" applyFont="1" applyFill="1" applyBorder="1" applyAlignment="1">
      <alignment horizontal="center" vertical="center"/>
    </xf>
    <xf numFmtId="3" fontId="27" fillId="0" borderId="15" xfId="0" applyNumberFormat="1" applyFont="1" applyFill="1" applyBorder="1" applyAlignment="1">
      <alignment vertical="center"/>
    </xf>
    <xf numFmtId="3" fontId="22" fillId="0" borderId="19" xfId="0" applyNumberFormat="1" applyFont="1" applyBorder="1"/>
    <xf numFmtId="3" fontId="22" fillId="0" borderId="0" xfId="0" applyNumberFormat="1" applyFont="1" applyAlignment="1">
      <alignment horizontal="center"/>
    </xf>
    <xf numFmtId="3" fontId="22" fillId="0" borderId="25" xfId="0" applyNumberFormat="1" applyFont="1" applyFill="1" applyBorder="1" applyAlignment="1">
      <alignment vertical="center"/>
    </xf>
    <xf numFmtId="3" fontId="15" fillId="0" borderId="47" xfId="0" applyNumberFormat="1" applyFont="1" applyFill="1" applyBorder="1"/>
    <xf numFmtId="3" fontId="22" fillId="0" borderId="48" xfId="0" applyNumberFormat="1" applyFont="1" applyFill="1" applyBorder="1"/>
    <xf numFmtId="3" fontId="15" fillId="0" borderId="48" xfId="0" applyNumberFormat="1" applyFont="1" applyFill="1" applyBorder="1" applyAlignment="1">
      <alignment vertical="center"/>
    </xf>
    <xf numFmtId="3" fontId="15" fillId="0" borderId="49" xfId="0" applyNumberFormat="1" applyFont="1" applyFill="1" applyBorder="1" applyAlignment="1">
      <alignment vertical="center"/>
    </xf>
    <xf numFmtId="3" fontId="15" fillId="0" borderId="50" xfId="0" applyNumberFormat="1" applyFont="1" applyFill="1" applyBorder="1" applyAlignment="1">
      <alignment horizontal="center" vertical="center"/>
    </xf>
    <xf numFmtId="3" fontId="15" fillId="0" borderId="47" xfId="0" applyNumberFormat="1" applyFont="1" applyFill="1" applyBorder="1" applyAlignment="1">
      <alignment horizontal="center" vertical="center"/>
    </xf>
    <xf numFmtId="3" fontId="15" fillId="0" borderId="49" xfId="0" applyNumberFormat="1" applyFont="1" applyFill="1" applyBorder="1" applyAlignment="1">
      <alignment horizontal="center" vertical="center"/>
    </xf>
    <xf numFmtId="3" fontId="25" fillId="0" borderId="26" xfId="0" applyNumberFormat="1" applyFont="1" applyFill="1" applyBorder="1"/>
    <xf numFmtId="3" fontId="22" fillId="0" borderId="32" xfId="0" applyNumberFormat="1" applyFont="1" applyFill="1" applyBorder="1"/>
    <xf numFmtId="3" fontId="22" fillId="0" borderId="33" xfId="0" applyNumberFormat="1" applyFont="1" applyFill="1" applyBorder="1" applyAlignment="1">
      <alignment vertical="center"/>
    </xf>
    <xf numFmtId="3" fontId="22" fillId="0" borderId="34" xfId="0" applyNumberFormat="1" applyFont="1" applyFill="1" applyBorder="1" applyAlignment="1">
      <alignment vertical="center"/>
    </xf>
    <xf numFmtId="3" fontId="23" fillId="0" borderId="9" xfId="0" applyNumberFormat="1" applyFont="1" applyFill="1" applyBorder="1" applyAlignment="1">
      <alignment vertical="center"/>
    </xf>
    <xf numFmtId="3" fontId="23" fillId="0" borderId="32" xfId="0" applyNumberFormat="1" applyFont="1" applyFill="1" applyBorder="1" applyAlignment="1">
      <alignment vertical="center"/>
    </xf>
    <xf numFmtId="3" fontId="23" fillId="0" borderId="34" xfId="0" applyNumberFormat="1" applyFont="1" applyFill="1" applyBorder="1" applyAlignment="1">
      <alignment vertical="center"/>
    </xf>
    <xf numFmtId="3" fontId="0" fillId="0" borderId="0" xfId="0" applyNumberFormat="1" applyBorder="1" applyAlignment="1"/>
    <xf numFmtId="3" fontId="22" fillId="0" borderId="0" xfId="0" applyNumberFormat="1" applyFont="1" applyAlignment="1"/>
    <xf numFmtId="3" fontId="29" fillId="0" borderId="0" xfId="0" applyNumberFormat="1" applyFont="1" applyBorder="1"/>
    <xf numFmtId="3" fontId="29" fillId="0" borderId="0" xfId="0" applyNumberFormat="1" applyFont="1"/>
    <xf numFmtId="164" fontId="0" fillId="7" borderId="8" xfId="0" applyNumberFormat="1" applyFill="1" applyBorder="1" applyAlignment="1">
      <alignment horizontal="center" vertical="center"/>
    </xf>
    <xf numFmtId="164" fontId="0" fillId="3" borderId="8" xfId="0" applyNumberFormat="1" applyFill="1" applyBorder="1" applyAlignment="1">
      <alignment horizontal="center" vertical="center"/>
    </xf>
    <xf numFmtId="168" fontId="0" fillId="0" borderId="8" xfId="0" applyNumberForma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0" fontId="0" fillId="4" borderId="8" xfId="0" applyFont="1" applyFill="1" applyBorder="1"/>
    <xf numFmtId="164" fontId="2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 wrapText="1"/>
    </xf>
    <xf numFmtId="0" fontId="0" fillId="0" borderId="8" xfId="0" applyBorder="1" applyAlignment="1">
      <alignment horizontal="center" vertical="center" wrapText="1"/>
    </xf>
    <xf numFmtId="164" fontId="0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164" fontId="0" fillId="0" borderId="8" xfId="0" applyNumberFormat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 wrapText="1"/>
    </xf>
    <xf numFmtId="0" fontId="1" fillId="0" borderId="8" xfId="0" applyFont="1" applyFill="1" applyBorder="1" applyAlignment="1">
      <alignment horizontal="left" vertical="center" wrapText="1"/>
    </xf>
    <xf numFmtId="1" fontId="8" fillId="0" borderId="8" xfId="0" applyNumberFormat="1" applyFont="1" applyBorder="1" applyAlignment="1">
      <alignment horizontal="center" vertical="center"/>
    </xf>
    <xf numFmtId="0" fontId="0" fillId="9" borderId="8" xfId="0" applyFill="1" applyBorder="1" applyAlignment="1">
      <alignment horizontal="center" vertical="center" wrapText="1"/>
    </xf>
    <xf numFmtId="0" fontId="0" fillId="11" borderId="8" xfId="0" applyFill="1" applyBorder="1"/>
    <xf numFmtId="0" fontId="6" fillId="11" borderId="8" xfId="3" applyFill="1" applyBorder="1"/>
    <xf numFmtId="165" fontId="6" fillId="11" borderId="8" xfId="3" applyNumberFormat="1" applyFill="1" applyBorder="1"/>
    <xf numFmtId="164" fontId="0" fillId="2" borderId="8" xfId="0" applyNumberFormat="1" applyFill="1" applyBorder="1" applyAlignment="1">
      <alignment horizontal="center" vertical="center"/>
    </xf>
    <xf numFmtId="9" fontId="0" fillId="2" borderId="8" xfId="0" applyNumberFormat="1" applyFill="1" applyBorder="1" applyAlignment="1">
      <alignment horizontal="center" vertical="center"/>
    </xf>
    <xf numFmtId="168" fontId="0" fillId="2" borderId="8" xfId="0" applyNumberFormat="1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 wrapText="1"/>
    </xf>
    <xf numFmtId="164" fontId="0" fillId="11" borderId="8" xfId="0" applyNumberFormat="1" applyFill="1" applyBorder="1" applyAlignment="1">
      <alignment horizontal="center"/>
    </xf>
    <xf numFmtId="9" fontId="0" fillId="0" borderId="8" xfId="2" applyFont="1" applyBorder="1" applyAlignment="1">
      <alignment horizontal="center"/>
    </xf>
    <xf numFmtId="164" fontId="0" fillId="11" borderId="8" xfId="0" applyNumberFormat="1" applyFill="1" applyBorder="1" applyAlignment="1">
      <alignment horizontal="center" vertical="center"/>
    </xf>
    <xf numFmtId="165" fontId="6" fillId="10" borderId="1" xfId="3" applyNumberFormat="1" applyFill="1" applyBorder="1" applyAlignment="1">
      <alignment horizontal="center" vertical="center"/>
    </xf>
    <xf numFmtId="4" fontId="6" fillId="10" borderId="1" xfId="3" applyNumberFormat="1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center" vertical="center"/>
    </xf>
    <xf numFmtId="3" fontId="9" fillId="0" borderId="4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3" fontId="9" fillId="0" borderId="12" xfId="0" applyNumberFormat="1" applyFont="1" applyBorder="1" applyAlignment="1">
      <alignment horizontal="center" vertical="center"/>
    </xf>
    <xf numFmtId="3" fontId="9" fillId="0" borderId="13" xfId="0" applyNumberFormat="1" applyFont="1" applyBorder="1" applyAlignment="1">
      <alignment horizontal="center" vertical="center"/>
    </xf>
    <xf numFmtId="3" fontId="9" fillId="0" borderId="32" xfId="0" applyNumberFormat="1" applyFont="1" applyBorder="1" applyAlignment="1">
      <alignment horizontal="center" vertical="center"/>
    </xf>
    <xf numFmtId="3" fontId="9" fillId="0" borderId="33" xfId="0" applyNumberFormat="1" applyFont="1" applyBorder="1" applyAlignment="1">
      <alignment horizontal="center" vertical="center"/>
    </xf>
    <xf numFmtId="3" fontId="9" fillId="0" borderId="34" xfId="0" applyNumberFormat="1" applyFont="1" applyBorder="1" applyAlignment="1">
      <alignment horizontal="center" vertical="center"/>
    </xf>
    <xf numFmtId="3" fontId="11" fillId="0" borderId="19" xfId="0" applyNumberFormat="1" applyFont="1" applyBorder="1" applyAlignment="1">
      <alignment horizontal="left" wrapText="1"/>
    </xf>
    <xf numFmtId="3" fontId="11" fillId="0" borderId="20" xfId="0" applyNumberFormat="1" applyFont="1" applyBorder="1" applyAlignment="1">
      <alignment horizontal="left" wrapText="1"/>
    </xf>
    <xf numFmtId="3" fontId="28" fillId="0" borderId="0" xfId="0" applyNumberFormat="1" applyFont="1" applyFill="1" applyBorder="1" applyAlignment="1">
      <alignment horizontal="center" vertical="center" wrapText="1"/>
    </xf>
    <xf numFmtId="3" fontId="28" fillId="0" borderId="27" xfId="0" applyNumberFormat="1" applyFont="1" applyFill="1" applyBorder="1" applyAlignment="1">
      <alignment horizontal="center" vertical="center" wrapText="1"/>
    </xf>
    <xf numFmtId="3" fontId="28" fillId="0" borderId="33" xfId="0" applyNumberFormat="1" applyFont="1" applyFill="1" applyBorder="1" applyAlignment="1">
      <alignment horizontal="center" vertical="center" wrapText="1"/>
    </xf>
    <xf numFmtId="3" fontId="28" fillId="0" borderId="34" xfId="0" applyNumberFormat="1" applyFont="1" applyFill="1" applyBorder="1" applyAlignment="1">
      <alignment horizontal="center" vertical="center" wrapText="1"/>
    </xf>
    <xf numFmtId="3" fontId="25" fillId="0" borderId="0" xfId="0" applyNumberFormat="1" applyFont="1" applyFill="1" applyBorder="1" applyAlignment="1">
      <alignment horizontal="center" vertical="center" wrapText="1"/>
    </xf>
    <xf numFmtId="3" fontId="25" fillId="0" borderId="27" xfId="0" applyNumberFormat="1" applyFont="1" applyFill="1" applyBorder="1" applyAlignment="1">
      <alignment horizontal="center" vertical="center" wrapText="1"/>
    </xf>
    <xf numFmtId="3" fontId="25" fillId="0" borderId="33" xfId="0" applyNumberFormat="1" applyFont="1" applyFill="1" applyBorder="1" applyAlignment="1">
      <alignment horizontal="center" vertical="center" wrapText="1"/>
    </xf>
    <xf numFmtId="3" fontId="25" fillId="0" borderId="34" xfId="0" applyNumberFormat="1" applyFont="1" applyFill="1" applyBorder="1" applyAlignment="1">
      <alignment horizontal="center" vertical="center" wrapText="1"/>
    </xf>
    <xf numFmtId="3" fontId="25" fillId="0" borderId="40" xfId="0" applyNumberFormat="1" applyFont="1" applyFill="1" applyBorder="1" applyAlignment="1">
      <alignment horizontal="center" vertical="center" wrapText="1"/>
    </xf>
    <xf numFmtId="3" fontId="25" fillId="0" borderId="41" xfId="0" applyNumberFormat="1" applyFont="1" applyFill="1" applyBorder="1" applyAlignment="1">
      <alignment horizontal="center" vertical="center" wrapText="1"/>
    </xf>
    <xf numFmtId="3" fontId="25" fillId="0" borderId="51" xfId="0" applyNumberFormat="1" applyFont="1" applyFill="1" applyBorder="1" applyAlignment="1">
      <alignment horizontal="center" vertical="center" wrapText="1"/>
    </xf>
    <xf numFmtId="3" fontId="25" fillId="0" borderId="52" xfId="0" applyNumberFormat="1" applyFont="1" applyFill="1" applyBorder="1" applyAlignment="1">
      <alignment horizontal="center" vertical="center" wrapText="1"/>
    </xf>
    <xf numFmtId="3" fontId="20" fillId="0" borderId="5" xfId="0" applyNumberFormat="1" applyFont="1" applyFill="1" applyBorder="1" applyAlignment="1">
      <alignment horizontal="center" vertical="center"/>
    </xf>
    <xf numFmtId="3" fontId="20" fillId="0" borderId="12" xfId="0" applyNumberFormat="1" applyFont="1" applyFill="1" applyBorder="1" applyAlignment="1">
      <alignment horizontal="center" vertical="center"/>
    </xf>
    <xf numFmtId="3" fontId="20" fillId="0" borderId="13" xfId="0" applyNumberFormat="1" applyFont="1" applyFill="1" applyBorder="1" applyAlignment="1">
      <alignment horizontal="center" vertical="center"/>
    </xf>
    <xf numFmtId="167" fontId="21" fillId="0" borderId="6" xfId="0" applyNumberFormat="1" applyFont="1" applyFill="1" applyBorder="1" applyAlignment="1">
      <alignment horizontal="center" vertical="center"/>
    </xf>
    <xf numFmtId="167" fontId="21" fillId="0" borderId="9" xfId="0" applyNumberFormat="1" applyFont="1" applyFill="1" applyBorder="1" applyAlignment="1">
      <alignment horizontal="center" vertical="center"/>
    </xf>
    <xf numFmtId="3" fontId="20" fillId="0" borderId="32" xfId="0" applyNumberFormat="1" applyFont="1" applyFill="1" applyBorder="1" applyAlignment="1">
      <alignment horizontal="center" vertical="center"/>
    </xf>
    <xf numFmtId="3" fontId="20" fillId="0" borderId="33" xfId="0" applyNumberFormat="1" applyFont="1" applyFill="1" applyBorder="1" applyAlignment="1">
      <alignment horizontal="center" vertical="center"/>
    </xf>
    <xf numFmtId="3" fontId="20" fillId="0" borderId="34" xfId="0" applyNumberFormat="1" applyFont="1" applyFill="1" applyBorder="1" applyAlignment="1">
      <alignment horizontal="center" vertical="center"/>
    </xf>
    <xf numFmtId="164" fontId="30" fillId="13" borderId="8" xfId="0" applyNumberFormat="1" applyFont="1" applyFill="1" applyBorder="1" applyAlignment="1">
      <alignment horizontal="center" vertical="center"/>
    </xf>
    <xf numFmtId="164" fontId="0" fillId="0" borderId="53" xfId="0" applyNumberFormat="1" applyFill="1" applyBorder="1" applyAlignment="1">
      <alignment horizontal="center" vertical="center"/>
    </xf>
    <xf numFmtId="164" fontId="0" fillId="0" borderId="8" xfId="0" quotePrefix="1" applyNumberFormat="1" applyBorder="1" applyAlignment="1">
      <alignment horizontal="center" vertical="center"/>
    </xf>
    <xf numFmtId="164" fontId="0" fillId="0" borderId="11" xfId="0" applyNumberFormat="1" applyFill="1" applyBorder="1" applyAlignment="1">
      <alignment horizontal="center" vertical="center"/>
    </xf>
  </cellXfs>
  <cellStyles count="5">
    <cellStyle name="Lien hypertexte" xfId="4" builtinId="8"/>
    <cellStyle name="Milliers" xfId="1" builtinId="3"/>
    <cellStyle name="Normal" xfId="0" builtinId="0"/>
    <cellStyle name="Normal 2" xfId="3"/>
    <cellStyle name="Pourcentage" xfId="2" builtinId="5"/>
  </cellStyles>
  <dxfs count="1"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266700</xdr:colOff>
      <xdr:row>16</xdr:row>
      <xdr:rowOff>114300</xdr:rowOff>
    </xdr:from>
    <xdr:to>
      <xdr:col>9</xdr:col>
      <xdr:colOff>31750</xdr:colOff>
      <xdr:row>25</xdr:row>
      <xdr:rowOff>19050</xdr:rowOff>
    </xdr:to>
    <xdr:sp macro="" textlink="">
      <xdr:nvSpPr>
        <xdr:cNvPr id="2" name="ZoneTexte 1"/>
        <xdr:cNvSpPr txBox="1"/>
      </xdr:nvSpPr>
      <xdr:spPr>
        <a:xfrm>
          <a:off x="4292600" y="4565650"/>
          <a:ext cx="5238750" cy="1676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pour tester tu saisis manuellement en K26  car avec l'alea ....</a:t>
          </a:r>
        </a:p>
        <a:p>
          <a:r>
            <a:rPr lang="fr-FR" sz="1100"/>
            <a:t> je te laisse remettre en etat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2"/>
  <sheetViews>
    <sheetView tabSelected="1" workbookViewId="0">
      <selection activeCell="J10" sqref="J10"/>
    </sheetView>
  </sheetViews>
  <sheetFormatPr baseColWidth="10" defaultRowHeight="14.5"/>
  <cols>
    <col min="1" max="1" width="19.6328125" customWidth="1"/>
    <col min="2" max="2" width="12.08984375" customWidth="1"/>
    <col min="3" max="3" width="12.26953125" customWidth="1"/>
    <col min="4" max="4" width="13.6328125" customWidth="1"/>
    <col min="5" max="5" width="16" customWidth="1"/>
    <col min="6" max="6" width="13.90625" customWidth="1"/>
    <col min="7" max="7" width="13.6328125" customWidth="1"/>
    <col min="8" max="8" width="16.26953125" customWidth="1"/>
    <col min="9" max="9" width="18.54296875" customWidth="1"/>
    <col min="10" max="10" width="13.08984375" customWidth="1"/>
    <col min="11" max="11" width="18.1796875" customWidth="1"/>
    <col min="12" max="12" width="14.54296875" customWidth="1"/>
  </cols>
  <sheetData>
    <row r="1" spans="1:11" ht="15.5" thickTop="1" thickBot="1">
      <c r="A1" s="23" t="s">
        <v>52</v>
      </c>
      <c r="B1" s="16" t="s">
        <v>53</v>
      </c>
      <c r="C1" s="16" t="s">
        <v>54</v>
      </c>
      <c r="D1" s="16" t="s">
        <v>55</v>
      </c>
      <c r="E1" s="16" t="s">
        <v>56</v>
      </c>
      <c r="F1" s="16" t="s">
        <v>57</v>
      </c>
      <c r="G1" s="16" t="s">
        <v>58</v>
      </c>
      <c r="H1" s="16" t="s">
        <v>61</v>
      </c>
      <c r="I1" s="16" t="s">
        <v>59</v>
      </c>
      <c r="J1" s="16" t="s">
        <v>60</v>
      </c>
      <c r="K1" s="385" t="s">
        <v>357</v>
      </c>
    </row>
    <row r="2" spans="1:11" ht="15.5" thickTop="1" thickBot="1">
      <c r="A2" s="27" t="s">
        <v>47</v>
      </c>
      <c r="B2" s="17">
        <v>1000</v>
      </c>
      <c r="C2" s="17">
        <v>1000</v>
      </c>
      <c r="D2" s="17">
        <v>1000</v>
      </c>
      <c r="E2" s="17">
        <v>1000</v>
      </c>
      <c r="F2" s="17">
        <v>1000</v>
      </c>
      <c r="G2" s="17">
        <v>1000</v>
      </c>
      <c r="H2" s="17">
        <v>1000</v>
      </c>
      <c r="I2" s="17">
        <v>1000</v>
      </c>
      <c r="J2" s="17">
        <v>1000</v>
      </c>
      <c r="K2" s="382">
        <f>SUM(B2:J2)</f>
        <v>9000</v>
      </c>
    </row>
    <row r="3" spans="1:11" ht="47.5" customHeight="1" thickTop="1" thickBot="1">
      <c r="A3" s="27" t="s">
        <v>48</v>
      </c>
      <c r="B3" s="17">
        <f t="shared" ref="B3:J3" si="0">B2*12</f>
        <v>12000</v>
      </c>
      <c r="C3" s="17">
        <f t="shared" si="0"/>
        <v>12000</v>
      </c>
      <c r="D3" s="17">
        <f t="shared" si="0"/>
        <v>12000</v>
      </c>
      <c r="E3" s="17">
        <f t="shared" si="0"/>
        <v>12000</v>
      </c>
      <c r="F3" s="17">
        <f t="shared" si="0"/>
        <v>12000</v>
      </c>
      <c r="G3" s="17">
        <f t="shared" si="0"/>
        <v>12000</v>
      </c>
      <c r="H3" s="17">
        <f t="shared" si="0"/>
        <v>12000</v>
      </c>
      <c r="I3" s="17">
        <f t="shared" si="0"/>
        <v>12000</v>
      </c>
      <c r="J3" s="17">
        <f t="shared" si="0"/>
        <v>12000</v>
      </c>
      <c r="K3" s="382">
        <f>SUM(B3:J3)</f>
        <v>108000</v>
      </c>
    </row>
    <row r="4" spans="1:11" ht="22" customHeight="1" thickTop="1" thickBot="1">
      <c r="A4" s="28" t="s">
        <v>19</v>
      </c>
      <c r="B4" s="18">
        <f t="shared" ref="B4:J4" si="1">$D$11</f>
        <v>0.2</v>
      </c>
      <c r="C4" s="18">
        <f t="shared" si="1"/>
        <v>0.2</v>
      </c>
      <c r="D4" s="18">
        <f t="shared" si="1"/>
        <v>0.2</v>
      </c>
      <c r="E4" s="18">
        <f t="shared" si="1"/>
        <v>0.2</v>
      </c>
      <c r="F4" s="18">
        <f t="shared" si="1"/>
        <v>0.2</v>
      </c>
      <c r="G4" s="18">
        <f t="shared" si="1"/>
        <v>0.2</v>
      </c>
      <c r="H4" s="18">
        <f t="shared" si="1"/>
        <v>0.2</v>
      </c>
      <c r="I4" s="18">
        <f t="shared" si="1"/>
        <v>0.2</v>
      </c>
      <c r="J4" s="18">
        <f t="shared" si="1"/>
        <v>0.2</v>
      </c>
      <c r="K4" s="383">
        <f>AVERAGE(B4:J4)</f>
        <v>0.19999999999999998</v>
      </c>
    </row>
    <row r="5" spans="1:11" ht="47.5" customHeight="1" thickTop="1" thickBot="1">
      <c r="A5" s="29" t="s">
        <v>49</v>
      </c>
      <c r="B5" s="17" t="e">
        <f t="shared" ref="B5:J5" si="2">B3+B43</f>
        <v>#REF!</v>
      </c>
      <c r="C5" s="17">
        <f t="shared" si="2"/>
        <v>12000</v>
      </c>
      <c r="D5" s="17" t="e">
        <f t="shared" si="2"/>
        <v>#VALUE!</v>
      </c>
      <c r="E5" s="17" t="e">
        <f t="shared" si="2"/>
        <v>#VALUE!</v>
      </c>
      <c r="F5" s="17" t="e">
        <f t="shared" si="2"/>
        <v>#VALUE!</v>
      </c>
      <c r="G5" s="17" t="e">
        <f t="shared" si="2"/>
        <v>#VALUE!</v>
      </c>
      <c r="H5" s="17" t="e">
        <f t="shared" si="2"/>
        <v>#VALUE!</v>
      </c>
      <c r="I5" s="17" t="e">
        <f t="shared" si="2"/>
        <v>#VALUE!</v>
      </c>
      <c r="J5" s="17" t="e">
        <f t="shared" si="2"/>
        <v>#VALUE!</v>
      </c>
      <c r="K5" s="382" t="e">
        <f>SUM(B5:J5)</f>
        <v>#REF!</v>
      </c>
    </row>
    <row r="6" spans="1:11" ht="34" customHeight="1" thickTop="1" thickBot="1">
      <c r="A6" s="29" t="s">
        <v>50</v>
      </c>
      <c r="B6" s="17" t="e">
        <f t="shared" ref="B6:J6" si="3">B5*(1+$F$10)</f>
        <v>#REF!</v>
      </c>
      <c r="C6" s="17">
        <f t="shared" si="3"/>
        <v>17400</v>
      </c>
      <c r="D6" s="17" t="e">
        <f t="shared" si="3"/>
        <v>#VALUE!</v>
      </c>
      <c r="E6" s="17" t="e">
        <f t="shared" si="3"/>
        <v>#VALUE!</v>
      </c>
      <c r="F6" s="17" t="e">
        <f t="shared" si="3"/>
        <v>#VALUE!</v>
      </c>
      <c r="G6" s="17" t="e">
        <f t="shared" si="3"/>
        <v>#VALUE!</v>
      </c>
      <c r="H6" s="17" t="e">
        <f t="shared" si="3"/>
        <v>#VALUE!</v>
      </c>
      <c r="I6" s="17" t="e">
        <f t="shared" si="3"/>
        <v>#VALUE!</v>
      </c>
      <c r="J6" s="17" t="e">
        <f t="shared" si="3"/>
        <v>#VALUE!</v>
      </c>
      <c r="K6" s="382" t="e">
        <f>SUM(B6:J6)</f>
        <v>#REF!</v>
      </c>
    </row>
    <row r="7" spans="1:11" ht="29" customHeight="1" thickTop="1" thickBot="1">
      <c r="A7" s="29" t="s">
        <v>51</v>
      </c>
      <c r="B7" s="360" t="str">
        <f>IFERROR(B26/B6,"")</f>
        <v/>
      </c>
      <c r="C7" s="360">
        <f t="shared" ref="C7:J7" si="4">IFERROR(C26/C6,"")</f>
        <v>0</v>
      </c>
      <c r="D7" s="360" t="str">
        <f t="shared" si="4"/>
        <v/>
      </c>
      <c r="E7" s="360" t="str">
        <f t="shared" si="4"/>
        <v/>
      </c>
      <c r="F7" s="360" t="str">
        <f t="shared" si="4"/>
        <v/>
      </c>
      <c r="G7" s="360" t="str">
        <f t="shared" si="4"/>
        <v/>
      </c>
      <c r="H7" s="360" t="str">
        <f t="shared" si="4"/>
        <v/>
      </c>
      <c r="I7" s="360" t="str">
        <f t="shared" si="4"/>
        <v/>
      </c>
      <c r="J7" s="360" t="str">
        <f t="shared" si="4"/>
        <v/>
      </c>
      <c r="K7" s="384">
        <f>AVERAGE(B7:J7)</f>
        <v>0</v>
      </c>
    </row>
    <row r="8" spans="1:11" ht="15.5" thickTop="1" thickBot="1"/>
    <row r="9" spans="1:11" ht="15.5" thickTop="1" thickBot="1">
      <c r="B9" s="16" t="s">
        <v>356</v>
      </c>
      <c r="D9" s="16" t="s">
        <v>20</v>
      </c>
      <c r="F9" s="16" t="s">
        <v>21</v>
      </c>
      <c r="H9" s="19" t="s">
        <v>22</v>
      </c>
    </row>
    <row r="10" spans="1:11" ht="15.5" thickTop="1" thickBot="1">
      <c r="B10" s="15">
        <v>9</v>
      </c>
      <c r="D10" s="30">
        <v>0.1</v>
      </c>
      <c r="F10" s="30">
        <v>0.45</v>
      </c>
      <c r="H10" s="31">
        <v>1345.4</v>
      </c>
    </row>
    <row r="11" spans="1:11" ht="15.5" thickTop="1" thickBot="1">
      <c r="B11" s="26"/>
      <c r="C11" s="26"/>
      <c r="D11" s="30">
        <v>0.2</v>
      </c>
      <c r="E11" s="26"/>
      <c r="F11" s="26"/>
      <c r="G11" s="26"/>
      <c r="H11" s="26"/>
      <c r="I11" s="26"/>
      <c r="J11" s="26"/>
    </row>
    <row r="12" spans="1:11" ht="15.5" thickTop="1" thickBot="1"/>
    <row r="13" spans="1:11" ht="15.5" thickTop="1" thickBot="1">
      <c r="A13" s="23" t="s">
        <v>38</v>
      </c>
      <c r="B13" s="16" t="s">
        <v>53</v>
      </c>
      <c r="C13" s="16" t="s">
        <v>54</v>
      </c>
      <c r="D13" s="16" t="s">
        <v>55</v>
      </c>
      <c r="E13" s="16" t="s">
        <v>56</v>
      </c>
      <c r="F13" s="16" t="s">
        <v>57</v>
      </c>
      <c r="G13" s="16" t="s">
        <v>58</v>
      </c>
      <c r="H13" s="16" t="s">
        <v>61</v>
      </c>
      <c r="I13" s="16" t="s">
        <v>59</v>
      </c>
      <c r="J13" s="16" t="s">
        <v>60</v>
      </c>
      <c r="K13" s="16" t="s">
        <v>0</v>
      </c>
    </row>
    <row r="14" spans="1:11" ht="15.5" thickTop="1" thickBot="1">
      <c r="A14" s="21" t="s">
        <v>23</v>
      </c>
      <c r="B14" s="17"/>
      <c r="D14" s="425" t="s">
        <v>358</v>
      </c>
      <c r="E14" s="425" t="s">
        <v>358</v>
      </c>
      <c r="F14" s="425" t="s">
        <v>358</v>
      </c>
      <c r="G14" s="425" t="s">
        <v>358</v>
      </c>
      <c r="H14" s="425" t="s">
        <v>358</v>
      </c>
      <c r="I14" s="425" t="s">
        <v>358</v>
      </c>
      <c r="J14" s="425" t="s">
        <v>358</v>
      </c>
      <c r="K14" s="17">
        <v>300000</v>
      </c>
    </row>
    <row r="15" spans="1:11" ht="15.5" thickTop="1" thickBot="1">
      <c r="A15" s="21" t="s">
        <v>24</v>
      </c>
      <c r="B15" s="17"/>
      <c r="C15" s="17"/>
      <c r="D15" s="425" t="s">
        <v>358</v>
      </c>
      <c r="E15" s="425" t="s">
        <v>358</v>
      </c>
      <c r="F15" s="425" t="s">
        <v>358</v>
      </c>
      <c r="G15" s="425" t="s">
        <v>358</v>
      </c>
      <c r="H15" s="425" t="s">
        <v>358</v>
      </c>
      <c r="I15" s="425" t="s">
        <v>358</v>
      </c>
      <c r="J15" s="425" t="s">
        <v>358</v>
      </c>
      <c r="K15" s="17">
        <f t="shared" ref="K15:K26" si="5">SUM(B15:J15)</f>
        <v>0</v>
      </c>
    </row>
    <row r="16" spans="1:11" ht="15.5" thickTop="1" thickBot="1">
      <c r="A16" s="21" t="s">
        <v>25</v>
      </c>
      <c r="B16" s="17"/>
      <c r="C16" s="17"/>
      <c r="D16" s="425" t="s">
        <v>358</v>
      </c>
      <c r="E16" s="425" t="s">
        <v>358</v>
      </c>
      <c r="F16" s="425" t="s">
        <v>358</v>
      </c>
      <c r="G16" s="425" t="s">
        <v>358</v>
      </c>
      <c r="H16" s="425" t="s">
        <v>358</v>
      </c>
      <c r="I16" s="425" t="s">
        <v>358</v>
      </c>
      <c r="J16" s="425" t="s">
        <v>358</v>
      </c>
      <c r="K16" s="17">
        <f t="shared" si="5"/>
        <v>0</v>
      </c>
    </row>
    <row r="17" spans="1:11" ht="15.5" thickTop="1" thickBot="1">
      <c r="A17" s="21" t="s">
        <v>26</v>
      </c>
      <c r="B17" s="17"/>
      <c r="C17" s="17"/>
      <c r="D17" s="425" t="s">
        <v>358</v>
      </c>
      <c r="E17" s="425" t="s">
        <v>358</v>
      </c>
      <c r="F17" s="425" t="s">
        <v>358</v>
      </c>
      <c r="G17" s="425" t="s">
        <v>358</v>
      </c>
      <c r="H17" s="425" t="s">
        <v>358</v>
      </c>
      <c r="I17" s="425" t="s">
        <v>358</v>
      </c>
      <c r="J17" s="425" t="s">
        <v>358</v>
      </c>
      <c r="K17" s="17">
        <f t="shared" si="5"/>
        <v>0</v>
      </c>
    </row>
    <row r="18" spans="1:11" ht="15.5" thickTop="1" thickBot="1">
      <c r="A18" s="21" t="s">
        <v>27</v>
      </c>
      <c r="B18" s="17"/>
      <c r="C18" s="17"/>
      <c r="D18" s="425" t="s">
        <v>358</v>
      </c>
      <c r="E18" s="425" t="s">
        <v>358</v>
      </c>
      <c r="F18" s="425" t="s">
        <v>358</v>
      </c>
      <c r="G18" s="425" t="s">
        <v>358</v>
      </c>
      <c r="H18" s="425" t="s">
        <v>358</v>
      </c>
      <c r="I18" s="425" t="s">
        <v>358</v>
      </c>
      <c r="J18" s="425" t="s">
        <v>358</v>
      </c>
      <c r="K18" s="17">
        <f t="shared" si="5"/>
        <v>0</v>
      </c>
    </row>
    <row r="19" spans="1:11" ht="15.5" thickTop="1" thickBot="1">
      <c r="A19" s="21" t="s">
        <v>28</v>
      </c>
      <c r="B19" s="17"/>
      <c r="C19" s="17"/>
      <c r="D19" s="425" t="s">
        <v>358</v>
      </c>
      <c r="E19" s="425" t="s">
        <v>358</v>
      </c>
      <c r="F19" s="425" t="s">
        <v>358</v>
      </c>
      <c r="G19" s="425" t="s">
        <v>358</v>
      </c>
      <c r="H19" s="425" t="s">
        <v>358</v>
      </c>
      <c r="I19" s="425" t="s">
        <v>358</v>
      </c>
      <c r="J19" s="425" t="s">
        <v>358</v>
      </c>
      <c r="K19" s="17">
        <f t="shared" si="5"/>
        <v>0</v>
      </c>
    </row>
    <row r="20" spans="1:11" ht="15.5" thickTop="1" thickBot="1">
      <c r="A20" s="21" t="s">
        <v>29</v>
      </c>
      <c r="B20" s="17"/>
      <c r="C20" s="17"/>
      <c r="D20" s="425" t="s">
        <v>358</v>
      </c>
      <c r="E20" s="425" t="s">
        <v>358</v>
      </c>
      <c r="F20" s="425" t="s">
        <v>358</v>
      </c>
      <c r="G20" s="425" t="s">
        <v>358</v>
      </c>
      <c r="H20" s="425" t="s">
        <v>358</v>
      </c>
      <c r="I20" s="425" t="s">
        <v>358</v>
      </c>
      <c r="J20" s="425" t="s">
        <v>358</v>
      </c>
      <c r="K20" s="17">
        <f t="shared" si="5"/>
        <v>0</v>
      </c>
    </row>
    <row r="21" spans="1:11" ht="15.5" thickTop="1" thickBot="1">
      <c r="A21" s="21" t="s">
        <v>30</v>
      </c>
      <c r="B21" s="17"/>
      <c r="C21" s="17"/>
      <c r="D21" s="425" t="s">
        <v>358</v>
      </c>
      <c r="E21" s="425" t="s">
        <v>358</v>
      </c>
      <c r="F21" s="425" t="s">
        <v>358</v>
      </c>
      <c r="G21" s="425" t="s">
        <v>358</v>
      </c>
      <c r="H21" s="425" t="s">
        <v>358</v>
      </c>
      <c r="I21" s="425" t="s">
        <v>358</v>
      </c>
      <c r="J21" s="425" t="s">
        <v>358</v>
      </c>
      <c r="K21" s="17">
        <f t="shared" si="5"/>
        <v>0</v>
      </c>
    </row>
    <row r="22" spans="1:11" ht="15.5" thickTop="1" thickBot="1">
      <c r="A22" s="21" t="s">
        <v>31</v>
      </c>
      <c r="B22" s="17"/>
      <c r="C22" s="17"/>
      <c r="D22" s="425" t="s">
        <v>358</v>
      </c>
      <c r="E22" s="425" t="s">
        <v>358</v>
      </c>
      <c r="F22" s="425" t="s">
        <v>358</v>
      </c>
      <c r="G22" s="425" t="s">
        <v>358</v>
      </c>
      <c r="H22" s="425" t="s">
        <v>358</v>
      </c>
      <c r="I22" s="425" t="s">
        <v>358</v>
      </c>
      <c r="J22" s="425" t="s">
        <v>358</v>
      </c>
      <c r="K22" s="17">
        <f t="shared" si="5"/>
        <v>0</v>
      </c>
    </row>
    <row r="23" spans="1:11" ht="15.5" thickTop="1" thickBot="1">
      <c r="A23" s="21" t="s">
        <v>32</v>
      </c>
      <c r="B23" s="17"/>
      <c r="C23" s="17"/>
      <c r="D23" s="425" t="s">
        <v>358</v>
      </c>
      <c r="E23" s="425" t="s">
        <v>358</v>
      </c>
      <c r="F23" s="425" t="s">
        <v>358</v>
      </c>
      <c r="G23" s="425" t="s">
        <v>358</v>
      </c>
      <c r="H23" s="425" t="s">
        <v>358</v>
      </c>
      <c r="I23" s="425" t="s">
        <v>358</v>
      </c>
      <c r="J23" s="425" t="s">
        <v>358</v>
      </c>
      <c r="K23" s="17">
        <f t="shared" si="5"/>
        <v>0</v>
      </c>
    </row>
    <row r="24" spans="1:11" ht="15.5" thickTop="1" thickBot="1">
      <c r="A24" s="21" t="s">
        <v>33</v>
      </c>
      <c r="B24" s="17"/>
      <c r="C24" s="17"/>
      <c r="D24" s="425" t="s">
        <v>358</v>
      </c>
      <c r="E24" s="425" t="s">
        <v>358</v>
      </c>
      <c r="F24" s="425" t="s">
        <v>358</v>
      </c>
      <c r="G24" s="425" t="s">
        <v>358</v>
      </c>
      <c r="H24" s="425" t="s">
        <v>358</v>
      </c>
      <c r="I24" s="425" t="s">
        <v>358</v>
      </c>
      <c r="J24" s="425" t="s">
        <v>358</v>
      </c>
      <c r="K24" s="17">
        <f t="shared" si="5"/>
        <v>0</v>
      </c>
    </row>
    <row r="25" spans="1:11" ht="15.5" thickTop="1" thickBot="1">
      <c r="A25" s="21" t="s">
        <v>34</v>
      </c>
      <c r="B25" s="17"/>
      <c r="C25" s="17"/>
      <c r="D25" s="425" t="s">
        <v>358</v>
      </c>
      <c r="E25" s="425" t="s">
        <v>358</v>
      </c>
      <c r="F25" s="425" t="s">
        <v>358</v>
      </c>
      <c r="G25" s="425" t="s">
        <v>358</v>
      </c>
      <c r="H25" s="425" t="s">
        <v>358</v>
      </c>
      <c r="I25" s="425" t="s">
        <v>358</v>
      </c>
      <c r="J25" s="425" t="s">
        <v>358</v>
      </c>
      <c r="K25" s="17">
        <f t="shared" si="5"/>
        <v>0</v>
      </c>
    </row>
    <row r="26" spans="1:11" ht="24.5" thickTop="1" thickBot="1">
      <c r="A26" s="21" t="s">
        <v>40</v>
      </c>
      <c r="B26" s="17"/>
      <c r="C26" s="17"/>
      <c r="D26" s="425" t="s">
        <v>358</v>
      </c>
      <c r="E26" s="425" t="s">
        <v>358</v>
      </c>
      <c r="F26" s="425" t="s">
        <v>358</v>
      </c>
      <c r="G26" s="425" t="s">
        <v>358</v>
      </c>
      <c r="H26" s="425" t="s">
        <v>358</v>
      </c>
      <c r="I26" s="425" t="s">
        <v>358</v>
      </c>
      <c r="J26" s="425" t="s">
        <v>358</v>
      </c>
      <c r="K26" s="423">
        <v>231000</v>
      </c>
    </row>
    <row r="27" spans="1:11" ht="16" customHeight="1" thickTop="1"/>
    <row r="28" spans="1:11" ht="15" thickBot="1"/>
    <row r="29" spans="1:11" ht="15.5" thickTop="1" thickBot="1">
      <c r="A29" s="23" t="s">
        <v>39</v>
      </c>
      <c r="B29" s="16" t="s">
        <v>53</v>
      </c>
      <c r="C29" s="16" t="s">
        <v>54</v>
      </c>
      <c r="D29" s="16" t="s">
        <v>55</v>
      </c>
      <c r="E29" s="16" t="s">
        <v>56</v>
      </c>
      <c r="F29" s="16" t="s">
        <v>57</v>
      </c>
      <c r="G29" s="16" t="s">
        <v>58</v>
      </c>
      <c r="H29" s="16" t="s">
        <v>61</v>
      </c>
      <c r="I29" s="16" t="s">
        <v>59</v>
      </c>
      <c r="J29" s="16" t="s">
        <v>60</v>
      </c>
      <c r="K29" s="16" t="s">
        <v>18</v>
      </c>
    </row>
    <row r="30" spans="1:11" ht="15.5" thickTop="1" thickBot="1">
      <c r="A30" s="21" t="s">
        <v>23</v>
      </c>
      <c r="B30" s="17" t="e">
        <f>#REF!*$B$4</f>
        <v>#REF!</v>
      </c>
      <c r="C30" s="17">
        <f>B14*$C$4</f>
        <v>0</v>
      </c>
      <c r="D30" s="17" t="e">
        <f t="shared" ref="D30:D41" si="6">D14*$D$4</f>
        <v>#VALUE!</v>
      </c>
      <c r="E30" s="17" t="e">
        <f t="shared" ref="E30:E41" si="7">E14*$E$4</f>
        <v>#VALUE!</v>
      </c>
      <c r="F30" s="17" t="e">
        <f t="shared" ref="F30:F41" si="8">F14*$F$4</f>
        <v>#VALUE!</v>
      </c>
      <c r="G30" s="17" t="e">
        <f t="shared" ref="G30:G41" si="9">G14*$G$4</f>
        <v>#VALUE!</v>
      </c>
      <c r="H30" s="17" t="e">
        <f t="shared" ref="H30:H41" si="10">H14*$H$4</f>
        <v>#VALUE!</v>
      </c>
      <c r="I30" s="17" t="e">
        <f t="shared" ref="I30:I41" si="11">I14*$I$4</f>
        <v>#VALUE!</v>
      </c>
      <c r="J30" s="17" t="e">
        <f t="shared" ref="J30:J41" si="12">J14*$J$4</f>
        <v>#VALUE!</v>
      </c>
      <c r="K30" s="24" t="e">
        <f>SUM(B30:J30)</f>
        <v>#REF!</v>
      </c>
    </row>
    <row r="31" spans="1:11" ht="15.5" thickTop="1" thickBot="1">
      <c r="A31" s="21" t="s">
        <v>24</v>
      </c>
      <c r="B31" s="17">
        <f t="shared" ref="B30:B41" si="13">B15*$B$4</f>
        <v>0</v>
      </c>
      <c r="C31" s="17">
        <f t="shared" ref="C30:C41" si="14">C15*$C$4</f>
        <v>0</v>
      </c>
      <c r="D31" s="17" t="e">
        <f t="shared" si="6"/>
        <v>#VALUE!</v>
      </c>
      <c r="E31" s="17" t="e">
        <f t="shared" si="7"/>
        <v>#VALUE!</v>
      </c>
      <c r="F31" s="17" t="e">
        <f t="shared" si="8"/>
        <v>#VALUE!</v>
      </c>
      <c r="G31" s="17" t="e">
        <f t="shared" si="9"/>
        <v>#VALUE!</v>
      </c>
      <c r="H31" s="17" t="e">
        <f t="shared" si="10"/>
        <v>#VALUE!</v>
      </c>
      <c r="I31" s="17" t="e">
        <f t="shared" si="11"/>
        <v>#VALUE!</v>
      </c>
      <c r="J31" s="17" t="e">
        <f t="shared" si="12"/>
        <v>#VALUE!</v>
      </c>
      <c r="K31" s="24" t="e">
        <f t="shared" ref="K31:K43" si="15">SUM(B31:J31)</f>
        <v>#VALUE!</v>
      </c>
    </row>
    <row r="32" spans="1:11" ht="15.5" thickTop="1" thickBot="1">
      <c r="A32" s="21" t="s">
        <v>25</v>
      </c>
      <c r="B32" s="17">
        <f t="shared" si="13"/>
        <v>0</v>
      </c>
      <c r="C32" s="17">
        <f t="shared" si="14"/>
        <v>0</v>
      </c>
      <c r="D32" s="17" t="e">
        <f t="shared" si="6"/>
        <v>#VALUE!</v>
      </c>
      <c r="E32" s="17" t="e">
        <f t="shared" si="7"/>
        <v>#VALUE!</v>
      </c>
      <c r="F32" s="17" t="e">
        <f t="shared" si="8"/>
        <v>#VALUE!</v>
      </c>
      <c r="G32" s="17" t="e">
        <f t="shared" si="9"/>
        <v>#VALUE!</v>
      </c>
      <c r="H32" s="17" t="e">
        <f t="shared" si="10"/>
        <v>#VALUE!</v>
      </c>
      <c r="I32" s="17" t="e">
        <f t="shared" si="11"/>
        <v>#VALUE!</v>
      </c>
      <c r="J32" s="17" t="e">
        <f t="shared" si="12"/>
        <v>#VALUE!</v>
      </c>
      <c r="K32" s="24" t="e">
        <f t="shared" si="15"/>
        <v>#VALUE!</v>
      </c>
    </row>
    <row r="33" spans="1:11" ht="15.5" thickTop="1" thickBot="1">
      <c r="A33" s="21" t="s">
        <v>26</v>
      </c>
      <c r="B33" s="17">
        <f t="shared" si="13"/>
        <v>0</v>
      </c>
      <c r="C33" s="17">
        <f t="shared" si="14"/>
        <v>0</v>
      </c>
      <c r="D33" s="17" t="e">
        <f t="shared" si="6"/>
        <v>#VALUE!</v>
      </c>
      <c r="E33" s="17" t="e">
        <f t="shared" si="7"/>
        <v>#VALUE!</v>
      </c>
      <c r="F33" s="17" t="e">
        <f t="shared" si="8"/>
        <v>#VALUE!</v>
      </c>
      <c r="G33" s="17" t="e">
        <f t="shared" si="9"/>
        <v>#VALUE!</v>
      </c>
      <c r="H33" s="17" t="e">
        <f t="shared" si="10"/>
        <v>#VALUE!</v>
      </c>
      <c r="I33" s="17" t="e">
        <f t="shared" si="11"/>
        <v>#VALUE!</v>
      </c>
      <c r="J33" s="17" t="e">
        <f t="shared" si="12"/>
        <v>#VALUE!</v>
      </c>
      <c r="K33" s="24" t="e">
        <f t="shared" si="15"/>
        <v>#VALUE!</v>
      </c>
    </row>
    <row r="34" spans="1:11" ht="15.5" thickTop="1" thickBot="1">
      <c r="A34" s="21" t="s">
        <v>27</v>
      </c>
      <c r="B34" s="17">
        <f t="shared" si="13"/>
        <v>0</v>
      </c>
      <c r="C34" s="17">
        <f t="shared" si="14"/>
        <v>0</v>
      </c>
      <c r="D34" s="17" t="e">
        <f t="shared" si="6"/>
        <v>#VALUE!</v>
      </c>
      <c r="E34" s="17" t="e">
        <f t="shared" si="7"/>
        <v>#VALUE!</v>
      </c>
      <c r="F34" s="17" t="e">
        <f t="shared" si="8"/>
        <v>#VALUE!</v>
      </c>
      <c r="G34" s="17" t="e">
        <f t="shared" si="9"/>
        <v>#VALUE!</v>
      </c>
      <c r="H34" s="17" t="e">
        <f t="shared" si="10"/>
        <v>#VALUE!</v>
      </c>
      <c r="I34" s="17" t="e">
        <f t="shared" si="11"/>
        <v>#VALUE!</v>
      </c>
      <c r="J34" s="17" t="e">
        <f t="shared" si="12"/>
        <v>#VALUE!</v>
      </c>
      <c r="K34" s="24" t="e">
        <f t="shared" si="15"/>
        <v>#VALUE!</v>
      </c>
    </row>
    <row r="35" spans="1:11" ht="15.5" thickTop="1" thickBot="1">
      <c r="A35" s="21" t="s">
        <v>28</v>
      </c>
      <c r="B35" s="17">
        <f t="shared" si="13"/>
        <v>0</v>
      </c>
      <c r="C35" s="17">
        <f t="shared" si="14"/>
        <v>0</v>
      </c>
      <c r="D35" s="17" t="e">
        <f t="shared" si="6"/>
        <v>#VALUE!</v>
      </c>
      <c r="E35" s="17" t="e">
        <f t="shared" si="7"/>
        <v>#VALUE!</v>
      </c>
      <c r="F35" s="17" t="e">
        <f t="shared" si="8"/>
        <v>#VALUE!</v>
      </c>
      <c r="G35" s="17" t="e">
        <f t="shared" si="9"/>
        <v>#VALUE!</v>
      </c>
      <c r="H35" s="17" t="e">
        <f t="shared" si="10"/>
        <v>#VALUE!</v>
      </c>
      <c r="I35" s="17" t="e">
        <f t="shared" si="11"/>
        <v>#VALUE!</v>
      </c>
      <c r="J35" s="17" t="e">
        <f t="shared" si="12"/>
        <v>#VALUE!</v>
      </c>
      <c r="K35" s="24" t="e">
        <f t="shared" si="15"/>
        <v>#VALUE!</v>
      </c>
    </row>
    <row r="36" spans="1:11" ht="15.5" thickTop="1" thickBot="1">
      <c r="A36" s="21" t="s">
        <v>29</v>
      </c>
      <c r="B36" s="17">
        <f t="shared" si="13"/>
        <v>0</v>
      </c>
      <c r="C36" s="17">
        <f t="shared" si="14"/>
        <v>0</v>
      </c>
      <c r="D36" s="17" t="e">
        <f t="shared" si="6"/>
        <v>#VALUE!</v>
      </c>
      <c r="E36" s="17" t="e">
        <f t="shared" si="7"/>
        <v>#VALUE!</v>
      </c>
      <c r="F36" s="17" t="e">
        <f t="shared" si="8"/>
        <v>#VALUE!</v>
      </c>
      <c r="G36" s="17" t="e">
        <f t="shared" si="9"/>
        <v>#VALUE!</v>
      </c>
      <c r="H36" s="17" t="e">
        <f t="shared" si="10"/>
        <v>#VALUE!</v>
      </c>
      <c r="I36" s="17" t="e">
        <f t="shared" si="11"/>
        <v>#VALUE!</v>
      </c>
      <c r="J36" s="17" t="e">
        <f t="shared" si="12"/>
        <v>#VALUE!</v>
      </c>
      <c r="K36" s="24" t="e">
        <f t="shared" si="15"/>
        <v>#VALUE!</v>
      </c>
    </row>
    <row r="37" spans="1:11" ht="15.5" thickTop="1" thickBot="1">
      <c r="A37" s="21" t="s">
        <v>30</v>
      </c>
      <c r="B37" s="17">
        <f t="shared" si="13"/>
        <v>0</v>
      </c>
      <c r="C37" s="17">
        <f t="shared" si="14"/>
        <v>0</v>
      </c>
      <c r="D37" s="17" t="e">
        <f t="shared" si="6"/>
        <v>#VALUE!</v>
      </c>
      <c r="E37" s="17" t="e">
        <f t="shared" si="7"/>
        <v>#VALUE!</v>
      </c>
      <c r="F37" s="17" t="e">
        <f t="shared" si="8"/>
        <v>#VALUE!</v>
      </c>
      <c r="G37" s="17" t="e">
        <f t="shared" si="9"/>
        <v>#VALUE!</v>
      </c>
      <c r="H37" s="17" t="e">
        <f t="shared" si="10"/>
        <v>#VALUE!</v>
      </c>
      <c r="I37" s="17" t="e">
        <f t="shared" si="11"/>
        <v>#VALUE!</v>
      </c>
      <c r="J37" s="17" t="e">
        <f t="shared" si="12"/>
        <v>#VALUE!</v>
      </c>
      <c r="K37" s="24" t="e">
        <f t="shared" si="15"/>
        <v>#VALUE!</v>
      </c>
    </row>
    <row r="38" spans="1:11" ht="15.5" thickTop="1" thickBot="1">
      <c r="A38" s="21" t="s">
        <v>31</v>
      </c>
      <c r="B38" s="17">
        <f t="shared" si="13"/>
        <v>0</v>
      </c>
      <c r="C38" s="17">
        <f t="shared" si="14"/>
        <v>0</v>
      </c>
      <c r="D38" s="17" t="e">
        <f t="shared" si="6"/>
        <v>#VALUE!</v>
      </c>
      <c r="E38" s="17" t="e">
        <f t="shared" si="7"/>
        <v>#VALUE!</v>
      </c>
      <c r="F38" s="17" t="e">
        <f t="shared" si="8"/>
        <v>#VALUE!</v>
      </c>
      <c r="G38" s="17" t="e">
        <f t="shared" si="9"/>
        <v>#VALUE!</v>
      </c>
      <c r="H38" s="17" t="e">
        <f t="shared" si="10"/>
        <v>#VALUE!</v>
      </c>
      <c r="I38" s="17" t="e">
        <f t="shared" si="11"/>
        <v>#VALUE!</v>
      </c>
      <c r="J38" s="17" t="e">
        <f t="shared" si="12"/>
        <v>#VALUE!</v>
      </c>
      <c r="K38" s="24" t="e">
        <f t="shared" si="15"/>
        <v>#VALUE!</v>
      </c>
    </row>
    <row r="39" spans="1:11" ht="15.5" thickTop="1" thickBot="1">
      <c r="A39" s="21" t="s">
        <v>32</v>
      </c>
      <c r="B39" s="17">
        <f t="shared" si="13"/>
        <v>0</v>
      </c>
      <c r="C39" s="17">
        <f t="shared" si="14"/>
        <v>0</v>
      </c>
      <c r="D39" s="17" t="e">
        <f t="shared" si="6"/>
        <v>#VALUE!</v>
      </c>
      <c r="E39" s="17" t="e">
        <f t="shared" si="7"/>
        <v>#VALUE!</v>
      </c>
      <c r="F39" s="17" t="e">
        <f t="shared" si="8"/>
        <v>#VALUE!</v>
      </c>
      <c r="G39" s="17" t="e">
        <f t="shared" si="9"/>
        <v>#VALUE!</v>
      </c>
      <c r="H39" s="17" t="e">
        <f t="shared" si="10"/>
        <v>#VALUE!</v>
      </c>
      <c r="I39" s="17" t="e">
        <f t="shared" si="11"/>
        <v>#VALUE!</v>
      </c>
      <c r="J39" s="17" t="e">
        <f t="shared" si="12"/>
        <v>#VALUE!</v>
      </c>
      <c r="K39" s="24" t="e">
        <f t="shared" si="15"/>
        <v>#VALUE!</v>
      </c>
    </row>
    <row r="40" spans="1:11" ht="15.5" thickTop="1" thickBot="1">
      <c r="A40" s="21" t="s">
        <v>33</v>
      </c>
      <c r="B40" s="17">
        <f t="shared" si="13"/>
        <v>0</v>
      </c>
      <c r="C40" s="17">
        <f t="shared" si="14"/>
        <v>0</v>
      </c>
      <c r="D40" s="17" t="e">
        <f t="shared" si="6"/>
        <v>#VALUE!</v>
      </c>
      <c r="E40" s="17" t="e">
        <f t="shared" si="7"/>
        <v>#VALUE!</v>
      </c>
      <c r="F40" s="17" t="e">
        <f t="shared" si="8"/>
        <v>#VALUE!</v>
      </c>
      <c r="G40" s="17" t="e">
        <f t="shared" si="9"/>
        <v>#VALUE!</v>
      </c>
      <c r="H40" s="17" t="e">
        <f t="shared" si="10"/>
        <v>#VALUE!</v>
      </c>
      <c r="I40" s="17" t="e">
        <f t="shared" si="11"/>
        <v>#VALUE!</v>
      </c>
      <c r="J40" s="17" t="e">
        <f t="shared" si="12"/>
        <v>#VALUE!</v>
      </c>
      <c r="K40" s="24" t="e">
        <f t="shared" si="15"/>
        <v>#VALUE!</v>
      </c>
    </row>
    <row r="41" spans="1:11" ht="15.5" thickTop="1" thickBot="1">
      <c r="A41" s="21" t="s">
        <v>34</v>
      </c>
      <c r="B41" s="17">
        <f t="shared" si="13"/>
        <v>0</v>
      </c>
      <c r="C41" s="17">
        <f t="shared" si="14"/>
        <v>0</v>
      </c>
      <c r="D41" s="17" t="e">
        <f t="shared" si="6"/>
        <v>#VALUE!</v>
      </c>
      <c r="E41" s="17" t="e">
        <f t="shared" si="7"/>
        <v>#VALUE!</v>
      </c>
      <c r="F41" s="17" t="e">
        <f t="shared" si="8"/>
        <v>#VALUE!</v>
      </c>
      <c r="G41" s="17" t="e">
        <f t="shared" si="9"/>
        <v>#VALUE!</v>
      </c>
      <c r="H41" s="17" t="e">
        <f t="shared" si="10"/>
        <v>#VALUE!</v>
      </c>
      <c r="I41" s="17" t="e">
        <f t="shared" si="11"/>
        <v>#VALUE!</v>
      </c>
      <c r="J41" s="17" t="e">
        <f t="shared" si="12"/>
        <v>#VALUE!</v>
      </c>
      <c r="K41" s="24" t="e">
        <f t="shared" si="15"/>
        <v>#VALUE!</v>
      </c>
    </row>
    <row r="42" spans="1:11" ht="15.5" thickTop="1" thickBot="1">
      <c r="A42" s="21" t="s">
        <v>35</v>
      </c>
      <c r="B42" s="18">
        <f>B4</f>
        <v>0.2</v>
      </c>
      <c r="C42" s="18">
        <f t="shared" ref="C42:J42" si="16">C4</f>
        <v>0.2</v>
      </c>
      <c r="D42" s="18">
        <f t="shared" si="16"/>
        <v>0.2</v>
      </c>
      <c r="E42" s="18">
        <f t="shared" si="16"/>
        <v>0.2</v>
      </c>
      <c r="F42" s="18">
        <f t="shared" si="16"/>
        <v>0.2</v>
      </c>
      <c r="G42" s="18">
        <f t="shared" si="16"/>
        <v>0.2</v>
      </c>
      <c r="H42" s="18">
        <f t="shared" si="16"/>
        <v>0.2</v>
      </c>
      <c r="I42" s="18">
        <f t="shared" si="16"/>
        <v>0.2</v>
      </c>
      <c r="J42" s="18">
        <f t="shared" si="16"/>
        <v>0.2</v>
      </c>
      <c r="K42" s="387">
        <f>AVERAGE(B42:J42)</f>
        <v>0.19999999999999998</v>
      </c>
    </row>
    <row r="43" spans="1:11" ht="15.5" thickTop="1" thickBot="1">
      <c r="A43" s="21" t="s">
        <v>36</v>
      </c>
      <c r="B43" s="388" t="e">
        <f>SUM(B30:B41)</f>
        <v>#REF!</v>
      </c>
      <c r="C43" s="388">
        <f t="shared" ref="C43:J43" si="17">SUM(C30:C41)</f>
        <v>0</v>
      </c>
      <c r="D43" s="388" t="e">
        <f t="shared" si="17"/>
        <v>#VALUE!</v>
      </c>
      <c r="E43" s="388" t="e">
        <f t="shared" si="17"/>
        <v>#VALUE!</v>
      </c>
      <c r="F43" s="388" t="e">
        <f t="shared" si="17"/>
        <v>#VALUE!</v>
      </c>
      <c r="G43" s="388" t="e">
        <f t="shared" si="17"/>
        <v>#VALUE!</v>
      </c>
      <c r="H43" s="388" t="e">
        <f t="shared" si="17"/>
        <v>#VALUE!</v>
      </c>
      <c r="I43" s="388" t="e">
        <f t="shared" si="17"/>
        <v>#VALUE!</v>
      </c>
      <c r="J43" s="388" t="e">
        <f t="shared" si="17"/>
        <v>#VALUE!</v>
      </c>
      <c r="K43" s="386" t="e">
        <f t="shared" si="15"/>
        <v>#REF!</v>
      </c>
    </row>
    <row r="44" spans="1:11" ht="30" thickTop="1" thickBot="1">
      <c r="A44" s="27" t="s">
        <v>37</v>
      </c>
      <c r="B44" s="388" t="e">
        <f>$B$43/12</f>
        <v>#REF!</v>
      </c>
      <c r="C44" s="388" t="e">
        <f t="shared" ref="C44:K44" si="18">$B$43/12</f>
        <v>#REF!</v>
      </c>
      <c r="D44" s="388" t="e">
        <f t="shared" si="18"/>
        <v>#REF!</v>
      </c>
      <c r="E44" s="388" t="e">
        <f t="shared" si="18"/>
        <v>#REF!</v>
      </c>
      <c r="F44" s="388" t="e">
        <f t="shared" si="18"/>
        <v>#REF!</v>
      </c>
      <c r="G44" s="388" t="e">
        <f t="shared" si="18"/>
        <v>#REF!</v>
      </c>
      <c r="H44" s="388" t="e">
        <f t="shared" si="18"/>
        <v>#REF!</v>
      </c>
      <c r="I44" s="388" t="e">
        <f t="shared" si="18"/>
        <v>#REF!</v>
      </c>
      <c r="J44" s="388" t="e">
        <f t="shared" si="18"/>
        <v>#REF!</v>
      </c>
      <c r="K44" s="388" t="e">
        <f t="shared" si="18"/>
        <v>#REF!</v>
      </c>
    </row>
    <row r="45" spans="1:11" ht="15" thickTop="1"/>
    <row r="46" spans="1:11" ht="15" thickBot="1"/>
    <row r="47" spans="1:11" ht="44.5" thickTop="1" thickBot="1">
      <c r="A47" s="23" t="s">
        <v>42</v>
      </c>
      <c r="B47" s="16" t="s">
        <v>43</v>
      </c>
      <c r="C47" s="16" t="s">
        <v>41</v>
      </c>
      <c r="D47" s="25" t="s">
        <v>62</v>
      </c>
      <c r="E47" s="25" t="s">
        <v>63</v>
      </c>
      <c r="F47" s="16" t="s">
        <v>66</v>
      </c>
      <c r="H47" s="16" t="s">
        <v>64</v>
      </c>
      <c r="I47" s="16" t="s">
        <v>12</v>
      </c>
    </row>
    <row r="48" spans="1:11" ht="15.5" thickTop="1" thickBot="1">
      <c r="A48" s="21" t="s">
        <v>53</v>
      </c>
      <c r="B48" s="17">
        <f>B26</f>
        <v>0</v>
      </c>
      <c r="C48" s="15">
        <f>RANK(B48,$B$48:$B$56)</f>
        <v>1</v>
      </c>
      <c r="D48" s="17">
        <f t="shared" ref="D48:D56" si="19">IF(C48=1,$I$48,IF(C48=2,$I$49,IF(C48=3,$I$50,0)))</f>
        <v>3000</v>
      </c>
      <c r="E48" s="17">
        <f>CHOOSE(MATCH(K26,H55:H61,-1)+1,I55,I56,I57,I58,I59,I60,0)</f>
        <v>2000</v>
      </c>
      <c r="F48" s="17">
        <f>SUM(D48:E48)</f>
        <v>5000</v>
      </c>
      <c r="H48" s="20" t="s">
        <v>44</v>
      </c>
      <c r="I48" s="24">
        <v>3000</v>
      </c>
    </row>
    <row r="49" spans="1:11" ht="15.5" thickTop="1" thickBot="1">
      <c r="A49" s="21" t="s">
        <v>54</v>
      </c>
      <c r="B49" s="17">
        <f>C26</f>
        <v>0</v>
      </c>
      <c r="C49" s="15">
        <f t="shared" ref="C49:C56" si="20">RANK(B49,$B$48:$B$56)</f>
        <v>1</v>
      </c>
      <c r="D49" s="17">
        <f t="shared" si="19"/>
        <v>3000</v>
      </c>
      <c r="E49" s="17"/>
      <c r="F49" s="17">
        <f t="shared" ref="F49:F56" si="21">SUM(D49:E49)</f>
        <v>3000</v>
      </c>
      <c r="H49" s="20" t="s">
        <v>45</v>
      </c>
      <c r="I49" s="24">
        <v>2000</v>
      </c>
    </row>
    <row r="50" spans="1:11" ht="15.5" thickTop="1" thickBot="1">
      <c r="A50" s="21" t="s">
        <v>55</v>
      </c>
      <c r="B50" s="17" t="str">
        <f>D26</f>
        <v>=ALEA.ENTRE.BORNES(200;10000)</v>
      </c>
      <c r="C50" s="15" t="e">
        <f t="shared" si="20"/>
        <v>#VALUE!</v>
      </c>
      <c r="D50" s="17" t="e">
        <f t="shared" si="19"/>
        <v>#VALUE!</v>
      </c>
      <c r="E50" s="17"/>
      <c r="F50" s="17" t="e">
        <f t="shared" si="21"/>
        <v>#VALUE!</v>
      </c>
      <c r="H50" s="20" t="s">
        <v>46</v>
      </c>
      <c r="I50" s="24">
        <v>1000</v>
      </c>
    </row>
    <row r="51" spans="1:11" ht="15.5" thickTop="1" thickBot="1">
      <c r="A51" s="21" t="s">
        <v>56</v>
      </c>
      <c r="B51" s="17" t="str">
        <f>E26</f>
        <v>=ALEA.ENTRE.BORNES(200;10000)</v>
      </c>
      <c r="C51" s="15" t="e">
        <f t="shared" si="20"/>
        <v>#VALUE!</v>
      </c>
      <c r="D51" s="17" t="e">
        <f t="shared" si="19"/>
        <v>#VALUE!</v>
      </c>
      <c r="E51" s="17"/>
      <c r="F51" s="17" t="e">
        <f t="shared" si="21"/>
        <v>#VALUE!</v>
      </c>
    </row>
    <row r="52" spans="1:11" ht="15.5" thickTop="1" thickBot="1">
      <c r="A52" s="21" t="s">
        <v>57</v>
      </c>
      <c r="B52" s="17" t="str">
        <f>F26</f>
        <v>=ALEA.ENTRE.BORNES(200;10000)</v>
      </c>
      <c r="C52" s="15" t="e">
        <f t="shared" si="20"/>
        <v>#VALUE!</v>
      </c>
      <c r="D52" s="17" t="e">
        <f t="shared" si="19"/>
        <v>#VALUE!</v>
      </c>
      <c r="E52" s="17"/>
      <c r="F52" s="17" t="e">
        <f t="shared" si="21"/>
        <v>#VALUE!</v>
      </c>
    </row>
    <row r="53" spans="1:11" ht="15.5" thickTop="1" thickBot="1">
      <c r="A53" s="21" t="s">
        <v>58</v>
      </c>
      <c r="B53" s="17" t="str">
        <f>G26</f>
        <v>=ALEA.ENTRE.BORNES(200;10000)</v>
      </c>
      <c r="C53" s="15" t="e">
        <f t="shared" si="20"/>
        <v>#VALUE!</v>
      </c>
      <c r="D53" s="17" t="e">
        <f t="shared" si="19"/>
        <v>#VALUE!</v>
      </c>
      <c r="E53" s="17"/>
      <c r="F53" s="17" t="e">
        <f t="shared" si="21"/>
        <v>#VALUE!</v>
      </c>
      <c r="H53" s="391" t="s">
        <v>67</v>
      </c>
      <c r="I53" s="391"/>
    </row>
    <row r="54" spans="1:11" ht="15.5" thickTop="1" thickBot="1">
      <c r="A54" s="21" t="s">
        <v>61</v>
      </c>
      <c r="B54" s="17" t="str">
        <f>H26</f>
        <v>=ALEA.ENTRE.BORNES(200;10000)</v>
      </c>
      <c r="C54" s="15" t="e">
        <f t="shared" si="20"/>
        <v>#VALUE!</v>
      </c>
      <c r="D54" s="17" t="e">
        <f t="shared" si="19"/>
        <v>#VALUE!</v>
      </c>
      <c r="E54" s="17"/>
      <c r="F54" s="17" t="e">
        <f t="shared" si="21"/>
        <v>#VALUE!</v>
      </c>
      <c r="H54" s="16" t="s">
        <v>65</v>
      </c>
      <c r="I54" s="16" t="s">
        <v>12</v>
      </c>
    </row>
    <row r="55" spans="1:11" ht="15.5" thickTop="1" thickBot="1">
      <c r="A55" s="21" t="s">
        <v>59</v>
      </c>
      <c r="B55" s="17" t="str">
        <f>I26</f>
        <v>=ALEA.ENTRE.BORNES(200;10000)</v>
      </c>
      <c r="C55" s="15" t="e">
        <f t="shared" si="20"/>
        <v>#VALUE!</v>
      </c>
      <c r="D55" s="17" t="e">
        <f t="shared" si="19"/>
        <v>#VALUE!</v>
      </c>
      <c r="E55" s="17"/>
      <c r="F55" s="17" t="e">
        <f t="shared" si="21"/>
        <v>#VALUE!</v>
      </c>
      <c r="H55" s="17">
        <v>1000000</v>
      </c>
      <c r="I55" s="17">
        <v>10000</v>
      </c>
      <c r="K55" s="424"/>
    </row>
    <row r="56" spans="1:11" ht="15.5" thickTop="1" thickBot="1">
      <c r="A56" s="21" t="s">
        <v>60</v>
      </c>
      <c r="B56" s="17" t="str">
        <f>J26</f>
        <v>=ALEA.ENTRE.BORNES(200;10000)</v>
      </c>
      <c r="C56" s="15" t="e">
        <f t="shared" si="20"/>
        <v>#VALUE!</v>
      </c>
      <c r="D56" s="17" t="e">
        <f t="shared" si="19"/>
        <v>#VALUE!</v>
      </c>
      <c r="E56" s="17"/>
      <c r="F56" s="17" t="e">
        <f t="shared" si="21"/>
        <v>#VALUE!</v>
      </c>
      <c r="H56" s="17">
        <v>500000</v>
      </c>
      <c r="I56" s="17">
        <v>5000</v>
      </c>
      <c r="K56" s="424"/>
    </row>
    <row r="57" spans="1:11" ht="15.5" thickTop="1" thickBot="1">
      <c r="A57" s="21" t="s">
        <v>18</v>
      </c>
      <c r="D57" s="17" t="e">
        <f>SUM(D48:D56)</f>
        <v>#VALUE!</v>
      </c>
      <c r="E57" s="17"/>
      <c r="F57" s="17" t="e">
        <f t="shared" ref="E57:F57" si="22">SUM(F48:F56)</f>
        <v>#VALUE!</v>
      </c>
      <c r="H57" s="17">
        <v>300000</v>
      </c>
      <c r="I57" s="17">
        <v>3000</v>
      </c>
      <c r="K57" s="424"/>
    </row>
    <row r="58" spans="1:11" ht="15.5" thickTop="1" thickBot="1">
      <c r="H58" s="17">
        <v>200000</v>
      </c>
      <c r="I58" s="17">
        <v>2000</v>
      </c>
      <c r="K58" s="424"/>
    </row>
    <row r="59" spans="1:11" ht="30" thickTop="1" thickBot="1">
      <c r="A59" s="23" t="s">
        <v>68</v>
      </c>
      <c r="B59" s="32" t="s">
        <v>69</v>
      </c>
      <c r="H59" s="17">
        <v>100000</v>
      </c>
      <c r="I59" s="17">
        <v>1000</v>
      </c>
      <c r="K59" s="424"/>
    </row>
    <row r="60" spans="1:11" ht="15.5" thickTop="1" thickBot="1">
      <c r="A60" s="21" t="s">
        <v>23</v>
      </c>
      <c r="B60" s="33">
        <f>K14/($K$26/12)</f>
        <v>15.584415584415584</v>
      </c>
      <c r="H60" s="17">
        <v>50000</v>
      </c>
      <c r="I60" s="17">
        <v>500</v>
      </c>
      <c r="K60" s="424"/>
    </row>
    <row r="61" spans="1:11" ht="15.5" thickTop="1" thickBot="1">
      <c r="A61" s="21" t="s">
        <v>24</v>
      </c>
      <c r="B61" s="33">
        <f t="shared" ref="B61:B71" si="23">K15/($K$26/12)</f>
        <v>0</v>
      </c>
      <c r="H61" s="426">
        <v>0</v>
      </c>
      <c r="I61" s="426">
        <v>0</v>
      </c>
    </row>
    <row r="62" spans="1:11" ht="15.5" thickTop="1" thickBot="1">
      <c r="A62" s="21" t="s">
        <v>25</v>
      </c>
      <c r="B62" s="33">
        <f t="shared" si="23"/>
        <v>0</v>
      </c>
    </row>
    <row r="63" spans="1:11" ht="15.5" thickTop="1" thickBot="1">
      <c r="A63" s="21" t="s">
        <v>26</v>
      </c>
      <c r="B63" s="33">
        <f t="shared" si="23"/>
        <v>0</v>
      </c>
    </row>
    <row r="64" spans="1:11" ht="15.5" thickTop="1" thickBot="1">
      <c r="A64" s="21" t="s">
        <v>27</v>
      </c>
      <c r="B64" s="33">
        <f t="shared" si="23"/>
        <v>0</v>
      </c>
    </row>
    <row r="65" spans="1:2" ht="15.5" thickTop="1" thickBot="1">
      <c r="A65" s="21" t="s">
        <v>28</v>
      </c>
      <c r="B65" s="33">
        <f t="shared" si="23"/>
        <v>0</v>
      </c>
    </row>
    <row r="66" spans="1:2" ht="15.5" thickTop="1" thickBot="1">
      <c r="A66" s="21" t="s">
        <v>29</v>
      </c>
      <c r="B66" s="33">
        <f t="shared" si="23"/>
        <v>0</v>
      </c>
    </row>
    <row r="67" spans="1:2" ht="15.5" thickTop="1" thickBot="1">
      <c r="A67" s="21" t="s">
        <v>30</v>
      </c>
      <c r="B67" s="33">
        <f t="shared" si="23"/>
        <v>0</v>
      </c>
    </row>
    <row r="68" spans="1:2" ht="15.5" thickTop="1" thickBot="1">
      <c r="A68" s="21" t="s">
        <v>31</v>
      </c>
      <c r="B68" s="33">
        <f t="shared" si="23"/>
        <v>0</v>
      </c>
    </row>
    <row r="69" spans="1:2" ht="15.5" thickTop="1" thickBot="1">
      <c r="A69" s="21" t="s">
        <v>32</v>
      </c>
      <c r="B69" s="33">
        <f t="shared" si="23"/>
        <v>0</v>
      </c>
    </row>
    <row r="70" spans="1:2" ht="15.5" thickTop="1" thickBot="1">
      <c r="A70" s="21" t="s">
        <v>33</v>
      </c>
      <c r="B70" s="33">
        <f t="shared" si="23"/>
        <v>0</v>
      </c>
    </row>
    <row r="71" spans="1:2" ht="15.5" thickTop="1" thickBot="1">
      <c r="A71" s="21" t="s">
        <v>34</v>
      </c>
      <c r="B71" s="33">
        <f t="shared" si="23"/>
        <v>0</v>
      </c>
    </row>
    <row r="72" spans="1:2" ht="15" thickTop="1"/>
  </sheetData>
  <mergeCells count="1">
    <mergeCell ref="H53:I53"/>
  </mergeCells>
  <conditionalFormatting sqref="B7:J7">
    <cfRule type="colorScale" priority="4">
      <colorScale>
        <cfvo type="num" val="1"/>
        <cfvo type="num" val="1"/>
        <color rgb="FFF8696B"/>
        <color rgb="FF63BE7B"/>
      </colorScale>
    </cfRule>
  </conditionalFormatting>
  <conditionalFormatting sqref="K14:K25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60:B71">
    <cfRule type="dataBar" priority="1">
      <dataBar>
        <cfvo type="min" val="0"/>
        <cfvo type="max" val="0"/>
        <color rgb="FFFFB628"/>
      </dataBar>
      <extLst>
        <ext xmlns:x14="http://schemas.microsoft.com/office/spreadsheetml/2009/9/main" uri="{B025F937-C7B1-47D3-B67F-A62EFF666E3E}">
          <x14:id>{98DE2951-1716-49F1-A02C-F6DBA4FF8552}</x14:id>
        </ext>
      </extLst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8DE2951-1716-49F1-A02C-F6DBA4FF855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B60:B71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K42"/>
  <sheetViews>
    <sheetView workbookViewId="0">
      <selection activeCell="M14" sqref="M14"/>
    </sheetView>
  </sheetViews>
  <sheetFormatPr baseColWidth="10" defaultRowHeight="14.5"/>
  <cols>
    <col min="1" max="1" width="18.6328125" customWidth="1"/>
    <col min="2" max="8" width="11" bestFit="1" customWidth="1"/>
    <col min="9" max="9" width="14.54296875" customWidth="1"/>
    <col min="10" max="10" width="11" bestFit="1" customWidth="1"/>
    <col min="11" max="11" width="11.1796875" bestFit="1" customWidth="1"/>
  </cols>
  <sheetData>
    <row r="1" spans="1:11" ht="15" thickBot="1"/>
    <row r="2" spans="1:11" ht="15.5" thickTop="1" thickBot="1">
      <c r="A2" s="23" t="s">
        <v>326</v>
      </c>
      <c r="B2" s="16" t="s">
        <v>53</v>
      </c>
      <c r="C2" s="16" t="s">
        <v>54</v>
      </c>
      <c r="D2" s="16" t="s">
        <v>55</v>
      </c>
      <c r="E2" s="16" t="s">
        <v>56</v>
      </c>
      <c r="F2" s="16" t="s">
        <v>57</v>
      </c>
      <c r="G2" s="16" t="s">
        <v>58</v>
      </c>
      <c r="H2" s="16" t="s">
        <v>61</v>
      </c>
      <c r="I2" s="16" t="s">
        <v>59</v>
      </c>
      <c r="J2" s="16" t="s">
        <v>60</v>
      </c>
      <c r="K2" s="16" t="s">
        <v>0</v>
      </c>
    </row>
    <row r="3" spans="1:11" ht="15.5" thickTop="1" thickBot="1">
      <c r="A3" s="21" t="s">
        <v>23</v>
      </c>
      <c r="B3" s="358">
        <f ca="1">RANDBETWEEN(200,10000)</f>
        <v>9454</v>
      </c>
      <c r="C3" s="358">
        <f t="shared" ref="C3:J36" ca="1" si="0">RANDBETWEEN(200,10000)</f>
        <v>3802</v>
      </c>
      <c r="D3" s="358">
        <f t="shared" ca="1" si="0"/>
        <v>3569</v>
      </c>
      <c r="E3" s="358">
        <f t="shared" ca="1" si="0"/>
        <v>3985</v>
      </c>
      <c r="F3" s="358">
        <f t="shared" ca="1" si="0"/>
        <v>7857</v>
      </c>
      <c r="G3" s="358">
        <f t="shared" ca="1" si="0"/>
        <v>535</v>
      </c>
      <c r="H3" s="358">
        <f t="shared" ca="1" si="0"/>
        <v>2086</v>
      </c>
      <c r="I3" s="358">
        <f t="shared" ca="1" si="0"/>
        <v>8104</v>
      </c>
      <c r="J3" s="358">
        <f t="shared" ca="1" si="0"/>
        <v>7448</v>
      </c>
      <c r="K3" s="358">
        <f ca="1">SUM(B3:J3)</f>
        <v>46840</v>
      </c>
    </row>
    <row r="4" spans="1:11" ht="15.5" thickTop="1" thickBot="1">
      <c r="A4" s="22" t="s">
        <v>327</v>
      </c>
      <c r="B4" s="17" t="e">
        <f>'Résultats et personnel'!#REF!</f>
        <v>#REF!</v>
      </c>
      <c r="C4" s="17">
        <f>'Résultats et personnel'!B14</f>
        <v>0</v>
      </c>
      <c r="D4" s="17" t="str">
        <f>'Résultats et personnel'!D14</f>
        <v>=ALEA.ENTRE.BORNES(200;10000)</v>
      </c>
      <c r="E4" s="17" t="str">
        <f>'Résultats et personnel'!E14</f>
        <v>=ALEA.ENTRE.BORNES(200;10000)</v>
      </c>
      <c r="F4" s="17" t="str">
        <f>'Résultats et personnel'!F14</f>
        <v>=ALEA.ENTRE.BORNES(200;10000)</v>
      </c>
      <c r="G4" s="17" t="str">
        <f>'Résultats et personnel'!G14</f>
        <v>=ALEA.ENTRE.BORNES(200;10000)</v>
      </c>
      <c r="H4" s="17" t="str">
        <f>'Résultats et personnel'!H14</f>
        <v>=ALEA.ENTRE.BORNES(200;10000)</v>
      </c>
      <c r="I4" s="17" t="str">
        <f>'Résultats et personnel'!I14</f>
        <v>=ALEA.ENTRE.BORNES(200;10000)</v>
      </c>
      <c r="J4" s="17" t="str">
        <f>'Résultats et personnel'!J14</f>
        <v>=ALEA.ENTRE.BORNES(200;10000)</v>
      </c>
      <c r="K4" s="17">
        <f>'Résultats et personnel'!K14</f>
        <v>300000</v>
      </c>
    </row>
    <row r="5" spans="1:11" ht="15.5" thickTop="1" thickBot="1">
      <c r="A5" s="22" t="s">
        <v>328</v>
      </c>
      <c r="B5" s="17" t="e">
        <f ca="1">B4-B3</f>
        <v>#REF!</v>
      </c>
      <c r="C5" s="17">
        <f t="shared" ref="C5:K5" ca="1" si="1">C4-C3</f>
        <v>-3802</v>
      </c>
      <c r="D5" s="17" t="e">
        <f t="shared" ca="1" si="1"/>
        <v>#VALUE!</v>
      </c>
      <c r="E5" s="17" t="e">
        <f t="shared" ca="1" si="1"/>
        <v>#VALUE!</v>
      </c>
      <c r="F5" s="17" t="e">
        <f t="shared" ca="1" si="1"/>
        <v>#VALUE!</v>
      </c>
      <c r="G5" s="17" t="e">
        <f t="shared" ca="1" si="1"/>
        <v>#VALUE!</v>
      </c>
      <c r="H5" s="17" t="e">
        <f t="shared" ca="1" si="1"/>
        <v>#VALUE!</v>
      </c>
      <c r="I5" s="17" t="e">
        <f t="shared" ca="1" si="1"/>
        <v>#VALUE!</v>
      </c>
      <c r="J5" s="17" t="e">
        <f t="shared" ca="1" si="1"/>
        <v>#VALUE!</v>
      </c>
      <c r="K5" s="17">
        <f t="shared" ca="1" si="1"/>
        <v>253160</v>
      </c>
    </row>
    <row r="6" spans="1:11" ht="15.5" thickTop="1" thickBot="1">
      <c r="A6" s="21" t="s">
        <v>24</v>
      </c>
      <c r="B6" s="358">
        <f t="shared" ref="B6:B36" ca="1" si="2">RANDBETWEEN(200,10000)</f>
        <v>2826</v>
      </c>
      <c r="C6" s="358">
        <f t="shared" ca="1" si="0"/>
        <v>9450</v>
      </c>
      <c r="D6" s="358">
        <f t="shared" ca="1" si="0"/>
        <v>4467</v>
      </c>
      <c r="E6" s="358">
        <f t="shared" ca="1" si="0"/>
        <v>2405</v>
      </c>
      <c r="F6" s="358">
        <f t="shared" ca="1" si="0"/>
        <v>4177</v>
      </c>
      <c r="G6" s="358">
        <f t="shared" ca="1" si="0"/>
        <v>5935</v>
      </c>
      <c r="H6" s="358">
        <f t="shared" ca="1" si="0"/>
        <v>9877</v>
      </c>
      <c r="I6" s="358">
        <f t="shared" ca="1" si="0"/>
        <v>7005</v>
      </c>
      <c r="J6" s="358">
        <f t="shared" ca="1" si="0"/>
        <v>1542</v>
      </c>
      <c r="K6" s="358">
        <f t="shared" ref="K6:K36" ca="1" si="3">SUM(B6:J6)</f>
        <v>47684</v>
      </c>
    </row>
    <row r="7" spans="1:11" ht="15.5" thickTop="1" thickBot="1">
      <c r="A7" s="22" t="s">
        <v>327</v>
      </c>
      <c r="B7" s="17">
        <f>'Résultats et personnel'!B15</f>
        <v>0</v>
      </c>
      <c r="C7" s="17">
        <f>'Résultats et personnel'!C15</f>
        <v>0</v>
      </c>
      <c r="D7" s="17" t="str">
        <f>'Résultats et personnel'!D15</f>
        <v>=ALEA.ENTRE.BORNES(200;10000)</v>
      </c>
      <c r="E7" s="17" t="str">
        <f>'Résultats et personnel'!E15</f>
        <v>=ALEA.ENTRE.BORNES(200;10000)</v>
      </c>
      <c r="F7" s="17" t="str">
        <f>'Résultats et personnel'!F15</f>
        <v>=ALEA.ENTRE.BORNES(200;10000)</v>
      </c>
      <c r="G7" s="17" t="str">
        <f>'Résultats et personnel'!G15</f>
        <v>=ALEA.ENTRE.BORNES(200;10000)</v>
      </c>
      <c r="H7" s="17" t="str">
        <f>'Résultats et personnel'!H15</f>
        <v>=ALEA.ENTRE.BORNES(200;10000)</v>
      </c>
      <c r="I7" s="17" t="str">
        <f>'Résultats et personnel'!I15</f>
        <v>=ALEA.ENTRE.BORNES(200;10000)</v>
      </c>
      <c r="J7" s="17" t="str">
        <f>'Résultats et personnel'!J15</f>
        <v>=ALEA.ENTRE.BORNES(200;10000)</v>
      </c>
      <c r="K7" s="17">
        <f>'Résultats et personnel'!K15</f>
        <v>0</v>
      </c>
    </row>
    <row r="8" spans="1:11" ht="15.5" thickTop="1" thickBot="1">
      <c r="A8" s="22" t="s">
        <v>328</v>
      </c>
      <c r="B8" s="17">
        <f ca="1">B7-B6</f>
        <v>-2826</v>
      </c>
      <c r="C8" s="17">
        <f t="shared" ref="C8:K8" ca="1" si="4">C7-C6</f>
        <v>-9450</v>
      </c>
      <c r="D8" s="17" t="e">
        <f t="shared" ca="1" si="4"/>
        <v>#VALUE!</v>
      </c>
      <c r="E8" s="17" t="e">
        <f t="shared" ca="1" si="4"/>
        <v>#VALUE!</v>
      </c>
      <c r="F8" s="17" t="e">
        <f t="shared" ca="1" si="4"/>
        <v>#VALUE!</v>
      </c>
      <c r="G8" s="17" t="e">
        <f t="shared" ca="1" si="4"/>
        <v>#VALUE!</v>
      </c>
      <c r="H8" s="17" t="e">
        <f t="shared" ca="1" si="4"/>
        <v>#VALUE!</v>
      </c>
      <c r="I8" s="17" t="e">
        <f t="shared" ca="1" si="4"/>
        <v>#VALUE!</v>
      </c>
      <c r="J8" s="17" t="e">
        <f t="shared" ca="1" si="4"/>
        <v>#VALUE!</v>
      </c>
      <c r="K8" s="17">
        <f t="shared" ca="1" si="4"/>
        <v>-47684</v>
      </c>
    </row>
    <row r="9" spans="1:11" ht="15.5" thickTop="1" thickBot="1">
      <c r="A9" s="21" t="s">
        <v>25</v>
      </c>
      <c r="B9" s="358">
        <f t="shared" ca="1" si="2"/>
        <v>2235</v>
      </c>
      <c r="C9" s="358">
        <f t="shared" ca="1" si="0"/>
        <v>3234</v>
      </c>
      <c r="D9" s="358">
        <f t="shared" ca="1" si="0"/>
        <v>1427</v>
      </c>
      <c r="E9" s="358">
        <f t="shared" ca="1" si="0"/>
        <v>2742</v>
      </c>
      <c r="F9" s="358">
        <f t="shared" ca="1" si="0"/>
        <v>8928</v>
      </c>
      <c r="G9" s="358">
        <f t="shared" ca="1" si="0"/>
        <v>2190</v>
      </c>
      <c r="H9" s="358">
        <f t="shared" ca="1" si="0"/>
        <v>5114</v>
      </c>
      <c r="I9" s="358">
        <f t="shared" ca="1" si="0"/>
        <v>5863</v>
      </c>
      <c r="J9" s="358">
        <f t="shared" ca="1" si="0"/>
        <v>3361</v>
      </c>
      <c r="K9" s="358">
        <f t="shared" ca="1" si="3"/>
        <v>35094</v>
      </c>
    </row>
    <row r="10" spans="1:11" ht="15.5" thickTop="1" thickBot="1">
      <c r="A10" s="22" t="s">
        <v>327</v>
      </c>
      <c r="B10" s="17">
        <f>'Résultats et personnel'!B16</f>
        <v>0</v>
      </c>
      <c r="C10" s="17">
        <f>'Résultats et personnel'!C16</f>
        <v>0</v>
      </c>
      <c r="D10" s="17" t="str">
        <f>'Résultats et personnel'!D16</f>
        <v>=ALEA.ENTRE.BORNES(200;10000)</v>
      </c>
      <c r="E10" s="17" t="str">
        <f>'Résultats et personnel'!E16</f>
        <v>=ALEA.ENTRE.BORNES(200;10000)</v>
      </c>
      <c r="F10" s="17" t="str">
        <f>'Résultats et personnel'!F16</f>
        <v>=ALEA.ENTRE.BORNES(200;10000)</v>
      </c>
      <c r="G10" s="17" t="str">
        <f>'Résultats et personnel'!G16</f>
        <v>=ALEA.ENTRE.BORNES(200;10000)</v>
      </c>
      <c r="H10" s="17" t="str">
        <f>'Résultats et personnel'!H16</f>
        <v>=ALEA.ENTRE.BORNES(200;10000)</v>
      </c>
      <c r="I10" s="17" t="str">
        <f>'Résultats et personnel'!I16</f>
        <v>=ALEA.ENTRE.BORNES(200;10000)</v>
      </c>
      <c r="J10" s="17" t="str">
        <f>'Résultats et personnel'!J16</f>
        <v>=ALEA.ENTRE.BORNES(200;10000)</v>
      </c>
      <c r="K10" s="17">
        <f>'Résultats et personnel'!K16</f>
        <v>0</v>
      </c>
    </row>
    <row r="11" spans="1:11" ht="15.5" thickTop="1" thickBot="1">
      <c r="A11" s="22" t="s">
        <v>328</v>
      </c>
      <c r="B11" s="17">
        <f ca="1">B10-B9</f>
        <v>-2235</v>
      </c>
      <c r="C11" s="17">
        <f t="shared" ref="C11:K11" ca="1" si="5">C10-C9</f>
        <v>-3234</v>
      </c>
      <c r="D11" s="17" t="e">
        <f t="shared" ca="1" si="5"/>
        <v>#VALUE!</v>
      </c>
      <c r="E11" s="17" t="e">
        <f t="shared" ca="1" si="5"/>
        <v>#VALUE!</v>
      </c>
      <c r="F11" s="17" t="e">
        <f t="shared" ca="1" si="5"/>
        <v>#VALUE!</v>
      </c>
      <c r="G11" s="17" t="e">
        <f t="shared" ca="1" si="5"/>
        <v>#VALUE!</v>
      </c>
      <c r="H11" s="17" t="e">
        <f t="shared" ca="1" si="5"/>
        <v>#VALUE!</v>
      </c>
      <c r="I11" s="17" t="e">
        <f t="shared" ca="1" si="5"/>
        <v>#VALUE!</v>
      </c>
      <c r="J11" s="17" t="e">
        <f t="shared" ca="1" si="5"/>
        <v>#VALUE!</v>
      </c>
      <c r="K11" s="17">
        <f t="shared" ca="1" si="5"/>
        <v>-35094</v>
      </c>
    </row>
    <row r="12" spans="1:11" ht="15.5" thickTop="1" thickBot="1">
      <c r="A12" s="21" t="s">
        <v>26</v>
      </c>
      <c r="B12" s="358">
        <f t="shared" ca="1" si="2"/>
        <v>612</v>
      </c>
      <c r="C12" s="358">
        <f t="shared" ca="1" si="0"/>
        <v>1104</v>
      </c>
      <c r="D12" s="358">
        <f t="shared" ca="1" si="0"/>
        <v>3662</v>
      </c>
      <c r="E12" s="358">
        <f t="shared" ca="1" si="0"/>
        <v>6886</v>
      </c>
      <c r="F12" s="358">
        <f t="shared" ca="1" si="0"/>
        <v>1015</v>
      </c>
      <c r="G12" s="358">
        <f t="shared" ca="1" si="0"/>
        <v>7982</v>
      </c>
      <c r="H12" s="358">
        <f t="shared" ca="1" si="0"/>
        <v>7227</v>
      </c>
      <c r="I12" s="358">
        <f t="shared" ca="1" si="0"/>
        <v>1825</v>
      </c>
      <c r="J12" s="358">
        <f t="shared" ca="1" si="0"/>
        <v>3484</v>
      </c>
      <c r="K12" s="358">
        <f t="shared" ca="1" si="3"/>
        <v>33797</v>
      </c>
    </row>
    <row r="13" spans="1:11" ht="15.5" thickTop="1" thickBot="1">
      <c r="A13" s="22" t="s">
        <v>327</v>
      </c>
      <c r="B13" s="17">
        <f>'Résultats et personnel'!B17</f>
        <v>0</v>
      </c>
      <c r="C13" s="17">
        <f>'Résultats et personnel'!C17</f>
        <v>0</v>
      </c>
      <c r="D13" s="17" t="str">
        <f>'Résultats et personnel'!D17</f>
        <v>=ALEA.ENTRE.BORNES(200;10000)</v>
      </c>
      <c r="E13" s="17" t="str">
        <f>'Résultats et personnel'!E17</f>
        <v>=ALEA.ENTRE.BORNES(200;10000)</v>
      </c>
      <c r="F13" s="17" t="str">
        <f>'Résultats et personnel'!F17</f>
        <v>=ALEA.ENTRE.BORNES(200;10000)</v>
      </c>
      <c r="G13" s="17" t="str">
        <f>'Résultats et personnel'!G17</f>
        <v>=ALEA.ENTRE.BORNES(200;10000)</v>
      </c>
      <c r="H13" s="17" t="str">
        <f>'Résultats et personnel'!H17</f>
        <v>=ALEA.ENTRE.BORNES(200;10000)</v>
      </c>
      <c r="I13" s="17" t="str">
        <f>'Résultats et personnel'!I17</f>
        <v>=ALEA.ENTRE.BORNES(200;10000)</v>
      </c>
      <c r="J13" s="17" t="str">
        <f>'Résultats et personnel'!J17</f>
        <v>=ALEA.ENTRE.BORNES(200;10000)</v>
      </c>
      <c r="K13" s="17">
        <f>'Résultats et personnel'!K17</f>
        <v>0</v>
      </c>
    </row>
    <row r="14" spans="1:11" ht="15.5" thickTop="1" thickBot="1">
      <c r="A14" s="22" t="s">
        <v>328</v>
      </c>
      <c r="B14" s="17">
        <f ca="1">B13-B12</f>
        <v>-612</v>
      </c>
      <c r="C14" s="17">
        <f t="shared" ref="C14:K14" ca="1" si="6">C13-C12</f>
        <v>-1104</v>
      </c>
      <c r="D14" s="17" t="e">
        <f t="shared" ca="1" si="6"/>
        <v>#VALUE!</v>
      </c>
      <c r="E14" s="17" t="e">
        <f t="shared" ca="1" si="6"/>
        <v>#VALUE!</v>
      </c>
      <c r="F14" s="17" t="e">
        <f t="shared" ca="1" si="6"/>
        <v>#VALUE!</v>
      </c>
      <c r="G14" s="17" t="e">
        <f t="shared" ca="1" si="6"/>
        <v>#VALUE!</v>
      </c>
      <c r="H14" s="17" t="e">
        <f t="shared" ca="1" si="6"/>
        <v>#VALUE!</v>
      </c>
      <c r="I14" s="17" t="e">
        <f t="shared" ca="1" si="6"/>
        <v>#VALUE!</v>
      </c>
      <c r="J14" s="17" t="e">
        <f t="shared" ca="1" si="6"/>
        <v>#VALUE!</v>
      </c>
      <c r="K14" s="17">
        <f t="shared" ca="1" si="6"/>
        <v>-33797</v>
      </c>
    </row>
    <row r="15" spans="1:11" ht="15.5" thickTop="1" thickBot="1">
      <c r="A15" s="21" t="s">
        <v>27</v>
      </c>
      <c r="B15" s="358">
        <f t="shared" ca="1" si="2"/>
        <v>2316</v>
      </c>
      <c r="C15" s="358">
        <f t="shared" ca="1" si="0"/>
        <v>1850</v>
      </c>
      <c r="D15" s="358">
        <f t="shared" ca="1" si="0"/>
        <v>1010</v>
      </c>
      <c r="E15" s="358">
        <f t="shared" ca="1" si="0"/>
        <v>7803</v>
      </c>
      <c r="F15" s="358">
        <f t="shared" ca="1" si="0"/>
        <v>2588</v>
      </c>
      <c r="G15" s="358">
        <f t="shared" ca="1" si="0"/>
        <v>7424</v>
      </c>
      <c r="H15" s="358">
        <f t="shared" ca="1" si="0"/>
        <v>9162</v>
      </c>
      <c r="I15" s="358">
        <f t="shared" ca="1" si="0"/>
        <v>4692</v>
      </c>
      <c r="J15" s="358">
        <f t="shared" ca="1" si="0"/>
        <v>8146</v>
      </c>
      <c r="K15" s="358">
        <f t="shared" ca="1" si="3"/>
        <v>44991</v>
      </c>
    </row>
    <row r="16" spans="1:11" ht="15.5" thickTop="1" thickBot="1">
      <c r="A16" s="22" t="s">
        <v>327</v>
      </c>
      <c r="B16" s="17">
        <f>'Résultats et personnel'!B18</f>
        <v>0</v>
      </c>
      <c r="C16" s="17">
        <f>'Résultats et personnel'!C18</f>
        <v>0</v>
      </c>
      <c r="D16" s="17" t="str">
        <f>'Résultats et personnel'!D18</f>
        <v>=ALEA.ENTRE.BORNES(200;10000)</v>
      </c>
      <c r="E16" s="17" t="str">
        <f>'Résultats et personnel'!E18</f>
        <v>=ALEA.ENTRE.BORNES(200;10000)</v>
      </c>
      <c r="F16" s="17" t="str">
        <f>'Résultats et personnel'!F18</f>
        <v>=ALEA.ENTRE.BORNES(200;10000)</v>
      </c>
      <c r="G16" s="17" t="str">
        <f>'Résultats et personnel'!G18</f>
        <v>=ALEA.ENTRE.BORNES(200;10000)</v>
      </c>
      <c r="H16" s="17" t="str">
        <f>'Résultats et personnel'!H18</f>
        <v>=ALEA.ENTRE.BORNES(200;10000)</v>
      </c>
      <c r="I16" s="17" t="str">
        <f>'Résultats et personnel'!I18</f>
        <v>=ALEA.ENTRE.BORNES(200;10000)</v>
      </c>
      <c r="J16" s="17" t="str">
        <f>'Résultats et personnel'!J18</f>
        <v>=ALEA.ENTRE.BORNES(200;10000)</v>
      </c>
      <c r="K16" s="17">
        <f>'Résultats et personnel'!K18</f>
        <v>0</v>
      </c>
    </row>
    <row r="17" spans="1:11" ht="15.5" thickTop="1" thickBot="1">
      <c r="A17" s="22" t="s">
        <v>328</v>
      </c>
      <c r="B17" s="17">
        <f ca="1">B16-B15</f>
        <v>-2316</v>
      </c>
      <c r="C17" s="17">
        <f t="shared" ref="C17:K17" ca="1" si="7">C16-C15</f>
        <v>-1850</v>
      </c>
      <c r="D17" s="17" t="e">
        <f t="shared" ca="1" si="7"/>
        <v>#VALUE!</v>
      </c>
      <c r="E17" s="17" t="e">
        <f t="shared" ca="1" si="7"/>
        <v>#VALUE!</v>
      </c>
      <c r="F17" s="17" t="e">
        <f t="shared" ca="1" si="7"/>
        <v>#VALUE!</v>
      </c>
      <c r="G17" s="17" t="e">
        <f t="shared" ca="1" si="7"/>
        <v>#VALUE!</v>
      </c>
      <c r="H17" s="17" t="e">
        <f t="shared" ca="1" si="7"/>
        <v>#VALUE!</v>
      </c>
      <c r="I17" s="17" t="e">
        <f t="shared" ca="1" si="7"/>
        <v>#VALUE!</v>
      </c>
      <c r="J17" s="17" t="e">
        <f t="shared" ca="1" si="7"/>
        <v>#VALUE!</v>
      </c>
      <c r="K17" s="17">
        <f t="shared" ca="1" si="7"/>
        <v>-44991</v>
      </c>
    </row>
    <row r="18" spans="1:11" ht="15.5" thickTop="1" thickBot="1">
      <c r="A18" s="21" t="s">
        <v>28</v>
      </c>
      <c r="B18" s="358">
        <f t="shared" ca="1" si="2"/>
        <v>4780</v>
      </c>
      <c r="C18" s="358">
        <f t="shared" ca="1" si="0"/>
        <v>7556</v>
      </c>
      <c r="D18" s="358">
        <f t="shared" ca="1" si="0"/>
        <v>6854</v>
      </c>
      <c r="E18" s="358">
        <f t="shared" ca="1" si="0"/>
        <v>8507</v>
      </c>
      <c r="F18" s="358">
        <f t="shared" ca="1" si="0"/>
        <v>4343</v>
      </c>
      <c r="G18" s="358">
        <f t="shared" ca="1" si="0"/>
        <v>7105</v>
      </c>
      <c r="H18" s="358">
        <f t="shared" ca="1" si="0"/>
        <v>6150</v>
      </c>
      <c r="I18" s="358">
        <f t="shared" ca="1" si="0"/>
        <v>7937</v>
      </c>
      <c r="J18" s="358">
        <f t="shared" ca="1" si="0"/>
        <v>6935</v>
      </c>
      <c r="K18" s="358">
        <f t="shared" ca="1" si="3"/>
        <v>60167</v>
      </c>
    </row>
    <row r="19" spans="1:11" ht="15.5" thickTop="1" thickBot="1">
      <c r="A19" s="22" t="s">
        <v>327</v>
      </c>
      <c r="B19" s="17">
        <f>'Résultats et personnel'!B19</f>
        <v>0</v>
      </c>
      <c r="C19" s="17">
        <f>'Résultats et personnel'!C19</f>
        <v>0</v>
      </c>
      <c r="D19" s="17" t="str">
        <f>'Résultats et personnel'!D19</f>
        <v>=ALEA.ENTRE.BORNES(200;10000)</v>
      </c>
      <c r="E19" s="17" t="str">
        <f>'Résultats et personnel'!E19</f>
        <v>=ALEA.ENTRE.BORNES(200;10000)</v>
      </c>
      <c r="F19" s="17" t="str">
        <f>'Résultats et personnel'!F19</f>
        <v>=ALEA.ENTRE.BORNES(200;10000)</v>
      </c>
      <c r="G19" s="17" t="str">
        <f>'Résultats et personnel'!G19</f>
        <v>=ALEA.ENTRE.BORNES(200;10000)</v>
      </c>
      <c r="H19" s="17" t="str">
        <f>'Résultats et personnel'!H19</f>
        <v>=ALEA.ENTRE.BORNES(200;10000)</v>
      </c>
      <c r="I19" s="17" t="str">
        <f>'Résultats et personnel'!I19</f>
        <v>=ALEA.ENTRE.BORNES(200;10000)</v>
      </c>
      <c r="J19" s="17" t="str">
        <f>'Résultats et personnel'!J19</f>
        <v>=ALEA.ENTRE.BORNES(200;10000)</v>
      </c>
      <c r="K19" s="17">
        <f>'Résultats et personnel'!K19</f>
        <v>0</v>
      </c>
    </row>
    <row r="20" spans="1:11" ht="15.5" thickTop="1" thickBot="1">
      <c r="A20" s="22" t="s">
        <v>328</v>
      </c>
      <c r="B20" s="17">
        <f ca="1">B19-B18</f>
        <v>-4780</v>
      </c>
      <c r="C20" s="17">
        <f t="shared" ref="C20:K20" ca="1" si="8">C19-C18</f>
        <v>-7556</v>
      </c>
      <c r="D20" s="17" t="e">
        <f t="shared" ca="1" si="8"/>
        <v>#VALUE!</v>
      </c>
      <c r="E20" s="17" t="e">
        <f t="shared" ca="1" si="8"/>
        <v>#VALUE!</v>
      </c>
      <c r="F20" s="17" t="e">
        <f t="shared" ca="1" si="8"/>
        <v>#VALUE!</v>
      </c>
      <c r="G20" s="17" t="e">
        <f t="shared" ca="1" si="8"/>
        <v>#VALUE!</v>
      </c>
      <c r="H20" s="17" t="e">
        <f t="shared" ca="1" si="8"/>
        <v>#VALUE!</v>
      </c>
      <c r="I20" s="17" t="e">
        <f t="shared" ca="1" si="8"/>
        <v>#VALUE!</v>
      </c>
      <c r="J20" s="17" t="e">
        <f t="shared" ca="1" si="8"/>
        <v>#VALUE!</v>
      </c>
      <c r="K20" s="17">
        <f t="shared" ca="1" si="8"/>
        <v>-60167</v>
      </c>
    </row>
    <row r="21" spans="1:11" ht="15.5" thickTop="1" thickBot="1">
      <c r="A21" s="21" t="s">
        <v>29</v>
      </c>
      <c r="B21" s="358">
        <f t="shared" ca="1" si="2"/>
        <v>9456</v>
      </c>
      <c r="C21" s="358">
        <f t="shared" ca="1" si="0"/>
        <v>5464</v>
      </c>
      <c r="D21" s="358">
        <f t="shared" ca="1" si="0"/>
        <v>7636</v>
      </c>
      <c r="E21" s="358">
        <f t="shared" ca="1" si="0"/>
        <v>4818</v>
      </c>
      <c r="F21" s="358">
        <f t="shared" ca="1" si="0"/>
        <v>7466</v>
      </c>
      <c r="G21" s="358">
        <f t="shared" ca="1" si="0"/>
        <v>7115</v>
      </c>
      <c r="H21" s="358">
        <f t="shared" ca="1" si="0"/>
        <v>5608</v>
      </c>
      <c r="I21" s="358">
        <f t="shared" ca="1" si="0"/>
        <v>8239</v>
      </c>
      <c r="J21" s="358">
        <f t="shared" ca="1" si="0"/>
        <v>7600</v>
      </c>
      <c r="K21" s="358">
        <f t="shared" ca="1" si="3"/>
        <v>63402</v>
      </c>
    </row>
    <row r="22" spans="1:11" ht="15.5" thickTop="1" thickBot="1">
      <c r="A22" s="22" t="s">
        <v>327</v>
      </c>
      <c r="B22" s="17">
        <f>'Résultats et personnel'!B20</f>
        <v>0</v>
      </c>
      <c r="C22" s="17">
        <f>'Résultats et personnel'!C20</f>
        <v>0</v>
      </c>
      <c r="D22" s="17" t="str">
        <f>'Résultats et personnel'!D20</f>
        <v>=ALEA.ENTRE.BORNES(200;10000)</v>
      </c>
      <c r="E22" s="17" t="str">
        <f>'Résultats et personnel'!E20</f>
        <v>=ALEA.ENTRE.BORNES(200;10000)</v>
      </c>
      <c r="F22" s="17" t="str">
        <f>'Résultats et personnel'!F20</f>
        <v>=ALEA.ENTRE.BORNES(200;10000)</v>
      </c>
      <c r="G22" s="17" t="str">
        <f>'Résultats et personnel'!G20</f>
        <v>=ALEA.ENTRE.BORNES(200;10000)</v>
      </c>
      <c r="H22" s="17" t="str">
        <f>'Résultats et personnel'!H20</f>
        <v>=ALEA.ENTRE.BORNES(200;10000)</v>
      </c>
      <c r="I22" s="17" t="str">
        <f>'Résultats et personnel'!I20</f>
        <v>=ALEA.ENTRE.BORNES(200;10000)</v>
      </c>
      <c r="J22" s="17" t="str">
        <f>'Résultats et personnel'!J20</f>
        <v>=ALEA.ENTRE.BORNES(200;10000)</v>
      </c>
      <c r="K22" s="17">
        <f>'Résultats et personnel'!K20</f>
        <v>0</v>
      </c>
    </row>
    <row r="23" spans="1:11" ht="15.5" thickTop="1" thickBot="1">
      <c r="A23" s="22" t="s">
        <v>328</v>
      </c>
      <c r="B23" s="17">
        <f ca="1">B22-B21</f>
        <v>-9456</v>
      </c>
      <c r="C23" s="17">
        <f t="shared" ref="C23:K23" ca="1" si="9">C22-C21</f>
        <v>-5464</v>
      </c>
      <c r="D23" s="17" t="e">
        <f t="shared" ca="1" si="9"/>
        <v>#VALUE!</v>
      </c>
      <c r="E23" s="17" t="e">
        <f t="shared" ca="1" si="9"/>
        <v>#VALUE!</v>
      </c>
      <c r="F23" s="17" t="e">
        <f t="shared" ca="1" si="9"/>
        <v>#VALUE!</v>
      </c>
      <c r="G23" s="17" t="e">
        <f t="shared" ca="1" si="9"/>
        <v>#VALUE!</v>
      </c>
      <c r="H23" s="17" t="e">
        <f t="shared" ca="1" si="9"/>
        <v>#VALUE!</v>
      </c>
      <c r="I23" s="17" t="e">
        <f t="shared" ca="1" si="9"/>
        <v>#VALUE!</v>
      </c>
      <c r="J23" s="17" t="e">
        <f t="shared" ca="1" si="9"/>
        <v>#VALUE!</v>
      </c>
      <c r="K23" s="17">
        <f t="shared" ca="1" si="9"/>
        <v>-63402</v>
      </c>
    </row>
    <row r="24" spans="1:11" ht="15.5" thickTop="1" thickBot="1">
      <c r="A24" s="21" t="s">
        <v>30</v>
      </c>
      <c r="B24" s="358">
        <f t="shared" ca="1" si="2"/>
        <v>3361</v>
      </c>
      <c r="C24" s="358">
        <f t="shared" ca="1" si="0"/>
        <v>2036</v>
      </c>
      <c r="D24" s="358">
        <f t="shared" ca="1" si="0"/>
        <v>675</v>
      </c>
      <c r="E24" s="358">
        <f t="shared" ca="1" si="0"/>
        <v>6773</v>
      </c>
      <c r="F24" s="358">
        <f t="shared" ca="1" si="0"/>
        <v>1435</v>
      </c>
      <c r="G24" s="358">
        <f t="shared" ca="1" si="0"/>
        <v>9070</v>
      </c>
      <c r="H24" s="358">
        <f t="shared" ca="1" si="0"/>
        <v>3668</v>
      </c>
      <c r="I24" s="358">
        <f t="shared" ca="1" si="0"/>
        <v>2484</v>
      </c>
      <c r="J24" s="358">
        <f t="shared" ca="1" si="0"/>
        <v>8653</v>
      </c>
      <c r="K24" s="358">
        <f t="shared" ca="1" si="3"/>
        <v>38155</v>
      </c>
    </row>
    <row r="25" spans="1:11" ht="15.5" thickTop="1" thickBot="1">
      <c r="A25" s="22" t="s">
        <v>327</v>
      </c>
      <c r="B25" s="17">
        <f>'Résultats et personnel'!B21</f>
        <v>0</v>
      </c>
      <c r="C25" s="17">
        <f>'Résultats et personnel'!C21</f>
        <v>0</v>
      </c>
      <c r="D25" s="17" t="str">
        <f>'Résultats et personnel'!D21</f>
        <v>=ALEA.ENTRE.BORNES(200;10000)</v>
      </c>
      <c r="E25" s="17" t="str">
        <f>'Résultats et personnel'!E21</f>
        <v>=ALEA.ENTRE.BORNES(200;10000)</v>
      </c>
      <c r="F25" s="17" t="str">
        <f>'Résultats et personnel'!F21</f>
        <v>=ALEA.ENTRE.BORNES(200;10000)</v>
      </c>
      <c r="G25" s="17" t="str">
        <f>'Résultats et personnel'!G21</f>
        <v>=ALEA.ENTRE.BORNES(200;10000)</v>
      </c>
      <c r="H25" s="17" t="str">
        <f>'Résultats et personnel'!H21</f>
        <v>=ALEA.ENTRE.BORNES(200;10000)</v>
      </c>
      <c r="I25" s="17" t="str">
        <f>'Résultats et personnel'!I21</f>
        <v>=ALEA.ENTRE.BORNES(200;10000)</v>
      </c>
      <c r="J25" s="17" t="str">
        <f>'Résultats et personnel'!J21</f>
        <v>=ALEA.ENTRE.BORNES(200;10000)</v>
      </c>
      <c r="K25" s="17">
        <f>'Résultats et personnel'!K21</f>
        <v>0</v>
      </c>
    </row>
    <row r="26" spans="1:11" ht="15.5" thickTop="1" thickBot="1">
      <c r="A26" s="22" t="s">
        <v>328</v>
      </c>
      <c r="B26" s="17">
        <f ca="1">B25-B24</f>
        <v>-3361</v>
      </c>
      <c r="C26" s="17">
        <f t="shared" ref="C26:K26" ca="1" si="10">C25-C24</f>
        <v>-2036</v>
      </c>
      <c r="D26" s="17" t="e">
        <f t="shared" ca="1" si="10"/>
        <v>#VALUE!</v>
      </c>
      <c r="E26" s="17" t="e">
        <f t="shared" ca="1" si="10"/>
        <v>#VALUE!</v>
      </c>
      <c r="F26" s="17" t="e">
        <f t="shared" ca="1" si="10"/>
        <v>#VALUE!</v>
      </c>
      <c r="G26" s="17" t="e">
        <f t="shared" ca="1" si="10"/>
        <v>#VALUE!</v>
      </c>
      <c r="H26" s="17" t="e">
        <f t="shared" ca="1" si="10"/>
        <v>#VALUE!</v>
      </c>
      <c r="I26" s="17" t="e">
        <f t="shared" ca="1" si="10"/>
        <v>#VALUE!</v>
      </c>
      <c r="J26" s="17" t="e">
        <f t="shared" ca="1" si="10"/>
        <v>#VALUE!</v>
      </c>
      <c r="K26" s="17">
        <f t="shared" ca="1" si="10"/>
        <v>-38155</v>
      </c>
    </row>
    <row r="27" spans="1:11" ht="15.5" thickTop="1" thickBot="1">
      <c r="A27" s="21" t="s">
        <v>31</v>
      </c>
      <c r="B27" s="358">
        <f t="shared" ca="1" si="2"/>
        <v>6945</v>
      </c>
      <c r="C27" s="358">
        <f t="shared" ca="1" si="0"/>
        <v>3298</v>
      </c>
      <c r="D27" s="358">
        <f t="shared" ca="1" si="0"/>
        <v>7472</v>
      </c>
      <c r="E27" s="358">
        <f t="shared" ca="1" si="0"/>
        <v>2524</v>
      </c>
      <c r="F27" s="358">
        <f t="shared" ca="1" si="0"/>
        <v>822</v>
      </c>
      <c r="G27" s="358">
        <f t="shared" ca="1" si="0"/>
        <v>8320</v>
      </c>
      <c r="H27" s="358">
        <f t="shared" ca="1" si="0"/>
        <v>9466</v>
      </c>
      <c r="I27" s="358">
        <f t="shared" ca="1" si="0"/>
        <v>3196</v>
      </c>
      <c r="J27" s="358">
        <f t="shared" ca="1" si="0"/>
        <v>218</v>
      </c>
      <c r="K27" s="358">
        <f t="shared" ca="1" si="3"/>
        <v>42261</v>
      </c>
    </row>
    <row r="28" spans="1:11" ht="15.5" thickTop="1" thickBot="1">
      <c r="A28" s="22" t="s">
        <v>327</v>
      </c>
      <c r="B28" s="17">
        <f>'Résultats et personnel'!B22</f>
        <v>0</v>
      </c>
      <c r="C28" s="17">
        <f>'Résultats et personnel'!C22</f>
        <v>0</v>
      </c>
      <c r="D28" s="17" t="str">
        <f>'Résultats et personnel'!D22</f>
        <v>=ALEA.ENTRE.BORNES(200;10000)</v>
      </c>
      <c r="E28" s="17" t="str">
        <f>'Résultats et personnel'!E22</f>
        <v>=ALEA.ENTRE.BORNES(200;10000)</v>
      </c>
      <c r="F28" s="17" t="str">
        <f>'Résultats et personnel'!F22</f>
        <v>=ALEA.ENTRE.BORNES(200;10000)</v>
      </c>
      <c r="G28" s="17" t="str">
        <f>'Résultats et personnel'!G22</f>
        <v>=ALEA.ENTRE.BORNES(200;10000)</v>
      </c>
      <c r="H28" s="17" t="str">
        <f>'Résultats et personnel'!H22</f>
        <v>=ALEA.ENTRE.BORNES(200;10000)</v>
      </c>
      <c r="I28" s="17" t="str">
        <f>'Résultats et personnel'!I22</f>
        <v>=ALEA.ENTRE.BORNES(200;10000)</v>
      </c>
      <c r="J28" s="17" t="str">
        <f>'Résultats et personnel'!J22</f>
        <v>=ALEA.ENTRE.BORNES(200;10000)</v>
      </c>
      <c r="K28" s="17">
        <f>'Résultats et personnel'!K22</f>
        <v>0</v>
      </c>
    </row>
    <row r="29" spans="1:11" ht="15.5" thickTop="1" thickBot="1">
      <c r="A29" s="22" t="s">
        <v>328</v>
      </c>
      <c r="B29" s="17">
        <f ca="1">B28-B27</f>
        <v>-6945</v>
      </c>
      <c r="C29" s="17">
        <f t="shared" ref="C29:K29" ca="1" si="11">C28-C27</f>
        <v>-3298</v>
      </c>
      <c r="D29" s="17" t="e">
        <f t="shared" ca="1" si="11"/>
        <v>#VALUE!</v>
      </c>
      <c r="E29" s="17" t="e">
        <f t="shared" ca="1" si="11"/>
        <v>#VALUE!</v>
      </c>
      <c r="F29" s="17" t="e">
        <f t="shared" ca="1" si="11"/>
        <v>#VALUE!</v>
      </c>
      <c r="G29" s="17" t="e">
        <f t="shared" ca="1" si="11"/>
        <v>#VALUE!</v>
      </c>
      <c r="H29" s="17" t="e">
        <f t="shared" ca="1" si="11"/>
        <v>#VALUE!</v>
      </c>
      <c r="I29" s="17" t="e">
        <f t="shared" ca="1" si="11"/>
        <v>#VALUE!</v>
      </c>
      <c r="J29" s="17" t="e">
        <f t="shared" ca="1" si="11"/>
        <v>#VALUE!</v>
      </c>
      <c r="K29" s="17">
        <f t="shared" ca="1" si="11"/>
        <v>-42261</v>
      </c>
    </row>
    <row r="30" spans="1:11" ht="15.5" thickTop="1" thickBot="1">
      <c r="A30" s="21" t="s">
        <v>32</v>
      </c>
      <c r="B30" s="358">
        <f t="shared" ca="1" si="2"/>
        <v>5975</v>
      </c>
      <c r="C30" s="358">
        <f t="shared" ca="1" si="0"/>
        <v>2885</v>
      </c>
      <c r="D30" s="358">
        <f t="shared" ca="1" si="0"/>
        <v>3567</v>
      </c>
      <c r="E30" s="358">
        <f t="shared" ca="1" si="0"/>
        <v>9755</v>
      </c>
      <c r="F30" s="358">
        <f t="shared" ca="1" si="0"/>
        <v>1474</v>
      </c>
      <c r="G30" s="358">
        <f t="shared" ca="1" si="0"/>
        <v>6077</v>
      </c>
      <c r="H30" s="358">
        <f t="shared" ca="1" si="0"/>
        <v>505</v>
      </c>
      <c r="I30" s="358">
        <f t="shared" ca="1" si="0"/>
        <v>6637</v>
      </c>
      <c r="J30" s="358">
        <f t="shared" ca="1" si="0"/>
        <v>6115</v>
      </c>
      <c r="K30" s="358">
        <f t="shared" ca="1" si="3"/>
        <v>42990</v>
      </c>
    </row>
    <row r="31" spans="1:11" ht="15.5" thickTop="1" thickBot="1">
      <c r="A31" s="22" t="s">
        <v>327</v>
      </c>
      <c r="B31" s="17">
        <f>'Résultats et personnel'!B23</f>
        <v>0</v>
      </c>
      <c r="C31" s="17">
        <f>'Résultats et personnel'!C23</f>
        <v>0</v>
      </c>
      <c r="D31" s="17" t="str">
        <f>'Résultats et personnel'!D23</f>
        <v>=ALEA.ENTRE.BORNES(200;10000)</v>
      </c>
      <c r="E31" s="17" t="str">
        <f>'Résultats et personnel'!E23</f>
        <v>=ALEA.ENTRE.BORNES(200;10000)</v>
      </c>
      <c r="F31" s="17" t="str">
        <f>'Résultats et personnel'!F23</f>
        <v>=ALEA.ENTRE.BORNES(200;10000)</v>
      </c>
      <c r="G31" s="17" t="str">
        <f>'Résultats et personnel'!G23</f>
        <v>=ALEA.ENTRE.BORNES(200;10000)</v>
      </c>
      <c r="H31" s="17" t="str">
        <f>'Résultats et personnel'!H23</f>
        <v>=ALEA.ENTRE.BORNES(200;10000)</v>
      </c>
      <c r="I31" s="17" t="str">
        <f>'Résultats et personnel'!I23</f>
        <v>=ALEA.ENTRE.BORNES(200;10000)</v>
      </c>
      <c r="J31" s="17" t="str">
        <f>'Résultats et personnel'!J23</f>
        <v>=ALEA.ENTRE.BORNES(200;10000)</v>
      </c>
      <c r="K31" s="17">
        <f>'Résultats et personnel'!K23</f>
        <v>0</v>
      </c>
    </row>
    <row r="32" spans="1:11" ht="15.5" thickTop="1" thickBot="1">
      <c r="A32" s="22" t="s">
        <v>328</v>
      </c>
      <c r="B32" s="17">
        <f ca="1">B31-B30</f>
        <v>-5975</v>
      </c>
      <c r="C32" s="17">
        <f t="shared" ref="C32:K32" ca="1" si="12">C31-C30</f>
        <v>-2885</v>
      </c>
      <c r="D32" s="17" t="e">
        <f t="shared" ca="1" si="12"/>
        <v>#VALUE!</v>
      </c>
      <c r="E32" s="17" t="e">
        <f t="shared" ca="1" si="12"/>
        <v>#VALUE!</v>
      </c>
      <c r="F32" s="17" t="e">
        <f t="shared" ca="1" si="12"/>
        <v>#VALUE!</v>
      </c>
      <c r="G32" s="17" t="e">
        <f t="shared" ca="1" si="12"/>
        <v>#VALUE!</v>
      </c>
      <c r="H32" s="17" t="e">
        <f t="shared" ca="1" si="12"/>
        <v>#VALUE!</v>
      </c>
      <c r="I32" s="17" t="e">
        <f t="shared" ca="1" si="12"/>
        <v>#VALUE!</v>
      </c>
      <c r="J32" s="17" t="e">
        <f t="shared" ca="1" si="12"/>
        <v>#VALUE!</v>
      </c>
      <c r="K32" s="17">
        <f t="shared" ca="1" si="12"/>
        <v>-42990</v>
      </c>
    </row>
    <row r="33" spans="1:11" ht="15.5" thickTop="1" thickBot="1">
      <c r="A33" s="21" t="s">
        <v>33</v>
      </c>
      <c r="B33" s="358">
        <f t="shared" ca="1" si="2"/>
        <v>2828</v>
      </c>
      <c r="C33" s="358">
        <f t="shared" ca="1" si="0"/>
        <v>4613</v>
      </c>
      <c r="D33" s="358">
        <f t="shared" ca="1" si="0"/>
        <v>2474</v>
      </c>
      <c r="E33" s="358">
        <f t="shared" ca="1" si="0"/>
        <v>3481</v>
      </c>
      <c r="F33" s="358">
        <f t="shared" ca="1" si="0"/>
        <v>4585</v>
      </c>
      <c r="G33" s="358">
        <f t="shared" ca="1" si="0"/>
        <v>9915</v>
      </c>
      <c r="H33" s="358">
        <f t="shared" ca="1" si="0"/>
        <v>1059</v>
      </c>
      <c r="I33" s="358">
        <f t="shared" ca="1" si="0"/>
        <v>7865</v>
      </c>
      <c r="J33" s="358">
        <f t="shared" ca="1" si="0"/>
        <v>6117</v>
      </c>
      <c r="K33" s="358">
        <f t="shared" ca="1" si="3"/>
        <v>42937</v>
      </c>
    </row>
    <row r="34" spans="1:11" ht="15.5" thickTop="1" thickBot="1">
      <c r="A34" s="22" t="s">
        <v>327</v>
      </c>
      <c r="B34" s="17">
        <f>'Résultats et personnel'!B24</f>
        <v>0</v>
      </c>
      <c r="C34" s="17">
        <f>'Résultats et personnel'!C24</f>
        <v>0</v>
      </c>
      <c r="D34" s="17" t="str">
        <f>'Résultats et personnel'!D24</f>
        <v>=ALEA.ENTRE.BORNES(200;10000)</v>
      </c>
      <c r="E34" s="17" t="str">
        <f>'Résultats et personnel'!E24</f>
        <v>=ALEA.ENTRE.BORNES(200;10000)</v>
      </c>
      <c r="F34" s="17" t="str">
        <f>'Résultats et personnel'!F24</f>
        <v>=ALEA.ENTRE.BORNES(200;10000)</v>
      </c>
      <c r="G34" s="17" t="str">
        <f>'Résultats et personnel'!G24</f>
        <v>=ALEA.ENTRE.BORNES(200;10000)</v>
      </c>
      <c r="H34" s="17" t="str">
        <f>'Résultats et personnel'!H24</f>
        <v>=ALEA.ENTRE.BORNES(200;10000)</v>
      </c>
      <c r="I34" s="17" t="str">
        <f>'Résultats et personnel'!I24</f>
        <v>=ALEA.ENTRE.BORNES(200;10000)</v>
      </c>
      <c r="J34" s="17" t="str">
        <f>'Résultats et personnel'!J24</f>
        <v>=ALEA.ENTRE.BORNES(200;10000)</v>
      </c>
      <c r="K34" s="17">
        <f>'Résultats et personnel'!K24</f>
        <v>0</v>
      </c>
    </row>
    <row r="35" spans="1:11" ht="15.5" thickTop="1" thickBot="1">
      <c r="A35" s="22" t="s">
        <v>328</v>
      </c>
      <c r="B35" s="17">
        <f ca="1">B34-B33</f>
        <v>-2828</v>
      </c>
      <c r="C35" s="17">
        <f t="shared" ref="C35:K35" ca="1" si="13">C34-C33</f>
        <v>-4613</v>
      </c>
      <c r="D35" s="17" t="e">
        <f t="shared" ca="1" si="13"/>
        <v>#VALUE!</v>
      </c>
      <c r="E35" s="17" t="e">
        <f t="shared" ca="1" si="13"/>
        <v>#VALUE!</v>
      </c>
      <c r="F35" s="17" t="e">
        <f t="shared" ca="1" si="13"/>
        <v>#VALUE!</v>
      </c>
      <c r="G35" s="17" t="e">
        <f t="shared" ca="1" si="13"/>
        <v>#VALUE!</v>
      </c>
      <c r="H35" s="17" t="e">
        <f t="shared" ca="1" si="13"/>
        <v>#VALUE!</v>
      </c>
      <c r="I35" s="17" t="e">
        <f t="shared" ca="1" si="13"/>
        <v>#VALUE!</v>
      </c>
      <c r="J35" s="17" t="e">
        <f t="shared" ca="1" si="13"/>
        <v>#VALUE!</v>
      </c>
      <c r="K35" s="17">
        <f t="shared" ca="1" si="13"/>
        <v>-42937</v>
      </c>
    </row>
    <row r="36" spans="1:11" ht="15.5" thickTop="1" thickBot="1">
      <c r="A36" s="21" t="s">
        <v>34</v>
      </c>
      <c r="B36" s="358">
        <f t="shared" ca="1" si="2"/>
        <v>6185</v>
      </c>
      <c r="C36" s="358">
        <f t="shared" ca="1" si="0"/>
        <v>4162</v>
      </c>
      <c r="D36" s="358">
        <f t="shared" ca="1" si="0"/>
        <v>2793</v>
      </c>
      <c r="E36" s="358">
        <f t="shared" ca="1" si="0"/>
        <v>6392</v>
      </c>
      <c r="F36" s="358">
        <f t="shared" ca="1" si="0"/>
        <v>2439</v>
      </c>
      <c r="G36" s="358">
        <f t="shared" ca="1" si="0"/>
        <v>902</v>
      </c>
      <c r="H36" s="358">
        <f t="shared" ca="1" si="0"/>
        <v>4583</v>
      </c>
      <c r="I36" s="358">
        <f t="shared" ca="1" si="0"/>
        <v>9335</v>
      </c>
      <c r="J36" s="358">
        <f t="shared" ca="1" si="0"/>
        <v>8232</v>
      </c>
      <c r="K36" s="358">
        <f t="shared" ca="1" si="3"/>
        <v>45023</v>
      </c>
    </row>
    <row r="37" spans="1:11" ht="15.5" thickTop="1" thickBot="1">
      <c r="A37" s="22" t="s">
        <v>327</v>
      </c>
      <c r="B37" s="17">
        <f>'Résultats et personnel'!B25</f>
        <v>0</v>
      </c>
      <c r="C37" s="17">
        <f>'Résultats et personnel'!C25</f>
        <v>0</v>
      </c>
      <c r="D37" s="17" t="str">
        <f>'Résultats et personnel'!D25</f>
        <v>=ALEA.ENTRE.BORNES(200;10000)</v>
      </c>
      <c r="E37" s="17" t="str">
        <f>'Résultats et personnel'!E25</f>
        <v>=ALEA.ENTRE.BORNES(200;10000)</v>
      </c>
      <c r="F37" s="17" t="str">
        <f>'Résultats et personnel'!F25</f>
        <v>=ALEA.ENTRE.BORNES(200;10000)</v>
      </c>
      <c r="G37" s="17" t="str">
        <f>'Résultats et personnel'!G25</f>
        <v>=ALEA.ENTRE.BORNES(200;10000)</v>
      </c>
      <c r="H37" s="17" t="str">
        <f>'Résultats et personnel'!H25</f>
        <v>=ALEA.ENTRE.BORNES(200;10000)</v>
      </c>
      <c r="I37" s="17" t="str">
        <f>'Résultats et personnel'!I25</f>
        <v>=ALEA.ENTRE.BORNES(200;10000)</v>
      </c>
      <c r="J37" s="17" t="str">
        <f>'Résultats et personnel'!J25</f>
        <v>=ALEA.ENTRE.BORNES(200;10000)</v>
      </c>
      <c r="K37" s="17">
        <f>'Résultats et personnel'!K25</f>
        <v>0</v>
      </c>
    </row>
    <row r="38" spans="1:11" ht="15.5" thickTop="1" thickBot="1">
      <c r="A38" s="22" t="s">
        <v>328</v>
      </c>
      <c r="B38" s="17">
        <f ca="1">B37-B36</f>
        <v>-6185</v>
      </c>
      <c r="C38" s="17">
        <f t="shared" ref="C38:K38" ca="1" si="14">C37-C36</f>
        <v>-4162</v>
      </c>
      <c r="D38" s="17" t="e">
        <f t="shared" ca="1" si="14"/>
        <v>#VALUE!</v>
      </c>
      <c r="E38" s="17" t="e">
        <f t="shared" ca="1" si="14"/>
        <v>#VALUE!</v>
      </c>
      <c r="F38" s="17" t="e">
        <f t="shared" ca="1" si="14"/>
        <v>#VALUE!</v>
      </c>
      <c r="G38" s="17" t="e">
        <f t="shared" ca="1" si="14"/>
        <v>#VALUE!</v>
      </c>
      <c r="H38" s="17" t="e">
        <f t="shared" ca="1" si="14"/>
        <v>#VALUE!</v>
      </c>
      <c r="I38" s="17" t="e">
        <f t="shared" ca="1" si="14"/>
        <v>#VALUE!</v>
      </c>
      <c r="J38" s="17" t="e">
        <f t="shared" ca="1" si="14"/>
        <v>#VALUE!</v>
      </c>
      <c r="K38" s="17">
        <f t="shared" ca="1" si="14"/>
        <v>-45023</v>
      </c>
    </row>
    <row r="39" spans="1:11" ht="15.5" thickTop="1" thickBot="1">
      <c r="A39" s="21" t="s">
        <v>18</v>
      </c>
      <c r="B39" s="358">
        <f ca="1">SUM(B3+B6+B9+B12+B15+B18+B21+B24+B27+B30+B33+B36)</f>
        <v>56973</v>
      </c>
      <c r="C39" s="358">
        <f t="shared" ref="C39:K39" ca="1" si="15">SUM(C3+C6+C9+C12+C15+C18+C21+C24+C27+C30+C33+C36)</f>
        <v>49454</v>
      </c>
      <c r="D39" s="358">
        <f t="shared" ca="1" si="15"/>
        <v>45606</v>
      </c>
      <c r="E39" s="358">
        <f t="shared" ca="1" si="15"/>
        <v>66071</v>
      </c>
      <c r="F39" s="358">
        <f t="shared" ca="1" si="15"/>
        <v>47129</v>
      </c>
      <c r="G39" s="358">
        <f t="shared" ca="1" si="15"/>
        <v>72570</v>
      </c>
      <c r="H39" s="358">
        <f t="shared" ca="1" si="15"/>
        <v>64505</v>
      </c>
      <c r="I39" s="358">
        <f t="shared" ca="1" si="15"/>
        <v>73182</v>
      </c>
      <c r="J39" s="358">
        <f t="shared" ca="1" si="15"/>
        <v>67851</v>
      </c>
      <c r="K39" s="358">
        <f t="shared" ca="1" si="15"/>
        <v>543341</v>
      </c>
    </row>
    <row r="40" spans="1:11" ht="15.5" thickTop="1" thickBot="1">
      <c r="A40" s="22" t="s">
        <v>327</v>
      </c>
      <c r="B40" s="359">
        <f>'Résultats et personnel'!B26</f>
        <v>0</v>
      </c>
      <c r="C40" s="359">
        <f>'Résultats et personnel'!C26</f>
        <v>0</v>
      </c>
      <c r="D40" s="359" t="str">
        <f>'Résultats et personnel'!D26</f>
        <v>=ALEA.ENTRE.BORNES(200;10000)</v>
      </c>
      <c r="E40" s="359" t="str">
        <f>'Résultats et personnel'!E26</f>
        <v>=ALEA.ENTRE.BORNES(200;10000)</v>
      </c>
      <c r="F40" s="359" t="str">
        <f>'Résultats et personnel'!F26</f>
        <v>=ALEA.ENTRE.BORNES(200;10000)</v>
      </c>
      <c r="G40" s="359" t="str">
        <f>'Résultats et personnel'!G26</f>
        <v>=ALEA.ENTRE.BORNES(200;10000)</v>
      </c>
      <c r="H40" s="359" t="str">
        <f>'Résultats et personnel'!H26</f>
        <v>=ALEA.ENTRE.BORNES(200;10000)</v>
      </c>
      <c r="I40" s="359" t="str">
        <f>'Résultats et personnel'!I26</f>
        <v>=ALEA.ENTRE.BORNES(200;10000)</v>
      </c>
      <c r="J40" s="359" t="str">
        <f>'Résultats et personnel'!J26</f>
        <v>=ALEA.ENTRE.BORNES(200;10000)</v>
      </c>
      <c r="K40" s="359">
        <f>'Résultats et personnel'!K26</f>
        <v>231000</v>
      </c>
    </row>
    <row r="41" spans="1:11" ht="15.5" thickTop="1" thickBot="1">
      <c r="A41" s="22" t="s">
        <v>328</v>
      </c>
      <c r="B41" s="359">
        <f ca="1">B40-B39</f>
        <v>-56973</v>
      </c>
      <c r="C41" s="359">
        <f t="shared" ref="C41:K41" ca="1" si="16">C40-C39</f>
        <v>-49454</v>
      </c>
      <c r="D41" s="359" t="e">
        <f t="shared" ca="1" si="16"/>
        <v>#VALUE!</v>
      </c>
      <c r="E41" s="359" t="e">
        <f t="shared" ca="1" si="16"/>
        <v>#VALUE!</v>
      </c>
      <c r="F41" s="359" t="e">
        <f t="shared" ca="1" si="16"/>
        <v>#VALUE!</v>
      </c>
      <c r="G41" s="359" t="e">
        <f t="shared" ca="1" si="16"/>
        <v>#VALUE!</v>
      </c>
      <c r="H41" s="359" t="e">
        <f t="shared" ca="1" si="16"/>
        <v>#VALUE!</v>
      </c>
      <c r="I41" s="359" t="e">
        <f t="shared" ca="1" si="16"/>
        <v>#VALUE!</v>
      </c>
      <c r="J41" s="359" t="e">
        <f t="shared" ca="1" si="16"/>
        <v>#VALUE!</v>
      </c>
      <c r="K41" s="359">
        <f t="shared" ca="1" si="16"/>
        <v>-312341</v>
      </c>
    </row>
    <row r="42" spans="1:11" ht="15" thickTop="1"/>
  </sheetData>
  <conditionalFormatting sqref="B5:K5 B8:K8 B11:K11 B14:K14 B17:K17 B20:K20 B23:K23 B26:K26 B29:K29 B32:K32 B35:K35 B38:K38 B41:K41">
    <cfRule type="colorScale" priority="1">
      <colorScale>
        <cfvo type="num" val="0"/>
        <cfvo type="num" val="0"/>
        <color rgb="FFFF0000"/>
        <color rgb="FF00B050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2"/>
  <sheetViews>
    <sheetView workbookViewId="0">
      <selection activeCell="I13" sqref="I13"/>
    </sheetView>
  </sheetViews>
  <sheetFormatPr baseColWidth="10" defaultRowHeight="14.5"/>
  <cols>
    <col min="1" max="1" width="9.7265625" customWidth="1"/>
    <col min="2" max="2" width="22.1796875" customWidth="1"/>
  </cols>
  <sheetData>
    <row r="1" spans="2:12" ht="15" thickBot="1"/>
    <row r="2" spans="2:12" ht="15.5" thickTop="1" thickBot="1">
      <c r="B2" s="361" t="s">
        <v>331</v>
      </c>
      <c r="C2" s="362">
        <v>2016</v>
      </c>
      <c r="D2" s="362">
        <v>2017</v>
      </c>
      <c r="E2" s="362">
        <v>2018</v>
      </c>
      <c r="F2" s="362">
        <v>2019</v>
      </c>
      <c r="G2" s="362">
        <v>2020</v>
      </c>
    </row>
    <row r="3" spans="2:12" ht="22" customHeight="1" thickTop="1" thickBot="1">
      <c r="B3" s="363" t="s">
        <v>332</v>
      </c>
      <c r="C3" s="364"/>
      <c r="D3" s="364"/>
      <c r="E3" s="364"/>
      <c r="F3" s="364"/>
      <c r="G3" s="364"/>
      <c r="H3" s="6"/>
      <c r="I3" s="6"/>
      <c r="J3" s="6"/>
      <c r="K3" s="6"/>
      <c r="L3" s="6"/>
    </row>
    <row r="4" spans="2:12" ht="15.5" thickTop="1" thickBot="1">
      <c r="B4" s="365" t="s">
        <v>325</v>
      </c>
      <c r="C4" s="17">
        <f>50*40*'Résultats et personnel'!$B$10</f>
        <v>18000</v>
      </c>
      <c r="D4" s="17">
        <f>50*40*'Résultats et personnel'!$B$10</f>
        <v>18000</v>
      </c>
      <c r="E4" s="17">
        <f>50*40*'Résultats et personnel'!$B$10</f>
        <v>18000</v>
      </c>
      <c r="F4" s="17">
        <f>50*40*'Résultats et personnel'!$B$10</f>
        <v>18000</v>
      </c>
      <c r="G4" s="17">
        <f>50*40*'Résultats et personnel'!$B$10</f>
        <v>18000</v>
      </c>
    </row>
    <row r="5" spans="2:12" ht="15.5" thickTop="1" thickBot="1">
      <c r="B5" s="362" t="s">
        <v>329</v>
      </c>
      <c r="C5" s="17">
        <f>1500*'Résultats et personnel'!$B$10</f>
        <v>13500</v>
      </c>
      <c r="D5" s="17">
        <f>1500*'Résultats et personnel'!$B$10</f>
        <v>13500</v>
      </c>
      <c r="E5" s="17">
        <f>1500*'Résultats et personnel'!$B$10</f>
        <v>13500</v>
      </c>
      <c r="F5" s="17">
        <f>1500*'Résultats et personnel'!$B$10</f>
        <v>13500</v>
      </c>
      <c r="G5" s="17">
        <f>1500*'Résultats et personnel'!$B$10</f>
        <v>13500</v>
      </c>
    </row>
    <row r="6" spans="2:12" ht="15.5" thickTop="1" thickBot="1">
      <c r="B6" s="366" t="s">
        <v>330</v>
      </c>
      <c r="C6" s="367">
        <f>SUM(C4:C5)</f>
        <v>31500</v>
      </c>
      <c r="D6" s="367">
        <f>SUM(D4:D5)</f>
        <v>31500</v>
      </c>
      <c r="E6" s="367">
        <f>SUM(E4:E5)</f>
        <v>31500</v>
      </c>
      <c r="F6" s="367">
        <f>SUM(F4:F5)</f>
        <v>31500</v>
      </c>
      <c r="G6" s="367">
        <f>SUM(G4:G5)</f>
        <v>31500</v>
      </c>
    </row>
    <row r="7" spans="2:12" ht="15.5" thickTop="1" thickBot="1">
      <c r="B7" s="364" t="s">
        <v>333</v>
      </c>
      <c r="C7" s="368"/>
      <c r="D7" s="368"/>
      <c r="E7" s="368"/>
      <c r="F7" s="368"/>
      <c r="G7" s="368"/>
    </row>
    <row r="8" spans="2:12" ht="15.5" thickTop="1" thickBot="1">
      <c r="B8" s="362" t="s">
        <v>334</v>
      </c>
      <c r="C8" s="17">
        <f>'Résultats et personnel'!$K$3</f>
        <v>108000</v>
      </c>
      <c r="D8" s="17">
        <f>'Résultats et personnel'!$K$3</f>
        <v>108000</v>
      </c>
      <c r="E8" s="17">
        <f>'Résultats et personnel'!$K$3</f>
        <v>108000</v>
      </c>
      <c r="F8" s="17">
        <f>'Résultats et personnel'!$K$3</f>
        <v>108000</v>
      </c>
      <c r="G8" s="17">
        <f>'Résultats et personnel'!$K$3</f>
        <v>108000</v>
      </c>
    </row>
    <row r="9" spans="2:12" ht="15.5" thickTop="1" thickBot="1">
      <c r="B9" s="362" t="s">
        <v>335</v>
      </c>
      <c r="C9" s="17" t="e">
        <f>'Résultats et personnel'!$F$57</f>
        <v>#VALUE!</v>
      </c>
      <c r="D9" s="17" t="e">
        <f>'Résultats et personnel'!$F$57</f>
        <v>#VALUE!</v>
      </c>
      <c r="E9" s="17" t="e">
        <f>'Résultats et personnel'!$F$57</f>
        <v>#VALUE!</v>
      </c>
      <c r="F9" s="17" t="e">
        <f>'Résultats et personnel'!$F$57</f>
        <v>#VALUE!</v>
      </c>
      <c r="G9" s="17" t="e">
        <f>'Résultats et personnel'!$F$57</f>
        <v>#VALUE!</v>
      </c>
    </row>
    <row r="10" spans="2:12" ht="15.5" thickTop="1" thickBot="1">
      <c r="B10" s="362" t="s">
        <v>336</v>
      </c>
      <c r="C10" s="17" t="e">
        <f>'Résultats et personnel'!$K$43</f>
        <v>#REF!</v>
      </c>
      <c r="D10" s="17" t="e">
        <f>'Résultats et personnel'!$K$43</f>
        <v>#REF!</v>
      </c>
      <c r="E10" s="17" t="e">
        <f>'Résultats et personnel'!$K$43</f>
        <v>#REF!</v>
      </c>
      <c r="F10" s="17" t="e">
        <f>'Résultats et personnel'!$K$43</f>
        <v>#REF!</v>
      </c>
      <c r="G10" s="17" t="e">
        <f>'Résultats et personnel'!$K$43</f>
        <v>#REF!</v>
      </c>
    </row>
    <row r="11" spans="2:12" ht="15.5" thickTop="1" thickBot="1">
      <c r="B11" s="362" t="s">
        <v>207</v>
      </c>
      <c r="C11" s="17" t="e">
        <f>'Résultats et personnel'!$K$6-'Résultats et personnel'!$K$5</f>
        <v>#REF!</v>
      </c>
      <c r="D11" s="17" t="e">
        <f>'Résultats et personnel'!$K$6-'Résultats et personnel'!$K$5</f>
        <v>#REF!</v>
      </c>
      <c r="E11" s="17" t="e">
        <f>'Résultats et personnel'!$K$6-'Résultats et personnel'!$K$5</f>
        <v>#REF!</v>
      </c>
      <c r="F11" s="17" t="e">
        <f>'Résultats et personnel'!$K$6-'Résultats et personnel'!$K$5</f>
        <v>#REF!</v>
      </c>
      <c r="G11" s="17" t="e">
        <f>'Résultats et personnel'!$K$6-'Résultats et personnel'!$K$5</f>
        <v>#REF!</v>
      </c>
    </row>
    <row r="12" spans="2:12" ht="15.5" thickTop="1" thickBot="1">
      <c r="B12" s="362" t="s">
        <v>337</v>
      </c>
      <c r="C12" s="17">
        <v>6000</v>
      </c>
      <c r="D12" s="17">
        <v>6000</v>
      </c>
      <c r="E12" s="17">
        <v>6000</v>
      </c>
      <c r="F12" s="17">
        <v>6000</v>
      </c>
      <c r="G12" s="17">
        <v>6000</v>
      </c>
    </row>
    <row r="13" spans="2:12" ht="15.5" thickTop="1" thickBot="1">
      <c r="B13" s="362" t="s">
        <v>338</v>
      </c>
      <c r="C13" s="17">
        <v>100</v>
      </c>
      <c r="D13" s="17">
        <v>100</v>
      </c>
      <c r="E13" s="17">
        <v>100</v>
      </c>
      <c r="F13" s="17">
        <v>100</v>
      </c>
      <c r="G13" s="17">
        <v>100</v>
      </c>
    </row>
    <row r="14" spans="2:12" ht="15.5" thickTop="1" thickBot="1">
      <c r="B14" s="362" t="s">
        <v>339</v>
      </c>
      <c r="C14" s="17">
        <f>200+(100*'Résultats et personnel'!$B$10)</f>
        <v>1100</v>
      </c>
      <c r="D14" s="17">
        <f>200+(100*'Résultats et personnel'!$B$10)</f>
        <v>1100</v>
      </c>
      <c r="E14" s="17">
        <f>200+(100*'Résultats et personnel'!$B$10)</f>
        <v>1100</v>
      </c>
      <c r="F14" s="17">
        <f>200+(100*'Résultats et personnel'!$B$10)</f>
        <v>1100</v>
      </c>
      <c r="G14" s="17">
        <f>200+(100*'Résultats et personnel'!$B$10)</f>
        <v>1100</v>
      </c>
    </row>
    <row r="15" spans="2:12" ht="15.5" thickTop="1" thickBot="1">
      <c r="B15" s="362" t="s">
        <v>340</v>
      </c>
      <c r="C15" s="17">
        <f>200*12</f>
        <v>2400</v>
      </c>
      <c r="D15" s="17">
        <f t="shared" ref="D15:G15" si="0">200*12</f>
        <v>2400</v>
      </c>
      <c r="E15" s="17">
        <f t="shared" si="0"/>
        <v>2400</v>
      </c>
      <c r="F15" s="17">
        <f t="shared" si="0"/>
        <v>2400</v>
      </c>
      <c r="G15" s="17">
        <f t="shared" si="0"/>
        <v>2400</v>
      </c>
    </row>
    <row r="16" spans="2:12" ht="15.5" thickTop="1" thickBot="1">
      <c r="B16" s="362" t="s">
        <v>341</v>
      </c>
      <c r="C16" s="17">
        <v>1000</v>
      </c>
      <c r="D16" s="17">
        <v>1000</v>
      </c>
      <c r="E16" s="17">
        <v>1000</v>
      </c>
      <c r="F16" s="17">
        <v>1000</v>
      </c>
      <c r="G16" s="17">
        <v>1000</v>
      </c>
    </row>
    <row r="17" spans="1:7" ht="15.5" thickTop="1" thickBot="1">
      <c r="B17" s="362" t="s">
        <v>342</v>
      </c>
      <c r="C17" s="17">
        <v>5000</v>
      </c>
      <c r="D17" s="17">
        <v>5000</v>
      </c>
      <c r="E17" s="17">
        <v>5000</v>
      </c>
      <c r="F17" s="17">
        <v>5000</v>
      </c>
      <c r="G17" s="17">
        <v>5000</v>
      </c>
    </row>
    <row r="18" spans="1:7" ht="15.5" thickTop="1" thickBot="1">
      <c r="B18" s="362" t="s">
        <v>343</v>
      </c>
      <c r="C18" s="17">
        <v>1000</v>
      </c>
      <c r="D18" s="17">
        <v>1000</v>
      </c>
      <c r="E18" s="17">
        <v>1000</v>
      </c>
      <c r="F18" s="17">
        <v>1000</v>
      </c>
      <c r="G18" s="17">
        <v>1000</v>
      </c>
    </row>
    <row r="19" spans="1:7" ht="15.5" thickTop="1" thickBot="1">
      <c r="B19" s="362" t="s">
        <v>344</v>
      </c>
      <c r="C19" s="17">
        <f>'Simulateur emprunt bancaire'!$H$13</f>
        <v>7387.6629402530352</v>
      </c>
      <c r="D19" s="17">
        <f>'Simulateur emprunt bancaire'!$H$14</f>
        <v>5981.3184498265919</v>
      </c>
      <c r="E19" s="17">
        <f>'Simulateur emprunt bancaire'!$H$15</f>
        <v>4458.2480602932928</v>
      </c>
      <c r="F19" s="17">
        <f>'Simulateur emprunt bancaire'!$H$16</f>
        <v>2808.7635795956085</v>
      </c>
      <c r="G19" s="17">
        <f>'Simulateur emprunt bancaire'!$H$17</f>
        <v>0</v>
      </c>
    </row>
    <row r="20" spans="1:7" ht="15.5" thickTop="1" thickBot="1">
      <c r="B20" s="366" t="s">
        <v>345</v>
      </c>
      <c r="C20" s="367" t="e">
        <f>SUM(C8:C19)</f>
        <v>#VALUE!</v>
      </c>
      <c r="D20" s="367" t="e">
        <f>SUM(D8:D19)</f>
        <v>#VALUE!</v>
      </c>
      <c r="E20" s="367" t="e">
        <f>SUM(E8:E19)</f>
        <v>#VALUE!</v>
      </c>
      <c r="F20" s="367" t="e">
        <f>SUM(F8:F19)</f>
        <v>#VALUE!</v>
      </c>
      <c r="G20" s="367" t="e">
        <f>SUM(G8:G19)</f>
        <v>#VALUE!</v>
      </c>
    </row>
    <row r="21" spans="1:7" ht="15.5" thickTop="1" thickBot="1">
      <c r="A21" s="1"/>
      <c r="B21" s="366" t="s">
        <v>346</v>
      </c>
      <c r="C21" s="369" t="e">
        <f>SUM(C6+C20)</f>
        <v>#VALUE!</v>
      </c>
      <c r="D21" s="369" t="e">
        <f>SUM(D6+D20)</f>
        <v>#VALUE!</v>
      </c>
      <c r="E21" s="369" t="e">
        <f>SUM(E6+E20)</f>
        <v>#VALUE!</v>
      </c>
      <c r="F21" s="369" t="e">
        <f>SUM(F6+F20)</f>
        <v>#VALUE!</v>
      </c>
      <c r="G21" s="369" t="e">
        <f>SUM(G6+G20)</f>
        <v>#VALUE!</v>
      </c>
    </row>
    <row r="22" spans="1:7" ht="15" thickTop="1"/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F18" sqref="F18"/>
    </sheetView>
  </sheetViews>
  <sheetFormatPr baseColWidth="10" defaultRowHeight="14.5"/>
  <cols>
    <col min="1" max="1" width="7.90625" customWidth="1"/>
    <col min="2" max="2" width="21.08984375" customWidth="1"/>
    <col min="3" max="3" width="22.7265625" customWidth="1"/>
    <col min="4" max="4" width="21.81640625" customWidth="1"/>
    <col min="5" max="5" width="20.26953125" customWidth="1"/>
    <col min="6" max="6" width="22.81640625" customWidth="1"/>
    <col min="7" max="7" width="18.54296875" customWidth="1"/>
  </cols>
  <sheetData>
    <row r="1" spans="1:7" ht="15" thickBot="1"/>
    <row r="2" spans="1:7" ht="15.5" thickTop="1" thickBot="1">
      <c r="B2" s="371"/>
      <c r="C2" s="378">
        <v>2016</v>
      </c>
      <c r="D2" s="378">
        <v>2017</v>
      </c>
      <c r="E2" s="378">
        <v>2018</v>
      </c>
      <c r="F2" s="378">
        <v>2019</v>
      </c>
      <c r="G2" s="378">
        <v>2020</v>
      </c>
    </row>
    <row r="3" spans="1:7" ht="15.5" thickTop="1" thickBot="1">
      <c r="B3" s="370" t="s">
        <v>347</v>
      </c>
      <c r="C3" s="372">
        <f>'Résultats et personnel'!$K$26</f>
        <v>231000</v>
      </c>
      <c r="D3" s="372">
        <f>'Résultats et personnel'!$K$26</f>
        <v>231000</v>
      </c>
      <c r="E3" s="372">
        <f>'Résultats et personnel'!$K$26</f>
        <v>231000</v>
      </c>
      <c r="F3" s="372">
        <f>'Résultats et personnel'!$K$26</f>
        <v>231000</v>
      </c>
      <c r="G3" s="372">
        <f>'Résultats et personnel'!$K$26</f>
        <v>231000</v>
      </c>
    </row>
    <row r="4" spans="1:7" ht="15.5" thickTop="1" thickBot="1">
      <c r="B4" s="370" t="s">
        <v>348</v>
      </c>
      <c r="C4" s="372" t="e">
        <f>Coûts!$C$21</f>
        <v>#VALUE!</v>
      </c>
      <c r="D4" s="372" t="e">
        <f>Coûts!$C$21</f>
        <v>#VALUE!</v>
      </c>
      <c r="E4" s="372" t="e">
        <f>Coûts!$C$21</f>
        <v>#VALUE!</v>
      </c>
      <c r="F4" s="372" t="e">
        <f>Coûts!$C$21</f>
        <v>#VALUE!</v>
      </c>
      <c r="G4" s="372" t="e">
        <f>Coûts!$C$21</f>
        <v>#VALUE!</v>
      </c>
    </row>
    <row r="5" spans="1:7" ht="15.5" thickTop="1" thickBot="1">
      <c r="B5" s="373" t="s">
        <v>349</v>
      </c>
      <c r="C5" s="372" t="e">
        <f>Coûts!$C$20</f>
        <v>#VALUE!</v>
      </c>
      <c r="D5" s="372" t="e">
        <f>Coûts!$C$20</f>
        <v>#VALUE!</v>
      </c>
      <c r="E5" s="372" t="e">
        <f>Coûts!$C$20</f>
        <v>#VALUE!</v>
      </c>
      <c r="F5" s="372" t="e">
        <f>Coûts!$C$20</f>
        <v>#VALUE!</v>
      </c>
      <c r="G5" s="372" t="e">
        <f>Coûts!$C$20</f>
        <v>#VALUE!</v>
      </c>
    </row>
    <row r="6" spans="1:7" ht="15.5" thickTop="1" thickBot="1">
      <c r="B6" s="373" t="s">
        <v>350</v>
      </c>
      <c r="C6" s="372">
        <f>Coûts!$C$6</f>
        <v>31500</v>
      </c>
      <c r="D6" s="372">
        <f>Coûts!$C$6</f>
        <v>31500</v>
      </c>
      <c r="E6" s="372">
        <f>Coûts!$C$6</f>
        <v>31500</v>
      </c>
      <c r="F6" s="372">
        <f>Coûts!$C$6</f>
        <v>31500</v>
      </c>
      <c r="G6" s="372">
        <f>Coûts!$C$6</f>
        <v>31500</v>
      </c>
    </row>
    <row r="7" spans="1:7" ht="15.5" thickTop="1" thickBot="1">
      <c r="B7" s="370" t="s">
        <v>1</v>
      </c>
      <c r="C7" s="375" t="e">
        <f>C3-C4</f>
        <v>#VALUE!</v>
      </c>
      <c r="D7" s="375" t="e">
        <f t="shared" ref="D7:G7" si="0">D3-D4</f>
        <v>#VALUE!</v>
      </c>
      <c r="E7" s="375" t="e">
        <f t="shared" si="0"/>
        <v>#VALUE!</v>
      </c>
      <c r="F7" s="375" t="e">
        <f t="shared" si="0"/>
        <v>#VALUE!</v>
      </c>
      <c r="G7" s="375" t="e">
        <f t="shared" si="0"/>
        <v>#VALUE!</v>
      </c>
    </row>
    <row r="8" spans="1:7" ht="15.5" thickTop="1" thickBot="1">
      <c r="B8" s="370" t="s">
        <v>351</v>
      </c>
      <c r="C8" s="374" t="e">
        <f>IF(C7&gt;0,C7*0.33,0)</f>
        <v>#VALUE!</v>
      </c>
      <c r="D8" s="374" t="e">
        <f t="shared" ref="D8:G8" si="1">IF(D7&gt;0,D7*0.33,0)</f>
        <v>#VALUE!</v>
      </c>
      <c r="E8" s="374" t="e">
        <f t="shared" si="1"/>
        <v>#VALUE!</v>
      </c>
      <c r="F8" s="374" t="e">
        <f t="shared" si="1"/>
        <v>#VALUE!</v>
      </c>
      <c r="G8" s="374" t="e">
        <f t="shared" si="1"/>
        <v>#VALUE!</v>
      </c>
    </row>
    <row r="9" spans="1:7" ht="15.5" thickTop="1" thickBot="1">
      <c r="B9" s="370" t="s">
        <v>352</v>
      </c>
      <c r="C9" s="375" t="e">
        <f>C7-C8</f>
        <v>#VALUE!</v>
      </c>
      <c r="D9" s="375" t="e">
        <f>D7-D8</f>
        <v>#VALUE!</v>
      </c>
      <c r="E9" s="375" t="e">
        <f>E7-E8</f>
        <v>#VALUE!</v>
      </c>
      <c r="F9" s="375" t="e">
        <f>F7-F8</f>
        <v>#VALUE!</v>
      </c>
      <c r="G9" s="375" t="e">
        <f>G7-G8</f>
        <v>#VALUE!</v>
      </c>
    </row>
    <row r="10" spans="1:7" ht="15.5" thickTop="1" thickBot="1">
      <c r="B10" s="370" t="s">
        <v>353</v>
      </c>
      <c r="C10" s="374">
        <f>C3-C6</f>
        <v>199500</v>
      </c>
      <c r="D10" s="374">
        <f t="shared" ref="D10:G10" si="2">D3-D6</f>
        <v>199500</v>
      </c>
      <c r="E10" s="374">
        <f t="shared" si="2"/>
        <v>199500</v>
      </c>
      <c r="F10" s="374">
        <f t="shared" si="2"/>
        <v>199500</v>
      </c>
      <c r="G10" s="374">
        <f t="shared" si="2"/>
        <v>199500</v>
      </c>
    </row>
    <row r="11" spans="1:7" ht="15.5" thickTop="1" thickBot="1">
      <c r="B11" s="376" t="s">
        <v>355</v>
      </c>
      <c r="C11" s="17" t="e">
        <f>C5/(C10/C3)</f>
        <v>#VALUE!</v>
      </c>
      <c r="D11" s="17" t="e">
        <f t="shared" ref="D11:G11" si="3">D5/(D10/D3)</f>
        <v>#VALUE!</v>
      </c>
      <c r="E11" s="17" t="e">
        <f t="shared" si="3"/>
        <v>#VALUE!</v>
      </c>
      <c r="F11" s="17" t="e">
        <f t="shared" si="3"/>
        <v>#VALUE!</v>
      </c>
      <c r="G11" s="17" t="e">
        <f t="shared" si="3"/>
        <v>#VALUE!</v>
      </c>
    </row>
    <row r="12" spans="1:7" ht="30" thickTop="1" thickBot="1">
      <c r="A12" s="14"/>
      <c r="B12" s="376" t="s">
        <v>354</v>
      </c>
      <c r="C12" s="377" t="e">
        <f>(C11/C3)*330</f>
        <v>#VALUE!</v>
      </c>
      <c r="D12" s="377" t="e">
        <f t="shared" ref="D12:G12" si="4">(D11/D3)*330</f>
        <v>#VALUE!</v>
      </c>
      <c r="E12" s="377" t="e">
        <f t="shared" si="4"/>
        <v>#VALUE!</v>
      </c>
      <c r="F12" s="377" t="e">
        <f t="shared" si="4"/>
        <v>#VALUE!</v>
      </c>
      <c r="G12" s="377" t="e">
        <f t="shared" si="4"/>
        <v>#VALUE!</v>
      </c>
    </row>
    <row r="13" spans="1:7" ht="15" thickTop="1"/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32"/>
  <sheetViews>
    <sheetView topLeftCell="A25" workbookViewId="0">
      <selection activeCell="E8" sqref="E8"/>
    </sheetView>
  </sheetViews>
  <sheetFormatPr baseColWidth="10" defaultRowHeight="14.5"/>
  <cols>
    <col min="1" max="1" width="26.81640625" customWidth="1"/>
    <col min="2" max="2" width="22.26953125" customWidth="1"/>
    <col min="3" max="3" width="21.6328125" customWidth="1"/>
    <col min="4" max="4" width="22.7265625" customWidth="1"/>
    <col min="5" max="5" width="24" customWidth="1"/>
    <col min="8" max="8" width="12.6328125" bestFit="1" customWidth="1"/>
  </cols>
  <sheetData>
    <row r="1" spans="1:8" ht="15" thickBot="1"/>
    <row r="2" spans="1:8" ht="15.5" thickTop="1" thickBot="1">
      <c r="B2" s="379" t="s">
        <v>2</v>
      </c>
      <c r="C2" s="10">
        <v>100000</v>
      </c>
    </row>
    <row r="3" spans="1:8" ht="15.5" thickTop="1" thickBot="1">
      <c r="B3" s="380" t="s">
        <v>3</v>
      </c>
      <c r="C3" s="11">
        <v>0.08</v>
      </c>
      <c r="E3" s="2"/>
    </row>
    <row r="4" spans="1:8" ht="15.5" thickTop="1" thickBot="1">
      <c r="B4" s="380" t="s">
        <v>4</v>
      </c>
      <c r="C4" s="9">
        <v>60</v>
      </c>
    </row>
    <row r="5" spans="1:8" ht="15.5" thickTop="1" thickBot="1">
      <c r="B5" s="380" t="s">
        <v>5</v>
      </c>
      <c r="C5" s="12">
        <f>(C2*C3/12*(1+C3/12)^C4)/(((1+C3/12)^C4)-1)</f>
        <v>2027.6394288413817</v>
      </c>
    </row>
    <row r="6" spans="1:8" ht="15.5" thickTop="1" thickBot="1">
      <c r="B6" s="380" t="s">
        <v>6</v>
      </c>
      <c r="C6" s="13">
        <v>0.02</v>
      </c>
    </row>
    <row r="7" spans="1:8" ht="15.5" thickTop="1" thickBot="1">
      <c r="B7" s="380" t="s">
        <v>7</v>
      </c>
      <c r="C7" s="12">
        <f>C2*C6/12</f>
        <v>166.66666666666666</v>
      </c>
    </row>
    <row r="8" spans="1:8" ht="15.5" thickTop="1" thickBot="1">
      <c r="B8" s="380" t="s">
        <v>8</v>
      </c>
      <c r="C8" s="12">
        <f>C5+C7</f>
        <v>2194.3060955080482</v>
      </c>
    </row>
    <row r="9" spans="1:8" ht="15.5" thickTop="1" thickBot="1">
      <c r="B9" s="381" t="s">
        <v>9</v>
      </c>
      <c r="C9" s="12">
        <v>500</v>
      </c>
    </row>
    <row r="10" spans="1:8" ht="15.5" thickTop="1" thickBot="1">
      <c r="B10" s="381" t="s">
        <v>10</v>
      </c>
      <c r="C10" s="12">
        <f>((C8*C4)+C9)-C2</f>
        <v>32158.365730482881</v>
      </c>
    </row>
    <row r="11" spans="1:8" ht="15" thickTop="1"/>
    <row r="12" spans="1:8">
      <c r="A12" s="389" t="s">
        <v>11</v>
      </c>
      <c r="B12" s="390" t="s">
        <v>12</v>
      </c>
      <c r="C12" s="390" t="s">
        <v>13</v>
      </c>
      <c r="D12" s="390" t="s">
        <v>14</v>
      </c>
      <c r="E12" s="390" t="s">
        <v>15</v>
      </c>
      <c r="G12" s="3" t="s">
        <v>16</v>
      </c>
      <c r="H12" s="3" t="s">
        <v>17</v>
      </c>
    </row>
    <row r="13" spans="1:8">
      <c r="A13" s="8">
        <v>42400</v>
      </c>
      <c r="B13" s="7">
        <f>C2</f>
        <v>100000</v>
      </c>
      <c r="C13" s="7">
        <f t="shared" ref="C13:C44" si="0">B13*C$3/12</f>
        <v>666.66666666666663</v>
      </c>
      <c r="D13" s="7">
        <f t="shared" ref="D13:D44" si="1">IF(C13&gt;0,C$5-C13,0)</f>
        <v>1360.9727621747152</v>
      </c>
      <c r="E13" s="7">
        <f>IF(B13-D13&gt;0,B13-D13,0)</f>
        <v>98639.027237825285</v>
      </c>
      <c r="G13" s="4">
        <v>2016</v>
      </c>
      <c r="H13" s="5">
        <f>IF(E24&gt;0,SUM(C13:C24),0)</f>
        <v>7387.6629402530352</v>
      </c>
    </row>
    <row r="14" spans="1:8">
      <c r="A14" s="8">
        <v>42429</v>
      </c>
      <c r="B14" s="7">
        <f>E13</f>
        <v>98639.027237825285</v>
      </c>
      <c r="C14" s="7">
        <f t="shared" si="0"/>
        <v>657.59351491883524</v>
      </c>
      <c r="D14" s="7">
        <f t="shared" si="1"/>
        <v>1370.0459139225463</v>
      </c>
      <c r="E14" s="7">
        <f t="shared" ref="E14:E77" si="2">IF(B14-D14&gt;0,B14-D14,0)</f>
        <v>97268.981323902743</v>
      </c>
      <c r="G14" s="4">
        <v>2017</v>
      </c>
      <c r="H14" s="5">
        <f>IF(E36&gt;0,SUM(C25:C36),0)</f>
        <v>5981.3184498265919</v>
      </c>
    </row>
    <row r="15" spans="1:8">
      <c r="A15" s="8">
        <v>42460</v>
      </c>
      <c r="B15" s="7">
        <f>E14</f>
        <v>97268.981323902743</v>
      </c>
      <c r="C15" s="7">
        <f t="shared" si="0"/>
        <v>648.459875492685</v>
      </c>
      <c r="D15" s="7">
        <f t="shared" si="1"/>
        <v>1379.1795533486966</v>
      </c>
      <c r="E15" s="7">
        <f t="shared" si="2"/>
        <v>95889.801770554041</v>
      </c>
      <c r="G15" s="4">
        <v>2018</v>
      </c>
      <c r="H15" s="5">
        <f>IF(E48&gt;0,SUM(C37:C48),0)</f>
        <v>4458.2480602932928</v>
      </c>
    </row>
    <row r="16" spans="1:8">
      <c r="A16" s="8">
        <v>42490</v>
      </c>
      <c r="B16" s="7">
        <f>E15</f>
        <v>95889.801770554041</v>
      </c>
      <c r="C16" s="7">
        <f t="shared" si="0"/>
        <v>639.26534513702688</v>
      </c>
      <c r="D16" s="7">
        <f t="shared" si="1"/>
        <v>1388.3740837043547</v>
      </c>
      <c r="E16" s="7">
        <f t="shared" si="2"/>
        <v>94501.427686849682</v>
      </c>
      <c r="G16" s="4">
        <v>2019</v>
      </c>
      <c r="H16" s="5">
        <f>IF(E60&gt;0,SUM(C49:C60),0)</f>
        <v>2808.7635795956085</v>
      </c>
    </row>
    <row r="17" spans="1:8">
      <c r="A17" s="8">
        <v>42521</v>
      </c>
      <c r="B17" s="7">
        <f t="shared" ref="B17:B80" si="3">E16</f>
        <v>94501.427686849682</v>
      </c>
      <c r="C17" s="7">
        <f t="shared" si="0"/>
        <v>630.00951791233126</v>
      </c>
      <c r="D17" s="7">
        <f t="shared" si="1"/>
        <v>1397.6299109290503</v>
      </c>
      <c r="E17" s="7">
        <f t="shared" si="2"/>
        <v>93103.797775920626</v>
      </c>
      <c r="G17" s="4">
        <v>2020</v>
      </c>
      <c r="H17" s="5">
        <f>IF(E72&gt;0,SUM(C61:C72),0)</f>
        <v>0</v>
      </c>
    </row>
    <row r="18" spans="1:8">
      <c r="A18" s="8">
        <v>42551</v>
      </c>
      <c r="B18" s="7">
        <f t="shared" si="3"/>
        <v>93103.797775920626</v>
      </c>
      <c r="C18" s="7">
        <f t="shared" si="0"/>
        <v>620.69198517280415</v>
      </c>
      <c r="D18" s="7">
        <f t="shared" si="1"/>
        <v>1406.9474436685775</v>
      </c>
      <c r="E18" s="7">
        <f t="shared" si="2"/>
        <v>91696.850332252056</v>
      </c>
      <c r="G18" s="4">
        <v>2021</v>
      </c>
      <c r="H18" s="5">
        <f>IF(E82&gt;0,SUM(C73:C84),0)</f>
        <v>0</v>
      </c>
    </row>
    <row r="19" spans="1:8">
      <c r="A19" s="8">
        <v>42582</v>
      </c>
      <c r="B19" s="7">
        <f t="shared" si="3"/>
        <v>91696.850332252056</v>
      </c>
      <c r="C19" s="7">
        <f t="shared" si="0"/>
        <v>611.31233554834705</v>
      </c>
      <c r="D19" s="7">
        <f t="shared" si="1"/>
        <v>1416.3270932930345</v>
      </c>
      <c r="E19" s="7">
        <f t="shared" si="2"/>
        <v>90280.523238959024</v>
      </c>
      <c r="G19" s="4">
        <v>2022</v>
      </c>
      <c r="H19" s="5">
        <f>IF(E94&gt;0,SUM(C85:C96),0)</f>
        <v>0</v>
      </c>
    </row>
    <row r="20" spans="1:8">
      <c r="A20" s="8">
        <v>42613</v>
      </c>
      <c r="B20" s="7">
        <f t="shared" si="3"/>
        <v>90280.523238959024</v>
      </c>
      <c r="C20" s="7">
        <f t="shared" si="0"/>
        <v>601.87015492639352</v>
      </c>
      <c r="D20" s="7">
        <f t="shared" si="1"/>
        <v>1425.7692739149882</v>
      </c>
      <c r="E20" s="7">
        <f t="shared" si="2"/>
        <v>88854.75396504403</v>
      </c>
      <c r="G20" s="4">
        <v>2023</v>
      </c>
      <c r="H20" s="5">
        <f>IF(E106&gt;0,SUM(C97:C108),0)</f>
        <v>0</v>
      </c>
    </row>
    <row r="21" spans="1:8">
      <c r="A21" s="8">
        <v>42643</v>
      </c>
      <c r="B21" s="7">
        <f t="shared" si="3"/>
        <v>88854.75396504403</v>
      </c>
      <c r="C21" s="7">
        <f t="shared" si="0"/>
        <v>592.36502643362689</v>
      </c>
      <c r="D21" s="7">
        <f t="shared" si="1"/>
        <v>1435.2744024077547</v>
      </c>
      <c r="E21" s="7">
        <f t="shared" si="2"/>
        <v>87419.479562636276</v>
      </c>
      <c r="G21" s="4">
        <v>2024</v>
      </c>
      <c r="H21" s="5">
        <f>IF(E118&gt;0,SUM(C109:C120),0)</f>
        <v>0</v>
      </c>
    </row>
    <row r="22" spans="1:8">
      <c r="A22" s="8">
        <v>42674</v>
      </c>
      <c r="B22" s="7">
        <f t="shared" si="3"/>
        <v>87419.479562636276</v>
      </c>
      <c r="C22" s="7">
        <f t="shared" si="0"/>
        <v>582.79653041757513</v>
      </c>
      <c r="D22" s="7">
        <f t="shared" si="1"/>
        <v>1444.8428984238067</v>
      </c>
      <c r="E22" s="7">
        <f t="shared" si="2"/>
        <v>85974.636664212463</v>
      </c>
      <c r="G22" s="4">
        <v>2025</v>
      </c>
      <c r="H22" s="5">
        <f>IF(E130&gt;0,SUM(C121:C132),0)</f>
        <v>0</v>
      </c>
    </row>
    <row r="23" spans="1:8">
      <c r="A23" s="8">
        <v>42704</v>
      </c>
      <c r="B23" s="7">
        <f t="shared" si="3"/>
        <v>85974.636664212463</v>
      </c>
      <c r="C23" s="7">
        <f t="shared" si="0"/>
        <v>573.16424442808307</v>
      </c>
      <c r="D23" s="7">
        <f t="shared" si="1"/>
        <v>1454.4751844132986</v>
      </c>
      <c r="E23" s="7">
        <f t="shared" si="2"/>
        <v>84520.161479799164</v>
      </c>
      <c r="G23" s="4" t="s">
        <v>18</v>
      </c>
      <c r="H23" s="5">
        <f>SUM(H13:H22)</f>
        <v>20635.993029968529</v>
      </c>
    </row>
    <row r="24" spans="1:8">
      <c r="A24" s="8">
        <v>42735</v>
      </c>
      <c r="B24" s="7">
        <f t="shared" si="3"/>
        <v>84520.161479799164</v>
      </c>
      <c r="C24" s="7">
        <f t="shared" si="0"/>
        <v>563.46774319866108</v>
      </c>
      <c r="D24" s="7">
        <f t="shared" si="1"/>
        <v>1464.1716856427206</v>
      </c>
      <c r="E24" s="7">
        <f t="shared" si="2"/>
        <v>83055.989794156441</v>
      </c>
    </row>
    <row r="25" spans="1:8">
      <c r="A25" s="8">
        <v>42766</v>
      </c>
      <c r="B25" s="7">
        <f t="shared" si="3"/>
        <v>83055.989794156441</v>
      </c>
      <c r="C25" s="7">
        <f t="shared" si="0"/>
        <v>553.7065986277097</v>
      </c>
      <c r="D25" s="7">
        <f t="shared" si="1"/>
        <v>1473.9328302136719</v>
      </c>
      <c r="E25" s="7">
        <f t="shared" si="2"/>
        <v>81582.05696394277</v>
      </c>
    </row>
    <row r="26" spans="1:8">
      <c r="A26" s="8">
        <v>42794</v>
      </c>
      <c r="B26" s="7">
        <f t="shared" si="3"/>
        <v>81582.05696394277</v>
      </c>
      <c r="C26" s="7">
        <f t="shared" si="0"/>
        <v>543.88037975961845</v>
      </c>
      <c r="D26" s="7">
        <f t="shared" si="1"/>
        <v>1483.7590490817634</v>
      </c>
      <c r="E26" s="7">
        <f t="shared" si="2"/>
        <v>80098.297914861003</v>
      </c>
    </row>
    <row r="27" spans="1:8">
      <c r="A27" s="8">
        <v>42825</v>
      </c>
      <c r="B27" s="7">
        <f t="shared" si="3"/>
        <v>80098.297914861003</v>
      </c>
      <c r="C27" s="7">
        <f t="shared" si="0"/>
        <v>533.98865276574008</v>
      </c>
      <c r="D27" s="7">
        <f t="shared" si="1"/>
        <v>1493.6507760756417</v>
      </c>
      <c r="E27" s="7">
        <f t="shared" si="2"/>
        <v>78604.647138785367</v>
      </c>
    </row>
    <row r="28" spans="1:8">
      <c r="A28" s="8">
        <v>42855</v>
      </c>
      <c r="B28" s="7">
        <f t="shared" si="3"/>
        <v>78604.647138785367</v>
      </c>
      <c r="C28" s="7">
        <f t="shared" si="0"/>
        <v>524.03098092523578</v>
      </c>
      <c r="D28" s="7">
        <f t="shared" si="1"/>
        <v>1503.6084479161459</v>
      </c>
      <c r="E28" s="7">
        <f t="shared" si="2"/>
        <v>77101.038690869216</v>
      </c>
    </row>
    <row r="29" spans="1:8">
      <c r="A29" s="8">
        <v>42886</v>
      </c>
      <c r="B29" s="7">
        <f t="shared" si="3"/>
        <v>77101.038690869216</v>
      </c>
      <c r="C29" s="7">
        <f t="shared" si="0"/>
        <v>514.00692460579478</v>
      </c>
      <c r="D29" s="7">
        <f t="shared" si="1"/>
        <v>1513.632504235587</v>
      </c>
      <c r="E29" s="7">
        <f t="shared" si="2"/>
        <v>75587.406186633627</v>
      </c>
    </row>
    <row r="30" spans="1:8">
      <c r="A30" s="8">
        <v>42916</v>
      </c>
      <c r="B30" s="7">
        <f t="shared" si="3"/>
        <v>75587.406186633627</v>
      </c>
      <c r="C30" s="7">
        <f t="shared" si="0"/>
        <v>503.91604124422423</v>
      </c>
      <c r="D30" s="7">
        <f t="shared" si="1"/>
        <v>1523.7233875971574</v>
      </c>
      <c r="E30" s="7">
        <f t="shared" si="2"/>
        <v>74063.682799036469</v>
      </c>
    </row>
    <row r="31" spans="1:8">
      <c r="A31" s="8">
        <v>42947</v>
      </c>
      <c r="B31" s="7">
        <f t="shared" si="3"/>
        <v>74063.682799036469</v>
      </c>
      <c r="C31" s="7">
        <f t="shared" si="0"/>
        <v>493.75788532690984</v>
      </c>
      <c r="D31" s="7">
        <f t="shared" si="1"/>
        <v>1533.8815435144718</v>
      </c>
      <c r="E31" s="7">
        <f t="shared" si="2"/>
        <v>72529.80125552199</v>
      </c>
    </row>
    <row r="32" spans="1:8">
      <c r="A32" s="8">
        <v>42978</v>
      </c>
      <c r="B32" s="7">
        <f t="shared" si="3"/>
        <v>72529.80125552199</v>
      </c>
      <c r="C32" s="7">
        <f t="shared" si="0"/>
        <v>483.53200837014657</v>
      </c>
      <c r="D32" s="7">
        <f t="shared" si="1"/>
        <v>1544.1074204712352</v>
      </c>
      <c r="E32" s="7">
        <f t="shared" si="2"/>
        <v>70985.693835050755</v>
      </c>
    </row>
    <row r="33" spans="1:5">
      <c r="A33" s="8">
        <v>43008</v>
      </c>
      <c r="B33" s="7">
        <f t="shared" si="3"/>
        <v>70985.693835050755</v>
      </c>
      <c r="C33" s="7">
        <f t="shared" si="0"/>
        <v>473.23795890033836</v>
      </c>
      <c r="D33" s="7">
        <f t="shared" si="1"/>
        <v>1554.4014699410434</v>
      </c>
      <c r="E33" s="7">
        <f t="shared" si="2"/>
        <v>69431.292365109708</v>
      </c>
    </row>
    <row r="34" spans="1:5">
      <c r="A34" s="8">
        <v>43039</v>
      </c>
      <c r="B34" s="7">
        <f t="shared" si="3"/>
        <v>69431.292365109708</v>
      </c>
      <c r="C34" s="7">
        <f t="shared" si="0"/>
        <v>462.87528243406473</v>
      </c>
      <c r="D34" s="7">
        <f t="shared" si="1"/>
        <v>1564.764146407317</v>
      </c>
      <c r="E34" s="7">
        <f t="shared" si="2"/>
        <v>67866.528218702384</v>
      </c>
    </row>
    <row r="35" spans="1:5">
      <c r="A35" s="8">
        <v>43069</v>
      </c>
      <c r="B35" s="7">
        <f t="shared" si="3"/>
        <v>67866.528218702384</v>
      </c>
      <c r="C35" s="7">
        <f t="shared" si="0"/>
        <v>452.44352145801594</v>
      </c>
      <c r="D35" s="7">
        <f t="shared" si="1"/>
        <v>1575.1959073833657</v>
      </c>
      <c r="E35" s="7">
        <f t="shared" si="2"/>
        <v>66291.332311319013</v>
      </c>
    </row>
    <row r="36" spans="1:5">
      <c r="A36" s="8">
        <v>43100</v>
      </c>
      <c r="B36" s="7">
        <f t="shared" si="3"/>
        <v>66291.332311319013</v>
      </c>
      <c r="C36" s="7">
        <f t="shared" si="0"/>
        <v>441.9422154087934</v>
      </c>
      <c r="D36" s="7">
        <f t="shared" si="1"/>
        <v>1585.6972134325883</v>
      </c>
      <c r="E36" s="7">
        <f t="shared" si="2"/>
        <v>64705.635097886421</v>
      </c>
    </row>
    <row r="37" spans="1:5">
      <c r="A37" s="8">
        <v>43131</v>
      </c>
      <c r="B37" s="7">
        <f t="shared" si="3"/>
        <v>64705.635097886421</v>
      </c>
      <c r="C37" s="7">
        <f t="shared" si="0"/>
        <v>431.37090065257615</v>
      </c>
      <c r="D37" s="7">
        <f t="shared" si="1"/>
        <v>1596.2685281888055</v>
      </c>
      <c r="E37" s="7">
        <f t="shared" si="2"/>
        <v>63109.366569697617</v>
      </c>
    </row>
    <row r="38" spans="1:5">
      <c r="A38" s="8">
        <v>43159</v>
      </c>
      <c r="B38" s="7">
        <f t="shared" si="3"/>
        <v>63109.366569697617</v>
      </c>
      <c r="C38" s="7">
        <f t="shared" si="0"/>
        <v>420.72911046465077</v>
      </c>
      <c r="D38" s="7">
        <f t="shared" si="1"/>
        <v>1606.9103183767309</v>
      </c>
      <c r="E38" s="7">
        <f t="shared" si="2"/>
        <v>61502.456251320888</v>
      </c>
    </row>
    <row r="39" spans="1:5">
      <c r="A39" s="8">
        <v>43190</v>
      </c>
      <c r="B39" s="7">
        <f t="shared" si="3"/>
        <v>61502.456251320888</v>
      </c>
      <c r="C39" s="7">
        <f t="shared" si="0"/>
        <v>410.01637500880594</v>
      </c>
      <c r="D39" s="7">
        <f t="shared" si="1"/>
        <v>1617.6230538325758</v>
      </c>
      <c r="E39" s="7">
        <f t="shared" si="2"/>
        <v>59884.833197488311</v>
      </c>
    </row>
    <row r="40" spans="1:5">
      <c r="A40" s="8">
        <v>43220</v>
      </c>
      <c r="B40" s="7">
        <f t="shared" si="3"/>
        <v>59884.833197488311</v>
      </c>
      <c r="C40" s="7">
        <f t="shared" si="0"/>
        <v>399.23222131658872</v>
      </c>
      <c r="D40" s="7">
        <f t="shared" si="1"/>
        <v>1628.407207524793</v>
      </c>
      <c r="E40" s="7">
        <f t="shared" si="2"/>
        <v>58256.425989963522</v>
      </c>
    </row>
    <row r="41" spans="1:5">
      <c r="A41" s="8">
        <v>43251</v>
      </c>
      <c r="B41" s="7">
        <f t="shared" si="3"/>
        <v>58256.425989963522</v>
      </c>
      <c r="C41" s="7">
        <f t="shared" si="0"/>
        <v>388.37617326642345</v>
      </c>
      <c r="D41" s="7">
        <f t="shared" si="1"/>
        <v>1639.2632555749583</v>
      </c>
      <c r="E41" s="7">
        <f t="shared" si="2"/>
        <v>56617.162734388563</v>
      </c>
    </row>
    <row r="42" spans="1:5">
      <c r="A42" s="8">
        <v>43281</v>
      </c>
      <c r="B42" s="7">
        <f t="shared" si="3"/>
        <v>56617.162734388563</v>
      </c>
      <c r="C42" s="7">
        <f t="shared" si="0"/>
        <v>377.44775156259044</v>
      </c>
      <c r="D42" s="7">
        <f t="shared" si="1"/>
        <v>1650.1916772787913</v>
      </c>
      <c r="E42" s="7">
        <f t="shared" si="2"/>
        <v>54966.971057109775</v>
      </c>
    </row>
    <row r="43" spans="1:5">
      <c r="A43" s="8">
        <v>43312</v>
      </c>
      <c r="B43" s="7">
        <f t="shared" si="3"/>
        <v>54966.971057109775</v>
      </c>
      <c r="C43" s="7">
        <f t="shared" si="0"/>
        <v>366.44647371406518</v>
      </c>
      <c r="D43" s="7">
        <f t="shared" si="1"/>
        <v>1661.1929551273165</v>
      </c>
      <c r="E43" s="7">
        <f t="shared" si="2"/>
        <v>53305.778101982462</v>
      </c>
    </row>
    <row r="44" spans="1:5">
      <c r="A44" s="8">
        <v>43343</v>
      </c>
      <c r="B44" s="7">
        <f t="shared" si="3"/>
        <v>53305.778101982462</v>
      </c>
      <c r="C44" s="7">
        <f t="shared" si="0"/>
        <v>355.37185401321636</v>
      </c>
      <c r="D44" s="7">
        <f t="shared" si="1"/>
        <v>1672.2675748281654</v>
      </c>
      <c r="E44" s="7">
        <f t="shared" si="2"/>
        <v>51633.5105271543</v>
      </c>
    </row>
    <row r="45" spans="1:5">
      <c r="A45" s="8">
        <v>43373</v>
      </c>
      <c r="B45" s="7">
        <f t="shared" si="3"/>
        <v>51633.5105271543</v>
      </c>
      <c r="C45" s="7">
        <f t="shared" ref="C45:C76" si="4">B45*C$3/12</f>
        <v>344.22340351436202</v>
      </c>
      <c r="D45" s="7">
        <f t="shared" ref="D45:D76" si="5">IF(C45&gt;0,C$5-C45,0)</f>
        <v>1683.4160253270197</v>
      </c>
      <c r="E45" s="7">
        <f t="shared" si="2"/>
        <v>49950.094501827283</v>
      </c>
    </row>
    <row r="46" spans="1:5">
      <c r="A46" s="8">
        <v>43404</v>
      </c>
      <c r="B46" s="7">
        <f t="shared" si="3"/>
        <v>49950.094501827283</v>
      </c>
      <c r="C46" s="7">
        <f t="shared" si="4"/>
        <v>333.00063001218189</v>
      </c>
      <c r="D46" s="7">
        <f t="shared" si="5"/>
        <v>1694.6387988291999</v>
      </c>
      <c r="E46" s="7">
        <f t="shared" si="2"/>
        <v>48255.455702998086</v>
      </c>
    </row>
    <row r="47" spans="1:5">
      <c r="A47" s="8">
        <v>43434</v>
      </c>
      <c r="B47" s="7">
        <f t="shared" si="3"/>
        <v>48255.455702998086</v>
      </c>
      <c r="C47" s="7">
        <f t="shared" si="4"/>
        <v>321.70303801998722</v>
      </c>
      <c r="D47" s="7">
        <f t="shared" si="5"/>
        <v>1705.9363908213945</v>
      </c>
      <c r="E47" s="7">
        <f t="shared" si="2"/>
        <v>46549.519312176693</v>
      </c>
    </row>
    <row r="48" spans="1:5">
      <c r="A48" s="8">
        <v>43465</v>
      </c>
      <c r="B48" s="7">
        <f t="shared" si="3"/>
        <v>46549.519312176693</v>
      </c>
      <c r="C48" s="7">
        <f t="shared" si="4"/>
        <v>310.33012874784464</v>
      </c>
      <c r="D48" s="7">
        <f t="shared" si="5"/>
        <v>1717.3093000935371</v>
      </c>
      <c r="E48" s="7">
        <f t="shared" si="2"/>
        <v>44832.210012083153</v>
      </c>
    </row>
    <row r="49" spans="1:5">
      <c r="A49" s="8">
        <v>43496</v>
      </c>
      <c r="B49" s="7">
        <f t="shared" si="3"/>
        <v>44832.210012083153</v>
      </c>
      <c r="C49" s="7">
        <f t="shared" si="4"/>
        <v>298.88140008055433</v>
      </c>
      <c r="D49" s="7">
        <f t="shared" si="5"/>
        <v>1728.7580287608273</v>
      </c>
      <c r="E49" s="7">
        <f t="shared" si="2"/>
        <v>43103.451983322324</v>
      </c>
    </row>
    <row r="50" spans="1:5">
      <c r="A50" s="8">
        <v>43524</v>
      </c>
      <c r="B50" s="7">
        <f t="shared" si="3"/>
        <v>43103.451983322324</v>
      </c>
      <c r="C50" s="7">
        <f t="shared" si="4"/>
        <v>287.35634655548216</v>
      </c>
      <c r="D50" s="7">
        <f t="shared" si="5"/>
        <v>1740.2830822858996</v>
      </c>
      <c r="E50" s="7">
        <f t="shared" si="2"/>
        <v>41363.168901036421</v>
      </c>
    </row>
    <row r="51" spans="1:5">
      <c r="A51" s="8">
        <v>43555</v>
      </c>
      <c r="B51" s="7">
        <f t="shared" si="3"/>
        <v>41363.168901036421</v>
      </c>
      <c r="C51" s="7">
        <f t="shared" si="4"/>
        <v>275.75445934024282</v>
      </c>
      <c r="D51" s="7">
        <f t="shared" si="5"/>
        <v>1751.8849695011388</v>
      </c>
      <c r="E51" s="7">
        <f t="shared" si="2"/>
        <v>39611.283931535283</v>
      </c>
    </row>
    <row r="52" spans="1:5">
      <c r="A52" s="8">
        <v>43585</v>
      </c>
      <c r="B52" s="7">
        <f t="shared" si="3"/>
        <v>39611.283931535283</v>
      </c>
      <c r="C52" s="7">
        <f t="shared" si="4"/>
        <v>264.07522621023526</v>
      </c>
      <c r="D52" s="7">
        <f t="shared" si="5"/>
        <v>1763.5642026311464</v>
      </c>
      <c r="E52" s="7">
        <f t="shared" si="2"/>
        <v>37847.719728904136</v>
      </c>
    </row>
    <row r="53" spans="1:5">
      <c r="A53" s="8">
        <v>43616</v>
      </c>
      <c r="B53" s="7">
        <f t="shared" si="3"/>
        <v>37847.719728904136</v>
      </c>
      <c r="C53" s="7">
        <f t="shared" si="4"/>
        <v>252.3181315260276</v>
      </c>
      <c r="D53" s="7">
        <f t="shared" si="5"/>
        <v>1775.3212973153541</v>
      </c>
      <c r="E53" s="7">
        <f t="shared" si="2"/>
        <v>36072.398431588779</v>
      </c>
    </row>
    <row r="54" spans="1:5">
      <c r="A54" s="8">
        <v>43646</v>
      </c>
      <c r="B54" s="7">
        <f t="shared" si="3"/>
        <v>36072.398431588779</v>
      </c>
      <c r="C54" s="7">
        <f t="shared" si="4"/>
        <v>240.48265621059184</v>
      </c>
      <c r="D54" s="7">
        <f t="shared" si="5"/>
        <v>1787.1567726307899</v>
      </c>
      <c r="E54" s="7">
        <f t="shared" si="2"/>
        <v>34285.241658957988</v>
      </c>
    </row>
    <row r="55" spans="1:5">
      <c r="A55" s="8">
        <v>43677</v>
      </c>
      <c r="B55" s="7">
        <f t="shared" si="3"/>
        <v>34285.241658957988</v>
      </c>
      <c r="C55" s="7">
        <f t="shared" si="4"/>
        <v>228.56827772638658</v>
      </c>
      <c r="D55" s="7">
        <f t="shared" si="5"/>
        <v>1799.071151114995</v>
      </c>
      <c r="E55" s="7">
        <f t="shared" si="2"/>
        <v>32486.170507842991</v>
      </c>
    </row>
    <row r="56" spans="1:5">
      <c r="A56" s="8">
        <v>43708</v>
      </c>
      <c r="B56" s="7">
        <f t="shared" si="3"/>
        <v>32486.170507842991</v>
      </c>
      <c r="C56" s="7">
        <f t="shared" si="4"/>
        <v>216.57447005228661</v>
      </c>
      <c r="D56" s="7">
        <f t="shared" si="5"/>
        <v>1811.064958789095</v>
      </c>
      <c r="E56" s="7">
        <f t="shared" si="2"/>
        <v>30675.105549053897</v>
      </c>
    </row>
    <row r="57" spans="1:5">
      <c r="A57" s="8">
        <v>43738</v>
      </c>
      <c r="B57" s="7">
        <f t="shared" si="3"/>
        <v>30675.105549053897</v>
      </c>
      <c r="C57" s="7">
        <f t="shared" si="4"/>
        <v>204.50070366035933</v>
      </c>
      <c r="D57" s="7">
        <f t="shared" si="5"/>
        <v>1823.1387251810224</v>
      </c>
      <c r="E57" s="7">
        <f t="shared" si="2"/>
        <v>28851.966823872874</v>
      </c>
    </row>
    <row r="58" spans="1:5">
      <c r="A58" s="8">
        <v>43769</v>
      </c>
      <c r="B58" s="7">
        <f t="shared" si="3"/>
        <v>28851.966823872874</v>
      </c>
      <c r="C58" s="7">
        <f t="shared" si="4"/>
        <v>192.34644549248583</v>
      </c>
      <c r="D58" s="7">
        <f t="shared" si="5"/>
        <v>1835.2929833488959</v>
      </c>
      <c r="E58" s="7">
        <f t="shared" si="2"/>
        <v>27016.673840523978</v>
      </c>
    </row>
    <row r="59" spans="1:5">
      <c r="A59" s="8">
        <v>43799</v>
      </c>
      <c r="B59" s="7">
        <f t="shared" si="3"/>
        <v>27016.673840523978</v>
      </c>
      <c r="C59" s="7">
        <f t="shared" si="4"/>
        <v>180.11115893682651</v>
      </c>
      <c r="D59" s="7">
        <f t="shared" si="5"/>
        <v>1847.5282699045551</v>
      </c>
      <c r="E59" s="7">
        <f t="shared" si="2"/>
        <v>25169.145570619421</v>
      </c>
    </row>
    <row r="60" spans="1:5">
      <c r="A60" s="8">
        <v>43830</v>
      </c>
      <c r="B60" s="7">
        <f t="shared" si="3"/>
        <v>25169.145570619421</v>
      </c>
      <c r="C60" s="7">
        <f t="shared" si="4"/>
        <v>167.79430380412947</v>
      </c>
      <c r="D60" s="7">
        <f t="shared" si="5"/>
        <v>1859.8451250372523</v>
      </c>
      <c r="E60" s="7">
        <f t="shared" si="2"/>
        <v>23309.300445582168</v>
      </c>
    </row>
    <row r="61" spans="1:5">
      <c r="A61" s="8">
        <v>43861</v>
      </c>
      <c r="B61" s="7">
        <f t="shared" si="3"/>
        <v>23309.300445582168</v>
      </c>
      <c r="C61" s="7">
        <f t="shared" si="4"/>
        <v>155.39533630388112</v>
      </c>
      <c r="D61" s="7">
        <f t="shared" si="5"/>
        <v>1872.2440925375006</v>
      </c>
      <c r="E61" s="7">
        <f t="shared" si="2"/>
        <v>21437.056353044667</v>
      </c>
    </row>
    <row r="62" spans="1:5">
      <c r="A62" s="8">
        <v>43890</v>
      </c>
      <c r="B62" s="7">
        <f t="shared" si="3"/>
        <v>21437.056353044667</v>
      </c>
      <c r="C62" s="7">
        <f t="shared" si="4"/>
        <v>142.91370902029777</v>
      </c>
      <c r="D62" s="7">
        <f t="shared" si="5"/>
        <v>1884.7257198210839</v>
      </c>
      <c r="E62" s="7">
        <f t="shared" si="2"/>
        <v>19552.330633223584</v>
      </c>
    </row>
    <row r="63" spans="1:5">
      <c r="A63" s="8">
        <v>43921</v>
      </c>
      <c r="B63" s="7">
        <f t="shared" si="3"/>
        <v>19552.330633223584</v>
      </c>
      <c r="C63" s="7">
        <f t="shared" si="4"/>
        <v>130.34887088815722</v>
      </c>
      <c r="D63" s="7">
        <f t="shared" si="5"/>
        <v>1897.2905579532244</v>
      </c>
      <c r="E63" s="7">
        <f t="shared" si="2"/>
        <v>17655.040075270361</v>
      </c>
    </row>
    <row r="64" spans="1:5">
      <c r="A64" s="8">
        <v>43951</v>
      </c>
      <c r="B64" s="7">
        <f t="shared" si="3"/>
        <v>17655.040075270361</v>
      </c>
      <c r="C64" s="7">
        <f t="shared" si="4"/>
        <v>117.70026716846907</v>
      </c>
      <c r="D64" s="7">
        <f t="shared" si="5"/>
        <v>1909.9391616729126</v>
      </c>
      <c r="E64" s="7">
        <f t="shared" si="2"/>
        <v>15745.100913597449</v>
      </c>
    </row>
    <row r="65" spans="1:5">
      <c r="A65" s="8">
        <v>43982</v>
      </c>
      <c r="B65" s="7">
        <f t="shared" si="3"/>
        <v>15745.100913597449</v>
      </c>
      <c r="C65" s="7">
        <f t="shared" si="4"/>
        <v>104.96733942398299</v>
      </c>
      <c r="D65" s="7">
        <f t="shared" si="5"/>
        <v>1922.6720894173986</v>
      </c>
      <c r="E65" s="7">
        <f t="shared" si="2"/>
        <v>13822.42882418005</v>
      </c>
    </row>
    <row r="66" spans="1:5">
      <c r="A66" s="8">
        <v>44012</v>
      </c>
      <c r="B66" s="7">
        <f t="shared" si="3"/>
        <v>13822.42882418005</v>
      </c>
      <c r="C66" s="7">
        <f t="shared" si="4"/>
        <v>92.149525494533677</v>
      </c>
      <c r="D66" s="7">
        <f t="shared" si="5"/>
        <v>1935.489903346848</v>
      </c>
      <c r="E66" s="7">
        <f t="shared" si="2"/>
        <v>11886.938920833201</v>
      </c>
    </row>
    <row r="67" spans="1:5">
      <c r="A67" s="8">
        <v>44043</v>
      </c>
      <c r="B67" s="7">
        <f t="shared" si="3"/>
        <v>11886.938920833201</v>
      </c>
      <c r="C67" s="7">
        <f t="shared" si="4"/>
        <v>79.24625947222134</v>
      </c>
      <c r="D67" s="7">
        <f t="shared" si="5"/>
        <v>1948.3931693691604</v>
      </c>
      <c r="E67" s="7">
        <f t="shared" si="2"/>
        <v>9938.5457514640402</v>
      </c>
    </row>
    <row r="68" spans="1:5">
      <c r="A68" s="8">
        <v>44074</v>
      </c>
      <c r="B68" s="7">
        <f t="shared" si="3"/>
        <v>9938.5457514640402</v>
      </c>
      <c r="C68" s="7">
        <f t="shared" si="4"/>
        <v>66.256971676426943</v>
      </c>
      <c r="D68" s="7">
        <f t="shared" si="5"/>
        <v>1961.3824571649548</v>
      </c>
      <c r="E68" s="7">
        <f t="shared" si="2"/>
        <v>7977.1632942990855</v>
      </c>
    </row>
    <row r="69" spans="1:5">
      <c r="A69" s="8">
        <v>44104</v>
      </c>
      <c r="B69" s="7">
        <f t="shared" si="3"/>
        <v>7977.1632942990855</v>
      </c>
      <c r="C69" s="7">
        <f t="shared" si="4"/>
        <v>53.181088628660575</v>
      </c>
      <c r="D69" s="7">
        <f t="shared" si="5"/>
        <v>1974.4583402127212</v>
      </c>
      <c r="E69" s="7">
        <f t="shared" si="2"/>
        <v>6002.7049540863645</v>
      </c>
    </row>
    <row r="70" spans="1:5">
      <c r="A70" s="8">
        <v>44135</v>
      </c>
      <c r="B70" s="7">
        <f t="shared" si="3"/>
        <v>6002.7049540863645</v>
      </c>
      <c r="C70" s="7">
        <f t="shared" si="4"/>
        <v>40.018033027242431</v>
      </c>
      <c r="D70" s="7">
        <f t="shared" si="5"/>
        <v>1987.6213958141393</v>
      </c>
      <c r="E70" s="7">
        <f t="shared" si="2"/>
        <v>4015.0835582722252</v>
      </c>
    </row>
    <row r="71" spans="1:5">
      <c r="A71" s="8">
        <v>44165</v>
      </c>
      <c r="B71" s="7">
        <f t="shared" si="3"/>
        <v>4015.0835582722252</v>
      </c>
      <c r="C71" s="7">
        <f t="shared" si="4"/>
        <v>26.767223721814833</v>
      </c>
      <c r="D71" s="7">
        <f t="shared" si="5"/>
        <v>2000.8722051195668</v>
      </c>
      <c r="E71" s="7">
        <f t="shared" si="2"/>
        <v>2014.2113531526584</v>
      </c>
    </row>
    <row r="72" spans="1:5">
      <c r="A72" s="8">
        <v>44196</v>
      </c>
      <c r="B72" s="7">
        <f t="shared" si="3"/>
        <v>2014.2113531526584</v>
      </c>
      <c r="C72" s="7">
        <f t="shared" si="4"/>
        <v>13.428075687684389</v>
      </c>
      <c r="D72" s="7">
        <f t="shared" si="5"/>
        <v>2014.2113531536972</v>
      </c>
      <c r="E72" s="7">
        <f t="shared" si="2"/>
        <v>0</v>
      </c>
    </row>
    <row r="73" spans="1:5">
      <c r="A73" s="8">
        <v>44227</v>
      </c>
      <c r="B73" s="7">
        <f t="shared" si="3"/>
        <v>0</v>
      </c>
      <c r="C73" s="7">
        <f t="shared" si="4"/>
        <v>0</v>
      </c>
      <c r="D73" s="7">
        <f t="shared" si="5"/>
        <v>0</v>
      </c>
      <c r="E73" s="7">
        <f t="shared" si="2"/>
        <v>0</v>
      </c>
    </row>
    <row r="74" spans="1:5">
      <c r="A74" s="8">
        <v>44255</v>
      </c>
      <c r="B74" s="7">
        <f t="shared" si="3"/>
        <v>0</v>
      </c>
      <c r="C74" s="7">
        <f t="shared" si="4"/>
        <v>0</v>
      </c>
      <c r="D74" s="7">
        <f t="shared" si="5"/>
        <v>0</v>
      </c>
      <c r="E74" s="7">
        <f t="shared" si="2"/>
        <v>0</v>
      </c>
    </row>
    <row r="75" spans="1:5">
      <c r="A75" s="8">
        <v>44286</v>
      </c>
      <c r="B75" s="7">
        <f t="shared" si="3"/>
        <v>0</v>
      </c>
      <c r="C75" s="7">
        <f t="shared" si="4"/>
        <v>0</v>
      </c>
      <c r="D75" s="7">
        <f t="shared" si="5"/>
        <v>0</v>
      </c>
      <c r="E75" s="7">
        <f t="shared" si="2"/>
        <v>0</v>
      </c>
    </row>
    <row r="76" spans="1:5">
      <c r="A76" s="8">
        <v>44316</v>
      </c>
      <c r="B76" s="7">
        <f t="shared" si="3"/>
        <v>0</v>
      </c>
      <c r="C76" s="7">
        <f t="shared" si="4"/>
        <v>0</v>
      </c>
      <c r="D76" s="7">
        <f t="shared" si="5"/>
        <v>0</v>
      </c>
      <c r="E76" s="7">
        <f t="shared" si="2"/>
        <v>0</v>
      </c>
    </row>
    <row r="77" spans="1:5">
      <c r="A77" s="8">
        <v>44347</v>
      </c>
      <c r="B77" s="7">
        <f t="shared" si="3"/>
        <v>0</v>
      </c>
      <c r="C77" s="7">
        <f t="shared" ref="C77:C108" si="6">B77*C$3/12</f>
        <v>0</v>
      </c>
      <c r="D77" s="7">
        <f t="shared" ref="D77:D108" si="7">IF(C77&gt;0,C$5-C77,0)</f>
        <v>0</v>
      </c>
      <c r="E77" s="7">
        <f t="shared" si="2"/>
        <v>0</v>
      </c>
    </row>
    <row r="78" spans="1:5">
      <c r="A78" s="8">
        <v>44377</v>
      </c>
      <c r="B78" s="7">
        <f t="shared" si="3"/>
        <v>0</v>
      </c>
      <c r="C78" s="7">
        <f t="shared" si="6"/>
        <v>0</v>
      </c>
      <c r="D78" s="7">
        <f t="shared" si="7"/>
        <v>0</v>
      </c>
      <c r="E78" s="7">
        <f t="shared" ref="E78:E132" si="8">IF(B78-D78&gt;0,B78-D78,0)</f>
        <v>0</v>
      </c>
    </row>
    <row r="79" spans="1:5">
      <c r="A79" s="8">
        <v>44408</v>
      </c>
      <c r="B79" s="7">
        <f t="shared" si="3"/>
        <v>0</v>
      </c>
      <c r="C79" s="7">
        <f t="shared" si="6"/>
        <v>0</v>
      </c>
      <c r="D79" s="7">
        <f t="shared" si="7"/>
        <v>0</v>
      </c>
      <c r="E79" s="7">
        <f t="shared" si="8"/>
        <v>0</v>
      </c>
    </row>
    <row r="80" spans="1:5">
      <c r="A80" s="8">
        <v>44439</v>
      </c>
      <c r="B80" s="7">
        <f t="shared" si="3"/>
        <v>0</v>
      </c>
      <c r="C80" s="7">
        <f t="shared" si="6"/>
        <v>0</v>
      </c>
      <c r="D80" s="7">
        <f t="shared" si="7"/>
        <v>0</v>
      </c>
      <c r="E80" s="7">
        <f t="shared" si="8"/>
        <v>0</v>
      </c>
    </row>
    <row r="81" spans="1:5">
      <c r="A81" s="8">
        <v>44469</v>
      </c>
      <c r="B81" s="7">
        <f t="shared" ref="B81:B132" si="9">E80</f>
        <v>0</v>
      </c>
      <c r="C81" s="7">
        <f t="shared" si="6"/>
        <v>0</v>
      </c>
      <c r="D81" s="7">
        <f t="shared" si="7"/>
        <v>0</v>
      </c>
      <c r="E81" s="7">
        <f t="shared" si="8"/>
        <v>0</v>
      </c>
    </row>
    <row r="82" spans="1:5">
      <c r="A82" s="8">
        <v>44500</v>
      </c>
      <c r="B82" s="7">
        <f t="shared" si="9"/>
        <v>0</v>
      </c>
      <c r="C82" s="7">
        <f t="shared" si="6"/>
        <v>0</v>
      </c>
      <c r="D82" s="7">
        <f t="shared" si="7"/>
        <v>0</v>
      </c>
      <c r="E82" s="7">
        <f t="shared" si="8"/>
        <v>0</v>
      </c>
    </row>
    <row r="83" spans="1:5">
      <c r="A83" s="8">
        <v>44530</v>
      </c>
      <c r="B83" s="7">
        <f t="shared" si="9"/>
        <v>0</v>
      </c>
      <c r="C83" s="7">
        <f t="shared" si="6"/>
        <v>0</v>
      </c>
      <c r="D83" s="7">
        <f t="shared" si="7"/>
        <v>0</v>
      </c>
      <c r="E83" s="7">
        <f t="shared" si="8"/>
        <v>0</v>
      </c>
    </row>
    <row r="84" spans="1:5">
      <c r="A84" s="8">
        <v>44561</v>
      </c>
      <c r="B84" s="7">
        <f t="shared" si="9"/>
        <v>0</v>
      </c>
      <c r="C84" s="7">
        <f t="shared" si="6"/>
        <v>0</v>
      </c>
      <c r="D84" s="7">
        <f t="shared" si="7"/>
        <v>0</v>
      </c>
      <c r="E84" s="7">
        <f t="shared" si="8"/>
        <v>0</v>
      </c>
    </row>
    <row r="85" spans="1:5">
      <c r="A85" s="8">
        <v>44592</v>
      </c>
      <c r="B85" s="7">
        <f t="shared" si="9"/>
        <v>0</v>
      </c>
      <c r="C85" s="7">
        <f t="shared" si="6"/>
        <v>0</v>
      </c>
      <c r="D85" s="7">
        <f t="shared" si="7"/>
        <v>0</v>
      </c>
      <c r="E85" s="7">
        <f t="shared" si="8"/>
        <v>0</v>
      </c>
    </row>
    <row r="86" spans="1:5">
      <c r="A86" s="8">
        <v>44620</v>
      </c>
      <c r="B86" s="7">
        <f t="shared" si="9"/>
        <v>0</v>
      </c>
      <c r="C86" s="7">
        <f t="shared" si="6"/>
        <v>0</v>
      </c>
      <c r="D86" s="7">
        <f t="shared" si="7"/>
        <v>0</v>
      </c>
      <c r="E86" s="7">
        <f t="shared" si="8"/>
        <v>0</v>
      </c>
    </row>
    <row r="87" spans="1:5">
      <c r="A87" s="8">
        <v>44651</v>
      </c>
      <c r="B87" s="7">
        <f t="shared" si="9"/>
        <v>0</v>
      </c>
      <c r="C87" s="7">
        <f t="shared" si="6"/>
        <v>0</v>
      </c>
      <c r="D87" s="7">
        <f t="shared" si="7"/>
        <v>0</v>
      </c>
      <c r="E87" s="7">
        <f t="shared" si="8"/>
        <v>0</v>
      </c>
    </row>
    <row r="88" spans="1:5">
      <c r="A88" s="8">
        <v>44681</v>
      </c>
      <c r="B88" s="7">
        <f t="shared" si="9"/>
        <v>0</v>
      </c>
      <c r="C88" s="7">
        <f t="shared" si="6"/>
        <v>0</v>
      </c>
      <c r="D88" s="7">
        <f t="shared" si="7"/>
        <v>0</v>
      </c>
      <c r="E88" s="7">
        <f t="shared" si="8"/>
        <v>0</v>
      </c>
    </row>
    <row r="89" spans="1:5">
      <c r="A89" s="8">
        <v>44712</v>
      </c>
      <c r="B89" s="7">
        <f t="shared" si="9"/>
        <v>0</v>
      </c>
      <c r="C89" s="7">
        <f t="shared" si="6"/>
        <v>0</v>
      </c>
      <c r="D89" s="7">
        <f t="shared" si="7"/>
        <v>0</v>
      </c>
      <c r="E89" s="7">
        <f t="shared" si="8"/>
        <v>0</v>
      </c>
    </row>
    <row r="90" spans="1:5">
      <c r="A90" s="8">
        <v>44742</v>
      </c>
      <c r="B90" s="7">
        <f t="shared" si="9"/>
        <v>0</v>
      </c>
      <c r="C90" s="7">
        <f t="shared" si="6"/>
        <v>0</v>
      </c>
      <c r="D90" s="7">
        <f t="shared" si="7"/>
        <v>0</v>
      </c>
      <c r="E90" s="7">
        <f t="shared" si="8"/>
        <v>0</v>
      </c>
    </row>
    <row r="91" spans="1:5">
      <c r="A91" s="8">
        <v>44773</v>
      </c>
      <c r="B91" s="7">
        <f t="shared" si="9"/>
        <v>0</v>
      </c>
      <c r="C91" s="7">
        <f t="shared" si="6"/>
        <v>0</v>
      </c>
      <c r="D91" s="7">
        <f t="shared" si="7"/>
        <v>0</v>
      </c>
      <c r="E91" s="7">
        <f t="shared" si="8"/>
        <v>0</v>
      </c>
    </row>
    <row r="92" spans="1:5">
      <c r="A92" s="8">
        <v>44804</v>
      </c>
      <c r="B92" s="7">
        <f t="shared" si="9"/>
        <v>0</v>
      </c>
      <c r="C92" s="7">
        <f t="shared" si="6"/>
        <v>0</v>
      </c>
      <c r="D92" s="7">
        <f t="shared" si="7"/>
        <v>0</v>
      </c>
      <c r="E92" s="7">
        <f t="shared" si="8"/>
        <v>0</v>
      </c>
    </row>
    <row r="93" spans="1:5">
      <c r="A93" s="8">
        <v>44834</v>
      </c>
      <c r="B93" s="7">
        <f t="shared" si="9"/>
        <v>0</v>
      </c>
      <c r="C93" s="7">
        <f t="shared" si="6"/>
        <v>0</v>
      </c>
      <c r="D93" s="7">
        <f t="shared" si="7"/>
        <v>0</v>
      </c>
      <c r="E93" s="7">
        <f t="shared" si="8"/>
        <v>0</v>
      </c>
    </row>
    <row r="94" spans="1:5">
      <c r="A94" s="8">
        <v>44865</v>
      </c>
      <c r="B94" s="7">
        <f t="shared" si="9"/>
        <v>0</v>
      </c>
      <c r="C94" s="7">
        <f t="shared" si="6"/>
        <v>0</v>
      </c>
      <c r="D94" s="7">
        <f t="shared" si="7"/>
        <v>0</v>
      </c>
      <c r="E94" s="7">
        <f t="shared" si="8"/>
        <v>0</v>
      </c>
    </row>
    <row r="95" spans="1:5">
      <c r="A95" s="8">
        <v>44895</v>
      </c>
      <c r="B95" s="7">
        <f t="shared" si="9"/>
        <v>0</v>
      </c>
      <c r="C95" s="7">
        <f t="shared" si="6"/>
        <v>0</v>
      </c>
      <c r="D95" s="7">
        <f t="shared" si="7"/>
        <v>0</v>
      </c>
      <c r="E95" s="7">
        <f t="shared" si="8"/>
        <v>0</v>
      </c>
    </row>
    <row r="96" spans="1:5">
      <c r="A96" s="8">
        <v>44926</v>
      </c>
      <c r="B96" s="7">
        <f t="shared" si="9"/>
        <v>0</v>
      </c>
      <c r="C96" s="7">
        <f t="shared" si="6"/>
        <v>0</v>
      </c>
      <c r="D96" s="7">
        <f t="shared" si="7"/>
        <v>0</v>
      </c>
      <c r="E96" s="7">
        <f t="shared" si="8"/>
        <v>0</v>
      </c>
    </row>
    <row r="97" spans="1:5">
      <c r="A97" s="8">
        <v>44957</v>
      </c>
      <c r="B97" s="7">
        <f t="shared" si="9"/>
        <v>0</v>
      </c>
      <c r="C97" s="7">
        <f t="shared" si="6"/>
        <v>0</v>
      </c>
      <c r="D97" s="7">
        <f t="shared" si="7"/>
        <v>0</v>
      </c>
      <c r="E97" s="7">
        <f t="shared" si="8"/>
        <v>0</v>
      </c>
    </row>
    <row r="98" spans="1:5">
      <c r="A98" s="8">
        <v>44985</v>
      </c>
      <c r="B98" s="7">
        <f t="shared" si="9"/>
        <v>0</v>
      </c>
      <c r="C98" s="7">
        <f t="shared" si="6"/>
        <v>0</v>
      </c>
      <c r="D98" s="7">
        <f t="shared" si="7"/>
        <v>0</v>
      </c>
      <c r="E98" s="7">
        <f t="shared" si="8"/>
        <v>0</v>
      </c>
    </row>
    <row r="99" spans="1:5">
      <c r="A99" s="8">
        <v>45016</v>
      </c>
      <c r="B99" s="7">
        <f t="shared" si="9"/>
        <v>0</v>
      </c>
      <c r="C99" s="7">
        <f t="shared" si="6"/>
        <v>0</v>
      </c>
      <c r="D99" s="7">
        <f t="shared" si="7"/>
        <v>0</v>
      </c>
      <c r="E99" s="7">
        <f t="shared" si="8"/>
        <v>0</v>
      </c>
    </row>
    <row r="100" spans="1:5">
      <c r="A100" s="8">
        <v>45046</v>
      </c>
      <c r="B100" s="7">
        <f t="shared" si="9"/>
        <v>0</v>
      </c>
      <c r="C100" s="7">
        <f t="shared" si="6"/>
        <v>0</v>
      </c>
      <c r="D100" s="7">
        <f t="shared" si="7"/>
        <v>0</v>
      </c>
      <c r="E100" s="7">
        <f t="shared" si="8"/>
        <v>0</v>
      </c>
    </row>
    <row r="101" spans="1:5">
      <c r="A101" s="8">
        <v>45077</v>
      </c>
      <c r="B101" s="7">
        <f t="shared" si="9"/>
        <v>0</v>
      </c>
      <c r="C101" s="7">
        <f t="shared" si="6"/>
        <v>0</v>
      </c>
      <c r="D101" s="7">
        <f t="shared" si="7"/>
        <v>0</v>
      </c>
      <c r="E101" s="7">
        <f t="shared" si="8"/>
        <v>0</v>
      </c>
    </row>
    <row r="102" spans="1:5">
      <c r="A102" s="8">
        <v>45107</v>
      </c>
      <c r="B102" s="7">
        <f t="shared" si="9"/>
        <v>0</v>
      </c>
      <c r="C102" s="7">
        <f t="shared" si="6"/>
        <v>0</v>
      </c>
      <c r="D102" s="7">
        <f t="shared" si="7"/>
        <v>0</v>
      </c>
      <c r="E102" s="7">
        <f t="shared" si="8"/>
        <v>0</v>
      </c>
    </row>
    <row r="103" spans="1:5">
      <c r="A103" s="8">
        <v>45138</v>
      </c>
      <c r="B103" s="7">
        <f t="shared" si="9"/>
        <v>0</v>
      </c>
      <c r="C103" s="7">
        <f t="shared" si="6"/>
        <v>0</v>
      </c>
      <c r="D103" s="7">
        <f t="shared" si="7"/>
        <v>0</v>
      </c>
      <c r="E103" s="7">
        <f t="shared" si="8"/>
        <v>0</v>
      </c>
    </row>
    <row r="104" spans="1:5">
      <c r="A104" s="8">
        <v>45169</v>
      </c>
      <c r="B104" s="7">
        <f t="shared" si="9"/>
        <v>0</v>
      </c>
      <c r="C104" s="7">
        <f t="shared" si="6"/>
        <v>0</v>
      </c>
      <c r="D104" s="7">
        <f t="shared" si="7"/>
        <v>0</v>
      </c>
      <c r="E104" s="7">
        <f t="shared" si="8"/>
        <v>0</v>
      </c>
    </row>
    <row r="105" spans="1:5">
      <c r="A105" s="8">
        <v>45199</v>
      </c>
      <c r="B105" s="7">
        <f t="shared" si="9"/>
        <v>0</v>
      </c>
      <c r="C105" s="7">
        <f t="shared" si="6"/>
        <v>0</v>
      </c>
      <c r="D105" s="7">
        <f t="shared" si="7"/>
        <v>0</v>
      </c>
      <c r="E105" s="7">
        <f t="shared" si="8"/>
        <v>0</v>
      </c>
    </row>
    <row r="106" spans="1:5">
      <c r="A106" s="8">
        <v>45230</v>
      </c>
      <c r="B106" s="7">
        <f t="shared" si="9"/>
        <v>0</v>
      </c>
      <c r="C106" s="7">
        <f t="shared" si="6"/>
        <v>0</v>
      </c>
      <c r="D106" s="7">
        <f t="shared" si="7"/>
        <v>0</v>
      </c>
      <c r="E106" s="7">
        <f t="shared" si="8"/>
        <v>0</v>
      </c>
    </row>
    <row r="107" spans="1:5">
      <c r="A107" s="8">
        <v>45260</v>
      </c>
      <c r="B107" s="7">
        <f t="shared" si="9"/>
        <v>0</v>
      </c>
      <c r="C107" s="7">
        <f t="shared" si="6"/>
        <v>0</v>
      </c>
      <c r="D107" s="7">
        <f t="shared" si="7"/>
        <v>0</v>
      </c>
      <c r="E107" s="7">
        <f t="shared" si="8"/>
        <v>0</v>
      </c>
    </row>
    <row r="108" spans="1:5">
      <c r="A108" s="8">
        <v>45291</v>
      </c>
      <c r="B108" s="7">
        <f t="shared" si="9"/>
        <v>0</v>
      </c>
      <c r="C108" s="7">
        <f t="shared" si="6"/>
        <v>0</v>
      </c>
      <c r="D108" s="7">
        <f t="shared" si="7"/>
        <v>0</v>
      </c>
      <c r="E108" s="7">
        <f t="shared" si="8"/>
        <v>0</v>
      </c>
    </row>
    <row r="109" spans="1:5">
      <c r="A109" s="8">
        <v>45322</v>
      </c>
      <c r="B109" s="7">
        <f t="shared" si="9"/>
        <v>0</v>
      </c>
      <c r="C109" s="7">
        <f t="shared" ref="C109:C140" si="10">B109*C$3/12</f>
        <v>0</v>
      </c>
      <c r="D109" s="7">
        <f t="shared" ref="D109:D140" si="11">IF(C109&gt;0,C$5-C109,0)</f>
        <v>0</v>
      </c>
      <c r="E109" s="7">
        <f t="shared" si="8"/>
        <v>0</v>
      </c>
    </row>
    <row r="110" spans="1:5">
      <c r="A110" s="8">
        <v>45351</v>
      </c>
      <c r="B110" s="7">
        <f t="shared" si="9"/>
        <v>0</v>
      </c>
      <c r="C110" s="7">
        <f t="shared" si="10"/>
        <v>0</v>
      </c>
      <c r="D110" s="7">
        <f t="shared" si="11"/>
        <v>0</v>
      </c>
      <c r="E110" s="7">
        <f t="shared" si="8"/>
        <v>0</v>
      </c>
    </row>
    <row r="111" spans="1:5">
      <c r="A111" s="8">
        <v>45382</v>
      </c>
      <c r="B111" s="7">
        <f t="shared" si="9"/>
        <v>0</v>
      </c>
      <c r="C111" s="7">
        <f t="shared" si="10"/>
        <v>0</v>
      </c>
      <c r="D111" s="7">
        <f t="shared" si="11"/>
        <v>0</v>
      </c>
      <c r="E111" s="7">
        <f t="shared" si="8"/>
        <v>0</v>
      </c>
    </row>
    <row r="112" spans="1:5">
      <c r="A112" s="8">
        <v>45412</v>
      </c>
      <c r="B112" s="7">
        <f t="shared" si="9"/>
        <v>0</v>
      </c>
      <c r="C112" s="7">
        <f t="shared" si="10"/>
        <v>0</v>
      </c>
      <c r="D112" s="7">
        <f t="shared" si="11"/>
        <v>0</v>
      </c>
      <c r="E112" s="7">
        <f t="shared" si="8"/>
        <v>0</v>
      </c>
    </row>
    <row r="113" spans="1:5">
      <c r="A113" s="8">
        <v>45443</v>
      </c>
      <c r="B113" s="7">
        <f t="shared" si="9"/>
        <v>0</v>
      </c>
      <c r="C113" s="7">
        <f t="shared" si="10"/>
        <v>0</v>
      </c>
      <c r="D113" s="7">
        <f t="shared" si="11"/>
        <v>0</v>
      </c>
      <c r="E113" s="7">
        <f t="shared" si="8"/>
        <v>0</v>
      </c>
    </row>
    <row r="114" spans="1:5">
      <c r="A114" s="8">
        <v>45473</v>
      </c>
      <c r="B114" s="7">
        <f t="shared" si="9"/>
        <v>0</v>
      </c>
      <c r="C114" s="7">
        <f t="shared" si="10"/>
        <v>0</v>
      </c>
      <c r="D114" s="7">
        <f t="shared" si="11"/>
        <v>0</v>
      </c>
      <c r="E114" s="7">
        <f t="shared" si="8"/>
        <v>0</v>
      </c>
    </row>
    <row r="115" spans="1:5">
      <c r="A115" s="8">
        <v>45504</v>
      </c>
      <c r="B115" s="7">
        <f t="shared" si="9"/>
        <v>0</v>
      </c>
      <c r="C115" s="7">
        <f t="shared" si="10"/>
        <v>0</v>
      </c>
      <c r="D115" s="7">
        <f t="shared" si="11"/>
        <v>0</v>
      </c>
      <c r="E115" s="7">
        <f t="shared" si="8"/>
        <v>0</v>
      </c>
    </row>
    <row r="116" spans="1:5">
      <c r="A116" s="8">
        <v>45535</v>
      </c>
      <c r="B116" s="7">
        <f t="shared" si="9"/>
        <v>0</v>
      </c>
      <c r="C116" s="7">
        <f t="shared" si="10"/>
        <v>0</v>
      </c>
      <c r="D116" s="7">
        <f t="shared" si="11"/>
        <v>0</v>
      </c>
      <c r="E116" s="7">
        <f t="shared" si="8"/>
        <v>0</v>
      </c>
    </row>
    <row r="117" spans="1:5">
      <c r="A117" s="8">
        <v>45565</v>
      </c>
      <c r="B117" s="7">
        <f t="shared" si="9"/>
        <v>0</v>
      </c>
      <c r="C117" s="7">
        <f t="shared" si="10"/>
        <v>0</v>
      </c>
      <c r="D117" s="7">
        <f t="shared" si="11"/>
        <v>0</v>
      </c>
      <c r="E117" s="7">
        <f t="shared" si="8"/>
        <v>0</v>
      </c>
    </row>
    <row r="118" spans="1:5">
      <c r="A118" s="8">
        <v>45596</v>
      </c>
      <c r="B118" s="7">
        <f t="shared" si="9"/>
        <v>0</v>
      </c>
      <c r="C118" s="7">
        <f t="shared" si="10"/>
        <v>0</v>
      </c>
      <c r="D118" s="7">
        <f t="shared" si="11"/>
        <v>0</v>
      </c>
      <c r="E118" s="7">
        <f t="shared" si="8"/>
        <v>0</v>
      </c>
    </row>
    <row r="119" spans="1:5">
      <c r="A119" s="8">
        <v>45626</v>
      </c>
      <c r="B119" s="7">
        <f t="shared" si="9"/>
        <v>0</v>
      </c>
      <c r="C119" s="7">
        <f t="shared" si="10"/>
        <v>0</v>
      </c>
      <c r="D119" s="7">
        <f t="shared" si="11"/>
        <v>0</v>
      </c>
      <c r="E119" s="7">
        <f t="shared" si="8"/>
        <v>0</v>
      </c>
    </row>
    <row r="120" spans="1:5">
      <c r="A120" s="8">
        <v>45657</v>
      </c>
      <c r="B120" s="7">
        <f t="shared" si="9"/>
        <v>0</v>
      </c>
      <c r="C120" s="7">
        <f t="shared" si="10"/>
        <v>0</v>
      </c>
      <c r="D120" s="7">
        <f t="shared" si="11"/>
        <v>0</v>
      </c>
      <c r="E120" s="7">
        <f t="shared" si="8"/>
        <v>0</v>
      </c>
    </row>
    <row r="121" spans="1:5">
      <c r="A121" s="8">
        <v>45688</v>
      </c>
      <c r="B121" s="7">
        <f t="shared" si="9"/>
        <v>0</v>
      </c>
      <c r="C121" s="7">
        <f t="shared" si="10"/>
        <v>0</v>
      </c>
      <c r="D121" s="7">
        <f t="shared" si="11"/>
        <v>0</v>
      </c>
      <c r="E121" s="7">
        <f t="shared" si="8"/>
        <v>0</v>
      </c>
    </row>
    <row r="122" spans="1:5">
      <c r="A122" s="8">
        <v>45716</v>
      </c>
      <c r="B122" s="7">
        <f t="shared" si="9"/>
        <v>0</v>
      </c>
      <c r="C122" s="7">
        <f t="shared" si="10"/>
        <v>0</v>
      </c>
      <c r="D122" s="7">
        <f t="shared" si="11"/>
        <v>0</v>
      </c>
      <c r="E122" s="7">
        <f t="shared" si="8"/>
        <v>0</v>
      </c>
    </row>
    <row r="123" spans="1:5">
      <c r="A123" s="8">
        <v>45747</v>
      </c>
      <c r="B123" s="7">
        <f t="shared" si="9"/>
        <v>0</v>
      </c>
      <c r="C123" s="7">
        <f t="shared" si="10"/>
        <v>0</v>
      </c>
      <c r="D123" s="7">
        <f t="shared" si="11"/>
        <v>0</v>
      </c>
      <c r="E123" s="7">
        <f t="shared" si="8"/>
        <v>0</v>
      </c>
    </row>
    <row r="124" spans="1:5">
      <c r="A124" s="8">
        <v>45777</v>
      </c>
      <c r="B124" s="7">
        <f t="shared" si="9"/>
        <v>0</v>
      </c>
      <c r="C124" s="7">
        <f t="shared" si="10"/>
        <v>0</v>
      </c>
      <c r="D124" s="7">
        <f t="shared" si="11"/>
        <v>0</v>
      </c>
      <c r="E124" s="7">
        <f t="shared" si="8"/>
        <v>0</v>
      </c>
    </row>
    <row r="125" spans="1:5">
      <c r="A125" s="8">
        <v>45808</v>
      </c>
      <c r="B125" s="7">
        <f t="shared" si="9"/>
        <v>0</v>
      </c>
      <c r="C125" s="7">
        <f t="shared" si="10"/>
        <v>0</v>
      </c>
      <c r="D125" s="7">
        <f t="shared" si="11"/>
        <v>0</v>
      </c>
      <c r="E125" s="7">
        <f t="shared" si="8"/>
        <v>0</v>
      </c>
    </row>
    <row r="126" spans="1:5">
      <c r="A126" s="8">
        <v>45838</v>
      </c>
      <c r="B126" s="7">
        <f t="shared" si="9"/>
        <v>0</v>
      </c>
      <c r="C126" s="7">
        <f t="shared" si="10"/>
        <v>0</v>
      </c>
      <c r="D126" s="7">
        <f t="shared" si="11"/>
        <v>0</v>
      </c>
      <c r="E126" s="7">
        <f t="shared" si="8"/>
        <v>0</v>
      </c>
    </row>
    <row r="127" spans="1:5">
      <c r="A127" s="8">
        <v>45869</v>
      </c>
      <c r="B127" s="7">
        <f t="shared" si="9"/>
        <v>0</v>
      </c>
      <c r="C127" s="7">
        <f t="shared" si="10"/>
        <v>0</v>
      </c>
      <c r="D127" s="7">
        <f t="shared" si="11"/>
        <v>0</v>
      </c>
      <c r="E127" s="7">
        <f t="shared" si="8"/>
        <v>0</v>
      </c>
    </row>
    <row r="128" spans="1:5">
      <c r="A128" s="8">
        <v>45900</v>
      </c>
      <c r="B128" s="7">
        <f t="shared" si="9"/>
        <v>0</v>
      </c>
      <c r="C128" s="7">
        <f t="shared" si="10"/>
        <v>0</v>
      </c>
      <c r="D128" s="7">
        <f t="shared" si="11"/>
        <v>0</v>
      </c>
      <c r="E128" s="7">
        <f t="shared" si="8"/>
        <v>0</v>
      </c>
    </row>
    <row r="129" spans="1:5">
      <c r="A129" s="8">
        <v>45930</v>
      </c>
      <c r="B129" s="7">
        <f t="shared" si="9"/>
        <v>0</v>
      </c>
      <c r="C129" s="7">
        <f t="shared" si="10"/>
        <v>0</v>
      </c>
      <c r="D129" s="7">
        <f t="shared" si="11"/>
        <v>0</v>
      </c>
      <c r="E129" s="7">
        <f t="shared" si="8"/>
        <v>0</v>
      </c>
    </row>
    <row r="130" spans="1:5">
      <c r="A130" s="8">
        <v>45961</v>
      </c>
      <c r="B130" s="7">
        <f t="shared" si="9"/>
        <v>0</v>
      </c>
      <c r="C130" s="7">
        <f t="shared" si="10"/>
        <v>0</v>
      </c>
      <c r="D130" s="7">
        <f t="shared" si="11"/>
        <v>0</v>
      </c>
      <c r="E130" s="7">
        <f t="shared" si="8"/>
        <v>0</v>
      </c>
    </row>
    <row r="131" spans="1:5">
      <c r="A131" s="8">
        <v>45991</v>
      </c>
      <c r="B131" s="7">
        <f t="shared" si="9"/>
        <v>0</v>
      </c>
      <c r="C131" s="7">
        <f t="shared" si="10"/>
        <v>0</v>
      </c>
      <c r="D131" s="7">
        <f t="shared" si="11"/>
        <v>0</v>
      </c>
      <c r="E131" s="7">
        <f t="shared" si="8"/>
        <v>0</v>
      </c>
    </row>
    <row r="132" spans="1:5">
      <c r="A132" s="8">
        <v>46022</v>
      </c>
      <c r="B132" s="7">
        <f t="shared" si="9"/>
        <v>0</v>
      </c>
      <c r="C132" s="7">
        <f t="shared" si="10"/>
        <v>0</v>
      </c>
      <c r="D132" s="7">
        <f t="shared" si="11"/>
        <v>0</v>
      </c>
      <c r="E132" s="7">
        <f t="shared" si="8"/>
        <v>0</v>
      </c>
    </row>
  </sheetData>
  <conditionalFormatting sqref="B13:E132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B3:H93"/>
  <sheetViews>
    <sheetView workbookViewId="0">
      <selection activeCell="K36" sqref="K36"/>
    </sheetView>
  </sheetViews>
  <sheetFormatPr baseColWidth="10" defaultRowHeight="14.5"/>
  <sheetData>
    <row r="3" spans="2:8">
      <c r="B3" s="194"/>
      <c r="C3" s="195"/>
      <c r="D3" s="195"/>
      <c r="E3" s="195"/>
      <c r="F3" s="196"/>
      <c r="G3" s="197" t="s">
        <v>71</v>
      </c>
      <c r="H3" s="198" t="s">
        <v>188</v>
      </c>
    </row>
    <row r="4" spans="2:8">
      <c r="B4" s="199" t="s">
        <v>189</v>
      </c>
      <c r="C4" s="134"/>
      <c r="D4" s="134"/>
      <c r="E4" s="134"/>
      <c r="F4" s="135"/>
      <c r="G4" s="200"/>
      <c r="H4" s="201"/>
    </row>
    <row r="5" spans="2:8">
      <c r="B5" s="202"/>
      <c r="C5" s="141" t="s">
        <v>190</v>
      </c>
      <c r="D5" s="141"/>
      <c r="E5" s="141"/>
      <c r="F5" s="203"/>
      <c r="G5" s="44">
        <v>0</v>
      </c>
      <c r="H5" s="45">
        <v>0</v>
      </c>
    </row>
    <row r="6" spans="2:8">
      <c r="B6" s="202"/>
      <c r="C6" s="141" t="s">
        <v>191</v>
      </c>
      <c r="D6" s="141"/>
      <c r="E6" s="141"/>
      <c r="F6" s="203"/>
      <c r="G6" s="62">
        <v>0</v>
      </c>
      <c r="H6" s="63">
        <v>0</v>
      </c>
    </row>
    <row r="7" spans="2:8">
      <c r="B7" s="204"/>
      <c r="C7" s="134"/>
      <c r="D7" s="134"/>
      <c r="E7" s="205" t="s">
        <v>192</v>
      </c>
      <c r="F7" s="206"/>
      <c r="G7" s="68">
        <f>G5+G6</f>
        <v>0</v>
      </c>
      <c r="H7" s="85">
        <f>H5+H6</f>
        <v>0</v>
      </c>
    </row>
    <row r="8" spans="2:8">
      <c r="B8" s="207"/>
      <c r="C8" s="208"/>
      <c r="D8" s="208"/>
      <c r="E8" s="209" t="s">
        <v>193</v>
      </c>
      <c r="F8" s="210"/>
      <c r="G8" s="211">
        <v>0</v>
      </c>
      <c r="H8" s="212">
        <v>0</v>
      </c>
    </row>
    <row r="9" spans="2:8">
      <c r="B9" s="202"/>
      <c r="C9" s="174" t="s">
        <v>194</v>
      </c>
      <c r="D9" s="174"/>
      <c r="E9" s="174"/>
      <c r="F9" s="152"/>
      <c r="G9" s="49">
        <v>0</v>
      </c>
      <c r="H9" s="50">
        <v>0</v>
      </c>
    </row>
    <row r="10" spans="2:8">
      <c r="B10" s="202"/>
      <c r="C10" s="174" t="s">
        <v>195</v>
      </c>
      <c r="D10" s="174"/>
      <c r="E10" s="174"/>
      <c r="F10" s="152"/>
      <c r="G10" s="49">
        <v>0</v>
      </c>
      <c r="H10" s="50">
        <v>0</v>
      </c>
    </row>
    <row r="11" spans="2:8">
      <c r="B11" s="202"/>
      <c r="C11" s="174" t="s">
        <v>196</v>
      </c>
      <c r="D11" s="174"/>
      <c r="E11" s="174"/>
      <c r="F11" s="152"/>
      <c r="G11" s="49">
        <v>0</v>
      </c>
      <c r="H11" s="50">
        <v>0</v>
      </c>
    </row>
    <row r="12" spans="2:8">
      <c r="B12" s="202"/>
      <c r="C12" s="174" t="s">
        <v>197</v>
      </c>
      <c r="D12" s="174"/>
      <c r="E12" s="174"/>
      <c r="F12" s="152"/>
      <c r="G12" s="49">
        <v>0</v>
      </c>
      <c r="H12" s="50">
        <v>0</v>
      </c>
    </row>
    <row r="13" spans="2:8">
      <c r="B13" s="202"/>
      <c r="C13" s="174" t="s">
        <v>198</v>
      </c>
      <c r="D13" s="174"/>
      <c r="E13" s="174"/>
      <c r="F13" s="152"/>
      <c r="G13" s="62">
        <v>0</v>
      </c>
      <c r="H13" s="63">
        <v>0</v>
      </c>
    </row>
    <row r="14" spans="2:8">
      <c r="B14" s="204"/>
      <c r="C14" s="134"/>
      <c r="D14" s="134"/>
      <c r="E14" s="205" t="s">
        <v>87</v>
      </c>
      <c r="F14" s="206"/>
      <c r="G14" s="68">
        <f>G7+SUM(G9:G13)</f>
        <v>0</v>
      </c>
      <c r="H14" s="68">
        <f>H7+SUM(H9:H13)</f>
        <v>0</v>
      </c>
    </row>
    <row r="15" spans="2:8">
      <c r="B15" s="213" t="s">
        <v>199</v>
      </c>
      <c r="C15" s="161"/>
      <c r="D15" s="161"/>
      <c r="E15" s="161"/>
      <c r="F15" s="161"/>
      <c r="G15" s="95"/>
      <c r="H15" s="95"/>
    </row>
    <row r="16" spans="2:8">
      <c r="B16" s="202"/>
      <c r="C16" s="174" t="s">
        <v>200</v>
      </c>
      <c r="D16" s="174"/>
      <c r="E16" s="174"/>
      <c r="F16" s="174"/>
      <c r="G16" s="44">
        <v>0</v>
      </c>
      <c r="H16" s="44">
        <v>0</v>
      </c>
    </row>
    <row r="17" spans="2:8">
      <c r="B17" s="214"/>
      <c r="C17" s="215"/>
      <c r="D17" s="141" t="s">
        <v>201</v>
      </c>
      <c r="E17" s="216"/>
      <c r="F17" s="217"/>
      <c r="G17" s="44">
        <v>0</v>
      </c>
      <c r="H17" s="44">
        <v>0</v>
      </c>
    </row>
    <row r="18" spans="2:8">
      <c r="B18" s="202"/>
      <c r="C18" s="70" t="s">
        <v>202</v>
      </c>
      <c r="D18" s="70"/>
      <c r="E18" s="70"/>
      <c r="F18" s="70"/>
      <c r="G18" s="218">
        <v>0</v>
      </c>
      <c r="H18" s="218">
        <v>0</v>
      </c>
    </row>
    <row r="19" spans="2:8">
      <c r="B19" s="214"/>
      <c r="C19" s="215"/>
      <c r="D19" s="42" t="s">
        <v>203</v>
      </c>
      <c r="E19" s="216"/>
      <c r="F19" s="217"/>
      <c r="G19" s="218">
        <v>0</v>
      </c>
      <c r="H19" s="218">
        <v>0</v>
      </c>
    </row>
    <row r="20" spans="2:8">
      <c r="B20" s="202"/>
      <c r="C20" s="70" t="s">
        <v>204</v>
      </c>
      <c r="D20" s="70"/>
      <c r="E20" s="70"/>
      <c r="F20" s="70"/>
      <c r="G20" s="218">
        <v>0</v>
      </c>
      <c r="H20" s="218">
        <v>0</v>
      </c>
    </row>
    <row r="21" spans="2:8">
      <c r="B21" s="202"/>
      <c r="C21" s="71" t="s">
        <v>205</v>
      </c>
      <c r="D21" s="71"/>
      <c r="E21" s="71"/>
      <c r="F21" s="71"/>
      <c r="G21" s="61">
        <v>0</v>
      </c>
      <c r="H21" s="61">
        <v>0</v>
      </c>
    </row>
    <row r="22" spans="2:8">
      <c r="B22" s="202"/>
      <c r="C22" s="71" t="s">
        <v>206</v>
      </c>
      <c r="D22" s="71"/>
      <c r="E22" s="71"/>
      <c r="F22" s="71"/>
      <c r="G22" s="61">
        <v>0</v>
      </c>
      <c r="H22" s="61">
        <v>0</v>
      </c>
    </row>
    <row r="23" spans="2:8">
      <c r="B23" s="202"/>
      <c r="C23" s="71" t="s">
        <v>207</v>
      </c>
      <c r="D23" s="71"/>
      <c r="E23" s="71"/>
      <c r="F23" s="71"/>
      <c r="G23" s="61">
        <v>0</v>
      </c>
      <c r="H23" s="61">
        <v>0</v>
      </c>
    </row>
    <row r="24" spans="2:8">
      <c r="B24" s="202"/>
      <c r="C24" s="91" t="s">
        <v>208</v>
      </c>
      <c r="D24" s="91"/>
      <c r="E24" s="91"/>
      <c r="F24" s="219"/>
      <c r="G24" s="151"/>
      <c r="H24" s="151"/>
    </row>
    <row r="25" spans="2:8">
      <c r="B25" s="214"/>
      <c r="C25" s="215"/>
      <c r="D25" s="42" t="s">
        <v>209</v>
      </c>
      <c r="E25" s="216"/>
      <c r="F25" s="217"/>
      <c r="G25" s="218">
        <v>0</v>
      </c>
      <c r="H25" s="218">
        <v>0</v>
      </c>
    </row>
    <row r="26" spans="2:8">
      <c r="B26" s="214"/>
      <c r="C26" s="215"/>
      <c r="D26" s="47" t="s">
        <v>210</v>
      </c>
      <c r="E26" s="220"/>
      <c r="F26" s="221"/>
      <c r="G26" s="61">
        <v>0</v>
      </c>
      <c r="H26" s="61">
        <v>0</v>
      </c>
    </row>
    <row r="27" spans="2:8">
      <c r="B27" s="214"/>
      <c r="C27" s="215"/>
      <c r="D27" s="47" t="s">
        <v>211</v>
      </c>
      <c r="E27" s="220"/>
      <c r="F27" s="221"/>
      <c r="G27" s="61">
        <v>0</v>
      </c>
      <c r="H27" s="61">
        <v>0</v>
      </c>
    </row>
    <row r="28" spans="2:8">
      <c r="B28" s="78"/>
      <c r="C28" s="120"/>
      <c r="D28" s="47" t="s">
        <v>212</v>
      </c>
      <c r="E28" s="47"/>
      <c r="F28" s="221"/>
      <c r="G28" s="61">
        <v>0</v>
      </c>
      <c r="H28" s="61">
        <v>0</v>
      </c>
    </row>
    <row r="29" spans="2:8">
      <c r="B29" s="202"/>
      <c r="C29" s="70" t="s">
        <v>213</v>
      </c>
      <c r="D29" s="70"/>
      <c r="E29" s="70"/>
      <c r="F29" s="70"/>
      <c r="G29" s="93">
        <v>0</v>
      </c>
      <c r="H29" s="93">
        <v>0</v>
      </c>
    </row>
    <row r="30" spans="2:8">
      <c r="B30" s="202"/>
      <c r="C30" s="83"/>
      <c r="D30" s="83"/>
      <c r="E30" s="84" t="s">
        <v>91</v>
      </c>
      <c r="F30" s="84"/>
      <c r="G30" s="222">
        <f>SUM(G25:G29,G16:G23)</f>
        <v>0</v>
      </c>
      <c r="H30" s="222">
        <f>SUM(H25:H29,H16:H23)</f>
        <v>0</v>
      </c>
    </row>
    <row r="31" spans="2:8">
      <c r="B31" s="86" t="s">
        <v>214</v>
      </c>
      <c r="C31" s="223"/>
      <c r="D31" s="223"/>
      <c r="E31" s="223"/>
      <c r="F31" s="83"/>
      <c r="G31" s="200"/>
      <c r="H31" s="200"/>
    </row>
    <row r="32" spans="2:8">
      <c r="B32" s="140" t="s">
        <v>215</v>
      </c>
      <c r="C32" s="42" t="s">
        <v>216</v>
      </c>
      <c r="D32" s="142"/>
      <c r="E32" s="142"/>
      <c r="F32" s="217"/>
      <c r="G32" s="218">
        <v>0</v>
      </c>
      <c r="H32" s="218">
        <v>0</v>
      </c>
    </row>
    <row r="33" spans="2:8">
      <c r="B33" s="140" t="s">
        <v>215</v>
      </c>
      <c r="C33" s="42" t="s">
        <v>217</v>
      </c>
      <c r="D33" s="142"/>
      <c r="E33" s="142"/>
      <c r="F33" s="217"/>
      <c r="G33" s="218">
        <v>0</v>
      </c>
      <c r="H33" s="218">
        <v>0</v>
      </c>
    </row>
    <row r="34" spans="2:8">
      <c r="B34" s="224"/>
      <c r="C34" s="225"/>
      <c r="D34" s="226"/>
      <c r="E34" s="226"/>
      <c r="F34" s="227"/>
      <c r="G34" s="228"/>
      <c r="H34" s="228"/>
    </row>
    <row r="35" spans="2:8">
      <c r="B35" s="229" t="s">
        <v>218</v>
      </c>
      <c r="C35" s="230"/>
      <c r="D35" s="230"/>
      <c r="E35" s="230"/>
      <c r="F35" s="102"/>
      <c r="G35" s="222">
        <f>G14-G30</f>
        <v>0</v>
      </c>
      <c r="H35" s="222">
        <f>H14-H30</f>
        <v>0</v>
      </c>
    </row>
    <row r="36" spans="2:8">
      <c r="B36" s="231" t="s">
        <v>219</v>
      </c>
      <c r="C36" s="83"/>
      <c r="D36" s="83"/>
      <c r="E36" s="83"/>
      <c r="F36" s="83"/>
      <c r="G36" s="200"/>
      <c r="H36" s="201"/>
    </row>
    <row r="37" spans="2:8">
      <c r="B37" s="202"/>
      <c r="C37" s="42" t="s">
        <v>220</v>
      </c>
      <c r="D37" s="42"/>
      <c r="E37" s="42"/>
      <c r="F37" s="43"/>
      <c r="G37" s="232">
        <v>0</v>
      </c>
      <c r="H37" s="233">
        <v>0</v>
      </c>
    </row>
    <row r="38" spans="2:8">
      <c r="B38" s="202"/>
      <c r="C38" s="47" t="s">
        <v>221</v>
      </c>
      <c r="D38" s="47"/>
      <c r="E38" s="47"/>
      <c r="F38" s="48"/>
      <c r="G38" s="234">
        <v>0</v>
      </c>
      <c r="H38" s="234">
        <v>0</v>
      </c>
    </row>
    <row r="39" spans="2:8">
      <c r="B39" s="231" t="s">
        <v>222</v>
      </c>
      <c r="C39" s="83"/>
      <c r="D39" s="83"/>
      <c r="E39" s="83"/>
      <c r="F39" s="87"/>
      <c r="G39" s="200"/>
      <c r="H39" s="201"/>
    </row>
    <row r="40" spans="2:8">
      <c r="B40" s="202"/>
      <c r="C40" s="70" t="s">
        <v>223</v>
      </c>
      <c r="D40" s="70"/>
      <c r="E40" s="70"/>
      <c r="F40" s="82"/>
      <c r="G40" s="235">
        <v>0</v>
      </c>
      <c r="H40" s="235">
        <v>0</v>
      </c>
    </row>
    <row r="41" spans="2:8">
      <c r="B41" s="202"/>
      <c r="C41" s="71" t="s">
        <v>224</v>
      </c>
      <c r="D41" s="71"/>
      <c r="E41" s="71"/>
      <c r="F41" s="72"/>
      <c r="G41" s="236">
        <v>0</v>
      </c>
      <c r="H41" s="236">
        <v>0</v>
      </c>
    </row>
    <row r="42" spans="2:8">
      <c r="B42" s="202"/>
      <c r="C42" s="71" t="s">
        <v>225</v>
      </c>
      <c r="D42" s="71"/>
      <c r="E42" s="71"/>
      <c r="F42" s="72"/>
      <c r="G42" s="236">
        <v>0</v>
      </c>
      <c r="H42" s="236">
        <v>0</v>
      </c>
    </row>
    <row r="43" spans="2:8">
      <c r="B43" s="202"/>
      <c r="C43" s="71" t="s">
        <v>226</v>
      </c>
      <c r="D43" s="71"/>
      <c r="E43" s="71"/>
      <c r="F43" s="72"/>
      <c r="G43" s="236">
        <v>0</v>
      </c>
      <c r="H43" s="236">
        <v>0</v>
      </c>
    </row>
    <row r="44" spans="2:8">
      <c r="B44" s="202"/>
      <c r="C44" s="71" t="s">
        <v>227</v>
      </c>
      <c r="D44" s="71"/>
      <c r="E44" s="71"/>
      <c r="F44" s="72"/>
      <c r="G44" s="236">
        <v>0</v>
      </c>
      <c r="H44" s="236">
        <v>0</v>
      </c>
    </row>
    <row r="45" spans="2:8">
      <c r="B45" s="202"/>
      <c r="C45" s="71" t="s">
        <v>228</v>
      </c>
      <c r="D45" s="71"/>
      <c r="E45" s="71"/>
      <c r="F45" s="72"/>
      <c r="G45" s="237">
        <v>0</v>
      </c>
      <c r="H45" s="237">
        <v>0</v>
      </c>
    </row>
    <row r="46" spans="2:8">
      <c r="B46" s="202"/>
      <c r="C46" s="83"/>
      <c r="D46" s="83"/>
      <c r="E46" s="83" t="s">
        <v>229</v>
      </c>
      <c r="F46" s="100"/>
      <c r="G46" s="238">
        <f>SUM(G40:G45)</f>
        <v>0</v>
      </c>
      <c r="H46" s="238">
        <f>SUM(H40:H45)</f>
        <v>0</v>
      </c>
    </row>
    <row r="47" spans="2:8">
      <c r="B47" s="231" t="s">
        <v>230</v>
      </c>
      <c r="C47" s="83"/>
      <c r="D47" s="83"/>
      <c r="E47" s="83"/>
      <c r="F47" s="87"/>
      <c r="G47" s="239"/>
      <c r="H47" s="200"/>
    </row>
    <row r="48" spans="2:8">
      <c r="B48" s="202"/>
      <c r="C48" s="70" t="s">
        <v>231</v>
      </c>
      <c r="D48" s="70"/>
      <c r="E48" s="70"/>
      <c r="F48" s="82"/>
      <c r="G48" s="240">
        <v>0</v>
      </c>
      <c r="H48" s="218">
        <v>0</v>
      </c>
    </row>
    <row r="49" spans="2:8">
      <c r="B49" s="202"/>
      <c r="C49" s="71" t="s">
        <v>232</v>
      </c>
      <c r="D49" s="71"/>
      <c r="E49" s="71"/>
      <c r="F49" s="72"/>
      <c r="G49" s="241">
        <v>0</v>
      </c>
      <c r="H49" s="61">
        <v>0</v>
      </c>
    </row>
    <row r="50" spans="2:8">
      <c r="B50" s="202"/>
      <c r="C50" s="71" t="s">
        <v>233</v>
      </c>
      <c r="D50" s="71"/>
      <c r="E50" s="71"/>
      <c r="F50" s="72"/>
      <c r="G50" s="241">
        <v>0</v>
      </c>
      <c r="H50" s="61">
        <v>0</v>
      </c>
    </row>
    <row r="51" spans="2:8">
      <c r="B51" s="202"/>
      <c r="C51" s="71" t="s">
        <v>234</v>
      </c>
      <c r="D51" s="71"/>
      <c r="E51" s="71"/>
      <c r="F51" s="72"/>
      <c r="G51" s="242">
        <v>0</v>
      </c>
      <c r="H51" s="74">
        <v>0</v>
      </c>
    </row>
    <row r="52" spans="2:8">
      <c r="B52" s="202"/>
      <c r="C52" s="83"/>
      <c r="D52" s="83"/>
      <c r="E52" s="99" t="s">
        <v>235</v>
      </c>
      <c r="F52" s="100"/>
      <c r="G52" s="243">
        <f>SUM(G48:G51)</f>
        <v>0</v>
      </c>
      <c r="H52" s="222">
        <f>SUM(H48:H51)</f>
        <v>0</v>
      </c>
    </row>
    <row r="53" spans="2:8">
      <c r="B53" s="244" t="s">
        <v>236</v>
      </c>
      <c r="C53" s="245"/>
      <c r="D53" s="245"/>
      <c r="E53" s="245"/>
      <c r="F53" s="246"/>
      <c r="G53" s="238">
        <f>G46-G52</f>
        <v>0</v>
      </c>
      <c r="H53" s="238">
        <f>H46-H52</f>
        <v>0</v>
      </c>
    </row>
    <row r="54" spans="2:8">
      <c r="B54" s="244" t="s">
        <v>237</v>
      </c>
      <c r="C54" s="245"/>
      <c r="D54" s="245"/>
      <c r="E54" s="245"/>
      <c r="F54" s="246"/>
      <c r="G54" s="238">
        <f>G14-G30+G37-G38+G46-G52</f>
        <v>0</v>
      </c>
      <c r="H54" s="238">
        <f>H14-H30+H37-H38+H46-H52</f>
        <v>0</v>
      </c>
    </row>
    <row r="55" spans="2:8">
      <c r="B55" s="231" t="s">
        <v>238</v>
      </c>
      <c r="C55" s="83"/>
      <c r="D55" s="83"/>
      <c r="E55" s="83"/>
      <c r="F55" s="87"/>
      <c r="G55" s="200"/>
      <c r="H55" s="201"/>
    </row>
    <row r="56" spans="2:8">
      <c r="B56" s="202"/>
      <c r="C56" s="70" t="s">
        <v>239</v>
      </c>
      <c r="D56" s="70"/>
      <c r="E56" s="70"/>
      <c r="F56" s="82"/>
      <c r="G56" s="235">
        <v>0</v>
      </c>
      <c r="H56" s="235">
        <v>0</v>
      </c>
    </row>
    <row r="57" spans="2:8">
      <c r="B57" s="202"/>
      <c r="C57" s="71" t="s">
        <v>240</v>
      </c>
      <c r="D57" s="71"/>
      <c r="E57" s="71"/>
      <c r="F57" s="72"/>
      <c r="G57" s="236">
        <v>0</v>
      </c>
      <c r="H57" s="236">
        <v>0</v>
      </c>
    </row>
    <row r="58" spans="2:8">
      <c r="B58" s="202"/>
      <c r="C58" s="71" t="s">
        <v>241</v>
      </c>
      <c r="D58" s="71"/>
      <c r="E58" s="71"/>
      <c r="F58" s="72"/>
      <c r="G58" s="247">
        <v>0</v>
      </c>
      <c r="H58" s="247">
        <v>0</v>
      </c>
    </row>
    <row r="59" spans="2:8">
      <c r="B59" s="202"/>
      <c r="C59" s="83"/>
      <c r="D59" s="83"/>
      <c r="E59" s="99" t="s">
        <v>242</v>
      </c>
      <c r="F59" s="100"/>
      <c r="G59" s="248">
        <f>SUM(G56:G58)</f>
        <v>0</v>
      </c>
      <c r="H59" s="248">
        <f>SUM(H56:H58)</f>
        <v>0</v>
      </c>
    </row>
    <row r="60" spans="2:8">
      <c r="B60" s="231" t="s">
        <v>243</v>
      </c>
      <c r="C60" s="83"/>
      <c r="D60" s="83"/>
      <c r="E60" s="83"/>
      <c r="F60" s="87"/>
      <c r="G60" s="239"/>
      <c r="H60" s="200"/>
    </row>
    <row r="61" spans="2:8">
      <c r="B61" s="202"/>
      <c r="C61" s="70" t="s">
        <v>239</v>
      </c>
      <c r="D61" s="70"/>
      <c r="E61" s="217"/>
      <c r="F61" s="82"/>
      <c r="G61" s="240">
        <v>0</v>
      </c>
      <c r="H61" s="218">
        <v>0</v>
      </c>
    </row>
    <row r="62" spans="2:8">
      <c r="B62" s="202"/>
      <c r="C62" s="71" t="s">
        <v>240</v>
      </c>
      <c r="D62" s="71"/>
      <c r="E62" s="221"/>
      <c r="F62" s="72"/>
      <c r="G62" s="241">
        <v>0</v>
      </c>
      <c r="H62" s="61">
        <v>0</v>
      </c>
    </row>
    <row r="63" spans="2:8">
      <c r="B63" s="202"/>
      <c r="C63" s="71" t="s">
        <v>244</v>
      </c>
      <c r="D63" s="71"/>
      <c r="E63" s="221"/>
      <c r="F63" s="72"/>
      <c r="G63" s="242">
        <v>0</v>
      </c>
      <c r="H63" s="74">
        <v>0</v>
      </c>
    </row>
    <row r="64" spans="2:8">
      <c r="B64" s="202"/>
      <c r="C64" s="83"/>
      <c r="D64" s="83"/>
      <c r="E64" s="99" t="s">
        <v>245</v>
      </c>
      <c r="F64" s="100"/>
      <c r="G64" s="243">
        <f>SUM(G61:G63)</f>
        <v>0</v>
      </c>
      <c r="H64" s="222">
        <f>SUM(H61:H63)</f>
        <v>0</v>
      </c>
    </row>
    <row r="65" spans="2:8">
      <c r="B65" s="244" t="s">
        <v>246</v>
      </c>
      <c r="C65" s="245"/>
      <c r="D65" s="245"/>
      <c r="E65" s="245"/>
      <c r="F65" s="246"/>
      <c r="G65" s="238">
        <f>G59-G64</f>
        <v>0</v>
      </c>
      <c r="H65" s="238">
        <f>H59-H64</f>
        <v>0</v>
      </c>
    </row>
    <row r="66" spans="2:8">
      <c r="B66" s="249" t="s">
        <v>247</v>
      </c>
      <c r="C66" s="84"/>
      <c r="D66" s="84"/>
      <c r="E66" s="84"/>
      <c r="F66" s="67"/>
      <c r="G66" s="250">
        <v>0</v>
      </c>
      <c r="H66" s="97">
        <v>0</v>
      </c>
    </row>
    <row r="67" spans="2:8">
      <c r="B67" s="249" t="s">
        <v>248</v>
      </c>
      <c r="C67" s="84"/>
      <c r="D67" s="84"/>
      <c r="E67" s="84"/>
      <c r="F67" s="67"/>
      <c r="G67" s="250">
        <v>0</v>
      </c>
      <c r="H67" s="97">
        <v>0</v>
      </c>
    </row>
    <row r="68" spans="2:8">
      <c r="B68" s="202"/>
      <c r="C68" s="83"/>
      <c r="D68" s="83"/>
      <c r="E68" s="99" t="s">
        <v>249</v>
      </c>
      <c r="F68" s="100"/>
      <c r="G68" s="238">
        <f>G14+G37+G46+G59</f>
        <v>0</v>
      </c>
      <c r="H68" s="222">
        <f>H14+H37+H46+H59</f>
        <v>0</v>
      </c>
    </row>
    <row r="69" spans="2:8">
      <c r="B69" s="202"/>
      <c r="C69" s="83"/>
      <c r="D69" s="83"/>
      <c r="E69" s="99" t="s">
        <v>250</v>
      </c>
      <c r="F69" s="100"/>
      <c r="G69" s="243">
        <f>G30+G38+G52+G64+G66+G67</f>
        <v>0</v>
      </c>
      <c r="H69" s="222">
        <f>H30+H38+H52+H64+H66+H67</f>
        <v>0</v>
      </c>
    </row>
    <row r="70" spans="2:8">
      <c r="B70" s="251"/>
      <c r="C70" s="83"/>
      <c r="D70" s="83"/>
      <c r="E70" s="99" t="s">
        <v>251</v>
      </c>
      <c r="F70" s="252"/>
      <c r="G70" s="248">
        <f>G68-G69</f>
        <v>0</v>
      </c>
      <c r="H70" s="248">
        <f>H68-H69</f>
        <v>0</v>
      </c>
    </row>
    <row r="71" spans="2:8">
      <c r="B71" s="140"/>
      <c r="C71" s="120"/>
      <c r="D71" s="253"/>
      <c r="E71" s="253"/>
      <c r="F71" s="254"/>
      <c r="G71" s="93"/>
      <c r="H71" s="93"/>
    </row>
    <row r="72" spans="2:8">
      <c r="B72" s="255" t="s">
        <v>111</v>
      </c>
      <c r="C72" s="256" t="s">
        <v>252</v>
      </c>
      <c r="D72" s="257"/>
      <c r="E72" s="258"/>
      <c r="F72" s="256"/>
      <c r="G72" s="200"/>
      <c r="H72" s="200"/>
    </row>
    <row r="73" spans="2:8">
      <c r="B73" s="259"/>
      <c r="C73" s="223" t="s">
        <v>253</v>
      </c>
      <c r="D73" s="260"/>
      <c r="E73" s="261"/>
      <c r="F73" s="223"/>
      <c r="G73" s="262"/>
      <c r="H73" s="262"/>
    </row>
    <row r="74" spans="2:8">
      <c r="B74" s="259"/>
      <c r="C74" s="223" t="s">
        <v>254</v>
      </c>
      <c r="D74" s="260"/>
      <c r="E74" s="261"/>
      <c r="F74" s="223"/>
      <c r="G74" s="262"/>
      <c r="H74" s="262"/>
    </row>
    <row r="75" spans="2:8">
      <c r="B75" s="259"/>
      <c r="C75" s="263" t="s">
        <v>255</v>
      </c>
      <c r="D75" s="264"/>
      <c r="E75" s="264"/>
      <c r="F75" s="263"/>
      <c r="G75" s="218"/>
      <c r="H75" s="235"/>
    </row>
    <row r="76" spans="2:8">
      <c r="B76" s="259" t="s">
        <v>114</v>
      </c>
      <c r="C76" s="223" t="s">
        <v>256</v>
      </c>
      <c r="D76" s="265"/>
      <c r="E76" s="261"/>
      <c r="F76" s="223"/>
      <c r="G76" s="262"/>
      <c r="H76" s="262"/>
    </row>
    <row r="77" spans="2:8">
      <c r="B77" s="259"/>
      <c r="C77" s="223" t="s">
        <v>257</v>
      </c>
      <c r="D77" s="260"/>
      <c r="E77" s="261"/>
      <c r="F77" s="223"/>
      <c r="G77" s="262"/>
      <c r="H77" s="262"/>
    </row>
    <row r="78" spans="2:8">
      <c r="B78" s="259"/>
      <c r="C78" s="223" t="s">
        <v>258</v>
      </c>
      <c r="D78" s="260"/>
      <c r="E78" s="261"/>
      <c r="F78" s="223"/>
      <c r="G78" s="262"/>
      <c r="H78" s="262"/>
    </row>
    <row r="79" spans="2:8">
      <c r="B79" s="259"/>
      <c r="C79" s="266" t="s">
        <v>255</v>
      </c>
      <c r="D79" s="264"/>
      <c r="E79" s="264"/>
      <c r="F79" s="266"/>
      <c r="G79" s="218"/>
      <c r="H79" s="235"/>
    </row>
    <row r="80" spans="2:8">
      <c r="B80" s="259" t="s">
        <v>116</v>
      </c>
      <c r="C80" s="82" t="s">
        <v>259</v>
      </c>
      <c r="D80" s="267"/>
      <c r="E80" s="267"/>
      <c r="F80" s="268"/>
      <c r="G80" s="218"/>
      <c r="H80" s="235"/>
    </row>
    <row r="81" spans="2:8">
      <c r="B81" s="259" t="s">
        <v>260</v>
      </c>
      <c r="C81" s="72" t="s">
        <v>261</v>
      </c>
      <c r="D81" s="269"/>
      <c r="E81" s="269"/>
      <c r="F81" s="270"/>
      <c r="G81" s="61"/>
      <c r="H81" s="236"/>
    </row>
    <row r="82" spans="2:8">
      <c r="B82" s="224"/>
      <c r="C82" s="225"/>
      <c r="D82" s="226"/>
      <c r="E82" s="226"/>
      <c r="F82" s="271"/>
      <c r="G82" s="228"/>
      <c r="H82" s="228"/>
    </row>
    <row r="83" spans="2:8">
      <c r="B83" s="272"/>
      <c r="C83" s="272"/>
      <c r="D83" s="272"/>
      <c r="E83" s="272"/>
      <c r="F83" s="273"/>
      <c r="G83" s="274"/>
      <c r="H83" s="275"/>
    </row>
    <row r="84" spans="2:8">
      <c r="B84" s="272" t="s">
        <v>262</v>
      </c>
      <c r="C84" s="276" t="s">
        <v>263</v>
      </c>
      <c r="D84" s="272"/>
      <c r="E84" s="272"/>
      <c r="F84" s="277"/>
      <c r="G84" s="171"/>
      <c r="H84" s="115"/>
    </row>
    <row r="85" spans="2:8">
      <c r="B85" s="261" t="s">
        <v>264</v>
      </c>
      <c r="C85" s="277" t="s">
        <v>265</v>
      </c>
      <c r="D85" s="261"/>
      <c r="E85" s="261"/>
      <c r="F85" s="277"/>
      <c r="G85" s="171"/>
      <c r="H85" s="115"/>
    </row>
    <row r="86" spans="2:8">
      <c r="B86" s="261" t="s">
        <v>266</v>
      </c>
      <c r="C86" s="277" t="s">
        <v>267</v>
      </c>
      <c r="D86" s="261"/>
      <c r="E86" s="261"/>
      <c r="F86" s="278"/>
      <c r="G86" s="278"/>
      <c r="H86" s="279"/>
    </row>
    <row r="87" spans="2:8">
      <c r="B87" s="261" t="s">
        <v>268</v>
      </c>
      <c r="C87" s="277" t="s">
        <v>269</v>
      </c>
      <c r="D87" s="261"/>
      <c r="E87" s="261"/>
      <c r="F87" s="278"/>
      <c r="G87" s="278"/>
      <c r="H87" s="279"/>
    </row>
    <row r="88" spans="2:8">
      <c r="B88" s="261" t="s">
        <v>132</v>
      </c>
      <c r="C88" s="277" t="s">
        <v>270</v>
      </c>
      <c r="D88" s="261"/>
      <c r="E88" s="261"/>
      <c r="F88" s="278"/>
      <c r="G88" s="278"/>
      <c r="H88" s="279"/>
    </row>
    <row r="89" spans="2:8">
      <c r="B89" s="280"/>
      <c r="C89" s="278"/>
      <c r="D89" s="280"/>
      <c r="E89" s="280"/>
      <c r="F89" s="278"/>
      <c r="G89" s="278"/>
      <c r="H89" s="279"/>
    </row>
    <row r="90" spans="2:8">
      <c r="B90" s="281" t="s">
        <v>271</v>
      </c>
      <c r="C90" s="277" t="s">
        <v>272</v>
      </c>
      <c r="D90" s="282"/>
      <c r="E90" s="282"/>
      <c r="F90" s="278"/>
      <c r="G90" s="278"/>
      <c r="H90" s="279"/>
    </row>
    <row r="91" spans="2:8">
      <c r="B91" s="280"/>
      <c r="C91" s="277" t="s">
        <v>273</v>
      </c>
      <c r="D91" s="280"/>
      <c r="E91" s="280"/>
      <c r="F91" s="278"/>
      <c r="G91" s="278"/>
      <c r="H91" s="279"/>
    </row>
    <row r="92" spans="2:8">
      <c r="B92" s="280"/>
      <c r="C92" s="277" t="s">
        <v>274</v>
      </c>
      <c r="D92" s="280"/>
      <c r="E92" s="280"/>
      <c r="F92" s="278"/>
      <c r="G92" s="278"/>
      <c r="H92" s="279"/>
    </row>
    <row r="93" spans="2:8">
      <c r="B93" s="280"/>
      <c r="C93" s="280"/>
      <c r="D93" s="280"/>
      <c r="E93" s="280"/>
      <c r="F93" s="278"/>
      <c r="G93" s="278"/>
      <c r="H93" s="27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3:H58"/>
  <sheetViews>
    <sheetView workbookViewId="0">
      <selection activeCell="I48" sqref="I48"/>
    </sheetView>
  </sheetViews>
  <sheetFormatPr baseColWidth="10" defaultRowHeight="14.5"/>
  <sheetData>
    <row r="3" spans="2:8">
      <c r="B3" s="392" t="s">
        <v>70</v>
      </c>
      <c r="C3" s="393"/>
      <c r="D3" s="393"/>
      <c r="E3" s="393"/>
      <c r="F3" s="394"/>
      <c r="G3" s="34" t="s">
        <v>71</v>
      </c>
      <c r="H3" s="35" t="s">
        <v>72</v>
      </c>
    </row>
    <row r="4" spans="2:8">
      <c r="B4" s="36" t="s">
        <v>73</v>
      </c>
      <c r="C4" s="37"/>
      <c r="D4" s="37"/>
      <c r="E4" s="37"/>
      <c r="F4" s="38"/>
      <c r="G4" s="39"/>
      <c r="H4" s="40"/>
    </row>
    <row r="5" spans="2:8">
      <c r="B5" s="41" t="s">
        <v>74</v>
      </c>
      <c r="C5" s="42"/>
      <c r="D5" s="42"/>
      <c r="E5" s="42"/>
      <c r="F5" s="43"/>
      <c r="G5" s="44">
        <v>0</v>
      </c>
      <c r="H5" s="45">
        <v>0</v>
      </c>
    </row>
    <row r="6" spans="2:8">
      <c r="B6" s="46" t="s">
        <v>75</v>
      </c>
      <c r="C6" s="47"/>
      <c r="D6" s="47"/>
      <c r="E6" s="47"/>
      <c r="F6" s="48"/>
      <c r="G6" s="49">
        <v>0</v>
      </c>
      <c r="H6" s="50">
        <v>0</v>
      </c>
    </row>
    <row r="7" spans="2:8">
      <c r="B7" s="46" t="s">
        <v>76</v>
      </c>
      <c r="C7" s="47"/>
      <c r="D7" s="47"/>
      <c r="E7" s="47"/>
      <c r="F7" s="48"/>
      <c r="G7" s="49">
        <v>0</v>
      </c>
      <c r="H7" s="50">
        <v>0</v>
      </c>
    </row>
    <row r="8" spans="2:8">
      <c r="B8" s="46" t="s">
        <v>77</v>
      </c>
      <c r="C8" s="47"/>
      <c r="D8" s="47"/>
      <c r="E8" s="47"/>
      <c r="F8" s="48"/>
      <c r="G8" s="49">
        <v>0</v>
      </c>
      <c r="H8" s="50">
        <v>0</v>
      </c>
    </row>
    <row r="9" spans="2:8">
      <c r="B9" s="51" t="s">
        <v>78</v>
      </c>
      <c r="C9" s="52"/>
      <c r="D9" s="52"/>
      <c r="E9" s="52"/>
      <c r="F9" s="53"/>
      <c r="G9" s="54"/>
      <c r="H9" s="55"/>
    </row>
    <row r="10" spans="2:8">
      <c r="B10" s="56"/>
      <c r="C10" s="43" t="s">
        <v>79</v>
      </c>
      <c r="D10" s="57"/>
      <c r="E10" s="57"/>
      <c r="F10" s="58"/>
      <c r="G10" s="44">
        <v>0</v>
      </c>
      <c r="H10" s="45">
        <v>0</v>
      </c>
    </row>
    <row r="11" spans="2:8">
      <c r="B11" s="56"/>
      <c r="C11" s="48" t="s">
        <v>80</v>
      </c>
      <c r="D11" s="59"/>
      <c r="E11" s="59"/>
      <c r="F11" s="60"/>
      <c r="G11" s="49">
        <v>0</v>
      </c>
      <c r="H11" s="50">
        <v>0</v>
      </c>
    </row>
    <row r="12" spans="2:8">
      <c r="B12" s="56"/>
      <c r="C12" s="48" t="s">
        <v>81</v>
      </c>
      <c r="D12" s="59"/>
      <c r="E12" s="59"/>
      <c r="F12" s="60"/>
      <c r="G12" s="49">
        <v>0</v>
      </c>
      <c r="H12" s="50">
        <v>0</v>
      </c>
    </row>
    <row r="13" spans="2:8">
      <c r="B13" s="56"/>
      <c r="C13" s="48" t="s">
        <v>82</v>
      </c>
      <c r="D13" s="59"/>
      <c r="E13" s="59"/>
      <c r="F13" s="60"/>
      <c r="G13" s="61">
        <v>0</v>
      </c>
      <c r="H13" s="50">
        <v>0</v>
      </c>
    </row>
    <row r="14" spans="2:8">
      <c r="B14" s="41" t="s">
        <v>83</v>
      </c>
      <c r="C14" s="42"/>
      <c r="D14" s="42"/>
      <c r="E14" s="42"/>
      <c r="F14" s="43"/>
      <c r="G14" s="62">
        <v>0</v>
      </c>
      <c r="H14" s="63">
        <v>0</v>
      </c>
    </row>
    <row r="15" spans="2:8">
      <c r="B15" s="64"/>
      <c r="C15" s="65"/>
      <c r="D15" s="65"/>
      <c r="E15" s="66" t="s">
        <v>84</v>
      </c>
      <c r="F15" s="67"/>
      <c r="G15" s="68">
        <f>SUM(G5:G8,G10:G14)</f>
        <v>0</v>
      </c>
      <c r="H15" s="68">
        <f>SUM(H5:H8,H10:H14)</f>
        <v>0</v>
      </c>
    </row>
    <row r="16" spans="2:8">
      <c r="B16" s="69" t="s">
        <v>85</v>
      </c>
      <c r="C16" s="70"/>
      <c r="D16" s="70"/>
      <c r="E16" s="71"/>
      <c r="F16" s="72"/>
      <c r="G16" s="44">
        <v>0</v>
      </c>
      <c r="H16" s="45">
        <v>0</v>
      </c>
    </row>
    <row r="17" spans="2:8">
      <c r="B17" s="73" t="s">
        <v>86</v>
      </c>
      <c r="C17" s="71"/>
      <c r="D17" s="71"/>
      <c r="E17" s="71"/>
      <c r="F17" s="72"/>
      <c r="G17" s="74">
        <v>0</v>
      </c>
      <c r="H17" s="63">
        <v>0</v>
      </c>
    </row>
    <row r="18" spans="2:8">
      <c r="B18" s="75"/>
      <c r="C18" s="76"/>
      <c r="D18" s="76"/>
      <c r="E18" s="66" t="s">
        <v>87</v>
      </c>
      <c r="F18" s="77"/>
      <c r="G18" s="68">
        <f>G15+SUM(G16:G17)</f>
        <v>0</v>
      </c>
      <c r="H18" s="68">
        <f>H15+SUM(H16:H17)</f>
        <v>0</v>
      </c>
    </row>
    <row r="19" spans="2:8">
      <c r="B19" s="78" t="s">
        <v>88</v>
      </c>
      <c r="C19" s="76"/>
      <c r="D19" s="76"/>
      <c r="E19" s="76"/>
      <c r="F19" s="79"/>
      <c r="G19" s="80"/>
      <c r="H19" s="81"/>
    </row>
    <row r="20" spans="2:8">
      <c r="B20" s="69" t="s">
        <v>89</v>
      </c>
      <c r="C20" s="70"/>
      <c r="D20" s="70"/>
      <c r="E20" s="70"/>
      <c r="F20" s="82"/>
      <c r="G20" s="44">
        <v>0</v>
      </c>
      <c r="H20" s="45">
        <v>0</v>
      </c>
    </row>
    <row r="21" spans="2:8">
      <c r="B21" s="69" t="s">
        <v>90</v>
      </c>
      <c r="C21" s="70"/>
      <c r="D21" s="70"/>
      <c r="E21" s="70"/>
      <c r="F21" s="82"/>
      <c r="G21" s="62">
        <v>0</v>
      </c>
      <c r="H21" s="63">
        <v>0</v>
      </c>
    </row>
    <row r="22" spans="2:8">
      <c r="B22" s="75"/>
      <c r="C22" s="83"/>
      <c r="D22" s="83"/>
      <c r="E22" s="84" t="s">
        <v>91</v>
      </c>
      <c r="F22" s="67"/>
      <c r="G22" s="68">
        <f>G21+G20</f>
        <v>0</v>
      </c>
      <c r="H22" s="85">
        <f>H21+H20</f>
        <v>0</v>
      </c>
    </row>
    <row r="23" spans="2:8">
      <c r="B23" s="86" t="s">
        <v>92</v>
      </c>
      <c r="C23" s="83"/>
      <c r="D23" s="83"/>
      <c r="E23" s="83"/>
      <c r="F23" s="87"/>
      <c r="G23" s="80"/>
      <c r="H23" s="81"/>
    </row>
    <row r="24" spans="2:8">
      <c r="B24" s="78" t="s">
        <v>93</v>
      </c>
      <c r="C24" s="88"/>
      <c r="D24" s="83"/>
      <c r="E24" s="83"/>
      <c r="F24" s="87"/>
      <c r="G24" s="89"/>
      <c r="H24" s="90"/>
    </row>
    <row r="25" spans="2:8">
      <c r="B25" s="86"/>
      <c r="C25" s="82" t="s">
        <v>94</v>
      </c>
      <c r="D25" s="70"/>
      <c r="E25" s="70"/>
      <c r="F25" s="82"/>
      <c r="G25" s="44">
        <v>0</v>
      </c>
      <c r="H25" s="45">
        <v>0</v>
      </c>
    </row>
    <row r="26" spans="2:8">
      <c r="B26" s="86"/>
      <c r="C26" s="72" t="s">
        <v>95</v>
      </c>
      <c r="D26" s="71"/>
      <c r="E26" s="71"/>
      <c r="F26" s="72"/>
      <c r="G26" s="49">
        <v>0</v>
      </c>
      <c r="H26" s="50">
        <v>0</v>
      </c>
    </row>
    <row r="27" spans="2:8">
      <c r="B27" s="86"/>
      <c r="C27" s="72" t="s">
        <v>96</v>
      </c>
      <c r="D27" s="71"/>
      <c r="E27" s="71"/>
      <c r="F27" s="72"/>
      <c r="G27" s="49">
        <v>0</v>
      </c>
      <c r="H27" s="50">
        <v>0</v>
      </c>
    </row>
    <row r="28" spans="2:8">
      <c r="B28" s="86"/>
      <c r="C28" s="72" t="s">
        <v>97</v>
      </c>
      <c r="D28" s="71"/>
      <c r="E28" s="71"/>
      <c r="F28" s="72"/>
      <c r="G28" s="49">
        <v>0</v>
      </c>
      <c r="H28" s="50">
        <v>0</v>
      </c>
    </row>
    <row r="29" spans="2:8">
      <c r="B29" s="69" t="s">
        <v>98</v>
      </c>
      <c r="C29" s="72"/>
      <c r="D29" s="71"/>
      <c r="E29" s="71"/>
      <c r="F29" s="72"/>
      <c r="G29" s="49">
        <v>0</v>
      </c>
      <c r="H29" s="50">
        <v>0</v>
      </c>
    </row>
    <row r="30" spans="2:8">
      <c r="B30" s="51" t="s">
        <v>99</v>
      </c>
      <c r="C30" s="53"/>
      <c r="D30" s="91"/>
      <c r="E30" s="91"/>
      <c r="F30" s="92"/>
      <c r="G30" s="54"/>
      <c r="H30" s="55"/>
    </row>
    <row r="31" spans="2:8">
      <c r="B31" s="86"/>
      <c r="C31" s="82" t="s">
        <v>100</v>
      </c>
      <c r="D31" s="70"/>
      <c r="E31" s="70"/>
      <c r="F31" s="82"/>
      <c r="G31" s="44">
        <v>0</v>
      </c>
      <c r="H31" s="45">
        <v>0</v>
      </c>
    </row>
    <row r="32" spans="2:8">
      <c r="B32" s="86"/>
      <c r="C32" s="72" t="s">
        <v>101</v>
      </c>
      <c r="D32" s="71"/>
      <c r="E32" s="71"/>
      <c r="F32" s="72"/>
      <c r="G32" s="49">
        <v>0</v>
      </c>
      <c r="H32" s="50">
        <v>0</v>
      </c>
    </row>
    <row r="33" spans="2:8">
      <c r="B33" s="86"/>
      <c r="C33" s="72" t="s">
        <v>82</v>
      </c>
      <c r="D33" s="71"/>
      <c r="E33" s="71"/>
      <c r="F33" s="72"/>
      <c r="G33" s="49">
        <v>0</v>
      </c>
      <c r="H33" s="50">
        <v>0</v>
      </c>
    </row>
    <row r="34" spans="2:8">
      <c r="B34" s="78" t="s">
        <v>102</v>
      </c>
      <c r="C34" s="91"/>
      <c r="D34" s="91"/>
      <c r="E34" s="91"/>
      <c r="F34" s="92"/>
      <c r="G34" s="54"/>
      <c r="H34" s="55"/>
    </row>
    <row r="35" spans="2:8">
      <c r="B35" s="86"/>
      <c r="C35" s="82" t="s">
        <v>103</v>
      </c>
      <c r="D35" s="70"/>
      <c r="E35" s="70"/>
      <c r="F35" s="82"/>
      <c r="G35" s="44">
        <v>0</v>
      </c>
      <c r="H35" s="45">
        <v>0</v>
      </c>
    </row>
    <row r="36" spans="2:8">
      <c r="B36" s="86"/>
      <c r="C36" s="72" t="s">
        <v>104</v>
      </c>
      <c r="D36" s="71"/>
      <c r="E36" s="71"/>
      <c r="F36" s="72"/>
      <c r="G36" s="49">
        <v>0</v>
      </c>
      <c r="H36" s="50">
        <v>0</v>
      </c>
    </row>
    <row r="37" spans="2:8">
      <c r="B37" s="86"/>
      <c r="C37" s="72" t="s">
        <v>105</v>
      </c>
      <c r="D37" s="71"/>
      <c r="E37" s="71"/>
      <c r="F37" s="72"/>
      <c r="G37" s="49">
        <v>0</v>
      </c>
      <c r="H37" s="50">
        <v>0</v>
      </c>
    </row>
    <row r="38" spans="2:8">
      <c r="B38" s="69" t="s">
        <v>106</v>
      </c>
      <c r="C38" s="71"/>
      <c r="D38" s="71"/>
      <c r="E38" s="71"/>
      <c r="F38" s="72"/>
      <c r="G38" s="49">
        <v>0</v>
      </c>
      <c r="H38" s="50">
        <v>0</v>
      </c>
    </row>
    <row r="39" spans="2:8">
      <c r="B39" s="73" t="s">
        <v>107</v>
      </c>
      <c r="C39" s="71"/>
      <c r="D39" s="71"/>
      <c r="E39" s="71"/>
      <c r="F39" s="72"/>
      <c r="G39" s="93">
        <v>0</v>
      </c>
      <c r="H39" s="94">
        <v>0</v>
      </c>
    </row>
    <row r="40" spans="2:8">
      <c r="B40" s="75"/>
      <c r="C40" s="83"/>
      <c r="D40" s="83"/>
      <c r="E40" s="84" t="s">
        <v>108</v>
      </c>
      <c r="F40" s="67"/>
      <c r="G40" s="95">
        <f>SUM(G24:G39)</f>
        <v>0</v>
      </c>
      <c r="H40" s="96">
        <f>SUM(H24:H39)</f>
        <v>0</v>
      </c>
    </row>
    <row r="41" spans="2:8">
      <c r="B41" s="69" t="s">
        <v>109</v>
      </c>
      <c r="C41" s="70"/>
      <c r="D41" s="70"/>
      <c r="E41" s="70"/>
      <c r="F41" s="82"/>
      <c r="G41" s="97">
        <v>0</v>
      </c>
      <c r="H41" s="98">
        <v>0</v>
      </c>
    </row>
    <row r="42" spans="2:8">
      <c r="B42" s="75"/>
      <c r="C42" s="83"/>
      <c r="D42" s="83"/>
      <c r="E42" s="99" t="s">
        <v>110</v>
      </c>
      <c r="F42" s="100"/>
      <c r="G42" s="101">
        <f>G18+G22+G40+G41</f>
        <v>0</v>
      </c>
      <c r="H42" s="102">
        <f>H18+H22+H40+H41</f>
        <v>0</v>
      </c>
    </row>
    <row r="43" spans="2:8">
      <c r="B43" s="103"/>
      <c r="C43" s="104"/>
      <c r="D43" s="104"/>
      <c r="E43" s="104"/>
      <c r="F43" s="105"/>
      <c r="G43" s="106"/>
      <c r="H43" s="107"/>
    </row>
    <row r="44" spans="2:8">
      <c r="B44" s="108" t="s">
        <v>111</v>
      </c>
      <c r="C44" s="109" t="s">
        <v>112</v>
      </c>
      <c r="D44" s="109"/>
      <c r="E44" s="109"/>
      <c r="F44" s="110"/>
      <c r="G44" s="44"/>
      <c r="H44" s="45"/>
    </row>
    <row r="45" spans="2:8">
      <c r="B45" s="111"/>
      <c r="C45" s="112" t="s">
        <v>113</v>
      </c>
      <c r="D45" s="112"/>
      <c r="E45" s="112"/>
      <c r="F45" s="60"/>
      <c r="G45" s="49"/>
      <c r="H45" s="50"/>
    </row>
    <row r="46" spans="2:8">
      <c r="B46" s="111" t="s">
        <v>114</v>
      </c>
      <c r="C46" s="112" t="s">
        <v>115</v>
      </c>
      <c r="D46" s="112"/>
      <c r="E46" s="112"/>
      <c r="F46" s="60"/>
      <c r="G46" s="49"/>
      <c r="H46" s="50"/>
    </row>
    <row r="47" spans="2:8">
      <c r="B47" s="111" t="s">
        <v>116</v>
      </c>
      <c r="C47" s="112" t="s">
        <v>117</v>
      </c>
      <c r="D47" s="112"/>
      <c r="E47" s="112"/>
      <c r="F47" s="60"/>
      <c r="G47" s="49"/>
      <c r="H47" s="50"/>
    </row>
    <row r="48" spans="2:8">
      <c r="B48" s="103"/>
      <c r="C48" s="104"/>
      <c r="D48" s="104"/>
      <c r="E48" s="104"/>
      <c r="F48" s="105"/>
      <c r="G48" s="106"/>
      <c r="H48" s="107"/>
    </row>
    <row r="49" spans="2:8">
      <c r="B49" s="113"/>
      <c r="C49" s="113"/>
      <c r="D49" s="113"/>
      <c r="E49" s="113"/>
      <c r="F49" s="114"/>
      <c r="G49" s="113"/>
      <c r="H49" s="113"/>
    </row>
    <row r="50" spans="2:8">
      <c r="B50" s="115" t="s">
        <v>118</v>
      </c>
      <c r="C50" s="116" t="s">
        <v>119</v>
      </c>
      <c r="D50" s="117"/>
      <c r="E50" s="117"/>
      <c r="F50" s="118"/>
      <c r="G50" s="119"/>
      <c r="H50" s="119"/>
    </row>
    <row r="51" spans="2:8">
      <c r="B51" s="117"/>
      <c r="C51" s="116" t="s">
        <v>120</v>
      </c>
      <c r="D51" s="117"/>
      <c r="E51" s="117"/>
      <c r="F51" s="118"/>
      <c r="G51" s="119"/>
      <c r="H51" s="119"/>
    </row>
    <row r="52" spans="2:8">
      <c r="B52" s="117"/>
      <c r="C52" s="116" t="s">
        <v>121</v>
      </c>
      <c r="D52" s="117"/>
      <c r="E52" s="117"/>
      <c r="F52" s="118"/>
      <c r="G52" s="119"/>
      <c r="H52" s="119"/>
    </row>
    <row r="53" spans="2:8">
      <c r="B53" s="117" t="s">
        <v>122</v>
      </c>
      <c r="C53" s="116" t="s">
        <v>123</v>
      </c>
      <c r="D53" s="117"/>
      <c r="E53" s="117"/>
      <c r="F53" s="118"/>
      <c r="G53" s="119"/>
      <c r="H53" s="119"/>
    </row>
    <row r="54" spans="2:8">
      <c r="B54" s="117" t="s">
        <v>124</v>
      </c>
      <c r="C54" s="116" t="s">
        <v>125</v>
      </c>
      <c r="D54" s="117"/>
      <c r="E54" s="117"/>
      <c r="F54" s="118"/>
      <c r="G54" s="119"/>
      <c r="H54" s="119"/>
    </row>
    <row r="55" spans="2:8">
      <c r="B55" s="117" t="s">
        <v>126</v>
      </c>
      <c r="C55" s="116" t="s">
        <v>127</v>
      </c>
      <c r="D55" s="117"/>
      <c r="E55" s="117"/>
      <c r="F55" s="118"/>
      <c r="G55" s="119"/>
      <c r="H55" s="119"/>
    </row>
    <row r="56" spans="2:8">
      <c r="B56" s="120" t="s">
        <v>128</v>
      </c>
      <c r="C56" s="116" t="s">
        <v>129</v>
      </c>
      <c r="D56" s="120"/>
      <c r="E56" s="120"/>
      <c r="F56" s="118"/>
      <c r="G56" s="119"/>
      <c r="H56" s="119"/>
    </row>
    <row r="57" spans="2:8">
      <c r="B57" s="120" t="s">
        <v>130</v>
      </c>
      <c r="C57" s="116" t="s">
        <v>131</v>
      </c>
      <c r="D57" s="120"/>
      <c r="E57" s="120"/>
      <c r="F57" s="118"/>
      <c r="G57" s="119"/>
      <c r="H57" s="119"/>
    </row>
    <row r="58" spans="2:8">
      <c r="B58" s="119" t="s">
        <v>132</v>
      </c>
      <c r="C58" s="119" t="s">
        <v>133</v>
      </c>
      <c r="D58" s="119"/>
      <c r="E58" s="119"/>
      <c r="F58" s="118"/>
      <c r="G58" s="119"/>
      <c r="H58" s="119"/>
    </row>
  </sheetData>
  <mergeCells count="1">
    <mergeCell ref="B3:F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B3:J68"/>
  <sheetViews>
    <sheetView workbookViewId="0">
      <selection activeCell="M16" sqref="M16"/>
    </sheetView>
  </sheetViews>
  <sheetFormatPr baseColWidth="10" defaultRowHeight="14.5"/>
  <sheetData>
    <row r="3" spans="2:10">
      <c r="B3" s="395" t="s">
        <v>134</v>
      </c>
      <c r="C3" s="396"/>
      <c r="D3" s="396"/>
      <c r="E3" s="396"/>
      <c r="F3" s="397"/>
      <c r="G3" s="121"/>
      <c r="H3" s="122" t="s">
        <v>71</v>
      </c>
      <c r="I3" s="123"/>
      <c r="J3" s="124" t="s">
        <v>72</v>
      </c>
    </row>
    <row r="4" spans="2:10" ht="21">
      <c r="B4" s="398"/>
      <c r="C4" s="399"/>
      <c r="D4" s="399"/>
      <c r="E4" s="399"/>
      <c r="F4" s="400"/>
      <c r="G4" s="125" t="s">
        <v>135</v>
      </c>
      <c r="H4" s="126" t="s">
        <v>136</v>
      </c>
      <c r="I4" s="127" t="s">
        <v>137</v>
      </c>
      <c r="J4" s="127" t="s">
        <v>137</v>
      </c>
    </row>
    <row r="5" spans="2:10">
      <c r="B5" s="128" t="s">
        <v>138</v>
      </c>
      <c r="C5" s="109"/>
      <c r="D5" s="109"/>
      <c r="E5" s="109"/>
      <c r="F5" s="129"/>
      <c r="G5" s="130">
        <v>0</v>
      </c>
      <c r="H5" s="130"/>
      <c r="I5" s="131">
        <f>G5-H5</f>
        <v>0</v>
      </c>
      <c r="J5" s="132">
        <v>0</v>
      </c>
    </row>
    <row r="6" spans="2:10">
      <c r="B6" s="133" t="s">
        <v>139</v>
      </c>
      <c r="C6" s="134"/>
      <c r="D6" s="134"/>
      <c r="E6" s="134"/>
      <c r="F6" s="135"/>
      <c r="G6" s="136"/>
      <c r="H6" s="137"/>
      <c r="I6" s="137"/>
      <c r="J6" s="138"/>
    </row>
    <row r="7" spans="2:10">
      <c r="B7" s="133" t="s">
        <v>140</v>
      </c>
      <c r="C7" s="117"/>
      <c r="D7" s="117"/>
      <c r="E7" s="117"/>
      <c r="F7" s="139"/>
      <c r="G7" s="136"/>
      <c r="H7" s="137"/>
      <c r="I7" s="137"/>
      <c r="J7" s="138"/>
    </row>
    <row r="8" spans="2:10">
      <c r="B8" s="140"/>
      <c r="C8" s="141" t="s">
        <v>141</v>
      </c>
      <c r="D8" s="142"/>
      <c r="E8" s="142"/>
      <c r="F8" s="58"/>
      <c r="G8" s="143">
        <v>0</v>
      </c>
      <c r="H8" s="44">
        <v>0</v>
      </c>
      <c r="I8" s="144">
        <f t="shared" ref="I8:I14" si="0">G8-H8</f>
        <v>0</v>
      </c>
      <c r="J8" s="45">
        <v>0</v>
      </c>
    </row>
    <row r="9" spans="2:10">
      <c r="B9" s="140"/>
      <c r="C9" s="141" t="s">
        <v>142</v>
      </c>
      <c r="D9" s="142"/>
      <c r="E9" s="142"/>
      <c r="F9" s="58"/>
      <c r="G9" s="145">
        <v>0</v>
      </c>
      <c r="H9" s="49">
        <v>0</v>
      </c>
      <c r="I9" s="146">
        <f t="shared" si="0"/>
        <v>0</v>
      </c>
      <c r="J9" s="50">
        <v>0</v>
      </c>
    </row>
    <row r="10" spans="2:10">
      <c r="B10" s="140"/>
      <c r="C10" s="401" t="s">
        <v>143</v>
      </c>
      <c r="D10" s="401"/>
      <c r="E10" s="401"/>
      <c r="F10" s="402"/>
      <c r="G10" s="143">
        <v>0</v>
      </c>
      <c r="H10" s="44">
        <v>0</v>
      </c>
      <c r="I10" s="147">
        <f t="shared" si="0"/>
        <v>0</v>
      </c>
      <c r="J10" s="45">
        <v>0</v>
      </c>
    </row>
    <row r="11" spans="2:10">
      <c r="B11" s="140"/>
      <c r="C11" s="148" t="s">
        <v>144</v>
      </c>
      <c r="D11" s="149"/>
      <c r="E11" s="149"/>
      <c r="F11" s="60"/>
      <c r="G11" s="145">
        <v>0</v>
      </c>
      <c r="H11" s="49">
        <v>0</v>
      </c>
      <c r="I11" s="146">
        <f t="shared" si="0"/>
        <v>0</v>
      </c>
      <c r="J11" s="50">
        <v>0</v>
      </c>
    </row>
    <row r="12" spans="2:10">
      <c r="B12" s="140"/>
      <c r="C12" s="148" t="s">
        <v>82</v>
      </c>
      <c r="D12" s="149"/>
      <c r="E12" s="149"/>
      <c r="F12" s="60"/>
      <c r="G12" s="145">
        <v>0</v>
      </c>
      <c r="H12" s="49">
        <v>0</v>
      </c>
      <c r="I12" s="146">
        <f t="shared" si="0"/>
        <v>0</v>
      </c>
      <c r="J12" s="50">
        <v>0</v>
      </c>
    </row>
    <row r="13" spans="2:10">
      <c r="B13" s="140"/>
      <c r="C13" s="148" t="s">
        <v>145</v>
      </c>
      <c r="D13" s="149"/>
      <c r="E13" s="149"/>
      <c r="F13" s="60"/>
      <c r="G13" s="145">
        <v>0</v>
      </c>
      <c r="H13" s="49">
        <v>0</v>
      </c>
      <c r="I13" s="146">
        <f t="shared" si="0"/>
        <v>0</v>
      </c>
      <c r="J13" s="50">
        <v>0</v>
      </c>
    </row>
    <row r="14" spans="2:10">
      <c r="B14" s="140"/>
      <c r="C14" s="148" t="s">
        <v>146</v>
      </c>
      <c r="D14" s="149"/>
      <c r="E14" s="149"/>
      <c r="F14" s="60"/>
      <c r="G14" s="145">
        <v>0</v>
      </c>
      <c r="H14" s="49">
        <v>0</v>
      </c>
      <c r="I14" s="146">
        <f t="shared" si="0"/>
        <v>0</v>
      </c>
      <c r="J14" s="50">
        <v>0</v>
      </c>
    </row>
    <row r="15" spans="2:10">
      <c r="B15" s="133" t="s">
        <v>147</v>
      </c>
      <c r="C15" s="117"/>
      <c r="D15" s="117"/>
      <c r="E15" s="117"/>
      <c r="F15" s="139"/>
      <c r="G15" s="150"/>
      <c r="H15" s="151"/>
      <c r="I15" s="55"/>
      <c r="J15" s="55"/>
    </row>
    <row r="16" spans="2:10">
      <c r="B16" s="140"/>
      <c r="C16" s="152" t="s">
        <v>148</v>
      </c>
      <c r="D16" s="142"/>
      <c r="E16" s="142"/>
      <c r="F16" s="153"/>
      <c r="G16" s="143">
        <v>0</v>
      </c>
      <c r="H16" s="44">
        <v>0</v>
      </c>
      <c r="I16" s="147">
        <f t="shared" ref="I16:I21" si="1">G16-H16</f>
        <v>0</v>
      </c>
      <c r="J16" s="45">
        <v>0</v>
      </c>
    </row>
    <row r="17" spans="2:10">
      <c r="B17" s="140"/>
      <c r="C17" s="154" t="s">
        <v>149</v>
      </c>
      <c r="D17" s="149"/>
      <c r="E17" s="149"/>
      <c r="F17" s="155"/>
      <c r="G17" s="145">
        <v>0</v>
      </c>
      <c r="H17" s="49">
        <v>0</v>
      </c>
      <c r="I17" s="146">
        <f t="shared" si="1"/>
        <v>0</v>
      </c>
      <c r="J17" s="50">
        <v>0</v>
      </c>
    </row>
    <row r="18" spans="2:10">
      <c r="B18" s="156"/>
      <c r="C18" s="154" t="s">
        <v>150</v>
      </c>
      <c r="D18" s="157"/>
      <c r="E18" s="157"/>
      <c r="F18" s="155"/>
      <c r="G18" s="145">
        <v>0</v>
      </c>
      <c r="H18" s="49">
        <v>0</v>
      </c>
      <c r="I18" s="146">
        <f t="shared" si="1"/>
        <v>0</v>
      </c>
      <c r="J18" s="50">
        <v>0</v>
      </c>
    </row>
    <row r="19" spans="2:10">
      <c r="B19" s="140"/>
      <c r="C19" s="154" t="s">
        <v>82</v>
      </c>
      <c r="D19" s="149"/>
      <c r="E19" s="149"/>
      <c r="F19" s="155"/>
      <c r="G19" s="145">
        <v>0</v>
      </c>
      <c r="H19" s="49">
        <v>0</v>
      </c>
      <c r="I19" s="146">
        <f t="shared" si="1"/>
        <v>0</v>
      </c>
      <c r="J19" s="50">
        <v>0</v>
      </c>
    </row>
    <row r="20" spans="2:10">
      <c r="B20" s="140"/>
      <c r="C20" s="154" t="s">
        <v>151</v>
      </c>
      <c r="D20" s="149"/>
      <c r="E20" s="149"/>
      <c r="F20" s="155"/>
      <c r="G20" s="145">
        <v>0</v>
      </c>
      <c r="H20" s="49">
        <v>0</v>
      </c>
      <c r="I20" s="146">
        <f t="shared" si="1"/>
        <v>0</v>
      </c>
      <c r="J20" s="50">
        <v>0</v>
      </c>
    </row>
    <row r="21" spans="2:10">
      <c r="B21" s="140"/>
      <c r="C21" s="154" t="s">
        <v>146</v>
      </c>
      <c r="D21" s="149"/>
      <c r="E21" s="149"/>
      <c r="F21" s="155"/>
      <c r="G21" s="145">
        <v>0</v>
      </c>
      <c r="H21" s="49">
        <v>0</v>
      </c>
      <c r="I21" s="146">
        <f t="shared" si="1"/>
        <v>0</v>
      </c>
      <c r="J21" s="50">
        <v>0</v>
      </c>
    </row>
    <row r="22" spans="2:10">
      <c r="B22" s="133" t="s">
        <v>152</v>
      </c>
      <c r="C22" s="117"/>
      <c r="D22" s="117"/>
      <c r="E22" s="117"/>
      <c r="F22" s="139"/>
      <c r="G22" s="150"/>
      <c r="H22" s="151"/>
      <c r="I22" s="55"/>
      <c r="J22" s="55"/>
    </row>
    <row r="23" spans="2:10">
      <c r="B23" s="140"/>
      <c r="C23" s="152" t="s">
        <v>153</v>
      </c>
      <c r="D23" s="142"/>
      <c r="E23" s="142"/>
      <c r="F23" s="58"/>
      <c r="G23" s="143">
        <v>0</v>
      </c>
      <c r="H23" s="44">
        <v>0</v>
      </c>
      <c r="I23" s="147">
        <f t="shared" ref="I23:I28" si="2">G23-H23</f>
        <v>0</v>
      </c>
      <c r="J23" s="45">
        <v>0</v>
      </c>
    </row>
    <row r="24" spans="2:10">
      <c r="B24" s="140"/>
      <c r="C24" s="154" t="s">
        <v>154</v>
      </c>
      <c r="D24" s="149"/>
      <c r="E24" s="149"/>
      <c r="F24" s="60"/>
      <c r="G24" s="145">
        <v>0</v>
      </c>
      <c r="H24" s="49">
        <v>0</v>
      </c>
      <c r="I24" s="146">
        <f t="shared" si="2"/>
        <v>0</v>
      </c>
      <c r="J24" s="50">
        <v>0</v>
      </c>
    </row>
    <row r="25" spans="2:10">
      <c r="B25" s="140"/>
      <c r="C25" s="154" t="s">
        <v>155</v>
      </c>
      <c r="D25" s="149"/>
      <c r="E25" s="149"/>
      <c r="F25" s="60"/>
      <c r="G25" s="145">
        <v>0</v>
      </c>
      <c r="H25" s="49">
        <v>0</v>
      </c>
      <c r="I25" s="146">
        <f t="shared" si="2"/>
        <v>0</v>
      </c>
      <c r="J25" s="50">
        <v>0</v>
      </c>
    </row>
    <row r="26" spans="2:10">
      <c r="B26" s="140"/>
      <c r="C26" s="154" t="s">
        <v>156</v>
      </c>
      <c r="D26" s="149"/>
      <c r="E26" s="149"/>
      <c r="F26" s="60"/>
      <c r="G26" s="145">
        <v>0</v>
      </c>
      <c r="H26" s="49">
        <v>0</v>
      </c>
      <c r="I26" s="146">
        <f t="shared" si="2"/>
        <v>0</v>
      </c>
      <c r="J26" s="50">
        <v>0</v>
      </c>
    </row>
    <row r="27" spans="2:10">
      <c r="B27" s="140"/>
      <c r="C27" s="154" t="s">
        <v>157</v>
      </c>
      <c r="D27" s="149"/>
      <c r="E27" s="149"/>
      <c r="F27" s="60"/>
      <c r="G27" s="145">
        <v>0</v>
      </c>
      <c r="H27" s="49">
        <v>0</v>
      </c>
      <c r="I27" s="146">
        <f t="shared" si="2"/>
        <v>0</v>
      </c>
      <c r="J27" s="50">
        <v>0</v>
      </c>
    </row>
    <row r="28" spans="2:10">
      <c r="B28" s="140"/>
      <c r="C28" s="154" t="s">
        <v>82</v>
      </c>
      <c r="D28" s="149"/>
      <c r="E28" s="149"/>
      <c r="F28" s="60"/>
      <c r="G28" s="158">
        <v>0</v>
      </c>
      <c r="H28" s="159">
        <v>0</v>
      </c>
      <c r="I28" s="160">
        <f t="shared" si="2"/>
        <v>0</v>
      </c>
      <c r="J28" s="94">
        <v>0</v>
      </c>
    </row>
    <row r="29" spans="2:10">
      <c r="B29" s="75"/>
      <c r="C29" s="161"/>
      <c r="D29" s="161"/>
      <c r="E29" s="162" t="s">
        <v>87</v>
      </c>
      <c r="F29" s="163"/>
      <c r="G29" s="164">
        <f>G5+SUM(G8:G14,G16:G21,G23:G28)</f>
        <v>0</v>
      </c>
      <c r="H29" s="164">
        <f>H5+SUM(H8:H14,H16:H21,H23:H28)</f>
        <v>0</v>
      </c>
      <c r="I29" s="164">
        <f>I5+SUM(I8:I14,I16:I21,I23:I28)</f>
        <v>0</v>
      </c>
      <c r="J29" s="165">
        <f>J5+SUM(J8:J14,J16:J21,J23:J28)</f>
        <v>0</v>
      </c>
    </row>
    <row r="30" spans="2:10">
      <c r="B30" s="103"/>
      <c r="C30" s="166"/>
      <c r="D30" s="166"/>
      <c r="E30" s="166"/>
      <c r="F30" s="166"/>
      <c r="G30" s="167"/>
      <c r="H30" s="168"/>
      <c r="I30" s="167"/>
      <c r="J30" s="168"/>
    </row>
    <row r="31" spans="2:10">
      <c r="B31" s="108" t="s">
        <v>158</v>
      </c>
      <c r="C31" s="169"/>
      <c r="D31" s="169"/>
      <c r="E31" s="169"/>
      <c r="F31" s="170"/>
      <c r="G31" s="136"/>
      <c r="H31" s="137"/>
      <c r="I31" s="138"/>
      <c r="J31" s="138"/>
    </row>
    <row r="32" spans="2:10">
      <c r="B32" s="111" t="s">
        <v>159</v>
      </c>
      <c r="C32" s="171"/>
      <c r="D32" s="171"/>
      <c r="E32" s="171"/>
      <c r="F32" s="172"/>
      <c r="G32" s="136"/>
      <c r="H32" s="137"/>
      <c r="I32" s="138"/>
      <c r="J32" s="138"/>
    </row>
    <row r="33" spans="2:10">
      <c r="B33" s="140"/>
      <c r="C33" s="152" t="s">
        <v>160</v>
      </c>
      <c r="D33" s="142"/>
      <c r="E33" s="142"/>
      <c r="F33" s="58"/>
      <c r="G33" s="143">
        <v>0</v>
      </c>
      <c r="H33" s="44">
        <v>0</v>
      </c>
      <c r="I33" s="147">
        <f>G33-H33</f>
        <v>0</v>
      </c>
      <c r="J33" s="45">
        <v>0</v>
      </c>
    </row>
    <row r="34" spans="2:10">
      <c r="B34" s="140"/>
      <c r="C34" s="154" t="s">
        <v>161</v>
      </c>
      <c r="D34" s="149"/>
      <c r="E34" s="149"/>
      <c r="F34" s="60"/>
      <c r="G34" s="145">
        <v>0</v>
      </c>
      <c r="H34" s="49">
        <v>0</v>
      </c>
      <c r="I34" s="146">
        <f>G34-H34</f>
        <v>0</v>
      </c>
      <c r="J34" s="50">
        <v>0</v>
      </c>
    </row>
    <row r="35" spans="2:10">
      <c r="B35" s="140"/>
      <c r="C35" s="154" t="s">
        <v>162</v>
      </c>
      <c r="D35" s="149"/>
      <c r="E35" s="149"/>
      <c r="F35" s="60"/>
      <c r="G35" s="145">
        <v>0</v>
      </c>
      <c r="H35" s="49">
        <v>0</v>
      </c>
      <c r="I35" s="146">
        <f>G35-H35</f>
        <v>0</v>
      </c>
      <c r="J35" s="50">
        <v>0</v>
      </c>
    </row>
    <row r="36" spans="2:10">
      <c r="B36" s="140"/>
      <c r="C36" s="154" t="s">
        <v>163</v>
      </c>
      <c r="D36" s="149"/>
      <c r="E36" s="149"/>
      <c r="F36" s="60"/>
      <c r="G36" s="145">
        <v>0</v>
      </c>
      <c r="H36" s="49">
        <v>0</v>
      </c>
      <c r="I36" s="146">
        <f>G36-H36</f>
        <v>0</v>
      </c>
      <c r="J36" s="50">
        <v>0</v>
      </c>
    </row>
    <row r="37" spans="2:10">
      <c r="B37" s="173" t="s">
        <v>164</v>
      </c>
      <c r="C37" s="174"/>
      <c r="D37" s="174"/>
      <c r="E37" s="174"/>
      <c r="F37" s="152"/>
      <c r="G37" s="145">
        <v>0</v>
      </c>
      <c r="H37" s="49">
        <v>0</v>
      </c>
      <c r="I37" s="146">
        <f>G37-H37</f>
        <v>0</v>
      </c>
      <c r="J37" s="50">
        <v>0</v>
      </c>
    </row>
    <row r="38" spans="2:10">
      <c r="B38" s="111" t="s">
        <v>165</v>
      </c>
      <c r="C38" s="171"/>
      <c r="D38" s="171"/>
      <c r="E38" s="171"/>
      <c r="F38" s="172"/>
      <c r="G38" s="150"/>
      <c r="H38" s="54"/>
      <c r="I38" s="55"/>
      <c r="J38" s="55"/>
    </row>
    <row r="39" spans="2:10">
      <c r="B39" s="140"/>
      <c r="C39" s="152" t="s">
        <v>166</v>
      </c>
      <c r="D39" s="142"/>
      <c r="E39" s="142"/>
      <c r="F39" s="58"/>
      <c r="G39" s="143">
        <v>0</v>
      </c>
      <c r="H39" s="44">
        <v>0</v>
      </c>
      <c r="I39" s="147">
        <f>G39-H39</f>
        <v>0</v>
      </c>
      <c r="J39" s="45">
        <v>0</v>
      </c>
    </row>
    <row r="40" spans="2:10">
      <c r="B40" s="140"/>
      <c r="C40" s="154" t="s">
        <v>82</v>
      </c>
      <c r="D40" s="149"/>
      <c r="E40" s="149"/>
      <c r="F40" s="60"/>
      <c r="G40" s="145">
        <v>0</v>
      </c>
      <c r="H40" s="49">
        <v>0</v>
      </c>
      <c r="I40" s="146">
        <f>G40-H40</f>
        <v>0</v>
      </c>
      <c r="J40" s="50">
        <v>0</v>
      </c>
    </row>
    <row r="41" spans="2:10">
      <c r="B41" s="140"/>
      <c r="C41" s="154" t="s">
        <v>167</v>
      </c>
      <c r="D41" s="149"/>
      <c r="E41" s="149"/>
      <c r="F41" s="60"/>
      <c r="G41" s="145">
        <v>0</v>
      </c>
      <c r="H41" s="49">
        <v>0</v>
      </c>
      <c r="I41" s="146">
        <f>G41-H41</f>
        <v>0</v>
      </c>
      <c r="J41" s="50">
        <v>0</v>
      </c>
    </row>
    <row r="42" spans="2:10">
      <c r="B42" s="111" t="s">
        <v>168</v>
      </c>
      <c r="C42" s="171"/>
      <c r="D42" s="171"/>
      <c r="E42" s="171"/>
      <c r="F42" s="172"/>
      <c r="G42" s="150"/>
      <c r="H42" s="54"/>
      <c r="I42" s="55"/>
      <c r="J42" s="55"/>
    </row>
    <row r="43" spans="2:10">
      <c r="B43" s="140"/>
      <c r="C43" s="152" t="s">
        <v>169</v>
      </c>
      <c r="D43" s="142"/>
      <c r="E43" s="142"/>
      <c r="F43" s="58"/>
      <c r="G43" s="143">
        <v>0</v>
      </c>
      <c r="H43" s="44">
        <v>0</v>
      </c>
      <c r="I43" s="147">
        <f>G43-H43</f>
        <v>0</v>
      </c>
      <c r="J43" s="45">
        <v>0</v>
      </c>
    </row>
    <row r="44" spans="2:10">
      <c r="B44" s="140"/>
      <c r="C44" s="154" t="s">
        <v>170</v>
      </c>
      <c r="D44" s="149"/>
      <c r="E44" s="149"/>
      <c r="F44" s="60"/>
      <c r="G44" s="145">
        <v>0</v>
      </c>
      <c r="H44" s="49">
        <v>0</v>
      </c>
      <c r="I44" s="146">
        <f>G44-H44</f>
        <v>0</v>
      </c>
      <c r="J44" s="50">
        <v>0</v>
      </c>
    </row>
    <row r="45" spans="2:10">
      <c r="B45" s="173" t="s">
        <v>106</v>
      </c>
      <c r="C45" s="174"/>
      <c r="D45" s="174"/>
      <c r="E45" s="174"/>
      <c r="F45" s="152"/>
      <c r="G45" s="145">
        <v>0</v>
      </c>
      <c r="H45" s="49">
        <v>0</v>
      </c>
      <c r="I45" s="146">
        <f>G45-H45</f>
        <v>0</v>
      </c>
      <c r="J45" s="50">
        <v>0</v>
      </c>
    </row>
    <row r="46" spans="2:10">
      <c r="B46" s="175" t="s">
        <v>171</v>
      </c>
      <c r="C46" s="112"/>
      <c r="D46" s="112"/>
      <c r="E46" s="112"/>
      <c r="F46" s="154"/>
      <c r="G46" s="145">
        <v>0</v>
      </c>
      <c r="H46" s="49">
        <v>0</v>
      </c>
      <c r="I46" s="146">
        <f>G46-H46</f>
        <v>0</v>
      </c>
      <c r="J46" s="50">
        <v>0</v>
      </c>
    </row>
    <row r="47" spans="2:10">
      <c r="B47" s="175" t="s">
        <v>172</v>
      </c>
      <c r="C47" s="112"/>
      <c r="D47" s="112"/>
      <c r="E47" s="112"/>
      <c r="F47" s="154"/>
      <c r="G47" s="158">
        <v>0</v>
      </c>
      <c r="H47" s="159">
        <v>0</v>
      </c>
      <c r="I47" s="160">
        <f>G47-H47</f>
        <v>0</v>
      </c>
      <c r="J47" s="94">
        <v>0</v>
      </c>
    </row>
    <row r="48" spans="2:10">
      <c r="B48" s="75"/>
      <c r="C48" s="161"/>
      <c r="D48" s="161"/>
      <c r="E48" s="176" t="s">
        <v>91</v>
      </c>
      <c r="F48" s="177"/>
      <c r="G48" s="178">
        <f>SUM(G33:G37,G39:G41,G43:G47)</f>
        <v>0</v>
      </c>
      <c r="H48" s="95">
        <f>SUM(H33:H37,H39:H41,H43:H47)</f>
        <v>0</v>
      </c>
      <c r="I48" s="95">
        <f>SUM(I33:I37,I39:I41,I43:I47)</f>
        <v>0</v>
      </c>
      <c r="J48" s="96">
        <f>SUM(J33:J37,J39:J41,J43:J47)</f>
        <v>0</v>
      </c>
    </row>
    <row r="49" spans="2:10">
      <c r="B49" s="173" t="s">
        <v>173</v>
      </c>
      <c r="C49" s="174"/>
      <c r="D49" s="174"/>
      <c r="E49" s="174"/>
      <c r="F49" s="152"/>
      <c r="G49" s="179">
        <v>0</v>
      </c>
      <c r="H49" s="179">
        <v>0</v>
      </c>
      <c r="I49" s="68">
        <f>G49-H49</f>
        <v>0</v>
      </c>
      <c r="J49" s="180">
        <v>0</v>
      </c>
    </row>
    <row r="50" spans="2:10">
      <c r="B50" s="175" t="s">
        <v>174</v>
      </c>
      <c r="C50" s="112"/>
      <c r="D50" s="112"/>
      <c r="E50" s="112"/>
      <c r="F50" s="154"/>
      <c r="G50" s="181">
        <v>0</v>
      </c>
      <c r="H50" s="182"/>
      <c r="I50" s="183">
        <f>G50-H50</f>
        <v>0</v>
      </c>
      <c r="J50" s="184">
        <v>0</v>
      </c>
    </row>
    <row r="51" spans="2:10">
      <c r="B51" s="175" t="s">
        <v>175</v>
      </c>
      <c r="C51" s="112"/>
      <c r="D51" s="112"/>
      <c r="E51" s="112"/>
      <c r="F51" s="154"/>
      <c r="G51" s="185">
        <v>0</v>
      </c>
      <c r="H51" s="182"/>
      <c r="I51" s="68">
        <f>G51-H51</f>
        <v>0</v>
      </c>
      <c r="J51" s="180">
        <v>0</v>
      </c>
    </row>
    <row r="52" spans="2:10">
      <c r="B52" s="75"/>
      <c r="C52" s="83"/>
      <c r="D52" s="83"/>
      <c r="E52" s="99" t="s">
        <v>176</v>
      </c>
      <c r="F52" s="177"/>
      <c r="G52" s="164">
        <f>G29+G48+G49+G50+G51</f>
        <v>0</v>
      </c>
      <c r="H52" s="164">
        <f>H29+H48+H49+H50+H51</f>
        <v>0</v>
      </c>
      <c r="I52" s="164">
        <f>I29+I48+I49+I50+I51</f>
        <v>0</v>
      </c>
      <c r="J52" s="165">
        <f>J29+J48+J49+J50+J51</f>
        <v>0</v>
      </c>
    </row>
    <row r="53" spans="2:10">
      <c r="B53" s="103"/>
      <c r="C53" s="166"/>
      <c r="D53" s="166"/>
      <c r="E53" s="166"/>
      <c r="F53" s="186"/>
      <c r="G53" s="167"/>
      <c r="H53" s="168"/>
      <c r="I53" s="167"/>
      <c r="J53" s="168"/>
    </row>
    <row r="54" spans="2:10">
      <c r="B54" s="108" t="s">
        <v>111</v>
      </c>
      <c r="C54" s="109" t="s">
        <v>177</v>
      </c>
      <c r="D54" s="109"/>
      <c r="E54" s="109"/>
      <c r="F54" s="187"/>
      <c r="G54" s="188"/>
      <c r="H54" s="165"/>
      <c r="I54" s="130"/>
      <c r="J54" s="132"/>
    </row>
    <row r="55" spans="2:10">
      <c r="B55" s="86" t="s">
        <v>114</v>
      </c>
      <c r="C55" s="71" t="s">
        <v>113</v>
      </c>
      <c r="D55" s="71"/>
      <c r="E55" s="71"/>
      <c r="F55" s="155"/>
      <c r="G55" s="189"/>
      <c r="H55" s="190"/>
      <c r="I55" s="49"/>
      <c r="J55" s="50"/>
    </row>
    <row r="56" spans="2:10">
      <c r="B56" s="86" t="s">
        <v>116</v>
      </c>
      <c r="C56" s="71" t="s">
        <v>112</v>
      </c>
      <c r="D56" s="71"/>
      <c r="E56" s="71"/>
      <c r="F56" s="155"/>
      <c r="G56" s="189"/>
      <c r="H56" s="189"/>
      <c r="I56" s="44"/>
      <c r="J56" s="45"/>
    </row>
    <row r="57" spans="2:10">
      <c r="B57" s="103"/>
      <c r="C57" s="166"/>
      <c r="D57" s="166"/>
      <c r="E57" s="166"/>
      <c r="F57" s="166"/>
      <c r="G57" s="191"/>
      <c r="H57" s="192"/>
      <c r="I57" s="167"/>
      <c r="J57" s="168"/>
    </row>
    <row r="58" spans="2:10">
      <c r="B58" s="113"/>
      <c r="C58" s="113"/>
      <c r="D58" s="113"/>
      <c r="E58" s="113"/>
      <c r="F58" s="113"/>
      <c r="G58" s="114"/>
      <c r="H58" s="114"/>
      <c r="I58" s="114"/>
      <c r="J58" s="114"/>
    </row>
    <row r="59" spans="2:10">
      <c r="B59" s="117" t="s">
        <v>122</v>
      </c>
      <c r="C59" s="116" t="s">
        <v>178</v>
      </c>
      <c r="D59" s="117"/>
      <c r="E59" s="117"/>
      <c r="F59" s="114"/>
      <c r="G59" s="114"/>
      <c r="H59" s="114"/>
      <c r="I59" s="114"/>
      <c r="J59" s="114"/>
    </row>
    <row r="60" spans="2:10">
      <c r="B60" s="117"/>
      <c r="C60" s="116" t="s">
        <v>179</v>
      </c>
      <c r="D60" s="117"/>
      <c r="E60" s="117"/>
      <c r="F60" s="114"/>
      <c r="G60" s="114"/>
      <c r="H60" s="114"/>
      <c r="I60" s="114"/>
      <c r="J60" s="114"/>
    </row>
    <row r="61" spans="2:10">
      <c r="B61" s="117"/>
      <c r="C61" s="116" t="s">
        <v>180</v>
      </c>
      <c r="D61" s="117"/>
      <c r="E61" s="117"/>
      <c r="F61" s="114"/>
      <c r="G61" s="114"/>
      <c r="H61" s="114"/>
      <c r="I61" s="114"/>
      <c r="J61" s="114"/>
    </row>
    <row r="62" spans="2:10">
      <c r="B62" s="117" t="s">
        <v>124</v>
      </c>
      <c r="C62" s="116" t="s">
        <v>181</v>
      </c>
      <c r="D62" s="117"/>
      <c r="E62" s="117"/>
      <c r="F62" s="114"/>
      <c r="G62" s="114"/>
      <c r="H62" s="114"/>
      <c r="I62" s="114"/>
      <c r="J62" s="114"/>
    </row>
    <row r="63" spans="2:10">
      <c r="B63" s="193"/>
      <c r="C63" s="116" t="s">
        <v>182</v>
      </c>
      <c r="D63" s="193"/>
      <c r="E63" s="193"/>
      <c r="F63" s="114"/>
      <c r="G63" s="114"/>
      <c r="H63" s="114"/>
      <c r="I63" s="114"/>
      <c r="J63" s="114"/>
    </row>
    <row r="64" spans="2:10">
      <c r="B64" s="193"/>
      <c r="C64" s="116" t="s">
        <v>183</v>
      </c>
      <c r="D64" s="193"/>
      <c r="E64" s="193"/>
      <c r="F64" s="118"/>
      <c r="G64" s="114"/>
      <c r="H64" s="114"/>
      <c r="I64" s="114"/>
      <c r="J64" s="114"/>
    </row>
    <row r="65" spans="2:10">
      <c r="B65" s="193"/>
      <c r="C65" s="116" t="s">
        <v>184</v>
      </c>
      <c r="D65" s="193"/>
      <c r="E65" s="193"/>
      <c r="F65" s="118"/>
      <c r="G65" s="114"/>
      <c r="H65" s="114"/>
      <c r="I65" s="114"/>
      <c r="J65" s="114"/>
    </row>
    <row r="66" spans="2:10">
      <c r="B66" s="120" t="s">
        <v>126</v>
      </c>
      <c r="C66" s="116" t="s">
        <v>185</v>
      </c>
      <c r="D66" s="120"/>
      <c r="E66" s="120"/>
      <c r="F66" s="118"/>
      <c r="G66" s="118"/>
      <c r="H66" s="118"/>
      <c r="I66" s="118"/>
      <c r="J66" s="118"/>
    </row>
    <row r="67" spans="2:10">
      <c r="B67" s="117" t="s">
        <v>128</v>
      </c>
      <c r="C67" s="116" t="s">
        <v>186</v>
      </c>
      <c r="D67" s="117"/>
      <c r="E67" s="117"/>
      <c r="F67" s="118"/>
      <c r="G67" s="118"/>
      <c r="H67" s="118"/>
      <c r="I67" s="118"/>
      <c r="J67" s="118"/>
    </row>
    <row r="68" spans="2:10">
      <c r="B68" s="117" t="s">
        <v>130</v>
      </c>
      <c r="C68" s="116" t="s">
        <v>187</v>
      </c>
      <c r="D68" s="117"/>
      <c r="E68" s="117"/>
      <c r="F68" s="114"/>
      <c r="G68" s="118"/>
      <c r="H68" s="118"/>
      <c r="I68" s="118"/>
      <c r="J68" s="118"/>
    </row>
  </sheetData>
  <mergeCells count="2">
    <mergeCell ref="B3:F4"/>
    <mergeCell ref="C10:F1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3:O54"/>
  <sheetViews>
    <sheetView workbookViewId="0">
      <selection activeCell="H40" sqref="H40"/>
    </sheetView>
  </sheetViews>
  <sheetFormatPr baseColWidth="10" defaultRowHeight="14.5"/>
  <cols>
    <col min="13" max="13" width="16.453125" customWidth="1"/>
  </cols>
  <sheetData>
    <row r="3" spans="1:15">
      <c r="A3" s="415" t="s">
        <v>275</v>
      </c>
      <c r="B3" s="416"/>
      <c r="C3" s="416"/>
      <c r="D3" s="416"/>
      <c r="E3" s="417"/>
      <c r="F3" s="415" t="s">
        <v>276</v>
      </c>
      <c r="G3" s="416"/>
      <c r="H3" s="416"/>
      <c r="I3" s="416"/>
      <c r="J3" s="417"/>
      <c r="K3" s="415" t="s">
        <v>277</v>
      </c>
      <c r="L3" s="416"/>
      <c r="M3" s="417"/>
      <c r="N3" s="418" t="s">
        <v>278</v>
      </c>
      <c r="O3" s="418" t="s">
        <v>279</v>
      </c>
    </row>
    <row r="4" spans="1:15">
      <c r="A4" s="420" t="s">
        <v>280</v>
      </c>
      <c r="B4" s="421"/>
      <c r="C4" s="421"/>
      <c r="D4" s="421"/>
      <c r="E4" s="422"/>
      <c r="F4" s="420" t="s">
        <v>281</v>
      </c>
      <c r="G4" s="421"/>
      <c r="H4" s="421"/>
      <c r="I4" s="421"/>
      <c r="J4" s="422"/>
      <c r="K4" s="420" t="s">
        <v>282</v>
      </c>
      <c r="L4" s="421"/>
      <c r="M4" s="422"/>
      <c r="N4" s="419"/>
      <c r="O4" s="419"/>
    </row>
    <row r="5" spans="1:15">
      <c r="A5" s="283"/>
      <c r="B5" s="284"/>
      <c r="C5" s="285"/>
      <c r="D5" s="286"/>
      <c r="E5" s="287"/>
      <c r="F5" s="283"/>
      <c r="G5" s="284"/>
      <c r="H5" s="285"/>
      <c r="I5" s="286"/>
      <c r="J5" s="287"/>
      <c r="K5" s="283"/>
      <c r="L5" s="284"/>
      <c r="M5" s="286"/>
      <c r="N5" s="287"/>
      <c r="O5" s="287"/>
    </row>
    <row r="6" spans="1:15">
      <c r="A6" s="288"/>
      <c r="B6" s="289" t="s">
        <v>283</v>
      </c>
      <c r="C6" s="289"/>
      <c r="D6" s="290"/>
      <c r="E6" s="291">
        <v>0</v>
      </c>
      <c r="F6" s="288"/>
      <c r="G6" s="289" t="s">
        <v>284</v>
      </c>
      <c r="H6" s="289"/>
      <c r="I6" s="290"/>
      <c r="J6" s="291">
        <v>0</v>
      </c>
      <c r="K6" s="288"/>
      <c r="L6" s="293" t="s">
        <v>286</v>
      </c>
      <c r="N6" s="294">
        <f>E6-J6</f>
        <v>0</v>
      </c>
      <c r="O6" s="295">
        <v>0</v>
      </c>
    </row>
    <row r="7" spans="1:15">
      <c r="A7" s="296"/>
      <c r="B7" s="297"/>
      <c r="C7" s="297"/>
      <c r="D7" s="298"/>
      <c r="E7" s="299"/>
      <c r="F7" s="296"/>
      <c r="G7" s="297"/>
      <c r="H7" s="297"/>
      <c r="I7" s="298"/>
      <c r="J7" s="299"/>
      <c r="K7" s="296"/>
      <c r="L7" s="297"/>
      <c r="M7" s="298"/>
      <c r="N7" s="299"/>
      <c r="O7" s="299"/>
    </row>
    <row r="8" spans="1:15">
      <c r="A8" s="300"/>
      <c r="B8" s="301"/>
      <c r="C8" s="302"/>
      <c r="D8" s="303"/>
      <c r="E8" s="304"/>
      <c r="F8" s="300"/>
      <c r="G8" s="301"/>
      <c r="H8" s="302"/>
      <c r="I8" s="303"/>
      <c r="J8" s="304"/>
      <c r="K8" s="300"/>
      <c r="L8" s="301"/>
      <c r="M8" s="302"/>
      <c r="N8" s="304"/>
      <c r="O8" s="304"/>
    </row>
    <row r="9" spans="1:15">
      <c r="A9" s="288"/>
      <c r="B9" s="289" t="s">
        <v>287</v>
      </c>
      <c r="C9" s="289"/>
      <c r="D9" s="290"/>
      <c r="E9" s="291">
        <v>0</v>
      </c>
      <c r="F9" s="288"/>
      <c r="G9" s="289" t="s">
        <v>288</v>
      </c>
      <c r="H9" s="289"/>
      <c r="I9" s="290"/>
      <c r="J9" s="291">
        <v>0</v>
      </c>
      <c r="K9" s="288"/>
      <c r="L9" s="305"/>
      <c r="M9" s="306"/>
      <c r="N9" s="307"/>
      <c r="O9" s="307"/>
    </row>
    <row r="10" spans="1:15">
      <c r="A10" s="288"/>
      <c r="B10" s="308" t="s">
        <v>289</v>
      </c>
      <c r="C10" s="309"/>
      <c r="D10" s="310"/>
      <c r="E10" s="311">
        <v>0</v>
      </c>
      <c r="F10" s="288"/>
      <c r="G10" s="312"/>
      <c r="H10" s="313"/>
      <c r="I10" s="314"/>
      <c r="J10" s="315"/>
      <c r="K10" s="288"/>
      <c r="L10" s="312"/>
      <c r="M10" s="313"/>
      <c r="N10" s="315"/>
      <c r="O10" s="315"/>
    </row>
    <row r="11" spans="1:15">
      <c r="A11" s="288"/>
      <c r="B11" s="308" t="s">
        <v>195</v>
      </c>
      <c r="C11" s="309"/>
      <c r="D11" s="310"/>
      <c r="E11" s="316">
        <v>0</v>
      </c>
      <c r="F11" s="288"/>
      <c r="G11" s="312"/>
      <c r="H11" s="313"/>
      <c r="I11" s="314"/>
      <c r="J11" s="315"/>
      <c r="K11" s="288"/>
      <c r="L11" s="312"/>
      <c r="M11" s="313"/>
      <c r="N11" s="315"/>
      <c r="O11" s="315"/>
    </row>
    <row r="12" spans="1:15">
      <c r="A12" s="288"/>
      <c r="B12" s="317"/>
      <c r="C12" s="318"/>
      <c r="D12" s="319" t="s">
        <v>0</v>
      </c>
      <c r="E12" s="320">
        <f>E9+E10+E11</f>
        <v>0</v>
      </c>
      <c r="F12" s="288"/>
      <c r="G12" s="317"/>
      <c r="H12" s="318"/>
      <c r="I12" s="319" t="s">
        <v>0</v>
      </c>
      <c r="J12" s="320">
        <f>J9</f>
        <v>0</v>
      </c>
      <c r="K12" s="288"/>
      <c r="L12" s="407" t="s">
        <v>290</v>
      </c>
      <c r="M12" s="408"/>
      <c r="N12" s="294">
        <f>E12-J12</f>
        <v>0</v>
      </c>
      <c r="O12" s="295">
        <v>0</v>
      </c>
    </row>
    <row r="13" spans="1:15">
      <c r="A13" s="288"/>
      <c r="B13" s="317"/>
      <c r="C13" s="318"/>
      <c r="D13" s="322"/>
      <c r="E13" s="323"/>
      <c r="F13" s="317"/>
      <c r="G13" s="317"/>
      <c r="H13" s="318"/>
      <c r="I13" s="322"/>
      <c r="J13" s="323"/>
      <c r="K13" s="288"/>
      <c r="L13" s="409"/>
      <c r="M13" s="410"/>
      <c r="N13" s="323"/>
      <c r="O13" s="324"/>
    </row>
    <row r="14" spans="1:15">
      <c r="A14" s="283"/>
      <c r="B14" s="284"/>
      <c r="C14" s="285"/>
      <c r="D14" s="286"/>
      <c r="E14" s="287"/>
      <c r="F14" s="283"/>
      <c r="G14" s="284"/>
      <c r="H14" s="285"/>
      <c r="I14" s="286"/>
      <c r="J14" s="287"/>
      <c r="K14" s="283"/>
      <c r="L14" s="284"/>
      <c r="M14" s="286"/>
      <c r="N14" s="287"/>
      <c r="O14" s="287"/>
    </row>
    <row r="15" spans="1:15">
      <c r="A15" s="288"/>
      <c r="B15" s="292" t="s">
        <v>285</v>
      </c>
      <c r="C15" s="289" t="s">
        <v>290</v>
      </c>
      <c r="D15" s="290"/>
      <c r="E15" s="325">
        <f>N12</f>
        <v>0</v>
      </c>
      <c r="F15" s="288"/>
      <c r="G15" s="289" t="s">
        <v>291</v>
      </c>
      <c r="H15" s="289"/>
      <c r="I15" s="290"/>
      <c r="J15" s="291">
        <v>0</v>
      </c>
      <c r="K15" s="288"/>
      <c r="L15" s="326"/>
      <c r="M15" s="312"/>
      <c r="N15" s="307"/>
      <c r="O15" s="307"/>
    </row>
    <row r="16" spans="1:15">
      <c r="A16" s="288"/>
      <c r="B16" s="292" t="s">
        <v>285</v>
      </c>
      <c r="C16" s="308" t="s">
        <v>286</v>
      </c>
      <c r="D16" s="327"/>
      <c r="E16" s="328">
        <f>N6</f>
        <v>0</v>
      </c>
      <c r="F16" s="288"/>
      <c r="G16" s="312"/>
      <c r="H16" s="313"/>
      <c r="I16" s="314"/>
      <c r="J16" s="315"/>
      <c r="K16" s="288"/>
      <c r="L16" s="312"/>
      <c r="M16" s="314"/>
      <c r="N16" s="315"/>
      <c r="O16" s="315"/>
    </row>
    <row r="17" spans="1:15">
      <c r="A17" s="288"/>
      <c r="B17" s="317"/>
      <c r="C17" s="318"/>
      <c r="D17" s="319" t="s">
        <v>0</v>
      </c>
      <c r="E17" s="320">
        <f>E15+E16</f>
        <v>0</v>
      </c>
      <c r="F17" s="288"/>
      <c r="G17" s="317"/>
      <c r="H17" s="318"/>
      <c r="I17" s="319" t="s">
        <v>0</v>
      </c>
      <c r="J17" s="320">
        <f>J15</f>
        <v>0</v>
      </c>
      <c r="K17" s="288"/>
      <c r="L17" s="407" t="s">
        <v>292</v>
      </c>
      <c r="M17" s="408"/>
      <c r="N17" s="294">
        <f>E17-J17</f>
        <v>0</v>
      </c>
      <c r="O17" s="295">
        <v>0</v>
      </c>
    </row>
    <row r="18" spans="1:15">
      <c r="A18" s="288"/>
      <c r="B18" s="317"/>
      <c r="C18" s="318"/>
      <c r="D18" s="322"/>
      <c r="E18" s="323"/>
      <c r="F18" s="317"/>
      <c r="G18" s="317"/>
      <c r="H18" s="318"/>
      <c r="I18" s="322"/>
      <c r="J18" s="323"/>
      <c r="K18" s="288"/>
      <c r="L18" s="409"/>
      <c r="M18" s="410"/>
      <c r="N18" s="323"/>
      <c r="O18" s="324"/>
    </row>
    <row r="19" spans="1:15">
      <c r="A19" s="283"/>
      <c r="B19" s="284"/>
      <c r="C19" s="285"/>
      <c r="D19" s="286"/>
      <c r="E19" s="287"/>
      <c r="F19" s="283"/>
      <c r="G19" s="284"/>
      <c r="H19" s="285"/>
      <c r="I19" s="286"/>
      <c r="J19" s="287"/>
      <c r="K19" s="283"/>
      <c r="L19" s="284"/>
      <c r="M19" s="286"/>
      <c r="N19" s="287"/>
      <c r="O19" s="287"/>
    </row>
    <row r="20" spans="1:15">
      <c r="A20" s="288"/>
      <c r="B20" s="292" t="s">
        <v>285</v>
      </c>
      <c r="C20" s="289" t="s">
        <v>292</v>
      </c>
      <c r="D20" s="290"/>
      <c r="E20" s="325">
        <f>N17</f>
        <v>0</v>
      </c>
      <c r="F20" s="288"/>
      <c r="G20" s="305"/>
      <c r="H20" s="289" t="s">
        <v>293</v>
      </c>
      <c r="I20" s="290"/>
      <c r="J20" s="291">
        <v>0</v>
      </c>
      <c r="K20" s="288"/>
      <c r="L20" s="326"/>
      <c r="M20" s="312"/>
      <c r="N20" s="307"/>
      <c r="O20" s="307"/>
    </row>
    <row r="21" spans="1:15">
      <c r="A21" s="288"/>
      <c r="B21" s="305"/>
      <c r="C21" s="329" t="s">
        <v>196</v>
      </c>
      <c r="D21" s="330"/>
      <c r="E21" s="311">
        <v>0</v>
      </c>
      <c r="F21" s="288"/>
      <c r="G21" s="305"/>
      <c r="H21" s="308" t="s">
        <v>294</v>
      </c>
      <c r="I21" s="330"/>
      <c r="J21" s="311">
        <v>0</v>
      </c>
      <c r="K21" s="288"/>
      <c r="L21" s="312"/>
      <c r="M21" s="314"/>
      <c r="N21" s="315"/>
      <c r="O21" s="315"/>
    </row>
    <row r="22" spans="1:15">
      <c r="A22" s="288"/>
      <c r="B22" s="317"/>
      <c r="C22" s="318"/>
      <c r="D22" s="319" t="s">
        <v>0</v>
      </c>
      <c r="E22" s="320">
        <f>E20+E21</f>
        <v>0</v>
      </c>
      <c r="F22" s="288"/>
      <c r="G22" s="317"/>
      <c r="H22" s="318"/>
      <c r="I22" s="319" t="s">
        <v>0</v>
      </c>
      <c r="J22" s="320">
        <f>J20+J21</f>
        <v>0</v>
      </c>
      <c r="L22" s="407" t="s">
        <v>295</v>
      </c>
      <c r="M22" s="408"/>
      <c r="N22" s="294">
        <f>E22-J22</f>
        <v>0</v>
      </c>
      <c r="O22" s="295">
        <v>0</v>
      </c>
    </row>
    <row r="23" spans="1:15">
      <c r="A23" s="288"/>
      <c r="B23" s="317"/>
      <c r="C23" s="318"/>
      <c r="D23" s="322"/>
      <c r="E23" s="323"/>
      <c r="F23" s="317"/>
      <c r="G23" s="317"/>
      <c r="H23" s="318"/>
      <c r="I23" s="322"/>
      <c r="J23" s="323"/>
      <c r="K23" s="288"/>
      <c r="L23" s="409"/>
      <c r="M23" s="410"/>
      <c r="N23" s="323"/>
      <c r="O23" s="324"/>
    </row>
    <row r="24" spans="1:15">
      <c r="A24" s="283"/>
      <c r="B24" s="284"/>
      <c r="C24" s="285"/>
      <c r="D24" s="286"/>
      <c r="E24" s="287"/>
      <c r="F24" s="283"/>
      <c r="G24" s="284"/>
      <c r="H24" s="285"/>
      <c r="I24" s="286"/>
      <c r="J24" s="287"/>
      <c r="K24" s="283"/>
      <c r="L24" s="284"/>
      <c r="M24" s="285"/>
      <c r="N24" s="287"/>
      <c r="O24" s="287"/>
    </row>
    <row r="25" spans="1:15">
      <c r="A25" s="288"/>
      <c r="B25" s="292" t="s">
        <v>285</v>
      </c>
      <c r="C25" s="289" t="s">
        <v>296</v>
      </c>
      <c r="D25" s="290"/>
      <c r="E25" s="325">
        <f>IF(N22&gt;=0,N22,0)</f>
        <v>0</v>
      </c>
      <c r="F25" s="288"/>
      <c r="G25" s="292" t="s">
        <v>285</v>
      </c>
      <c r="H25" s="289" t="s">
        <v>297</v>
      </c>
      <c r="I25" s="290"/>
      <c r="J25" s="325">
        <f>ABS(IF(N22&lt;0,N22,0))</f>
        <v>0</v>
      </c>
      <c r="K25" s="288"/>
      <c r="L25" s="305"/>
      <c r="M25" s="306"/>
      <c r="N25" s="307"/>
      <c r="O25" s="307"/>
    </row>
    <row r="26" spans="1:15">
      <c r="A26" s="288"/>
      <c r="B26" s="305"/>
      <c r="C26" s="308" t="s">
        <v>298</v>
      </c>
      <c r="D26" s="310"/>
      <c r="E26" s="311">
        <v>0</v>
      </c>
      <c r="F26" s="288"/>
      <c r="G26" s="305"/>
      <c r="H26" s="308" t="s">
        <v>244</v>
      </c>
      <c r="I26" s="310"/>
      <c r="J26" s="311">
        <v>0</v>
      </c>
      <c r="K26" s="288"/>
      <c r="L26" s="312"/>
      <c r="M26" s="313"/>
      <c r="N26" s="315"/>
      <c r="O26" s="315"/>
    </row>
    <row r="27" spans="1:15">
      <c r="A27" s="288"/>
      <c r="B27" s="305"/>
      <c r="C27" s="308" t="s">
        <v>299</v>
      </c>
      <c r="D27" s="310"/>
      <c r="E27" s="311">
        <v>0</v>
      </c>
      <c r="F27" s="288"/>
      <c r="G27" s="305"/>
      <c r="H27" s="308" t="s">
        <v>300</v>
      </c>
      <c r="I27" s="310"/>
      <c r="J27" s="311">
        <v>0</v>
      </c>
      <c r="K27" s="288"/>
      <c r="L27" s="312"/>
      <c r="M27" s="313"/>
      <c r="N27" s="315"/>
      <c r="O27" s="315"/>
    </row>
    <row r="28" spans="1:15">
      <c r="A28" s="288"/>
      <c r="B28" s="317"/>
      <c r="C28" s="318"/>
      <c r="D28" s="319" t="s">
        <v>0</v>
      </c>
      <c r="E28" s="320">
        <f>E25+E26+E27</f>
        <v>0</v>
      </c>
      <c r="F28" s="288"/>
      <c r="G28" s="317"/>
      <c r="H28" s="318"/>
      <c r="I28" s="319" t="s">
        <v>0</v>
      </c>
      <c r="J28" s="320">
        <f>J25+J26+J27</f>
        <v>0</v>
      </c>
      <c r="K28" s="288"/>
      <c r="L28" s="407" t="s">
        <v>301</v>
      </c>
      <c r="M28" s="408"/>
      <c r="N28" s="294">
        <f>E28-J28</f>
        <v>0</v>
      </c>
      <c r="O28" s="295">
        <v>0</v>
      </c>
    </row>
    <row r="29" spans="1:15">
      <c r="A29" s="288"/>
      <c r="B29" s="317"/>
      <c r="C29" s="318"/>
      <c r="D29" s="322"/>
      <c r="E29" s="323"/>
      <c r="F29" s="317"/>
      <c r="G29" s="317"/>
      <c r="H29" s="318"/>
      <c r="I29" s="322"/>
      <c r="J29" s="323"/>
      <c r="K29" s="288"/>
      <c r="L29" s="409"/>
      <c r="M29" s="410"/>
      <c r="N29" s="323"/>
      <c r="O29" s="324"/>
    </row>
    <row r="30" spans="1:15">
      <c r="A30" s="283"/>
      <c r="B30" s="284"/>
      <c r="C30" s="285"/>
      <c r="D30" s="286"/>
      <c r="E30" s="287"/>
      <c r="F30" s="283"/>
      <c r="G30" s="284"/>
      <c r="H30" s="285"/>
      <c r="I30" s="286"/>
      <c r="J30" s="287"/>
      <c r="K30" s="283"/>
      <c r="L30" s="284"/>
      <c r="M30" s="285"/>
      <c r="N30" s="287"/>
      <c r="O30" s="287"/>
    </row>
    <row r="31" spans="1:15">
      <c r="A31" s="288"/>
      <c r="B31" s="292" t="s">
        <v>285</v>
      </c>
      <c r="C31" s="289" t="s">
        <v>302</v>
      </c>
      <c r="D31" s="290"/>
      <c r="E31" s="325">
        <f>IF(N28&gt;=0,N28,0)</f>
        <v>0</v>
      </c>
      <c r="F31" s="288"/>
      <c r="G31" s="292" t="s">
        <v>285</v>
      </c>
      <c r="H31" s="289" t="s">
        <v>303</v>
      </c>
      <c r="I31" s="290"/>
      <c r="J31" s="325">
        <f>ABS(IF(R28&lt;0,R28,0))</f>
        <v>0</v>
      </c>
      <c r="K31" s="288"/>
      <c r="L31" s="305"/>
      <c r="M31" s="306"/>
      <c r="N31" s="307"/>
      <c r="O31" s="307"/>
    </row>
    <row r="32" spans="1:15">
      <c r="A32" s="288"/>
      <c r="B32" s="305"/>
      <c r="C32" s="308" t="s">
        <v>304</v>
      </c>
      <c r="D32" s="310"/>
      <c r="E32" s="311">
        <v>0</v>
      </c>
      <c r="F32" s="288"/>
      <c r="G32" s="305"/>
      <c r="H32" s="308" t="s">
        <v>305</v>
      </c>
      <c r="I32" s="310"/>
      <c r="J32" s="311">
        <v>0</v>
      </c>
      <c r="K32" s="288"/>
      <c r="L32" s="312"/>
      <c r="M32" s="313"/>
      <c r="N32" s="315"/>
      <c r="O32" s="315"/>
    </row>
    <row r="33" spans="1:15">
      <c r="A33" s="288"/>
      <c r="B33" s="305"/>
      <c r="C33" s="308" t="s">
        <v>306</v>
      </c>
      <c r="D33" s="310"/>
      <c r="E33" s="311">
        <v>0</v>
      </c>
      <c r="F33" s="288"/>
      <c r="G33" s="305"/>
      <c r="H33" s="308" t="s">
        <v>307</v>
      </c>
      <c r="I33" s="310"/>
      <c r="J33" s="311">
        <v>0</v>
      </c>
      <c r="K33" s="288"/>
      <c r="L33" s="312"/>
      <c r="M33" s="313"/>
      <c r="N33" s="315"/>
      <c r="O33" s="315"/>
    </row>
    <row r="34" spans="1:15">
      <c r="A34" s="288"/>
      <c r="B34" s="317"/>
      <c r="C34" s="318"/>
      <c r="D34" s="319" t="s">
        <v>0</v>
      </c>
      <c r="E34" s="320">
        <f>E31+E32+E33</f>
        <v>0</v>
      </c>
      <c r="F34" s="288"/>
      <c r="G34" s="317"/>
      <c r="H34" s="318"/>
      <c r="I34" s="319" t="s">
        <v>0</v>
      </c>
      <c r="J34" s="320">
        <f>J31+J32+J33</f>
        <v>0</v>
      </c>
      <c r="K34" s="288"/>
      <c r="L34" s="407" t="s">
        <v>308</v>
      </c>
      <c r="M34" s="408"/>
      <c r="N34" s="294">
        <f>E34-J34</f>
        <v>0</v>
      </c>
      <c r="O34" s="295">
        <v>0</v>
      </c>
    </row>
    <row r="35" spans="1:15">
      <c r="A35" s="288"/>
      <c r="B35" s="317"/>
      <c r="C35" s="318"/>
      <c r="D35" s="322"/>
      <c r="E35" s="323"/>
      <c r="F35" s="317"/>
      <c r="G35" s="317"/>
      <c r="H35" s="318"/>
      <c r="I35" s="322"/>
      <c r="J35" s="323"/>
      <c r="K35" s="288"/>
      <c r="L35" s="411"/>
      <c r="M35" s="412"/>
      <c r="N35" s="323"/>
      <c r="O35" s="324"/>
    </row>
    <row r="36" spans="1:15">
      <c r="A36" s="331"/>
      <c r="B36" s="332"/>
      <c r="C36" s="333"/>
      <c r="D36" s="334"/>
      <c r="E36" s="335"/>
      <c r="F36" s="331"/>
      <c r="G36" s="332"/>
      <c r="H36" s="333"/>
      <c r="I36" s="334"/>
      <c r="J36" s="335"/>
      <c r="K36" s="331"/>
      <c r="L36" s="332"/>
      <c r="M36" s="334"/>
      <c r="N36" s="335"/>
      <c r="O36" s="335"/>
    </row>
    <row r="37" spans="1:15" ht="46" customHeight="1">
      <c r="A37" s="288"/>
      <c r="B37" s="336" t="s">
        <v>309</v>
      </c>
      <c r="C37" s="289"/>
      <c r="D37" s="290"/>
      <c r="E37" s="291">
        <v>0</v>
      </c>
      <c r="F37" s="288"/>
      <c r="G37" s="336" t="s">
        <v>310</v>
      </c>
      <c r="H37" s="289"/>
      <c r="I37" s="290"/>
      <c r="J37" s="291">
        <v>0</v>
      </c>
      <c r="K37" s="288"/>
      <c r="L37" s="407" t="s">
        <v>311</v>
      </c>
      <c r="M37" s="408"/>
      <c r="N37" s="294">
        <f>E37-J37</f>
        <v>0</v>
      </c>
      <c r="O37" s="295">
        <v>0</v>
      </c>
    </row>
    <row r="38" spans="1:15">
      <c r="A38" s="296"/>
      <c r="B38" s="297"/>
      <c r="C38" s="297"/>
      <c r="D38" s="298"/>
      <c r="E38" s="299"/>
      <c r="F38" s="296"/>
      <c r="G38" s="297"/>
      <c r="H38" s="297"/>
      <c r="I38" s="298"/>
      <c r="J38" s="299"/>
      <c r="K38" s="296"/>
      <c r="L38" s="409"/>
      <c r="M38" s="410"/>
      <c r="N38" s="299"/>
      <c r="O38" s="299"/>
    </row>
    <row r="39" spans="1:15">
      <c r="A39" s="283"/>
      <c r="B39" s="284"/>
      <c r="C39" s="285"/>
      <c r="D39" s="286"/>
      <c r="E39" s="287"/>
      <c r="F39" s="283"/>
      <c r="G39" s="284"/>
      <c r="H39" s="285"/>
      <c r="I39" s="286"/>
      <c r="J39" s="287"/>
      <c r="K39" s="283"/>
      <c r="L39" s="284"/>
      <c r="M39" s="285"/>
      <c r="N39" s="287"/>
      <c r="O39" s="287"/>
    </row>
    <row r="40" spans="1:15">
      <c r="A40" s="288"/>
      <c r="B40" s="292" t="s">
        <v>285</v>
      </c>
      <c r="C40" s="289" t="s">
        <v>312</v>
      </c>
      <c r="D40" s="290"/>
      <c r="E40" s="325">
        <f>IF(N34&gt;=0,N34,0)</f>
        <v>0</v>
      </c>
      <c r="F40" s="288"/>
      <c r="G40" s="292" t="s">
        <v>285</v>
      </c>
      <c r="H40" s="289" t="s">
        <v>313</v>
      </c>
      <c r="I40" s="290"/>
      <c r="J40" s="325">
        <f>ABS(IF(N34&lt;0,N34,0))</f>
        <v>0</v>
      </c>
      <c r="K40" s="288"/>
      <c r="L40" s="305"/>
      <c r="M40" s="306"/>
      <c r="N40" s="307"/>
      <c r="O40" s="307"/>
    </row>
    <row r="41" spans="1:15">
      <c r="A41" s="288"/>
      <c r="B41" s="292" t="s">
        <v>285</v>
      </c>
      <c r="C41" s="337" t="s">
        <v>314</v>
      </c>
      <c r="D41" s="310"/>
      <c r="E41" s="328">
        <f>IF(N37&gt;=0,N37,0)</f>
        <v>0</v>
      </c>
      <c r="F41" s="288"/>
      <c r="G41" s="292" t="s">
        <v>285</v>
      </c>
      <c r="H41" s="337" t="s">
        <v>315</v>
      </c>
      <c r="I41" s="310"/>
      <c r="J41" s="328">
        <f>ABS(IF(N37&lt;0,N37,0))</f>
        <v>0</v>
      </c>
      <c r="K41" s="288"/>
      <c r="L41" s="312"/>
      <c r="M41" s="313"/>
      <c r="N41" s="315"/>
      <c r="O41" s="315"/>
    </row>
    <row r="42" spans="1:15">
      <c r="A42" s="288"/>
      <c r="B42" s="338"/>
      <c r="C42" s="313"/>
      <c r="D42" s="314"/>
      <c r="E42" s="339"/>
      <c r="F42" s="288"/>
      <c r="G42" s="305"/>
      <c r="H42" s="329" t="s">
        <v>316</v>
      </c>
      <c r="I42" s="310"/>
      <c r="J42" s="311">
        <v>0</v>
      </c>
      <c r="K42" s="288"/>
      <c r="L42" s="312"/>
      <c r="M42" s="313"/>
      <c r="N42" s="315"/>
      <c r="O42" s="315"/>
    </row>
    <row r="43" spans="1:15">
      <c r="A43" s="288"/>
      <c r="B43" s="312"/>
      <c r="C43" s="313"/>
      <c r="D43" s="314"/>
      <c r="E43" s="325"/>
      <c r="F43" s="288"/>
      <c r="G43" s="305"/>
      <c r="H43" s="329" t="s">
        <v>317</v>
      </c>
      <c r="I43" s="310"/>
      <c r="J43" s="311">
        <v>0</v>
      </c>
      <c r="K43" s="288"/>
      <c r="L43" s="312"/>
      <c r="M43" s="313"/>
      <c r="N43" s="315"/>
      <c r="O43" s="315"/>
    </row>
    <row r="44" spans="1:15">
      <c r="A44" s="288"/>
      <c r="B44" s="317"/>
      <c r="C44" s="318"/>
      <c r="D44" s="319" t="s">
        <v>0</v>
      </c>
      <c r="E44" s="320">
        <f>E40+E41</f>
        <v>0</v>
      </c>
      <c r="F44" s="288"/>
      <c r="G44" s="317"/>
      <c r="H44" s="318"/>
      <c r="I44" s="319" t="s">
        <v>0</v>
      </c>
      <c r="J44" s="320">
        <f>J40+J41+J42+J43</f>
        <v>0</v>
      </c>
      <c r="K44" s="288"/>
      <c r="L44" s="407" t="s">
        <v>318</v>
      </c>
      <c r="M44" s="408"/>
      <c r="N44" s="294">
        <f>E44-J44</f>
        <v>0</v>
      </c>
      <c r="O44" s="295">
        <v>0</v>
      </c>
    </row>
    <row r="45" spans="1:15" ht="15" thickBot="1">
      <c r="A45" s="288"/>
      <c r="B45" s="317"/>
      <c r="C45" s="318"/>
      <c r="D45" s="322"/>
      <c r="E45" s="323"/>
      <c r="F45" s="317"/>
      <c r="G45" s="317"/>
      <c r="H45" s="318"/>
      <c r="I45" s="322"/>
      <c r="J45" s="323"/>
      <c r="K45" s="288"/>
      <c r="L45" s="413"/>
      <c r="M45" s="414"/>
      <c r="N45" s="323"/>
      <c r="O45" s="324"/>
    </row>
    <row r="46" spans="1:15" ht="15" thickTop="1">
      <c r="A46" s="340"/>
      <c r="B46" s="341"/>
      <c r="C46" s="342"/>
      <c r="D46" s="343"/>
      <c r="E46" s="344"/>
      <c r="F46" s="340"/>
      <c r="G46" s="341"/>
      <c r="H46" s="342"/>
      <c r="I46" s="342"/>
      <c r="J46" s="345"/>
      <c r="K46" s="340"/>
      <c r="L46" s="341"/>
      <c r="M46" s="343"/>
      <c r="N46" s="346"/>
      <c r="O46" s="344"/>
    </row>
    <row r="47" spans="1:15">
      <c r="A47" s="347"/>
      <c r="B47" s="293" t="s">
        <v>319</v>
      </c>
      <c r="C47" s="321"/>
      <c r="D47" s="293"/>
      <c r="E47" s="295">
        <v>0</v>
      </c>
      <c r="F47" s="347"/>
      <c r="G47" s="293" t="s">
        <v>320</v>
      </c>
      <c r="H47" s="321"/>
      <c r="I47" s="293"/>
      <c r="J47" s="295">
        <v>0</v>
      </c>
      <c r="K47" s="347"/>
      <c r="L47" s="403" t="s">
        <v>321</v>
      </c>
      <c r="M47" s="404"/>
      <c r="N47" s="294">
        <f>E47-J47</f>
        <v>0</v>
      </c>
      <c r="O47" s="295">
        <v>0</v>
      </c>
    </row>
    <row r="48" spans="1:15">
      <c r="A48" s="348"/>
      <c r="B48" s="349"/>
      <c r="C48" s="349"/>
      <c r="D48" s="350"/>
      <c r="E48" s="351"/>
      <c r="F48" s="348"/>
      <c r="G48" s="349"/>
      <c r="H48" s="349"/>
      <c r="I48" s="349"/>
      <c r="J48" s="352"/>
      <c r="K48" s="348"/>
      <c r="L48" s="405"/>
      <c r="M48" s="406"/>
      <c r="N48" s="353"/>
      <c r="O48" s="351"/>
    </row>
    <row r="49" spans="1:15">
      <c r="A49" s="354"/>
      <c r="B49" s="355"/>
      <c r="C49" s="278"/>
      <c r="D49" s="354"/>
      <c r="E49" s="278"/>
      <c r="F49" s="354"/>
      <c r="G49" s="355"/>
      <c r="H49" s="278"/>
      <c r="I49" s="354"/>
      <c r="J49" s="278"/>
      <c r="K49" s="354"/>
      <c r="L49" s="355"/>
      <c r="M49" s="278"/>
      <c r="N49" s="278"/>
      <c r="O49" s="278"/>
    </row>
    <row r="50" spans="1:15">
      <c r="A50" s="356" t="s">
        <v>122</v>
      </c>
      <c r="B50" s="305" t="s">
        <v>322</v>
      </c>
      <c r="C50" s="357"/>
      <c r="D50" s="356"/>
      <c r="E50" s="357"/>
      <c r="F50" s="356"/>
      <c r="G50" s="305"/>
      <c r="H50" s="357"/>
      <c r="I50" s="356"/>
      <c r="J50" s="357"/>
      <c r="K50" s="356"/>
      <c r="L50" s="305"/>
      <c r="M50" s="357"/>
      <c r="N50" s="357"/>
      <c r="O50" s="357"/>
    </row>
    <row r="51" spans="1:15">
      <c r="A51" s="356" t="s">
        <v>124</v>
      </c>
      <c r="B51" s="305" t="s">
        <v>323</v>
      </c>
      <c r="C51" s="357"/>
      <c r="D51" s="356"/>
      <c r="E51" s="357"/>
      <c r="F51" s="356"/>
      <c r="G51" s="305"/>
      <c r="H51" s="357"/>
      <c r="I51" s="356"/>
      <c r="J51" s="357"/>
      <c r="K51" s="356"/>
      <c r="L51" s="305"/>
      <c r="M51" s="357"/>
      <c r="N51" s="357"/>
      <c r="O51" s="357"/>
    </row>
    <row r="52" spans="1:15">
      <c r="A52" s="356" t="s">
        <v>126</v>
      </c>
      <c r="B52" s="305" t="s">
        <v>324</v>
      </c>
      <c r="C52" s="357"/>
      <c r="D52" s="356"/>
      <c r="E52" s="357"/>
      <c r="F52" s="356"/>
      <c r="G52" s="305"/>
      <c r="H52" s="357"/>
      <c r="I52" s="356"/>
      <c r="J52" s="357"/>
      <c r="K52" s="356"/>
      <c r="L52" s="305"/>
      <c r="M52" s="357"/>
      <c r="N52" s="357"/>
      <c r="O52" s="357"/>
    </row>
    <row r="53" spans="1:15">
      <c r="A53" s="313"/>
      <c r="B53" s="305"/>
      <c r="C53" s="306"/>
      <c r="D53" s="313"/>
      <c r="E53" s="306"/>
      <c r="F53" s="313"/>
      <c r="G53" s="305"/>
      <c r="H53" s="306"/>
      <c r="I53" s="313"/>
      <c r="J53" s="306"/>
      <c r="K53" s="313"/>
      <c r="L53" s="305"/>
      <c r="M53" s="306"/>
      <c r="N53" s="306"/>
      <c r="O53" s="306"/>
    </row>
    <row r="54" spans="1:15">
      <c r="A54" s="313"/>
      <c r="B54" s="305"/>
      <c r="C54" s="306"/>
      <c r="D54" s="313"/>
      <c r="E54" s="306"/>
      <c r="F54" s="313"/>
      <c r="G54" s="305"/>
      <c r="H54" s="306"/>
      <c r="I54" s="313"/>
      <c r="J54" s="306"/>
      <c r="K54" s="313"/>
      <c r="L54" s="305"/>
      <c r="M54" s="306"/>
      <c r="N54" s="306"/>
      <c r="O54" s="306"/>
    </row>
  </sheetData>
  <mergeCells count="16">
    <mergeCell ref="O3:O4"/>
    <mergeCell ref="A3:E3"/>
    <mergeCell ref="F3:J3"/>
    <mergeCell ref="K3:M3"/>
    <mergeCell ref="N3:N4"/>
    <mergeCell ref="A4:E4"/>
    <mergeCell ref="F4:J4"/>
    <mergeCell ref="K4:M4"/>
    <mergeCell ref="L47:M48"/>
    <mergeCell ref="L28:M29"/>
    <mergeCell ref="L12:M13"/>
    <mergeCell ref="L17:M18"/>
    <mergeCell ref="L34:M35"/>
    <mergeCell ref="L37:M38"/>
    <mergeCell ref="L44:M45"/>
    <mergeCell ref="L22:M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Résultats et personnel</vt:lpstr>
      <vt:lpstr>Objectifs CA</vt:lpstr>
      <vt:lpstr>Coûts</vt:lpstr>
      <vt:lpstr>Synthèse rentabilité</vt:lpstr>
      <vt:lpstr>Simulateur emprunt bancaire</vt:lpstr>
      <vt:lpstr>Compte de résultat</vt:lpstr>
      <vt:lpstr>Passif</vt:lpstr>
      <vt:lpstr>Actif</vt:lpstr>
      <vt:lpstr>Tableau SIG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nicol_000</dc:creator>
  <cp:lastModifiedBy>tulipe</cp:lastModifiedBy>
  <dcterms:created xsi:type="dcterms:W3CDTF">2015-03-30T11:11:25Z</dcterms:created>
  <dcterms:modified xsi:type="dcterms:W3CDTF">2015-06-28T10:11:08Z</dcterms:modified>
</cp:coreProperties>
</file>