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170" yWindow="120" windowWidth="18860" windowHeight="7310" activeTab="1"/>
  </bookViews>
  <sheets>
    <sheet name="Feuil1" sheetId="1" r:id="rId1"/>
    <sheet name="proposition de tulipe" sheetId="2" r:id="rId2"/>
    <sheet name="Feuil3" sheetId="3" r:id="rId3"/>
  </sheets>
  <calcPr calcId="124519"/>
</workbook>
</file>

<file path=xl/calcChain.xml><?xml version="1.0" encoding="utf-8"?>
<calcChain xmlns="http://schemas.openxmlformats.org/spreadsheetml/2006/main">
  <c r="U5" i="2"/>
  <c r="U4"/>
  <c r="U3"/>
  <c r="M3"/>
  <c r="T4" a="1"/>
  <c r="T4" s="1"/>
  <c r="T5" a="1"/>
  <c r="T5" s="1"/>
  <c r="T6" a="1"/>
  <c r="T6" s="1"/>
  <c r="T7" a="1"/>
  <c r="T7" s="1"/>
  <c r="T8" a="1"/>
  <c r="T8" s="1"/>
  <c r="T9" a="1"/>
  <c r="T9" s="1"/>
  <c r="T10" a="1"/>
  <c r="T10" s="1"/>
  <c r="T11" a="1"/>
  <c r="T11" s="1"/>
  <c r="T12" a="1"/>
  <c r="T12" s="1"/>
  <c r="T13" a="1"/>
  <c r="T13" s="1"/>
  <c r="T14" a="1"/>
  <c r="T14" s="1"/>
  <c r="T15" a="1"/>
  <c r="T15" s="1"/>
  <c r="T16" a="1"/>
  <c r="T16" s="1"/>
  <c r="T17" a="1"/>
  <c r="T17" s="1"/>
  <c r="T18" a="1"/>
  <c r="T18" s="1"/>
  <c r="T19" a="1"/>
  <c r="T19" s="1"/>
  <c r="T20" a="1"/>
  <c r="T20" s="1"/>
  <c r="T3" a="1"/>
  <c r="T3" s="1"/>
  <c r="S4" a="1"/>
  <c r="S4" s="1"/>
  <c r="S5" a="1"/>
  <c r="S5" s="1"/>
  <c r="S6" a="1"/>
  <c r="S6" s="1"/>
  <c r="S7" a="1"/>
  <c r="S7" s="1"/>
  <c r="S8" a="1"/>
  <c r="S8" s="1"/>
  <c r="S9" a="1"/>
  <c r="S9" s="1"/>
  <c r="S10" a="1"/>
  <c r="S10" s="1"/>
  <c r="S11" a="1"/>
  <c r="S11" s="1"/>
  <c r="S12" a="1"/>
  <c r="S12" s="1"/>
  <c r="S13" a="1"/>
  <c r="S13" s="1"/>
  <c r="S14" a="1"/>
  <c r="S14" s="1"/>
  <c r="S15" a="1"/>
  <c r="S15" s="1"/>
  <c r="S16" a="1"/>
  <c r="S16" s="1"/>
  <c r="S17" a="1"/>
  <c r="S17" s="1"/>
  <c r="S18" a="1"/>
  <c r="S18" s="1"/>
  <c r="S19" a="1"/>
  <c r="S19" s="1"/>
  <c r="S20" a="1"/>
  <c r="S20" s="1"/>
  <c r="S3" a="1"/>
  <c r="S3" s="1"/>
  <c r="G3"/>
  <c r="G4"/>
  <c r="Q5" s="1" a="1"/>
  <c r="Q5" s="1"/>
  <c r="G5"/>
  <c r="G6"/>
  <c r="G7"/>
  <c r="G8"/>
  <c r="G9"/>
  <c r="G10"/>
  <c r="G11"/>
  <c r="G12"/>
  <c r="G13"/>
  <c r="G14"/>
  <c r="G15"/>
  <c r="G16"/>
  <c r="G17"/>
  <c r="G18"/>
  <c r="G19"/>
  <c r="G20"/>
  <c r="G2"/>
  <c r="L4" a="1"/>
  <c r="L4" s="1"/>
  <c r="N4" s="1"/>
  <c r="L5" a="1"/>
  <c r="L5" s="1"/>
  <c r="N5" s="1"/>
  <c r="L6" a="1"/>
  <c r="L6" s="1"/>
  <c r="N6" s="1"/>
  <c r="L7" a="1"/>
  <c r="L7" s="1"/>
  <c r="N7" s="1"/>
  <c r="L8" a="1"/>
  <c r="L8" s="1"/>
  <c r="N8" s="1"/>
  <c r="L9" a="1"/>
  <c r="L9" s="1"/>
  <c r="N9" s="1"/>
  <c r="L10" a="1"/>
  <c r="L10" s="1"/>
  <c r="N10" s="1"/>
  <c r="L11" a="1"/>
  <c r="L11" s="1"/>
  <c r="N11" s="1"/>
  <c r="L12" a="1"/>
  <c r="L12" s="1"/>
  <c r="N12" s="1"/>
  <c r="L13" a="1"/>
  <c r="L13" s="1"/>
  <c r="N13" s="1"/>
  <c r="L14" a="1"/>
  <c r="L14" s="1"/>
  <c r="N14" s="1"/>
  <c r="L15" a="1"/>
  <c r="L15" s="1"/>
  <c r="N15" s="1"/>
  <c r="L16" a="1"/>
  <c r="L16" s="1"/>
  <c r="N16" s="1"/>
  <c r="L17" a="1"/>
  <c r="L17" s="1"/>
  <c r="N17" s="1"/>
  <c r="L18" a="1"/>
  <c r="L18" s="1"/>
  <c r="N18" s="1"/>
  <c r="L19" a="1"/>
  <c r="L19" s="1"/>
  <c r="N19" s="1"/>
  <c r="L20" a="1"/>
  <c r="L20" s="1"/>
  <c r="N20" s="1"/>
  <c r="L3" a="1"/>
  <c r="L3" s="1"/>
  <c r="N3" s="1"/>
  <c r="K3" a="1"/>
  <c r="K3" s="1"/>
  <c r="K4" a="1"/>
  <c r="K4" s="1"/>
  <c r="K5" a="1"/>
  <c r="K5" s="1"/>
  <c r="K6" a="1"/>
  <c r="K6" s="1"/>
  <c r="K7" a="1"/>
  <c r="K7" s="1"/>
  <c r="K8" a="1"/>
  <c r="K8" s="1"/>
  <c r="K9" a="1"/>
  <c r="K9" s="1"/>
  <c r="K10" a="1"/>
  <c r="K10" s="1"/>
  <c r="K11" a="1"/>
  <c r="K11" s="1"/>
  <c r="K12" a="1"/>
  <c r="K12" s="1"/>
  <c r="K13" a="1"/>
  <c r="K13" s="1"/>
  <c r="K14" a="1"/>
  <c r="K14" s="1"/>
  <c r="K15" a="1"/>
  <c r="K15" s="1"/>
  <c r="K16" a="1"/>
  <c r="K16" s="1"/>
  <c r="K17" a="1"/>
  <c r="K17" s="1"/>
  <c r="K18" a="1"/>
  <c r="K18" s="1"/>
  <c r="K19" a="1"/>
  <c r="K19" s="1"/>
  <c r="K20" a="1"/>
  <c r="K20" s="1"/>
  <c r="D3"/>
  <c r="D4"/>
  <c r="D5"/>
  <c r="D6"/>
  <c r="D7"/>
  <c r="D8"/>
  <c r="D9"/>
  <c r="D10"/>
  <c r="D11"/>
  <c r="D12"/>
  <c r="D13"/>
  <c r="D14"/>
  <c r="D15"/>
  <c r="D16"/>
  <c r="D17"/>
  <c r="D18"/>
  <c r="D19"/>
  <c r="D20"/>
  <c r="D2"/>
  <c r="A4"/>
  <c r="A5" s="1"/>
  <c r="A6" s="1"/>
  <c r="A7" s="1"/>
  <c r="A8" s="1"/>
  <c r="A9" s="1"/>
  <c r="A10" s="1"/>
  <c r="A11" s="1"/>
  <c r="A12" s="1"/>
  <c r="A13" s="1"/>
  <c r="A14" s="1"/>
  <c r="A15" s="1"/>
  <c r="A16" s="1"/>
  <c r="A17" s="1"/>
  <c r="A18" s="1"/>
  <c r="A19" s="1"/>
  <c r="A20" s="1"/>
  <c r="A3"/>
  <c r="D18" i="1"/>
  <c r="D17"/>
  <c r="R4" a="1"/>
  <c r="R4" s="1"/>
  <c r="S4" s="1"/>
  <c r="R5" a="1"/>
  <c r="R5" s="1"/>
  <c r="S5" s="1"/>
  <c r="R6" a="1"/>
  <c r="R6" s="1"/>
  <c r="S6" s="1"/>
  <c r="R7" a="1"/>
  <c r="R7" s="1"/>
  <c r="S7" s="1"/>
  <c r="R8" a="1"/>
  <c r="R8" s="1"/>
  <c r="S8" s="1"/>
  <c r="R9" a="1"/>
  <c r="R9" s="1"/>
  <c r="S9" s="1"/>
  <c r="R10" a="1"/>
  <c r="R10" s="1"/>
  <c r="S10" s="1"/>
  <c r="R11" a="1"/>
  <c r="R11" s="1"/>
  <c r="S11" s="1"/>
  <c r="R12" a="1"/>
  <c r="R12" s="1"/>
  <c r="S12" s="1"/>
  <c r="R13" a="1"/>
  <c r="R13" s="1"/>
  <c r="S13" s="1"/>
  <c r="R14" a="1"/>
  <c r="R14" s="1"/>
  <c r="S14" s="1"/>
  <c r="R3" a="1"/>
  <c r="R3" s="1"/>
  <c r="S3" s="1"/>
  <c r="K3"/>
  <c r="N18" s="1" a="1"/>
  <c r="N18" s="1"/>
  <c r="K4"/>
  <c r="K5"/>
  <c r="K6"/>
  <c r="K7"/>
  <c r="K8"/>
  <c r="K9"/>
  <c r="K10"/>
  <c r="K11"/>
  <c r="K12"/>
  <c r="K13"/>
  <c r="K14"/>
  <c r="K15"/>
  <c r="K16"/>
  <c r="K17"/>
  <c r="K18"/>
  <c r="K19"/>
  <c r="D16"/>
  <c r="N17" a="1"/>
  <c r="N17" s="1"/>
  <c r="N19" a="1"/>
  <c r="N19" s="1"/>
  <c r="O19" s="1"/>
  <c r="N20" a="1"/>
  <c r="N20" s="1"/>
  <c r="N21" a="1"/>
  <c r="N21" s="1"/>
  <c r="O21" s="1"/>
  <c r="N22" a="1"/>
  <c r="N22" s="1"/>
  <c r="N4" a="1"/>
  <c r="N4" s="1"/>
  <c r="P4" s="1"/>
  <c r="N5" a="1"/>
  <c r="N5" s="1"/>
  <c r="P5" s="1"/>
  <c r="N6" a="1"/>
  <c r="N6" s="1"/>
  <c r="P6" s="1"/>
  <c r="N7" a="1"/>
  <c r="N7" s="1"/>
  <c r="P7" s="1"/>
  <c r="N8" a="1"/>
  <c r="N8" s="1"/>
  <c r="P8" s="1"/>
  <c r="N9" a="1"/>
  <c r="N9" s="1"/>
  <c r="P9" s="1"/>
  <c r="N10" a="1"/>
  <c r="N10" s="1"/>
  <c r="P10" s="1"/>
  <c r="N11" a="1"/>
  <c r="N11" s="1"/>
  <c r="P11" s="1"/>
  <c r="N12" a="1"/>
  <c r="N12" s="1"/>
  <c r="P12" s="1"/>
  <c r="N13" a="1"/>
  <c r="N13" s="1"/>
  <c r="P13" s="1"/>
  <c r="N14" a="1"/>
  <c r="N14" s="1"/>
  <c r="P14" s="1"/>
  <c r="N15" a="1"/>
  <c r="N15" s="1"/>
  <c r="P15" s="1"/>
  <c r="N16" a="1"/>
  <c r="N16" s="1"/>
  <c r="P16" s="1"/>
  <c r="N3" a="1"/>
  <c r="N3" s="1"/>
  <c r="P3" s="1"/>
  <c r="K2"/>
  <c r="D3"/>
  <c r="D4"/>
  <c r="D5"/>
  <c r="D6"/>
  <c r="D7"/>
  <c r="D8"/>
  <c r="D9"/>
  <c r="D10"/>
  <c r="D11"/>
  <c r="D12"/>
  <c r="D13"/>
  <c r="D14"/>
  <c r="D15"/>
  <c r="D2"/>
  <c r="U7" a="1"/>
  <c r="U7" s="1"/>
  <c r="V7" s="1"/>
  <c r="P20" i="2" l="1" a="1"/>
  <c r="P20" s="1"/>
  <c r="P18" a="1"/>
  <c r="P18" s="1"/>
  <c r="P16" a="1"/>
  <c r="P16" s="1"/>
  <c r="P14" a="1"/>
  <c r="P14" s="1"/>
  <c r="P12" a="1"/>
  <c r="P12" s="1"/>
  <c r="P10" a="1"/>
  <c r="P10" s="1"/>
  <c r="P8" a="1"/>
  <c r="P8" s="1"/>
  <c r="P6" a="1"/>
  <c r="P6" s="1"/>
  <c r="P4" a="1"/>
  <c r="P4" s="1"/>
  <c r="Q20" a="1"/>
  <c r="Q20" s="1"/>
  <c r="Q18" a="1"/>
  <c r="Q18" s="1"/>
  <c r="Q16" a="1"/>
  <c r="Q16" s="1"/>
  <c r="Q14" a="1"/>
  <c r="Q14" s="1"/>
  <c r="Q12" a="1"/>
  <c r="Q12" s="1"/>
  <c r="Q10" a="1"/>
  <c r="Q10" s="1"/>
  <c r="Q8" a="1"/>
  <c r="Q8" s="1"/>
  <c r="Q6" a="1"/>
  <c r="Q6" s="1"/>
  <c r="Q4" a="1"/>
  <c r="Q4" s="1"/>
  <c r="P3" a="1"/>
  <c r="P3" s="1"/>
  <c r="P19" a="1"/>
  <c r="P19" s="1"/>
  <c r="P17" a="1"/>
  <c r="P17" s="1"/>
  <c r="P15" a="1"/>
  <c r="P15" s="1"/>
  <c r="P13" a="1"/>
  <c r="P13" s="1"/>
  <c r="P11" a="1"/>
  <c r="P11" s="1"/>
  <c r="P9" a="1"/>
  <c r="P9" s="1"/>
  <c r="P7" a="1"/>
  <c r="P7" s="1"/>
  <c r="P5" a="1"/>
  <c r="P5" s="1"/>
  <c r="Q3" a="1"/>
  <c r="Q3" s="1"/>
  <c r="Q19" a="1"/>
  <c r="Q19" s="1"/>
  <c r="Q17" a="1"/>
  <c r="Q17" s="1"/>
  <c r="Q15" a="1"/>
  <c r="Q15" s="1"/>
  <c r="Q13" a="1"/>
  <c r="Q13" s="1"/>
  <c r="Q11" a="1"/>
  <c r="Q11" s="1"/>
  <c r="Q9" a="1"/>
  <c r="Q9" s="1"/>
  <c r="Q7" a="1"/>
  <c r="Q7" s="1"/>
  <c r="M19"/>
  <c r="M17"/>
  <c r="M15"/>
  <c r="M13"/>
  <c r="M11"/>
  <c r="M9"/>
  <c r="M7"/>
  <c r="M5"/>
  <c r="M20"/>
  <c r="M18"/>
  <c r="M16"/>
  <c r="M14"/>
  <c r="M12"/>
  <c r="M10"/>
  <c r="M8"/>
  <c r="M6"/>
  <c r="M4"/>
  <c r="O22" i="1"/>
  <c r="O20"/>
  <c r="O17"/>
  <c r="O18"/>
  <c r="O16"/>
  <c r="O14"/>
  <c r="O13"/>
  <c r="O15"/>
  <c r="O10"/>
  <c r="O8"/>
  <c r="O6"/>
  <c r="O4"/>
  <c r="O11"/>
  <c r="O9"/>
  <c r="O7"/>
  <c r="O5"/>
  <c r="O3"/>
  <c r="O12"/>
  <c r="U11" a="1"/>
  <c r="U11" s="1"/>
  <c r="V11" s="1"/>
  <c r="U3" a="1"/>
  <c r="U3" s="1"/>
  <c r="V3" s="1"/>
  <c r="U5" a="1"/>
  <c r="U5" s="1"/>
  <c r="V5" s="1"/>
  <c r="U13" a="1"/>
  <c r="U13" s="1"/>
  <c r="V13" s="1"/>
  <c r="U9" a="1"/>
  <c r="U9" s="1"/>
  <c r="V9" s="1"/>
  <c r="U6" a="1"/>
  <c r="U6" s="1"/>
  <c r="V6" s="1"/>
  <c r="U14" a="1"/>
  <c r="U14" s="1"/>
  <c r="V14" s="1"/>
  <c r="U12" a="1"/>
  <c r="U12" s="1"/>
  <c r="V12" s="1"/>
  <c r="U10" a="1"/>
  <c r="U10" s="1"/>
  <c r="V10" s="1"/>
  <c r="U8" a="1"/>
  <c r="U8" s="1"/>
  <c r="V8" s="1"/>
  <c r="U4" a="1"/>
  <c r="U4" s="1"/>
  <c r="V4" s="1"/>
</calcChain>
</file>

<file path=xl/sharedStrings.xml><?xml version="1.0" encoding="utf-8"?>
<sst xmlns="http://schemas.openxmlformats.org/spreadsheetml/2006/main" count="162" uniqueCount="94">
  <si>
    <t>tulipe1</t>
  </si>
  <si>
    <t>tulipe2</t>
  </si>
  <si>
    <t>tulipe3</t>
  </si>
  <si>
    <t>tulipe4</t>
  </si>
  <si>
    <t>tulipe5</t>
  </si>
  <si>
    <t>tulipe6</t>
  </si>
  <si>
    <t>tulipe7</t>
  </si>
  <si>
    <t>tulipe8</t>
  </si>
  <si>
    <t>tulipe9</t>
  </si>
  <si>
    <t>tulipe10</t>
  </si>
  <si>
    <t>tulipe11</t>
  </si>
  <si>
    <t>tulipe12</t>
  </si>
  <si>
    <t>tulipe13</t>
  </si>
  <si>
    <t>equipe1</t>
  </si>
  <si>
    <t>equipe2</t>
  </si>
  <si>
    <t>equipe3</t>
  </si>
  <si>
    <t>les effectués</t>
  </si>
  <si>
    <t xml:space="preserve"> l'equipe correspondante</t>
  </si>
  <si>
    <t>les non effectué</t>
  </si>
  <si>
    <t>les autres</t>
  </si>
  <si>
    <t>tulipe662</t>
  </si>
  <si>
    <t>tulipe46</t>
  </si>
  <si>
    <t>tulipe54</t>
  </si>
  <si>
    <t>tulipe25</t>
  </si>
  <si>
    <t>tuli</t>
  </si>
  <si>
    <t>tulip</t>
  </si>
  <si>
    <t>tu</t>
  </si>
  <si>
    <t>tul</t>
  </si>
  <si>
    <t>pe1</t>
  </si>
  <si>
    <t>e2</t>
  </si>
  <si>
    <t>lipe3</t>
  </si>
  <si>
    <t>ipe4</t>
  </si>
  <si>
    <t>pe5</t>
  </si>
  <si>
    <t>e6</t>
  </si>
  <si>
    <t>lipe7</t>
  </si>
  <si>
    <t>ipe8</t>
  </si>
  <si>
    <t>pe9</t>
  </si>
  <si>
    <t>e10</t>
  </si>
  <si>
    <t>lipe11</t>
  </si>
  <si>
    <t>ipe12</t>
  </si>
  <si>
    <t>pe13</t>
  </si>
  <si>
    <t xml:space="preserve">DATE CORRESPONDANTE </t>
  </si>
  <si>
    <t xml:space="preserve">Equipe </t>
  </si>
  <si>
    <t>equipe</t>
  </si>
  <si>
    <t>Matricule</t>
  </si>
  <si>
    <t>Nom</t>
  </si>
  <si>
    <t>Prenom</t>
  </si>
  <si>
    <t>Equipe</t>
  </si>
  <si>
    <t>NB d'heure</t>
  </si>
  <si>
    <t>Statut</t>
  </si>
  <si>
    <t>Date</t>
  </si>
  <si>
    <t>e25</t>
  </si>
  <si>
    <t>equipe4</t>
  </si>
  <si>
    <t>e662</t>
  </si>
  <si>
    <t>tulipe</t>
  </si>
  <si>
    <t>equipe5</t>
  </si>
  <si>
    <t>equipe6</t>
  </si>
  <si>
    <t>matricule</t>
  </si>
  <si>
    <t>nom</t>
  </si>
  <si>
    <t>prenom</t>
  </si>
  <si>
    <t>1</t>
  </si>
  <si>
    <t>2</t>
  </si>
  <si>
    <t>3</t>
  </si>
  <si>
    <t>4</t>
  </si>
  <si>
    <t>5</t>
  </si>
  <si>
    <t>6</t>
  </si>
  <si>
    <t>7</t>
  </si>
  <si>
    <t>8</t>
  </si>
  <si>
    <t>9</t>
  </si>
  <si>
    <t>10</t>
  </si>
  <si>
    <t>11</t>
  </si>
  <si>
    <t>12</t>
  </si>
  <si>
    <t>13</t>
  </si>
  <si>
    <t>14</t>
  </si>
  <si>
    <t>15</t>
  </si>
  <si>
    <t>16</t>
  </si>
  <si>
    <t>17</t>
  </si>
  <si>
    <t>18</t>
  </si>
  <si>
    <t>19</t>
  </si>
  <si>
    <t>b&amp;c</t>
  </si>
  <si>
    <t>equipe 1</t>
  </si>
  <si>
    <t>equipe 3</t>
  </si>
  <si>
    <t>equipe 2</t>
  </si>
  <si>
    <t>statut</t>
  </si>
  <si>
    <t>date</t>
  </si>
  <si>
    <t>durée</t>
  </si>
  <si>
    <t>recap des effectués</t>
  </si>
  <si>
    <t>dispense(x)</t>
  </si>
  <si>
    <t>x</t>
  </si>
  <si>
    <t>recap des non effectueés</t>
  </si>
  <si>
    <t>recap des dispensés</t>
  </si>
  <si>
    <t>nb 
effectuées</t>
  </si>
  <si>
    <t>matrcl</t>
  </si>
  <si>
    <t>date dispense</t>
  </si>
</sst>
</file>

<file path=xl/styles.xml><?xml version="1.0" encoding="utf-8"?>
<styleSheet xmlns="http://schemas.openxmlformats.org/spreadsheetml/2006/main">
  <numFmts count="2">
    <numFmt numFmtId="165" formatCode="General;s\t\d;&quot;&quot;"/>
    <numFmt numFmtId="166" formatCode="dd/mm/yy;dd/mm/yy;&quot;&quot;"/>
  </numFmts>
  <fonts count="3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8"/>
      <color theme="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6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9"/>
        <bgColor indexed="64"/>
      </patternFill>
    </fill>
  </fills>
  <borders count="28">
    <border>
      <left/>
      <right/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/>
      <bottom style="thin">
        <color auto="1"/>
      </bottom>
      <diagonal/>
    </border>
    <border>
      <left style="thin">
        <color indexed="64"/>
      </left>
      <right style="thin">
        <color indexed="64"/>
      </right>
      <top/>
      <bottom style="thin">
        <color auto="1"/>
      </bottom>
      <diagonal/>
    </border>
    <border>
      <left style="thin">
        <color indexed="64"/>
      </left>
      <right/>
      <top/>
      <bottom style="thin">
        <color auto="1"/>
      </bottom>
      <diagonal/>
    </border>
    <border>
      <left/>
      <right style="thin">
        <color indexed="64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/>
      <top style="thin">
        <color auto="1"/>
      </top>
      <bottom style="thin">
        <color auto="1"/>
      </bottom>
      <diagonal/>
    </border>
    <border>
      <left/>
      <right style="thin">
        <color indexed="64"/>
      </right>
      <top style="thin">
        <color auto="1"/>
      </top>
      <bottom/>
      <diagonal/>
    </border>
    <border>
      <left style="thin">
        <color indexed="64"/>
      </left>
      <right style="thin">
        <color indexed="64"/>
      </right>
      <top style="thin">
        <color auto="1"/>
      </top>
      <bottom/>
      <diagonal/>
    </border>
    <border>
      <left style="thin">
        <color indexed="64"/>
      </left>
      <right/>
      <top style="thin">
        <color auto="1"/>
      </top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indexed="64"/>
      </left>
      <right/>
      <top/>
      <bottom/>
      <diagonal/>
    </border>
    <border>
      <left style="thin">
        <color auto="1"/>
      </left>
      <right/>
      <top/>
      <bottom style="thin">
        <color indexed="64"/>
      </bottom>
      <diagonal/>
    </border>
    <border>
      <left style="thin">
        <color auto="1"/>
      </left>
      <right/>
      <top style="thin">
        <color indexed="64"/>
      </top>
      <bottom style="thin">
        <color indexed="64"/>
      </bottom>
      <diagonal/>
    </border>
    <border>
      <left style="thin">
        <color auto="1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14" fontId="0" fillId="0" borderId="0" xfId="0" applyNumberFormat="1"/>
    <xf numFmtId="0" fontId="0" fillId="2" borderId="0" xfId="0" applyFill="1"/>
    <xf numFmtId="0" fontId="0" fillId="3" borderId="0" xfId="0" applyFill="1"/>
    <xf numFmtId="14" fontId="0" fillId="3" borderId="0" xfId="0" applyNumberFormat="1" applyFill="1"/>
    <xf numFmtId="0" fontId="0" fillId="3" borderId="8" xfId="0" applyFill="1" applyBorder="1"/>
    <xf numFmtId="0" fontId="0" fillId="3" borderId="9" xfId="0" applyFill="1" applyBorder="1"/>
    <xf numFmtId="0" fontId="0" fillId="3" borderId="11" xfId="0" applyFill="1" applyBorder="1"/>
    <xf numFmtId="0" fontId="0" fillId="3" borderId="12" xfId="0" applyFill="1" applyBorder="1"/>
    <xf numFmtId="0" fontId="0" fillId="3" borderId="12" xfId="0" quotePrefix="1" applyFill="1" applyBorder="1"/>
    <xf numFmtId="0" fontId="0" fillId="3" borderId="14" xfId="0" applyFill="1" applyBorder="1"/>
    <xf numFmtId="0" fontId="0" fillId="3" borderId="15" xfId="0" applyFill="1" applyBorder="1"/>
    <xf numFmtId="0" fontId="0" fillId="3" borderId="15" xfId="0" quotePrefix="1" applyFill="1" applyBorder="1"/>
    <xf numFmtId="0" fontId="1" fillId="0" borderId="0" xfId="0" applyFont="1" applyAlignment="1">
      <alignment horizontal="center"/>
    </xf>
    <xf numFmtId="0" fontId="1" fillId="7" borderId="5" xfId="0" applyFont="1" applyFill="1" applyBorder="1" applyAlignment="1">
      <alignment horizontal="center"/>
    </xf>
    <xf numFmtId="0" fontId="1" fillId="7" borderId="6" xfId="0" applyFont="1" applyFill="1" applyBorder="1" applyAlignment="1">
      <alignment horizontal="center"/>
    </xf>
    <xf numFmtId="0" fontId="1" fillId="7" borderId="7" xfId="0" applyFont="1" applyFill="1" applyBorder="1" applyAlignment="1">
      <alignment horizontal="center"/>
    </xf>
    <xf numFmtId="0" fontId="0" fillId="7" borderId="0" xfId="0" applyFill="1"/>
    <xf numFmtId="0" fontId="0" fillId="7" borderId="17" xfId="0" applyFill="1" applyBorder="1"/>
    <xf numFmtId="0" fontId="0" fillId="4" borderId="0" xfId="0" applyFill="1"/>
    <xf numFmtId="0" fontId="0" fillId="4" borderId="17" xfId="0" applyFill="1" applyBorder="1"/>
    <xf numFmtId="0" fontId="0" fillId="5" borderId="0" xfId="0" applyFill="1" applyBorder="1"/>
    <xf numFmtId="0" fontId="0" fillId="5" borderId="0" xfId="0" applyFill="1"/>
    <xf numFmtId="0" fontId="0" fillId="5" borderId="17" xfId="0" applyFill="1" applyBorder="1"/>
    <xf numFmtId="0" fontId="0" fillId="5" borderId="18" xfId="0" applyFill="1" applyBorder="1"/>
    <xf numFmtId="0" fontId="0" fillId="5" borderId="20" xfId="0" applyFill="1" applyBorder="1"/>
    <xf numFmtId="0" fontId="0" fillId="5" borderId="21" xfId="0" applyFill="1" applyBorder="1"/>
    <xf numFmtId="0" fontId="0" fillId="5" borderId="22" xfId="0" applyFill="1" applyBorder="1"/>
    <xf numFmtId="0" fontId="0" fillId="5" borderId="23" xfId="0" applyFill="1" applyBorder="1"/>
    <xf numFmtId="0" fontId="2" fillId="6" borderId="24" xfId="0" applyFont="1" applyFill="1" applyBorder="1" applyAlignment="1">
      <alignment horizontal="center"/>
    </xf>
    <xf numFmtId="0" fontId="2" fillId="5" borderId="0" xfId="0" applyFont="1" applyFill="1"/>
    <xf numFmtId="14" fontId="2" fillId="5" borderId="19" xfId="0" applyNumberFormat="1" applyFont="1" applyFill="1" applyBorder="1"/>
    <xf numFmtId="0" fontId="2" fillId="0" borderId="0" xfId="0" applyFont="1"/>
    <xf numFmtId="0" fontId="2" fillId="3" borderId="9" xfId="0" applyFont="1" applyFill="1" applyBorder="1" applyAlignment="1">
      <alignment wrapText="1"/>
    </xf>
    <xf numFmtId="0" fontId="0" fillId="3" borderId="9" xfId="0" applyFill="1" applyBorder="1" applyAlignment="1">
      <alignment horizontal="center"/>
    </xf>
    <xf numFmtId="0" fontId="0" fillId="6" borderId="0" xfId="0" applyFill="1"/>
    <xf numFmtId="165" fontId="0" fillId="0" borderId="0" xfId="0" applyNumberFormat="1"/>
    <xf numFmtId="0" fontId="2" fillId="6" borderId="0" xfId="0" applyFont="1" applyFill="1"/>
    <xf numFmtId="166" fontId="0" fillId="6" borderId="25" xfId="0" applyNumberFormat="1" applyFill="1" applyBorder="1"/>
    <xf numFmtId="166" fontId="0" fillId="6" borderId="26" xfId="0" applyNumberFormat="1" applyFill="1" applyBorder="1"/>
    <xf numFmtId="166" fontId="0" fillId="6" borderId="27" xfId="0" applyNumberFormat="1" applyFill="1" applyBorder="1"/>
    <xf numFmtId="0" fontId="2" fillId="3" borderId="10" xfId="0" applyFont="1" applyFill="1" applyBorder="1" applyAlignment="1">
      <alignment horizontal="center"/>
    </xf>
    <xf numFmtId="14" fontId="2" fillId="3" borderId="13" xfId="0" applyNumberFormat="1" applyFont="1" applyFill="1" applyBorder="1" applyAlignment="1">
      <alignment horizontal="center"/>
    </xf>
    <xf numFmtId="14" fontId="2" fillId="3" borderId="16" xfId="0" applyNumberFormat="1" applyFont="1" applyFill="1" applyBorder="1" applyAlignment="1">
      <alignment horizontal="center"/>
    </xf>
    <xf numFmtId="0" fontId="2" fillId="0" borderId="0" xfId="0" applyFont="1" applyAlignment="1">
      <alignment horizontal="center"/>
    </xf>
  </cellXfs>
  <cellStyles count="1">
    <cellStyle name="Normal" xfId="0" builtinId="0"/>
  </cellStyles>
  <dxfs count="6"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theme="9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theme="9" tint="-0.24994659260841701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247650</xdr:colOff>
      <xdr:row>2</xdr:row>
      <xdr:rowOff>0</xdr:rowOff>
    </xdr:from>
    <xdr:to>
      <xdr:col>7</xdr:col>
      <xdr:colOff>596900</xdr:colOff>
      <xdr:row>12</xdr:row>
      <xdr:rowOff>12700</xdr:rowOff>
    </xdr:to>
    <xdr:sp macro="" textlink="">
      <xdr:nvSpPr>
        <xdr:cNvPr id="2" name="ZoneTexte 1"/>
        <xdr:cNvSpPr txBox="1"/>
      </xdr:nvSpPr>
      <xdr:spPr>
        <a:xfrm>
          <a:off x="4057650" y="368300"/>
          <a:ext cx="1873250" cy="1854200"/>
        </a:xfrm>
        <a:prstGeom prst="rect">
          <a:avLst/>
        </a:prstGeom>
        <a:solidFill>
          <a:schemeClr val="bg2">
            <a:lumMod val="9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r>
            <a:rPr lang="fr-FR" sz="1100">
              <a:solidFill>
                <a:srgbClr val="00B050"/>
              </a:solidFill>
            </a:rPr>
            <a:t>en vert </a:t>
          </a:r>
          <a:r>
            <a:rPr lang="fr-FR" sz="1100"/>
            <a:t>c'est le repertoire  qui  te sert de banque de donnée</a:t>
          </a:r>
        </a:p>
        <a:p>
          <a:r>
            <a:rPr lang="fr-FR" sz="1100">
              <a:solidFill>
                <a:srgbClr val="FFFF00"/>
              </a:solidFill>
            </a:rPr>
            <a:t>en jaune </a:t>
          </a:r>
          <a:r>
            <a:rPr lang="fr-FR" sz="1100"/>
            <a:t>; c'est le document que tu dois tenir a jour manuellement en fonction de l'evennement ;d'ailleurs tu pourrais saisir directement en colonnes F.G.H ;ce qui eviterai de faire des fautes </a:t>
          </a:r>
        </a:p>
        <a:p>
          <a:r>
            <a:rPr lang="fr-FR" sz="1100"/>
            <a:t> 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V22"/>
  <sheetViews>
    <sheetView workbookViewId="0">
      <selection activeCell="H15" sqref="H15"/>
    </sheetView>
  </sheetViews>
  <sheetFormatPr baseColWidth="10" defaultRowHeight="14.5"/>
  <cols>
    <col min="11" max="11" width="14.81640625" customWidth="1"/>
    <col min="12" max="13" width="19.1796875" customWidth="1"/>
    <col min="15" max="15" width="26.54296875" customWidth="1"/>
    <col min="16" max="17" width="20.453125" customWidth="1"/>
  </cols>
  <sheetData>
    <row r="1" spans="1:22">
      <c r="A1" s="6" t="s">
        <v>44</v>
      </c>
      <c r="B1" s="6" t="s">
        <v>45</v>
      </c>
      <c r="C1" s="6" t="s">
        <v>46</v>
      </c>
      <c r="D1" s="6"/>
      <c r="E1" s="6" t="s">
        <v>47</v>
      </c>
      <c r="I1" s="7"/>
      <c r="J1" s="7" t="s">
        <v>48</v>
      </c>
      <c r="K1" s="7" t="s">
        <v>49</v>
      </c>
      <c r="L1" s="7" t="s">
        <v>50</v>
      </c>
    </row>
    <row r="2" spans="1:22">
      <c r="A2" s="6">
        <v>122454</v>
      </c>
      <c r="B2" s="6" t="s">
        <v>24</v>
      </c>
      <c r="C2" s="6" t="s">
        <v>28</v>
      </c>
      <c r="D2" s="6" t="str">
        <f>B2&amp;C2</f>
        <v>tulipe1</v>
      </c>
      <c r="E2" s="6" t="s">
        <v>13</v>
      </c>
      <c r="I2" s="7" t="s">
        <v>5</v>
      </c>
      <c r="J2" s="7">
        <v>1</v>
      </c>
      <c r="K2" s="7" t="str">
        <f>IF(J2&gt;0,"effectué","non effectué")</f>
        <v>effectué</v>
      </c>
      <c r="L2" s="8">
        <v>41708</v>
      </c>
      <c r="M2" s="5"/>
      <c r="N2" s="1" t="s">
        <v>16</v>
      </c>
      <c r="O2" s="2" t="s">
        <v>17</v>
      </c>
      <c r="P2" t="s">
        <v>41</v>
      </c>
      <c r="R2" t="s">
        <v>18</v>
      </c>
      <c r="S2" t="s">
        <v>42</v>
      </c>
      <c r="U2" t="s">
        <v>19</v>
      </c>
      <c r="V2" t="s">
        <v>43</v>
      </c>
    </row>
    <row r="3" spans="1:22">
      <c r="A3" s="6">
        <v>545454</v>
      </c>
      <c r="B3" s="6" t="s">
        <v>25</v>
      </c>
      <c r="C3" s="6" t="s">
        <v>29</v>
      </c>
      <c r="D3" s="6" t="str">
        <f t="shared" ref="D3:D18" si="0">B3&amp;C3</f>
        <v>tulipe2</v>
      </c>
      <c r="E3" s="6" t="s">
        <v>13</v>
      </c>
      <c r="I3" s="7" t="s">
        <v>6</v>
      </c>
      <c r="J3" s="7">
        <v>3</v>
      </c>
      <c r="K3" s="7" t="str">
        <f t="shared" ref="K3:K19" si="1">IF(J3&gt;0,"effectué","non effectué")</f>
        <v>effectué</v>
      </c>
      <c r="L3" s="8">
        <v>41709</v>
      </c>
      <c r="M3" s="5"/>
      <c r="N3" s="3" t="str">
        <f t="array" ref="N3">IF(ROW(A2)&gt;SUMPRODUCT(--(K$2:K$150="effectué")*(I$2:I$150&lt;&gt;"")),"",INDEX(I$2:I$150,SMALL(IF((K$2:K$150="effectué")*(I$2:I$150&lt;&gt;""),ROW(A$2:A$150),""),ROW($A2))))</f>
        <v>tulipe8</v>
      </c>
      <c r="O3" s="4" t="str">
        <f>IFERROR(VLOOKUP(N3,$D$2:$E$15,2,0),"")</f>
        <v>equipe3</v>
      </c>
      <c r="P3" s="5">
        <f>IFERROR(VLOOKUP(N3,I$2:L$150,4,0),"")</f>
        <v>41708</v>
      </c>
      <c r="R3" s="3" t="str">
        <f t="array" ref="R3">IF(ROW($A1)&gt;SUMPRODUCT(--($K$2:$K$150="non effectué")),"",INDEX($I$2:$I$150,SMALL(IF($K$2:$K$150="non effectué",ROW($A$2:$A$150),""),ROW($A1))))</f>
        <v>tulipe2</v>
      </c>
      <c r="S3" s="4" t="str">
        <f>IFERROR(VLOOKUP(R3,$D$2:$E$150,2,0),"")</f>
        <v>equipe1</v>
      </c>
      <c r="U3" s="3" t="str">
        <f t="array" ref="U3">IF(ROW($A2)&gt;SUMPRODUCT(--($K$2:$K$15="")*($I$2:$I$15&lt;&gt;"")),"",INDEX($I$2:$I$15,SMALL(IF(($K$2:$K$15="")*($I$2:$I$15&lt;&gt;""),ROW($A$2:$A$15),""),ROW($A2))))</f>
        <v/>
      </c>
      <c r="V3" s="4" t="str">
        <f t="shared" ref="V3:V14" si="2">IFERROR(VLOOKUP(U3,$E$2:$E$15,2,0),"")</f>
        <v/>
      </c>
    </row>
    <row r="4" spans="1:22">
      <c r="A4" s="6">
        <v>885436</v>
      </c>
      <c r="B4" s="6" t="s">
        <v>26</v>
      </c>
      <c r="C4" s="6" t="s">
        <v>30</v>
      </c>
      <c r="D4" s="6" t="str">
        <f t="shared" si="0"/>
        <v>tulipe3</v>
      </c>
      <c r="E4" s="6" t="s">
        <v>13</v>
      </c>
      <c r="I4" s="7" t="s">
        <v>7</v>
      </c>
      <c r="J4" s="7">
        <v>0.25</v>
      </c>
      <c r="K4" s="7" t="str">
        <f t="shared" si="1"/>
        <v>effectué</v>
      </c>
      <c r="L4" s="8">
        <v>41708</v>
      </c>
      <c r="M4" s="5"/>
      <c r="N4" s="3" t="str">
        <f t="array" ref="N4">IF(ROW(A3)&gt;SUMPRODUCT(--(K$2:K$150="effectué")*(I$2:I$150&lt;&gt;"")),"",INDEX(I$2:I$150,SMALL(IF((K$2:K$150="effectué")*(I$2:I$150&lt;&gt;""),ROW(A$2:A$150),""),ROW($A3))))</f>
        <v>tulipe13</v>
      </c>
      <c r="O4" s="4" t="str">
        <f t="shared" ref="O4:O14" si="3">IFERROR(VLOOKUP(N4,$D$2:$E$15,2,0),"")</f>
        <v>equipe3</v>
      </c>
      <c r="P4" s="5">
        <f t="shared" ref="P4:P16" si="4">IFERROR(VLOOKUP(N4,I$2:L$150,4,0),"")</f>
        <v>41709</v>
      </c>
      <c r="R4" s="3" t="str">
        <f t="array" ref="R4">IF(ROW($A2)&gt;SUMPRODUCT(--($K$2:$K$150="non effectué")),"",INDEX($I$2:$I$150,SMALL(IF($K$2:$K$150="non effectué",ROW($A$2:$A$150),""),ROW($A2))))</f>
        <v>tulipe46</v>
      </c>
      <c r="S4" s="4" t="str">
        <f t="shared" ref="S4:S14" si="5">IFERROR(VLOOKUP(R4,$D$2:$E$150,2,0),"")</f>
        <v>equipe5</v>
      </c>
      <c r="U4" s="3" t="str">
        <f t="array" ref="U4">IF(ROW($A3)&gt;SUMPRODUCT(--($K$2:$K$15="")*($I$2:$I$15&lt;&gt;"")),"",INDEX($I$2:$I$15,SMALL(IF(($K$2:$K$15="")*($I$2:$I$15&lt;&gt;""),ROW($A$2:$A$15),""),ROW($A3))))</f>
        <v/>
      </c>
      <c r="V4" s="4" t="str">
        <f t="shared" si="2"/>
        <v/>
      </c>
    </row>
    <row r="5" spans="1:22">
      <c r="A5" s="6">
        <v>457777</v>
      </c>
      <c r="B5" s="6" t="s">
        <v>27</v>
      </c>
      <c r="C5" s="6" t="s">
        <v>31</v>
      </c>
      <c r="D5" s="6" t="str">
        <f t="shared" si="0"/>
        <v>tulipe4</v>
      </c>
      <c r="E5" s="6" t="s">
        <v>13</v>
      </c>
      <c r="I5" s="7" t="s">
        <v>12</v>
      </c>
      <c r="J5" s="7">
        <v>3</v>
      </c>
      <c r="K5" s="7" t="str">
        <f t="shared" si="1"/>
        <v>effectué</v>
      </c>
      <c r="L5" s="8">
        <v>41709</v>
      </c>
      <c r="M5" s="5"/>
      <c r="N5" s="3" t="str">
        <f t="array" ref="N5">IF(ROW(A4)&gt;SUMPRODUCT(--(K$2:K$150="effectué")*(I$2:I$150&lt;&gt;"")),"",INDEX(I$2:I$150,SMALL(IF((K$2:K$150="effectué")*(I$2:I$150&lt;&gt;""),ROW(A$2:A$150),""),ROW($A4))))</f>
        <v>tulipe4</v>
      </c>
      <c r="O5" s="4" t="str">
        <f t="shared" si="3"/>
        <v>equipe1</v>
      </c>
      <c r="P5" s="5">
        <f t="shared" si="4"/>
        <v>41710</v>
      </c>
      <c r="R5" s="3" t="str">
        <f t="array" ref="R5">IF(ROW($A3)&gt;SUMPRODUCT(--($K$2:$K$150="non effectué")),"",INDEX($I$2:$I$150,SMALL(IF($K$2:$K$150="non effectué",ROW($A$2:$A$150),""),ROW($A3))))</f>
        <v/>
      </c>
      <c r="S5" s="4" t="str">
        <f t="shared" si="5"/>
        <v/>
      </c>
      <c r="U5" s="3" t="str">
        <f t="array" ref="U5">IF(ROW($A4)&gt;SUMPRODUCT(--($K$2:$K$15="")*($I$2:$I$15&lt;&gt;"")),"",INDEX($I$2:$I$15,SMALL(IF(($K$2:$K$15="")*($I$2:$I$15&lt;&gt;""),ROW($A$2:$A$15),""),ROW($A4))))</f>
        <v/>
      </c>
      <c r="V5" s="4" t="str">
        <f t="shared" si="2"/>
        <v/>
      </c>
    </row>
    <row r="6" spans="1:22">
      <c r="A6" s="6">
        <v>556556</v>
      </c>
      <c r="B6" s="6" t="s">
        <v>24</v>
      </c>
      <c r="C6" s="6" t="s">
        <v>32</v>
      </c>
      <c r="D6" s="6" t="str">
        <f t="shared" si="0"/>
        <v>tulipe5</v>
      </c>
      <c r="E6" s="6" t="s">
        <v>13</v>
      </c>
      <c r="I6" s="7" t="s">
        <v>3</v>
      </c>
      <c r="J6" s="7">
        <v>9</v>
      </c>
      <c r="K6" s="7" t="str">
        <f t="shared" si="1"/>
        <v>effectué</v>
      </c>
      <c r="L6" s="8">
        <v>41710</v>
      </c>
      <c r="M6" s="5"/>
      <c r="N6" s="3" t="str">
        <f t="array" ref="N6">IF(ROW(A5)&gt;SUMPRODUCT(--(K$2:K$150="effectué")*(I$2:I$150&lt;&gt;"")),"",INDEX(I$2:I$150,SMALL(IF((K$2:K$150="effectué")*(I$2:I$150&lt;&gt;""),ROW(A$2:A$150),""),ROW($A5))))</f>
        <v>tulipe3</v>
      </c>
      <c r="O6" s="4" t="str">
        <f t="shared" si="3"/>
        <v>equipe1</v>
      </c>
      <c r="P6" s="5">
        <f t="shared" si="4"/>
        <v>41711</v>
      </c>
      <c r="R6" s="3" t="str">
        <f t="array" ref="R6">IF(ROW($A4)&gt;SUMPRODUCT(--($K$2:$K$150="non effectué")),"",INDEX($I$2:$I$150,SMALL(IF($K$2:$K$150="non effectué",ROW($A$2:$A$150),""),ROW($A4))))</f>
        <v/>
      </c>
      <c r="S6" s="4" t="str">
        <f t="shared" si="5"/>
        <v/>
      </c>
      <c r="U6" s="3" t="str">
        <f t="array" ref="U6">IF(ROW($A5)&gt;SUMPRODUCT(--($K$2:$K$15="")*($I$2:$I$15&lt;&gt;"")),"",INDEX($I$2:$I$15,SMALL(IF(($K$2:$K$15="")*($I$2:$I$15&lt;&gt;""),ROW($A$2:$A$15),""),ROW($A5))))</f>
        <v/>
      </c>
      <c r="V6" s="4" t="str">
        <f t="shared" si="2"/>
        <v/>
      </c>
    </row>
    <row r="7" spans="1:22">
      <c r="A7" s="6">
        <v>998656</v>
      </c>
      <c r="B7" s="6" t="s">
        <v>25</v>
      </c>
      <c r="C7" s="6" t="s">
        <v>33</v>
      </c>
      <c r="D7" s="6" t="str">
        <f t="shared" si="0"/>
        <v>tulipe6</v>
      </c>
      <c r="E7" s="6" t="s">
        <v>13</v>
      </c>
      <c r="I7" s="7" t="s">
        <v>2</v>
      </c>
      <c r="J7" s="7">
        <v>5</v>
      </c>
      <c r="K7" s="7" t="str">
        <f t="shared" si="1"/>
        <v>effectué</v>
      </c>
      <c r="L7" s="8">
        <v>41711</v>
      </c>
      <c r="M7" s="5"/>
      <c r="N7" s="3" t="str">
        <f t="array" ref="N7">IF(ROW(A6)&gt;SUMPRODUCT(--(K$2:K$150="effectué")*(I$2:I$150&lt;&gt;"")),"",INDEX(I$2:I$150,SMALL(IF((K$2:K$150="effectué")*(I$2:I$150&lt;&gt;""),ROW(A$2:A$150),""),ROW($A6))))</f>
        <v>tulipe12</v>
      </c>
      <c r="O7" s="4" t="str">
        <f t="shared" si="3"/>
        <v>equipe2</v>
      </c>
      <c r="P7" s="5">
        <f t="shared" si="4"/>
        <v>41712</v>
      </c>
      <c r="R7" s="3" t="str">
        <f t="array" ref="R7">IF(ROW($A5)&gt;SUMPRODUCT(--($K$2:$K$150="non effectué")),"",INDEX($I$2:$I$150,SMALL(IF($K$2:$K$150="non effectué",ROW($A$2:$A$150),""),ROW($A5))))</f>
        <v/>
      </c>
      <c r="S7" s="4" t="str">
        <f t="shared" si="5"/>
        <v/>
      </c>
      <c r="U7" s="3" t="str">
        <f t="array" ref="U7">IF(ROW($A6)&gt;SUMPRODUCT(--($K$2:$K$15="")*($I$2:$I$15&lt;&gt;"")),"",INDEX($I$2:$I$15,SMALL(IF(($K$2:$K$15="")*($I$2:$I$15&lt;&gt;""),ROW($A$2:$A$15),""),ROW($A6))))</f>
        <v/>
      </c>
      <c r="V7" s="4" t="str">
        <f t="shared" si="2"/>
        <v/>
      </c>
    </row>
    <row r="8" spans="1:22">
      <c r="A8" s="6">
        <v>677788</v>
      </c>
      <c r="B8" s="6" t="s">
        <v>26</v>
      </c>
      <c r="C8" s="6" t="s">
        <v>34</v>
      </c>
      <c r="D8" s="6" t="str">
        <f t="shared" si="0"/>
        <v>tulipe7</v>
      </c>
      <c r="E8" s="6" t="s">
        <v>14</v>
      </c>
      <c r="I8" s="7" t="s">
        <v>11</v>
      </c>
      <c r="J8" s="7">
        <v>1</v>
      </c>
      <c r="K8" s="7" t="str">
        <f t="shared" si="1"/>
        <v>effectué</v>
      </c>
      <c r="L8" s="8">
        <v>41712</v>
      </c>
      <c r="M8" s="5"/>
      <c r="N8" s="3" t="str">
        <f t="array" ref="N8">IF(ROW(A7)&gt;SUMPRODUCT(--(K$2:K$150="effectué")*(I$2:I$150&lt;&gt;"")),"",INDEX(I$2:I$150,SMALL(IF((K$2:K$150="effectué")*(I$2:I$150&lt;&gt;""),ROW(A$2:A$150),""),ROW($A7))))</f>
        <v>tulipe5</v>
      </c>
      <c r="O8" s="4" t="str">
        <f t="shared" si="3"/>
        <v>equipe1</v>
      </c>
      <c r="P8" s="5">
        <f t="shared" si="4"/>
        <v>41713</v>
      </c>
      <c r="R8" s="3" t="str">
        <f t="array" ref="R8">IF(ROW($A6)&gt;SUMPRODUCT(--($K$2:$K$150="non effectué")),"",INDEX($I$2:$I$150,SMALL(IF($K$2:$K$150="non effectué",ROW($A$2:$A$150),""),ROW($A6))))</f>
        <v/>
      </c>
      <c r="S8" s="4" t="str">
        <f t="shared" si="5"/>
        <v/>
      </c>
      <c r="U8" s="3" t="str">
        <f t="array" ref="U8">IF(ROW($A7)&gt;SUMPRODUCT(--($K$2:$K$15="")*($I$2:$I$15&lt;&gt;"")),"",INDEX($I$2:$I$15,SMALL(IF(($K$2:$K$15="")*($I$2:$I$15&lt;&gt;""),ROW($A$2:$A$15),""),ROW($A7))))</f>
        <v/>
      </c>
      <c r="V8" s="4" t="str">
        <f t="shared" si="2"/>
        <v/>
      </c>
    </row>
    <row r="9" spans="1:22">
      <c r="A9" s="6">
        <v>785787</v>
      </c>
      <c r="B9" s="6" t="s">
        <v>27</v>
      </c>
      <c r="C9" s="6" t="s">
        <v>35</v>
      </c>
      <c r="D9" s="6" t="str">
        <f t="shared" si="0"/>
        <v>tulipe8</v>
      </c>
      <c r="E9" s="6" t="s">
        <v>15</v>
      </c>
      <c r="I9" s="7" t="s">
        <v>4</v>
      </c>
      <c r="J9" s="7">
        <v>2</v>
      </c>
      <c r="K9" s="7" t="str">
        <f t="shared" si="1"/>
        <v>effectué</v>
      </c>
      <c r="L9" s="8">
        <v>41713</v>
      </c>
      <c r="M9" s="5"/>
      <c r="N9" s="3" t="str">
        <f t="array" ref="N9">IF(ROW(A8)&gt;SUMPRODUCT(--(K$2:K$150="effectué")*(I$2:I$150&lt;&gt;"")),"",INDEX(I$2:I$150,SMALL(IF((K$2:K$150="effectué")*(I$2:I$150&lt;&gt;""),ROW(A$2:A$150),""),ROW($A8))))</f>
        <v>tulipe9</v>
      </c>
      <c r="O9" s="4" t="str">
        <f t="shared" si="3"/>
        <v>equipe2</v>
      </c>
      <c r="P9" s="5">
        <f t="shared" si="4"/>
        <v>41720</v>
      </c>
      <c r="R9" s="3" t="str">
        <f t="array" ref="R9">IF(ROW($A7)&gt;SUMPRODUCT(--($K$2:$K$150="non effectué")),"",INDEX($I$2:$I$150,SMALL(IF($K$2:$K$150="non effectué",ROW($A$2:$A$150),""),ROW($A7))))</f>
        <v/>
      </c>
      <c r="S9" s="4" t="str">
        <f t="shared" si="5"/>
        <v/>
      </c>
      <c r="U9" s="3" t="str">
        <f t="array" ref="U9">IF(ROW($A8)&gt;SUMPRODUCT(--($K$2:$K$15="")*($I$2:$I$15&lt;&gt;"")),"",INDEX($I$2:$I$15,SMALL(IF(($K$2:$K$15="")*($I$2:$I$15&lt;&gt;""),ROW($A$2:$A$15),""),ROW($A8))))</f>
        <v/>
      </c>
      <c r="V9" s="4" t="str">
        <f t="shared" si="2"/>
        <v/>
      </c>
    </row>
    <row r="10" spans="1:22">
      <c r="A10" s="6">
        <v>744488</v>
      </c>
      <c r="B10" s="6" t="s">
        <v>24</v>
      </c>
      <c r="C10" s="6" t="s">
        <v>36</v>
      </c>
      <c r="D10" s="6" t="str">
        <f t="shared" si="0"/>
        <v>tulipe9</v>
      </c>
      <c r="E10" s="6" t="s">
        <v>14</v>
      </c>
      <c r="I10" s="7" t="s">
        <v>8</v>
      </c>
      <c r="J10" s="7">
        <v>0.25</v>
      </c>
      <c r="K10" s="7" t="str">
        <f t="shared" si="1"/>
        <v>effectué</v>
      </c>
      <c r="L10" s="8">
        <v>41720</v>
      </c>
      <c r="M10" s="5"/>
      <c r="N10" s="3" t="str">
        <f t="array" ref="N10">IF(ROW(A9)&gt;SUMPRODUCT(--(K$2:K$150="effectué")*(I$2:I$150&lt;&gt;"")),"",INDEX(I$2:I$150,SMALL(IF((K$2:K$150="effectué")*(I$2:I$150&lt;&gt;""),ROW(A$2:A$150),""),ROW($A9))))</f>
        <v>tulipe10</v>
      </c>
      <c r="O10" s="4" t="str">
        <f t="shared" si="3"/>
        <v>equipe2</v>
      </c>
      <c r="P10" s="5">
        <f t="shared" si="4"/>
        <v>0</v>
      </c>
      <c r="R10" s="3" t="str">
        <f t="array" ref="R10">IF(ROW($A8)&gt;SUMPRODUCT(--($K$2:$K$150="non effectué")),"",INDEX($I$2:$I$150,SMALL(IF($K$2:$K$150="non effectué",ROW($A$2:$A$150),""),ROW($A8))))</f>
        <v/>
      </c>
      <c r="S10" s="4" t="str">
        <f t="shared" si="5"/>
        <v/>
      </c>
      <c r="U10" s="3" t="str">
        <f t="array" ref="U10">IF(ROW($A9)&gt;SUMPRODUCT(--($K$2:$K$15="")*($I$2:$I$15&lt;&gt;"")),"",INDEX($I$2:$I$15,SMALL(IF(($K$2:$K$15="")*($I$2:$I$15&lt;&gt;""),ROW($A$2:$A$15),""),ROW($A9))))</f>
        <v/>
      </c>
      <c r="V10" s="4" t="str">
        <f t="shared" si="2"/>
        <v/>
      </c>
    </row>
    <row r="11" spans="1:22">
      <c r="A11" s="6">
        <v>878755</v>
      </c>
      <c r="B11" s="6" t="s">
        <v>25</v>
      </c>
      <c r="C11" s="6" t="s">
        <v>37</v>
      </c>
      <c r="D11" s="6" t="str">
        <f t="shared" si="0"/>
        <v>tulipe10</v>
      </c>
      <c r="E11" s="6" t="s">
        <v>14</v>
      </c>
      <c r="I11" s="7" t="s">
        <v>9</v>
      </c>
      <c r="J11" s="7">
        <v>0</v>
      </c>
      <c r="K11" s="7" t="str">
        <f t="shared" si="1"/>
        <v>non effectué</v>
      </c>
      <c r="L11" s="8"/>
      <c r="M11" s="5"/>
      <c r="N11" s="3" t="str">
        <f t="array" ref="N11">IF(ROW(A10)&gt;SUMPRODUCT(--(K$2:K$150="effectué")*(I$2:I$150&lt;&gt;"")),"",INDEX(I$2:I$150,SMALL(IF((K$2:K$150="effectué")*(I$2:I$150&lt;&gt;""),ROW(A$2:A$150),""),ROW($A10))))</f>
        <v>tulipe11</v>
      </c>
      <c r="O11" s="4" t="str">
        <f t="shared" si="3"/>
        <v>equipe2</v>
      </c>
      <c r="P11" s="5">
        <f t="shared" si="4"/>
        <v>41717</v>
      </c>
      <c r="R11" s="3" t="str">
        <f t="array" ref="R11">IF(ROW($A9)&gt;SUMPRODUCT(--($K$2:$K$150="non effectué")),"",INDEX($I$2:$I$150,SMALL(IF($K$2:$K$150="non effectué",ROW($A$2:$A$150),""),ROW($A9))))</f>
        <v/>
      </c>
      <c r="S11" s="4" t="str">
        <f t="shared" si="5"/>
        <v/>
      </c>
      <c r="U11" s="3" t="str">
        <f t="array" ref="U11">IF(ROW($A10)&gt;SUMPRODUCT(--($K$2:$K$15="")*($I$2:$I$15&lt;&gt;"")),"",INDEX($I$2:$I$15,SMALL(IF(($K$2:$K$15="")*($I$2:$I$15&lt;&gt;""),ROW($A$2:$A$15),""),ROW($A10))))</f>
        <v/>
      </c>
      <c r="V11" s="4" t="str">
        <f t="shared" si="2"/>
        <v/>
      </c>
    </row>
    <row r="12" spans="1:22">
      <c r="A12" s="6">
        <v>778755</v>
      </c>
      <c r="B12" s="6" t="s">
        <v>26</v>
      </c>
      <c r="C12" s="6" t="s">
        <v>38</v>
      </c>
      <c r="D12" s="6" t="str">
        <f t="shared" si="0"/>
        <v>tulipe11</v>
      </c>
      <c r="E12" s="6" t="s">
        <v>14</v>
      </c>
      <c r="I12" s="7" t="s">
        <v>1</v>
      </c>
      <c r="J12" s="7">
        <v>2</v>
      </c>
      <c r="K12" s="7" t="str">
        <f t="shared" si="1"/>
        <v>effectué</v>
      </c>
      <c r="L12" s="8">
        <v>41714</v>
      </c>
      <c r="M12" s="5"/>
      <c r="N12" s="3" t="str">
        <f t="array" ref="N12">IF(ROW(A11)&gt;SUMPRODUCT(--(K$2:K$150="effectué")*(I$2:I$150&lt;&gt;"")),"",INDEX(I$2:I$150,SMALL(IF((K$2:K$150="effectué")*(I$2:I$150&lt;&gt;""),ROW(A$2:A$150),""),ROW($A11))))</f>
        <v>tulipe25</v>
      </c>
      <c r="O12" s="4" t="str">
        <f t="shared" si="3"/>
        <v>equipe3</v>
      </c>
      <c r="P12" s="5">
        <f t="shared" si="4"/>
        <v>41718</v>
      </c>
      <c r="R12" s="3" t="str">
        <f t="array" ref="R12">IF(ROW($A10)&gt;SUMPRODUCT(--($K$2:$K$150="non effectué")),"",INDEX($I$2:$I$150,SMALL(IF($K$2:$K$150="non effectué",ROW($A$2:$A$150),""),ROW($A10))))</f>
        <v/>
      </c>
      <c r="S12" s="4" t="str">
        <f t="shared" si="5"/>
        <v/>
      </c>
      <c r="U12" s="3" t="str">
        <f t="array" ref="U12">IF(ROW($A11)&gt;SUMPRODUCT(--($K$2:$K$15="")*($I$2:$I$15&lt;&gt;"")),"",INDEX($I$2:$I$15,SMALL(IF(($K$2:$K$15="")*($I$2:$I$15&lt;&gt;""),ROW($A$2:$A$15),""),ROW($A11))))</f>
        <v/>
      </c>
      <c r="V12" s="4" t="str">
        <f t="shared" si="2"/>
        <v/>
      </c>
    </row>
    <row r="13" spans="1:22">
      <c r="A13" s="6">
        <v>566577</v>
      </c>
      <c r="B13" s="6" t="s">
        <v>27</v>
      </c>
      <c r="C13" s="6" t="s">
        <v>39</v>
      </c>
      <c r="D13" s="6" t="str">
        <f t="shared" si="0"/>
        <v>tulipe12</v>
      </c>
      <c r="E13" s="6" t="s">
        <v>14</v>
      </c>
      <c r="I13" s="7" t="s">
        <v>10</v>
      </c>
      <c r="J13" s="7">
        <v>3</v>
      </c>
      <c r="K13" s="7" t="str">
        <f t="shared" si="1"/>
        <v>effectué</v>
      </c>
      <c r="L13" s="8">
        <v>41717</v>
      </c>
      <c r="M13" s="5"/>
      <c r="N13" s="3" t="str">
        <f t="array" ref="N13">IF(ROW(A12)&gt;SUMPRODUCT(--(K$2:K$150="effectué")*(I$2:I$150&lt;&gt;"")),"",INDEX(I$2:I$150,SMALL(IF((K$2:K$150="effectué")*(I$2:I$150&lt;&gt;""),ROW(A$2:A$150),""),ROW($A12))))</f>
        <v>tulipe10</v>
      </c>
      <c r="O13" s="4" t="str">
        <f>IFERROR(VLOOKUP(N13,$D$2:$E$150,2,0),"")</f>
        <v>equipe2</v>
      </c>
      <c r="P13" s="5">
        <f t="shared" si="4"/>
        <v>0</v>
      </c>
      <c r="R13" s="3" t="str">
        <f t="array" ref="R13">IF(ROW($A11)&gt;SUMPRODUCT(--($K$2:$K$150="non effectué")),"",INDEX($I$2:$I$150,SMALL(IF($K$2:$K$150="non effectué",ROW($A$2:$A$150),""),ROW($A11))))</f>
        <v/>
      </c>
      <c r="S13" s="4" t="str">
        <f t="shared" si="5"/>
        <v/>
      </c>
      <c r="U13" s="3" t="str">
        <f t="array" ref="U13">IF(ROW($A12)&gt;SUMPRODUCT(--($K$2:$K$15="")*($I$2:$I$15&lt;&gt;"")),"",INDEX($I$2:$I$15,SMALL(IF(($K$2:$K$15="")*($I$2:$I$15&lt;&gt;""),ROW($A$2:$A$15),""),ROW($A12))))</f>
        <v/>
      </c>
      <c r="V13" s="4" t="str">
        <f t="shared" si="2"/>
        <v/>
      </c>
    </row>
    <row r="14" spans="1:22">
      <c r="A14" s="6">
        <v>778866</v>
      </c>
      <c r="B14" s="6" t="s">
        <v>24</v>
      </c>
      <c r="C14" s="6" t="s">
        <v>40</v>
      </c>
      <c r="D14" s="6" t="str">
        <f t="shared" si="0"/>
        <v>tulipe13</v>
      </c>
      <c r="E14" s="6" t="s">
        <v>15</v>
      </c>
      <c r="I14" s="7" t="s">
        <v>23</v>
      </c>
      <c r="J14" s="7">
        <v>6</v>
      </c>
      <c r="K14" s="7" t="str">
        <f t="shared" si="1"/>
        <v>effectué</v>
      </c>
      <c r="L14" s="8">
        <v>41718</v>
      </c>
      <c r="M14" s="5"/>
      <c r="N14" s="3" t="str">
        <f t="array" ref="N14">IF(ROW(A13)&gt;SUMPRODUCT(--(K$2:K$150="effectué")*(I$2:I$150&lt;&gt;"")),"",INDEX(I$2:I$150,SMALL(IF((K$2:K$150="effectué")*(I$2:I$150&lt;&gt;""),ROW(A$2:A$150),""),ROW($A13))))</f>
        <v>tulipe662</v>
      </c>
      <c r="O14" s="4" t="str">
        <f t="shared" ref="O14:O22" si="6">IFERROR(VLOOKUP(N14,$D$2:$E$150,2,0),"")</f>
        <v>equipe4</v>
      </c>
      <c r="P14" s="5">
        <f t="shared" si="4"/>
        <v>0</v>
      </c>
      <c r="R14" s="3" t="str">
        <f t="array" ref="R14">IF(ROW($A12)&gt;SUMPRODUCT(--($K$2:$K$150="non effectué")),"",INDEX($I$2:$I$150,SMALL(IF($K$2:$K$150="non effectué",ROW($A$2:$A$150),""),ROW($A12))))</f>
        <v/>
      </c>
      <c r="S14" s="4" t="str">
        <f t="shared" si="5"/>
        <v/>
      </c>
      <c r="U14" s="3" t="str">
        <f t="array" ref="U14">IF(ROW($A13)&gt;SUMPRODUCT(--($K$2:$K$15="")*($I$2:$I$15&lt;&gt;"")),"",INDEX($I$2:$I$15,SMALL(IF(($K$2:$K$15="")*($I$2:$I$15&lt;&gt;""),ROW($A$2:$A$15),""),ROW($A13))))</f>
        <v/>
      </c>
      <c r="V14" s="4" t="str">
        <f t="shared" si="2"/>
        <v/>
      </c>
    </row>
    <row r="15" spans="1:22">
      <c r="A15" s="6">
        <v>878444</v>
      </c>
      <c r="B15" s="6" t="s">
        <v>25</v>
      </c>
      <c r="C15" s="6" t="s">
        <v>51</v>
      </c>
      <c r="D15" s="6" t="str">
        <f t="shared" si="0"/>
        <v>tulipe25</v>
      </c>
      <c r="E15" s="6" t="s">
        <v>15</v>
      </c>
      <c r="I15" s="7" t="s">
        <v>9</v>
      </c>
      <c r="J15" s="7">
        <v>0.82199999999999995</v>
      </c>
      <c r="K15" s="7" t="str">
        <f t="shared" si="1"/>
        <v>effectué</v>
      </c>
      <c r="L15" s="8">
        <v>41721</v>
      </c>
      <c r="M15" s="5"/>
      <c r="N15" s="3" t="str">
        <f t="array" ref="N15">IF(ROW(A14)&gt;SUMPRODUCT(--(K$2:K$150="effectué")*(I$2:I$150&lt;&gt;"")),"",INDEX(I$2:I$150,SMALL(IF((K$2:K$150="effectué")*(I$2:I$150&lt;&gt;""),ROW(A$2:A$150),""),ROW($A14))))</f>
        <v>tulipe54</v>
      </c>
      <c r="O15" s="4" t="str">
        <f t="shared" si="6"/>
        <v>equipe6</v>
      </c>
      <c r="P15" s="5">
        <f t="shared" si="4"/>
        <v>41722</v>
      </c>
    </row>
    <row r="16" spans="1:22">
      <c r="A16" s="6">
        <v>878446</v>
      </c>
      <c r="B16" s="6" t="s">
        <v>25</v>
      </c>
      <c r="C16" s="6" t="s">
        <v>53</v>
      </c>
      <c r="D16" s="6" t="str">
        <f t="shared" si="0"/>
        <v>tulipe662</v>
      </c>
      <c r="E16" s="6" t="s">
        <v>52</v>
      </c>
      <c r="I16" s="7" t="s">
        <v>20</v>
      </c>
      <c r="J16" s="7">
        <v>0</v>
      </c>
      <c r="K16" s="7" t="str">
        <f t="shared" si="1"/>
        <v>non effectué</v>
      </c>
      <c r="L16" s="8"/>
      <c r="M16" s="5"/>
      <c r="N16" s="3" t="str">
        <f t="array" ref="N16">IF(ROW(A15)&gt;SUMPRODUCT(--(K$2:K$150="effectué")*(I$2:I$150&lt;&gt;"")),"",INDEX(I$2:I$150,SMALL(IF((K$2:K$150="effectué")*(I$2:I$150&lt;&gt;""),ROW(A$2:A$150),""),ROW($A15))))</f>
        <v>tulipe1</v>
      </c>
      <c r="O16" s="4" t="str">
        <f t="shared" si="6"/>
        <v>equipe1</v>
      </c>
      <c r="P16" s="5">
        <f t="shared" si="4"/>
        <v>41723</v>
      </c>
    </row>
    <row r="17" spans="1:15">
      <c r="A17" s="6">
        <v>878449</v>
      </c>
      <c r="B17" s="6" t="s">
        <v>54</v>
      </c>
      <c r="C17" s="6">
        <v>46</v>
      </c>
      <c r="D17" s="6" t="str">
        <f t="shared" si="0"/>
        <v>tulipe46</v>
      </c>
      <c r="E17" s="6" t="s">
        <v>55</v>
      </c>
      <c r="I17" s="7" t="s">
        <v>21</v>
      </c>
      <c r="J17" s="7">
        <v>0.89</v>
      </c>
      <c r="K17" s="7" t="str">
        <f t="shared" si="1"/>
        <v>effectué</v>
      </c>
      <c r="L17" s="8">
        <v>41721</v>
      </c>
      <c r="M17" s="5"/>
      <c r="N17" s="3">
        <f t="array" ref="N17">IF(ROW(A16)&gt;SUMPRODUCT(--(K$2:K$150="effectué")*(I$2:I$150&lt;&gt;"")),"",INDEX(I$2:I$150,SMALL(IF((K$2:K$150="effectué")*(I$2:I$150&lt;&gt;""),ROW(A$2:A$150),""),ROW($A16))))</f>
        <v>0</v>
      </c>
      <c r="O17" s="4" t="str">
        <f t="shared" si="6"/>
        <v/>
      </c>
    </row>
    <row r="18" spans="1:15">
      <c r="A18" s="6">
        <v>878445</v>
      </c>
      <c r="B18" s="6" t="s">
        <v>54</v>
      </c>
      <c r="C18" s="6">
        <v>54</v>
      </c>
      <c r="D18" s="6" t="str">
        <f t="shared" si="0"/>
        <v>tulipe54</v>
      </c>
      <c r="E18" s="6" t="s">
        <v>56</v>
      </c>
      <c r="I18" s="7" t="s">
        <v>22</v>
      </c>
      <c r="J18" s="7">
        <v>9</v>
      </c>
      <c r="K18" s="7" t="str">
        <f t="shared" si="1"/>
        <v>effectué</v>
      </c>
      <c r="L18" s="8">
        <v>41722</v>
      </c>
      <c r="M18" s="5"/>
      <c r="N18" s="3" t="str">
        <f t="array" ref="N18">IF(ROW(A17)&gt;SUMPRODUCT(--(K$2:K$150="effectué")*(I$2:I$150&lt;&gt;"")),"",INDEX(I$2:I$150,SMALL(IF((K$2:K$150="effectué")*(I$2:I$150&lt;&gt;""),ROW(A$2:A$150),""),ROW($A17))))</f>
        <v/>
      </c>
      <c r="O18" s="4" t="str">
        <f t="shared" si="6"/>
        <v/>
      </c>
    </row>
    <row r="19" spans="1:15">
      <c r="A19" s="6"/>
      <c r="B19" s="6"/>
      <c r="C19" s="6"/>
      <c r="D19" s="6"/>
      <c r="E19" s="6"/>
      <c r="I19" s="7" t="s">
        <v>0</v>
      </c>
      <c r="J19" s="7">
        <v>0.125</v>
      </c>
      <c r="K19" s="7" t="str">
        <f t="shared" si="1"/>
        <v>effectué</v>
      </c>
      <c r="L19" s="8">
        <v>41723</v>
      </c>
      <c r="M19" s="5"/>
      <c r="N19" s="3" t="str">
        <f t="array" ref="N19">IF(ROW(A18)&gt;SUMPRODUCT(--(K$2:K$150="effectué")*(I$2:I$150&lt;&gt;"")),"",INDEX(I$2:I$150,SMALL(IF((K$2:K$150="effectué")*(I$2:I$150&lt;&gt;""),ROW(A$2:A$150),""),ROW($A18))))</f>
        <v/>
      </c>
      <c r="O19" s="4" t="str">
        <f t="shared" si="6"/>
        <v/>
      </c>
    </row>
    <row r="20" spans="1:15">
      <c r="I20" s="7"/>
      <c r="J20" s="7"/>
      <c r="K20" s="7"/>
      <c r="L20" s="7"/>
      <c r="N20" s="3" t="str">
        <f t="array" ref="N20">IF(ROW(A19)&gt;SUMPRODUCT(--(K$2:K$150="effectué")*(I$2:I$150&lt;&gt;"")),"",INDEX(I$2:I$150,SMALL(IF((K$2:K$150="effectué")*(I$2:I$150&lt;&gt;""),ROW(A$2:A$150),""),ROW($A19))))</f>
        <v/>
      </c>
      <c r="O20" s="4" t="str">
        <f t="shared" si="6"/>
        <v/>
      </c>
    </row>
    <row r="21" spans="1:15">
      <c r="I21" s="7"/>
      <c r="J21" s="7"/>
      <c r="K21" s="7"/>
      <c r="L21" s="7"/>
      <c r="N21" s="3" t="str">
        <f t="array" ref="N21">IF(ROW(A20)&gt;SUMPRODUCT(--(K$2:K$150="effectué")*(I$2:I$150&lt;&gt;"")),"",INDEX(I$2:I$150,SMALL(IF((K$2:K$150="effectué")*(I$2:I$150&lt;&gt;""),ROW(A$2:A$150),""),ROW($A20))))</f>
        <v/>
      </c>
      <c r="O21" s="4" t="str">
        <f t="shared" si="6"/>
        <v/>
      </c>
    </row>
    <row r="22" spans="1:15">
      <c r="N22" s="3" t="str">
        <f t="array" ref="N22">IF(ROW(A21)&gt;SUMPRODUCT(--(K$2:K$150="effectué")*(I$2:I$150&lt;&gt;"")),"",INDEX(I$2:I$150,SMALL(IF((K$2:K$150="effectué")*(I$2:I$150&lt;&gt;""),ROW(A$2:A$150),""),ROW($A21))))</f>
        <v/>
      </c>
      <c r="O22" s="4" t="str">
        <f t="shared" si="6"/>
        <v/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V20"/>
  <sheetViews>
    <sheetView tabSelected="1" workbookViewId="0">
      <selection activeCell="M23" sqref="M23"/>
    </sheetView>
  </sheetViews>
  <sheetFormatPr baseColWidth="10" defaultRowHeight="14.5"/>
  <cols>
    <col min="1" max="1" width="7.26953125" customWidth="1"/>
    <col min="3" max="3" width="8" customWidth="1"/>
    <col min="4" max="4" width="8.7265625" customWidth="1"/>
    <col min="5" max="5" width="9.54296875" customWidth="1"/>
    <col min="6" max="6" width="7.6328125" customWidth="1"/>
    <col min="8" max="8" width="9.90625" style="48" customWidth="1"/>
    <col min="9" max="9" width="6.6328125" style="17" customWidth="1"/>
    <col min="10" max="10" width="6.1796875" customWidth="1"/>
    <col min="11" max="11" width="9.6328125" customWidth="1"/>
    <col min="12" max="12" width="7.1796875" customWidth="1"/>
    <col min="13" max="13" width="5.1796875" customWidth="1"/>
    <col min="14" max="14" width="7.54296875" style="36" customWidth="1"/>
    <col min="15" max="15" width="3.90625" customWidth="1"/>
    <col min="16" max="16" width="9.453125" customWidth="1"/>
    <col min="17" max="17" width="10.6328125" customWidth="1"/>
    <col min="18" max="18" width="4.54296875" customWidth="1"/>
    <col min="19" max="19" width="9.26953125" customWidth="1"/>
    <col min="20" max="20" width="7.26953125" customWidth="1"/>
    <col min="21" max="21" width="9.54296875" customWidth="1"/>
  </cols>
  <sheetData>
    <row r="1" spans="1:22" ht="22">
      <c r="A1" s="9" t="s">
        <v>57</v>
      </c>
      <c r="B1" s="10" t="s">
        <v>58</v>
      </c>
      <c r="C1" s="10" t="s">
        <v>59</v>
      </c>
      <c r="D1" s="10" t="s">
        <v>79</v>
      </c>
      <c r="E1" s="10" t="s">
        <v>43</v>
      </c>
      <c r="F1" s="37" t="s">
        <v>91</v>
      </c>
      <c r="G1" s="38" t="s">
        <v>83</v>
      </c>
      <c r="H1" s="45" t="s">
        <v>84</v>
      </c>
      <c r="I1" s="33" t="s">
        <v>87</v>
      </c>
      <c r="K1" s="25" t="s">
        <v>86</v>
      </c>
      <c r="L1" s="26"/>
      <c r="M1" s="26"/>
      <c r="N1" s="34"/>
      <c r="P1" s="23" t="s">
        <v>89</v>
      </c>
      <c r="Q1" s="23"/>
      <c r="S1" s="21" t="s">
        <v>90</v>
      </c>
      <c r="T1" s="21"/>
      <c r="U1" s="39"/>
    </row>
    <row r="2" spans="1:22">
      <c r="A2" s="11">
        <v>4567</v>
      </c>
      <c r="B2" s="12" t="s">
        <v>54</v>
      </c>
      <c r="C2" s="13" t="s">
        <v>60</v>
      </c>
      <c r="D2" s="12" t="str">
        <f>B2&amp;C2</f>
        <v>tulipe1</v>
      </c>
      <c r="E2" s="12" t="s">
        <v>80</v>
      </c>
      <c r="F2" s="12">
        <v>1</v>
      </c>
      <c r="G2" s="12" t="str">
        <f>IF(F2=0,IF(I2="x","dispensé","non effectué"),"effectué")</f>
        <v>effectué</v>
      </c>
      <c r="H2" s="46">
        <v>41765</v>
      </c>
      <c r="I2" s="18"/>
      <c r="K2" s="26" t="s">
        <v>58</v>
      </c>
      <c r="L2" s="26" t="s">
        <v>92</v>
      </c>
      <c r="M2" s="26" t="s">
        <v>85</v>
      </c>
      <c r="N2" s="34" t="s">
        <v>84</v>
      </c>
      <c r="P2" s="23" t="s">
        <v>58</v>
      </c>
      <c r="Q2" s="23" t="s">
        <v>57</v>
      </c>
      <c r="S2" s="21" t="s">
        <v>58</v>
      </c>
      <c r="T2" s="21" t="s">
        <v>92</v>
      </c>
      <c r="U2" s="41" t="s">
        <v>93</v>
      </c>
    </row>
    <row r="3" spans="1:22">
      <c r="A3" s="11">
        <f>A2+1</f>
        <v>4568</v>
      </c>
      <c r="B3" s="12" t="s">
        <v>54</v>
      </c>
      <c r="C3" s="13" t="s">
        <v>61</v>
      </c>
      <c r="D3" s="12" t="str">
        <f t="shared" ref="D3:D20" si="0">B3&amp;C3</f>
        <v>tulipe2</v>
      </c>
      <c r="E3" s="12" t="s">
        <v>81</v>
      </c>
      <c r="F3" s="12"/>
      <c r="G3" s="12" t="str">
        <f t="shared" ref="G3:G20" si="1">IF(F3=0,IF(I3="x","dispensé","non effectué"),"effectué")</f>
        <v>dispensé</v>
      </c>
      <c r="H3" s="46"/>
      <c r="I3" s="19" t="s">
        <v>88</v>
      </c>
      <c r="K3" s="27" t="str">
        <f t="array" ref="K3">IF(ROW($A1)&gt;COUNT($F$2:$F$200),"",INDEX($B$2:$B$200&amp;$C$2:$C$200,SMALL(IF($F$2:$F$200&gt;0,ROW($F$2:$F$200)-1,""),ROW($A1))))</f>
        <v>tulipe1</v>
      </c>
      <c r="L3" s="28">
        <f t="array" ref="L3">IF(ROW($A1)&gt;COUNT($F$2:$F$200),"",INDEX($A$2:$A$200,SMALL(IF($F$2:$F$200&gt;0,ROW($F$2:$F$200)-1,""),ROW($A1))))</f>
        <v>4567</v>
      </c>
      <c r="M3" s="28">
        <f>IFERROR(VLOOKUP(L3,$A$2:H$200,6,0),"")</f>
        <v>1</v>
      </c>
      <c r="N3" s="35">
        <f>IFERROR(VLOOKUP($L3,$A$2:I$200,8,0),"")</f>
        <v>41765</v>
      </c>
      <c r="P3" s="24" t="str">
        <f t="array" ref="P3">IF(ROW($A1)&gt;COUNTIF($G$2:$G$200,"non effectué"),"",INDEX($B$2:$B$200&amp;$C$2:$C$200,SMALL(IF(($F$2:$F$200=0)*($I$2:$I$200&lt;&gt;"x"),ROW($F$2:$F$200)-1,""),ROW($A1))))</f>
        <v>tulipe4</v>
      </c>
      <c r="Q3" s="24">
        <f t="array" ref="Q3">IF(ROW($A1)&gt;COUNTIF($G$2:$G$200,"non effectué"),"",INDEX($A$2:$A$200,SMALL(IF(($F$2:$F$200=0)*($I$2:$I$200&lt;&gt;"x"),ROW($F$2:$F$200)-1,""),ROW($A1))))</f>
        <v>4570</v>
      </c>
      <c r="S3" s="22" t="str">
        <f t="array" ref="S3">IF(ROW($A1)&gt;COUNTIF($I$2:$I$200,"x"),"",INDEX($B$2:$B$200&amp;$C$2:$C$200,SMALL(IF($I$2:$I$200="x",ROW($F$2:$F$200)-1,""),ROW($A1))))</f>
        <v>tulipe2</v>
      </c>
      <c r="T3" s="22">
        <f t="array" ref="T3">IF(ROW($A1)&gt;COUNTIF($I$2:$I$200,"x"),"",INDEX($A$2:$A$200,SMALL(IF($I$2:$I$200="x",ROW($F$2:$F$200)-1,""),ROW($A1))))</f>
        <v>4568</v>
      </c>
      <c r="U3" s="42">
        <f>IFERROR(VLOOKUP(S3,$D$2:$H$200,5,0),"")</f>
        <v>0</v>
      </c>
    </row>
    <row r="4" spans="1:22">
      <c r="A4" s="11">
        <f t="shared" ref="A4:A20" si="2">A3+1</f>
        <v>4569</v>
      </c>
      <c r="B4" s="12" t="s">
        <v>54</v>
      </c>
      <c r="C4" s="13" t="s">
        <v>62</v>
      </c>
      <c r="D4" s="12" t="str">
        <f t="shared" si="0"/>
        <v>tulipe3</v>
      </c>
      <c r="E4" s="12" t="s">
        <v>82</v>
      </c>
      <c r="F4" s="12"/>
      <c r="G4" s="12" t="str">
        <f t="shared" si="1"/>
        <v>dispensé</v>
      </c>
      <c r="H4" s="46"/>
      <c r="I4" s="19" t="s">
        <v>88</v>
      </c>
      <c r="K4" s="29" t="str">
        <f t="array" ref="K4">IF(ROW(A2)&gt;COUNT(F$2:F$200),"",INDEX(B$2:B$200&amp;C$2:C$200,SMALL(IF(F$2:F$200&gt;0,ROW(F$2:F$200)-1,""),ROW(A2))))</f>
        <v>tulipe17</v>
      </c>
      <c r="L4" s="30">
        <f t="array" ref="L4">IF(ROW($A2)&gt;COUNT($F$2:$F$200),"",INDEX($A$2:$A$200,SMALL(IF($F$2:$F$200&gt;0,ROW($F$2:$F$200)-1,""),ROW($A2))))</f>
        <v>4583</v>
      </c>
      <c r="M4" s="30">
        <f>IFERROR(VLOOKUP($L4,$A$2:H$200,6,0),"")</f>
        <v>0.75</v>
      </c>
      <c r="N4" s="35">
        <f>IFERROR(VLOOKUP($L4,$A$2:I$200,8,0),"")</f>
        <v>41781</v>
      </c>
      <c r="P4" s="24" t="str">
        <f t="array" ref="P4">IF(ROW($A2)&gt;COUNTIF($G$2:$G$200,"non effectué"),"",INDEX($B$2:$B$200&amp;$C$2:$C$200,SMALL(IF(($F$2:$F$200=0)*($I$2:$I$200&lt;&gt;"x"),ROW($F$2:$F$200)-1,""),ROW($A2))))</f>
        <v>tulipe5</v>
      </c>
      <c r="Q4" s="24">
        <f t="array" ref="Q4">IF(ROW($A2)&gt;COUNTIF($G$2:$G$200,"non effectué"),"",INDEX($A$2:$A$200,SMALL(IF(($F$2:$F$200=0)*($I$2:$I$200&lt;&gt;"x"),ROW($F$2:$F$200)-1,""),ROW($A2))))</f>
        <v>4571</v>
      </c>
      <c r="S4" s="22" t="str">
        <f t="array" ref="S4">IF(ROW($A2)&gt;COUNTIF($I$2:$I$200,"x"),"",INDEX($B$2:$B$200&amp;$C$2:$C$200,SMALL(IF($I$2:$I$200="x",ROW($F$2:$F$200)-1,""),ROW($A2))))</f>
        <v>tulipe3</v>
      </c>
      <c r="T4" s="22">
        <f t="array" ref="T4">IF(ROW($A2)&gt;COUNTIF($I$2:$I$200,"x"),"",INDEX($A$2:$A$200,SMALL(IF($I$2:$I$200="x",ROW($F$2:$F$200)-1,""),ROW($A2))))</f>
        <v>4569</v>
      </c>
      <c r="U4" s="43">
        <f>IFERROR(VLOOKUP(S4,$D$2:$H$200,5,0),"")</f>
        <v>0</v>
      </c>
    </row>
    <row r="5" spans="1:22">
      <c r="A5" s="11">
        <f t="shared" si="2"/>
        <v>4570</v>
      </c>
      <c r="B5" s="12" t="s">
        <v>54</v>
      </c>
      <c r="C5" s="13" t="s">
        <v>63</v>
      </c>
      <c r="D5" s="12" t="str">
        <f t="shared" si="0"/>
        <v>tulipe4</v>
      </c>
      <c r="E5" s="12" t="s">
        <v>82</v>
      </c>
      <c r="F5" s="12"/>
      <c r="G5" s="12" t="str">
        <f t="shared" si="1"/>
        <v>non effectué</v>
      </c>
      <c r="H5" s="46"/>
      <c r="I5" s="19"/>
      <c r="K5" s="29" t="str">
        <f t="array" ref="K5">IF(ROW(A3)&gt;COUNT(F$2:F$200),"",INDEX(B$2:B$200&amp;C$2:C$200,SMALL(IF(F$2:F$200&gt;0,ROW(F$2:F$200)-1,""),ROW(A3))))</f>
        <v/>
      </c>
      <c r="L5" s="30" t="str">
        <f t="array" ref="L5">IF(ROW($A3)&gt;COUNT($F$2:$F$200),"",INDEX($A$2:$A$200,SMALL(IF($F$2:$F$200&gt;0,ROW($F$2:$F$200)-1,""),ROW($A3))))</f>
        <v/>
      </c>
      <c r="M5" s="30" t="str">
        <f>IFERROR(VLOOKUP($L5,$A$2:H$200,6,0),"")</f>
        <v/>
      </c>
      <c r="N5" s="35" t="str">
        <f>IFERROR(VLOOKUP($L5,$A$2:I$200,8,0),"")</f>
        <v/>
      </c>
      <c r="P5" s="24" t="str">
        <f t="array" ref="P5">IF(ROW($A3)&gt;COUNTIF($G$2:$G$200,"non effectué"),"",INDEX($B$2:$B$200&amp;$C$2:$C$200,SMALL(IF(($F$2:$F$200=0)*($I$2:$I$200&lt;&gt;"x"),ROW($F$2:$F$200)-1,""),ROW($A3))))</f>
        <v>tulipe6</v>
      </c>
      <c r="Q5" s="24">
        <f t="array" ref="Q5">IF(ROW($A3)&gt;COUNTIF($G$2:$G$200,"non effectué"),"",INDEX($A$2:$A$200,SMALL(IF(($F$2:$F$200=0)*($I$2:$I$200&lt;&gt;"x"),ROW($F$2:$F$200)-1,""),ROW($A3))))</f>
        <v>4572</v>
      </c>
      <c r="S5" s="22" t="str">
        <f t="array" ref="S5">IF(ROW($A3)&gt;COUNTIF($I$2:$I$200,"x"),"",INDEX($B$2:$B$200&amp;$C$2:$C$200,SMALL(IF($I$2:$I$200="x",ROW($F$2:$F$200)-1,""),ROW($A3))))</f>
        <v>tulipe9</v>
      </c>
      <c r="T5" s="22">
        <f t="array" ref="T5">IF(ROW($A3)&gt;COUNTIF($I$2:$I$200,"x"),"",INDEX($A$2:$A$200,SMALL(IF($I$2:$I$200="x",ROW($F$2:$F$200)-1,""),ROW($A3))))</f>
        <v>4575</v>
      </c>
      <c r="U5" s="43">
        <f>IFERROR(VLOOKUP(S5,$D$2:$H$200,5,0),"")</f>
        <v>41773</v>
      </c>
    </row>
    <row r="6" spans="1:22">
      <c r="A6" s="11">
        <f t="shared" si="2"/>
        <v>4571</v>
      </c>
      <c r="B6" s="12" t="s">
        <v>54</v>
      </c>
      <c r="C6" s="13" t="s">
        <v>64</v>
      </c>
      <c r="D6" s="12" t="str">
        <f t="shared" si="0"/>
        <v>tulipe5</v>
      </c>
      <c r="E6" s="12" t="s">
        <v>80</v>
      </c>
      <c r="F6" s="12"/>
      <c r="G6" s="12" t="str">
        <f t="shared" si="1"/>
        <v>non effectué</v>
      </c>
      <c r="H6" s="46"/>
      <c r="I6" s="19"/>
      <c r="K6" s="29" t="str">
        <f t="array" ref="K6">IF(ROW(A4)&gt;COUNT(F$2:F$200),"",INDEX(B$2:B$200&amp;C$2:C$200,SMALL(IF(F$2:F$200&gt;0,ROW(F$2:F$200)-1,""),ROW(A4))))</f>
        <v/>
      </c>
      <c r="L6" s="30" t="str">
        <f t="array" ref="L6">IF(ROW($A4)&gt;COUNT($F$2:$F$200),"",INDEX($A$2:$A$200,SMALL(IF($F$2:$F$200&gt;0,ROW($F$2:$F$200)-1,""),ROW($A4))))</f>
        <v/>
      </c>
      <c r="M6" s="30" t="str">
        <f>IFERROR(VLOOKUP($L6,$A$2:H$200,6,0),"")</f>
        <v/>
      </c>
      <c r="N6" s="35" t="str">
        <f>IFERROR(VLOOKUP($L6,$A$2:I$200,8,0),"")</f>
        <v/>
      </c>
      <c r="P6" s="24" t="str">
        <f t="array" ref="P6">IF(ROW($A4)&gt;COUNTIF($G$2:$G$200,"non effectué"),"",INDEX($B$2:$B$200&amp;$C$2:$C$200,SMALL(IF(($F$2:$F$200=0)*($I$2:$I$200&lt;&gt;"x"),ROW($F$2:$F$200)-1,""),ROW($A4))))</f>
        <v>tulipe7</v>
      </c>
      <c r="Q6" s="24">
        <f t="array" ref="Q6">IF(ROW($A4)&gt;COUNTIF($G$2:$G$200,"non effectué"),"",INDEX($A$2:$A$200,SMALL(IF(($F$2:$F$200=0)*($I$2:$I$200&lt;&gt;"x"),ROW($F$2:$F$200)-1,""),ROW($A4))))</f>
        <v>4573</v>
      </c>
      <c r="S6" s="22" t="str">
        <f t="array" ref="S6">IF(ROW($A4)&gt;COUNTIF($I$2:$I$200,"x"),"",INDEX($B$2:$B$200&amp;$C$2:$C$200,SMALL(IF($I$2:$I$200="x",ROW($F$2:$F$200)-1,""),ROW($A4))))</f>
        <v/>
      </c>
      <c r="T6" s="22" t="str">
        <f t="array" ref="T6">IF(ROW($A4)&gt;COUNTIF($I$2:$I$200,"x"),"",INDEX($A$2:$A$200,SMALL(IF($I$2:$I$200="x",ROW($F$2:$F$200)-1,""),ROW($A4))))</f>
        <v/>
      </c>
      <c r="U6" s="43"/>
      <c r="V6" s="40"/>
    </row>
    <row r="7" spans="1:22">
      <c r="A7" s="11">
        <f t="shared" si="2"/>
        <v>4572</v>
      </c>
      <c r="B7" s="12" t="s">
        <v>54</v>
      </c>
      <c r="C7" s="13" t="s">
        <v>65</v>
      </c>
      <c r="D7" s="12" t="str">
        <f t="shared" si="0"/>
        <v>tulipe6</v>
      </c>
      <c r="E7" s="12" t="s">
        <v>80</v>
      </c>
      <c r="F7" s="12"/>
      <c r="G7" s="12" t="str">
        <f t="shared" si="1"/>
        <v>non effectué</v>
      </c>
      <c r="H7" s="46"/>
      <c r="I7" s="19"/>
      <c r="K7" s="29" t="str">
        <f t="array" ref="K7">IF(ROW(A5)&gt;COUNT(F$2:F$200),"",INDEX(B$2:B$200&amp;C$2:C$200,SMALL(IF(F$2:F$200&gt;0,ROW(F$2:F$200)-1,""),ROW(A5))))</f>
        <v/>
      </c>
      <c r="L7" s="30" t="str">
        <f t="array" ref="L7">IF(ROW($A5)&gt;COUNT($F$2:$F$200),"",INDEX($A$2:$A$200,SMALL(IF($F$2:$F$200&gt;0,ROW($F$2:$F$200)-1,""),ROW($A5))))</f>
        <v/>
      </c>
      <c r="M7" s="30" t="str">
        <f>IFERROR(VLOOKUP($L7,$A$2:H$200,6,0),"")</f>
        <v/>
      </c>
      <c r="N7" s="35" t="str">
        <f>IFERROR(VLOOKUP($L7,$A$2:I$200,8,0),"")</f>
        <v/>
      </c>
      <c r="P7" s="24" t="str">
        <f t="array" ref="P7">IF(ROW($A5)&gt;COUNTIF($G$2:$G$200,"non effectué"),"",INDEX($B$2:$B$200&amp;$C$2:$C$200,SMALL(IF(($F$2:$F$200=0)*($I$2:$I$200&lt;&gt;"x"),ROW($F$2:$F$200)-1,""),ROW($A5))))</f>
        <v>tulipe8</v>
      </c>
      <c r="Q7" s="24">
        <f t="array" ref="Q7">IF(ROW($A5)&gt;COUNTIF($G$2:$G$200,"non effectué"),"",INDEX($A$2:$A$200,SMALL(IF(($F$2:$F$200=0)*($I$2:$I$200&lt;&gt;"x"),ROW($F$2:$F$200)-1,""),ROW($A5))))</f>
        <v>4574</v>
      </c>
      <c r="S7" s="22" t="str">
        <f t="array" ref="S7">IF(ROW($A5)&gt;COUNTIF($I$2:$I$200,"x"),"",INDEX($B$2:$B$200&amp;$C$2:$C$200,SMALL(IF($I$2:$I$200="x",ROW($F$2:$F$200)-1,""),ROW($A5))))</f>
        <v/>
      </c>
      <c r="T7" s="22" t="str">
        <f t="array" ref="T7">IF(ROW($A5)&gt;COUNTIF($I$2:$I$200,"x"),"",INDEX($A$2:$A$200,SMALL(IF($I$2:$I$200="x",ROW($F$2:$F$200)-1,""),ROW($A5))))</f>
        <v/>
      </c>
      <c r="U7" s="43"/>
    </row>
    <row r="8" spans="1:22">
      <c r="A8" s="11">
        <f t="shared" si="2"/>
        <v>4573</v>
      </c>
      <c r="B8" s="12" t="s">
        <v>54</v>
      </c>
      <c r="C8" s="13" t="s">
        <v>66</v>
      </c>
      <c r="D8" s="12" t="str">
        <f t="shared" si="0"/>
        <v>tulipe7</v>
      </c>
      <c r="E8" s="12" t="s">
        <v>80</v>
      </c>
      <c r="F8" s="12"/>
      <c r="G8" s="12" t="str">
        <f t="shared" si="1"/>
        <v>non effectué</v>
      </c>
      <c r="H8" s="46"/>
      <c r="I8" s="19"/>
      <c r="K8" s="29" t="str">
        <f t="array" ref="K8">IF(ROW(A6)&gt;COUNT(F$2:F$200),"",INDEX(B$2:B$200&amp;C$2:C$200,SMALL(IF(F$2:F$200&gt;0,ROW(F$2:F$200)-1,""),ROW(A6))))</f>
        <v/>
      </c>
      <c r="L8" s="30" t="str">
        <f t="array" ref="L8">IF(ROW($A6)&gt;COUNT($F$2:$F$200),"",INDEX($A$2:$A$200,SMALL(IF($F$2:$F$200&gt;0,ROW($F$2:$F$200)-1,""),ROW($A6))))</f>
        <v/>
      </c>
      <c r="M8" s="30" t="str">
        <f>IFERROR(VLOOKUP($L8,$A$2:H$200,6,0),"")</f>
        <v/>
      </c>
      <c r="N8" s="35" t="str">
        <f>IFERROR(VLOOKUP($L8,$A$2:I$200,8,0),"")</f>
        <v/>
      </c>
      <c r="P8" s="24" t="str">
        <f t="array" ref="P8">IF(ROW($A6)&gt;COUNTIF($G$2:$G$200,"non effectué"),"",INDEX($B$2:$B$200&amp;$C$2:$C$200,SMALL(IF(($F$2:$F$200=0)*($I$2:$I$200&lt;&gt;"x"),ROW($F$2:$F$200)-1,""),ROW($A6))))</f>
        <v>tulipe10</v>
      </c>
      <c r="Q8" s="24">
        <f t="array" ref="Q8">IF(ROW($A6)&gt;COUNTIF($G$2:$G$200,"non effectué"),"",INDEX($A$2:$A$200,SMALL(IF(($F$2:$F$200=0)*($I$2:$I$200&lt;&gt;"x"),ROW($F$2:$F$200)-1,""),ROW($A6))))</f>
        <v>4576</v>
      </c>
      <c r="S8" s="22" t="str">
        <f t="array" ref="S8">IF(ROW($A6)&gt;COUNTIF($I$2:$I$200,"x"),"",INDEX($B$2:$B$200&amp;$C$2:$C$200,SMALL(IF($I$2:$I$200="x",ROW($F$2:$F$200)-1,""),ROW($A6))))</f>
        <v/>
      </c>
      <c r="T8" s="22" t="str">
        <f t="array" ref="T8">IF(ROW($A6)&gt;COUNTIF($I$2:$I$200,"x"),"",INDEX($A$2:$A$200,SMALL(IF($I$2:$I$200="x",ROW($F$2:$F$200)-1,""),ROW($A6))))</f>
        <v/>
      </c>
      <c r="U8" s="43"/>
    </row>
    <row r="9" spans="1:22">
      <c r="A9" s="11">
        <f t="shared" si="2"/>
        <v>4574</v>
      </c>
      <c r="B9" s="12" t="s">
        <v>54</v>
      </c>
      <c r="C9" s="13" t="s">
        <v>67</v>
      </c>
      <c r="D9" s="12" t="str">
        <f t="shared" si="0"/>
        <v>tulipe8</v>
      </c>
      <c r="E9" s="12" t="s">
        <v>81</v>
      </c>
      <c r="F9" s="12"/>
      <c r="G9" s="12" t="str">
        <f t="shared" si="1"/>
        <v>non effectué</v>
      </c>
      <c r="H9" s="46"/>
      <c r="I9" s="19"/>
      <c r="K9" s="29" t="str">
        <f t="array" ref="K9">IF(ROW(A7)&gt;COUNT(F$2:F$200),"",INDEX(B$2:B$200&amp;C$2:C$200,SMALL(IF(F$2:F$200&gt;0,ROW(F$2:F$200)-1,""),ROW(A7))))</f>
        <v/>
      </c>
      <c r="L9" s="30" t="str">
        <f t="array" ref="L9">IF(ROW($A7)&gt;COUNT($F$2:$F$200),"",INDEX($A$2:$A$200,SMALL(IF($F$2:$F$200&gt;0,ROW($F$2:$F$200)-1,""),ROW($A7))))</f>
        <v/>
      </c>
      <c r="M9" s="30" t="str">
        <f>IFERROR(VLOOKUP($L9,$A$2:H$200,6,0),"")</f>
        <v/>
      </c>
      <c r="N9" s="35" t="str">
        <f>IFERROR(VLOOKUP($L9,$A$2:I$200,8,0),"")</f>
        <v/>
      </c>
      <c r="P9" s="24" t="str">
        <f t="array" ref="P9">IF(ROW($A7)&gt;COUNTIF($G$2:$G$200,"non effectué"),"",INDEX($B$2:$B$200&amp;$C$2:$C$200,SMALL(IF(($F$2:$F$200=0)*($I$2:$I$200&lt;&gt;"x"),ROW($F$2:$F$200)-1,""),ROW($A7))))</f>
        <v>tulipe11</v>
      </c>
      <c r="Q9" s="24">
        <f t="array" ref="Q9">IF(ROW($A7)&gt;COUNTIF($G$2:$G$200,"non effectué"),"",INDEX($A$2:$A$200,SMALL(IF(($F$2:$F$200=0)*($I$2:$I$200&lt;&gt;"x"),ROW($F$2:$F$200)-1,""),ROW($A7))))</f>
        <v>4577</v>
      </c>
      <c r="S9" s="22" t="str">
        <f t="array" ref="S9">IF(ROW($A7)&gt;COUNTIF($I$2:$I$200,"x"),"",INDEX($B$2:$B$200&amp;$C$2:$C$200,SMALL(IF($I$2:$I$200="x",ROW($F$2:$F$200)-1,""),ROW($A7))))</f>
        <v/>
      </c>
      <c r="T9" s="22" t="str">
        <f t="array" ref="T9">IF(ROW($A7)&gt;COUNTIF($I$2:$I$200,"x"),"",INDEX($A$2:$A$200,SMALL(IF($I$2:$I$200="x",ROW($F$2:$F$200)-1,""),ROW($A7))))</f>
        <v/>
      </c>
      <c r="U9" s="43"/>
    </row>
    <row r="10" spans="1:22">
      <c r="A10" s="11">
        <f t="shared" si="2"/>
        <v>4575</v>
      </c>
      <c r="B10" s="12" t="s">
        <v>54</v>
      </c>
      <c r="C10" s="13" t="s">
        <v>68</v>
      </c>
      <c r="D10" s="12" t="str">
        <f t="shared" si="0"/>
        <v>tulipe9</v>
      </c>
      <c r="E10" s="12" t="s">
        <v>81</v>
      </c>
      <c r="F10" s="12"/>
      <c r="G10" s="12" t="str">
        <f t="shared" si="1"/>
        <v>dispensé</v>
      </c>
      <c r="H10" s="46">
        <v>41773</v>
      </c>
      <c r="I10" s="19" t="s">
        <v>88</v>
      </c>
      <c r="K10" s="29" t="str">
        <f t="array" ref="K10">IF(ROW(A8)&gt;COUNT(F$2:F$200),"",INDEX(B$2:B$200&amp;C$2:C$200,SMALL(IF(F$2:F$200&gt;0,ROW(F$2:F$200)-1,""),ROW(A8))))</f>
        <v/>
      </c>
      <c r="L10" s="30" t="str">
        <f t="array" ref="L10">IF(ROW($A8)&gt;COUNT($F$2:$F$200),"",INDEX($A$2:$A$200,SMALL(IF($F$2:$F$200&gt;0,ROW($F$2:$F$200)-1,""),ROW($A8))))</f>
        <v/>
      </c>
      <c r="M10" s="30" t="str">
        <f>IFERROR(VLOOKUP($L10,$A$2:H$200,6,0),"")</f>
        <v/>
      </c>
      <c r="N10" s="35" t="str">
        <f>IFERROR(VLOOKUP($L10,$A$2:I$200,8,0),"")</f>
        <v/>
      </c>
      <c r="P10" s="24" t="str">
        <f t="array" ref="P10">IF(ROW($A8)&gt;COUNTIF($G$2:$G$200,"non effectué"),"",INDEX($B$2:$B$200&amp;$C$2:$C$200,SMALL(IF(($F$2:$F$200=0)*($I$2:$I$200&lt;&gt;"x"),ROW($F$2:$F$200)-1,""),ROW($A8))))</f>
        <v>tulipe12</v>
      </c>
      <c r="Q10" s="24">
        <f t="array" ref="Q10">IF(ROW($A8)&gt;COUNTIF($G$2:$G$200,"non effectué"),"",INDEX($A$2:$A$200,SMALL(IF(($F$2:$F$200=0)*($I$2:$I$200&lt;&gt;"x"),ROW($F$2:$F$200)-1,""),ROW($A8))))</f>
        <v>4578</v>
      </c>
      <c r="S10" s="22" t="str">
        <f t="array" ref="S10">IF(ROW($A8)&gt;COUNTIF($I$2:$I$200,"x"),"",INDEX($B$2:$B$200&amp;$C$2:$C$200,SMALL(IF($I$2:$I$200="x",ROW($F$2:$F$200)-1,""),ROW($A8))))</f>
        <v/>
      </c>
      <c r="T10" s="22" t="str">
        <f t="array" ref="T10">IF(ROW($A8)&gt;COUNTIF($I$2:$I$200,"x"),"",INDEX($A$2:$A$200,SMALL(IF($I$2:$I$200="x",ROW($F$2:$F$200)-1,""),ROW($A8))))</f>
        <v/>
      </c>
      <c r="U10" s="43"/>
    </row>
    <row r="11" spans="1:22">
      <c r="A11" s="11">
        <f t="shared" si="2"/>
        <v>4576</v>
      </c>
      <c r="B11" s="12" t="s">
        <v>54</v>
      </c>
      <c r="C11" s="13" t="s">
        <v>69</v>
      </c>
      <c r="D11" s="12" t="str">
        <f t="shared" si="0"/>
        <v>tulipe10</v>
      </c>
      <c r="E11" s="12" t="s">
        <v>81</v>
      </c>
      <c r="F11" s="12"/>
      <c r="G11" s="12" t="str">
        <f t="shared" si="1"/>
        <v>non effectué</v>
      </c>
      <c r="H11" s="46"/>
      <c r="I11" s="19"/>
      <c r="K11" s="29" t="str">
        <f t="array" ref="K11">IF(ROW(A9)&gt;COUNT(F$2:F$200),"",INDEX(B$2:B$200&amp;C$2:C$200,SMALL(IF(F$2:F$200&gt;0,ROW(F$2:F$200)-1,""),ROW(A9))))</f>
        <v/>
      </c>
      <c r="L11" s="30" t="str">
        <f t="array" ref="L11">IF(ROW($A9)&gt;COUNT($F$2:$F$200),"",INDEX($A$2:$A$200,SMALL(IF($F$2:$F$200&gt;0,ROW($F$2:$F$200)-1,""),ROW($A9))))</f>
        <v/>
      </c>
      <c r="M11" s="30" t="str">
        <f>IFERROR(VLOOKUP($L11,$A$2:H$200,6,0),"")</f>
        <v/>
      </c>
      <c r="N11" s="35" t="str">
        <f>IFERROR(VLOOKUP($L11,$A$2:I$200,8,0),"")</f>
        <v/>
      </c>
      <c r="P11" s="24" t="str">
        <f t="array" ref="P11">IF(ROW($A9)&gt;COUNTIF($G$2:$G$200,"non effectué"),"",INDEX($B$2:$B$200&amp;$C$2:$C$200,SMALL(IF(($F$2:$F$200=0)*($I$2:$I$200&lt;&gt;"x"),ROW($F$2:$F$200)-1,""),ROW($A9))))</f>
        <v>tulipe13</v>
      </c>
      <c r="Q11" s="24">
        <f t="array" ref="Q11">IF(ROW($A9)&gt;COUNTIF($G$2:$G$200,"non effectué"),"",INDEX($A$2:$A$200,SMALL(IF(($F$2:$F$200=0)*($I$2:$I$200&lt;&gt;"x"),ROW($F$2:$F$200)-1,""),ROW($A9))))</f>
        <v>4579</v>
      </c>
      <c r="S11" s="22" t="str">
        <f t="array" ref="S11">IF(ROW($A9)&gt;COUNTIF($I$2:$I$200,"x"),"",INDEX($B$2:$B$200&amp;$C$2:$C$200,SMALL(IF($I$2:$I$200="x",ROW($F$2:$F$200)-1,""),ROW($A9))))</f>
        <v/>
      </c>
      <c r="T11" s="22" t="str">
        <f t="array" ref="T11">IF(ROW($A9)&gt;COUNTIF($I$2:$I$200,"x"),"",INDEX($A$2:$A$200,SMALL(IF($I$2:$I$200="x",ROW($F$2:$F$200)-1,""),ROW($A9))))</f>
        <v/>
      </c>
      <c r="U11" s="43"/>
    </row>
    <row r="12" spans="1:22">
      <c r="A12" s="11">
        <f t="shared" si="2"/>
        <v>4577</v>
      </c>
      <c r="B12" s="12" t="s">
        <v>54</v>
      </c>
      <c r="C12" s="13" t="s">
        <v>70</v>
      </c>
      <c r="D12" s="12" t="str">
        <f t="shared" si="0"/>
        <v>tulipe11</v>
      </c>
      <c r="E12" s="12" t="s">
        <v>82</v>
      </c>
      <c r="F12" s="12"/>
      <c r="G12" s="12" t="str">
        <f t="shared" si="1"/>
        <v>non effectué</v>
      </c>
      <c r="H12" s="46"/>
      <c r="I12" s="19"/>
      <c r="K12" s="29" t="str">
        <f t="array" ref="K12">IF(ROW(A10)&gt;COUNT(F$2:F$200),"",INDEX(B$2:B$200&amp;C$2:C$200,SMALL(IF(F$2:F$200&gt;0,ROW(F$2:F$200)-1,""),ROW(A10))))</f>
        <v/>
      </c>
      <c r="L12" s="30" t="str">
        <f t="array" ref="L12">IF(ROW($A10)&gt;COUNT($F$2:$F$200),"",INDEX($A$2:$A$200,SMALL(IF($F$2:$F$200&gt;0,ROW($F$2:$F$200)-1,""),ROW($A10))))</f>
        <v/>
      </c>
      <c r="M12" s="30" t="str">
        <f>IFERROR(VLOOKUP($L12,$A$2:H$200,6,0),"")</f>
        <v/>
      </c>
      <c r="N12" s="35" t="str">
        <f>IFERROR(VLOOKUP($L12,$A$2:I$200,8,0),"")</f>
        <v/>
      </c>
      <c r="P12" s="24" t="str">
        <f t="array" ref="P12">IF(ROW($A10)&gt;COUNTIF($G$2:$G$200,"non effectué"),"",INDEX($B$2:$B$200&amp;$C$2:$C$200,SMALL(IF(($F$2:$F$200=0)*($I$2:$I$200&lt;&gt;"x"),ROW($F$2:$F$200)-1,""),ROW($A10))))</f>
        <v>tulipe14</v>
      </c>
      <c r="Q12" s="24">
        <f t="array" ref="Q12">IF(ROW($A10)&gt;COUNTIF($G$2:$G$200,"non effectué"),"",INDEX($A$2:$A$200,SMALL(IF(($F$2:$F$200=0)*($I$2:$I$200&lt;&gt;"x"),ROW($F$2:$F$200)-1,""),ROW($A10))))</f>
        <v>4580</v>
      </c>
      <c r="S12" s="22" t="str">
        <f t="array" ref="S12">IF(ROW($A10)&gt;COUNTIF($I$2:$I$200,"x"),"",INDEX($B$2:$B$200&amp;$C$2:$C$200,SMALL(IF($I$2:$I$200="x",ROW($F$2:$F$200)-1,""),ROW($A10))))</f>
        <v/>
      </c>
      <c r="T12" s="22" t="str">
        <f t="array" ref="T12">IF(ROW($A10)&gt;COUNTIF($I$2:$I$200,"x"),"",INDEX($A$2:$A$200,SMALL(IF($I$2:$I$200="x",ROW($F$2:$F$200)-1,""),ROW($A10))))</f>
        <v/>
      </c>
      <c r="U12" s="43"/>
    </row>
    <row r="13" spans="1:22">
      <c r="A13" s="11">
        <f t="shared" si="2"/>
        <v>4578</v>
      </c>
      <c r="B13" s="12" t="s">
        <v>54</v>
      </c>
      <c r="C13" s="13" t="s">
        <v>71</v>
      </c>
      <c r="D13" s="12" t="str">
        <f t="shared" si="0"/>
        <v>tulipe12</v>
      </c>
      <c r="E13" s="12" t="s">
        <v>82</v>
      </c>
      <c r="F13" s="12"/>
      <c r="G13" s="12" t="str">
        <f t="shared" si="1"/>
        <v>non effectué</v>
      </c>
      <c r="H13" s="46"/>
      <c r="I13" s="19"/>
      <c r="K13" s="29" t="str">
        <f t="array" ref="K13">IF(ROW(A11)&gt;COUNT(F$2:F$200),"",INDEX(B$2:B$200&amp;C$2:C$200,SMALL(IF(F$2:F$200&gt;0,ROW(F$2:F$200)-1,""),ROW(A11))))</f>
        <v/>
      </c>
      <c r="L13" s="30" t="str">
        <f t="array" ref="L13">IF(ROW($A11)&gt;COUNT($F$2:$F$200),"",INDEX($A$2:$A$200,SMALL(IF($F$2:$F$200&gt;0,ROW($F$2:$F$200)-1,""),ROW($A11))))</f>
        <v/>
      </c>
      <c r="M13" s="30" t="str">
        <f>IFERROR(VLOOKUP($L13,$A$2:H$200,6,0),"")</f>
        <v/>
      </c>
      <c r="N13" s="35" t="str">
        <f>IFERROR(VLOOKUP($L13,$A$2:I$200,8,0),"")</f>
        <v/>
      </c>
      <c r="P13" s="24" t="str">
        <f t="array" ref="P13">IF(ROW($A11)&gt;COUNTIF($G$2:$G$200,"non effectué"),"",INDEX($B$2:$B$200&amp;$C$2:$C$200,SMALL(IF(($F$2:$F$200=0)*($I$2:$I$200&lt;&gt;"x"),ROW($F$2:$F$200)-1,""),ROW($A11))))</f>
        <v>tulipe15</v>
      </c>
      <c r="Q13" s="24">
        <f t="array" ref="Q13">IF(ROW($A11)&gt;COUNTIF($G$2:$G$200,"non effectué"),"",INDEX($A$2:$A$200,SMALL(IF(($F$2:$F$200=0)*($I$2:$I$200&lt;&gt;"x"),ROW($F$2:$F$200)-1,""),ROW($A11))))</f>
        <v>4581</v>
      </c>
      <c r="S13" s="22" t="str">
        <f t="array" ref="S13">IF(ROW($A11)&gt;COUNTIF($I$2:$I$200,"x"),"",INDEX($B$2:$B$200&amp;$C$2:$C$200,SMALL(IF($I$2:$I$200="x",ROW($F$2:$F$200)-1,""),ROW($A11))))</f>
        <v/>
      </c>
      <c r="T13" s="22" t="str">
        <f t="array" ref="T13">IF(ROW($A11)&gt;COUNTIF($I$2:$I$200,"x"),"",INDEX($A$2:$A$200,SMALL(IF($I$2:$I$200="x",ROW($F$2:$F$200)-1,""),ROW($A11))))</f>
        <v/>
      </c>
      <c r="U13" s="43"/>
    </row>
    <row r="14" spans="1:22">
      <c r="A14" s="11">
        <f t="shared" si="2"/>
        <v>4579</v>
      </c>
      <c r="B14" s="12" t="s">
        <v>54</v>
      </c>
      <c r="C14" s="13" t="s">
        <v>72</v>
      </c>
      <c r="D14" s="12" t="str">
        <f t="shared" si="0"/>
        <v>tulipe13</v>
      </c>
      <c r="E14" s="12" t="s">
        <v>82</v>
      </c>
      <c r="F14" s="12"/>
      <c r="G14" s="12" t="str">
        <f t="shared" si="1"/>
        <v>non effectué</v>
      </c>
      <c r="H14" s="46"/>
      <c r="I14" s="19"/>
      <c r="K14" s="29" t="str">
        <f t="array" ref="K14">IF(ROW(A12)&gt;COUNT(F$2:F$200),"",INDEX(B$2:B$200&amp;C$2:C$200,SMALL(IF(F$2:F$200&gt;0,ROW(F$2:F$200)-1,""),ROW(A12))))</f>
        <v/>
      </c>
      <c r="L14" s="30" t="str">
        <f t="array" ref="L14">IF(ROW($A12)&gt;COUNT($F$2:$F$200),"",INDEX($A$2:$A$200,SMALL(IF($F$2:$F$200&gt;0,ROW($F$2:$F$200)-1,""),ROW($A12))))</f>
        <v/>
      </c>
      <c r="M14" s="30" t="str">
        <f>IFERROR(VLOOKUP($L14,$A$2:H$200,6,0),"")</f>
        <v/>
      </c>
      <c r="N14" s="35" t="str">
        <f>IFERROR(VLOOKUP($L14,$A$2:I$200,8,0),"")</f>
        <v/>
      </c>
      <c r="P14" s="24" t="str">
        <f t="array" ref="P14">IF(ROW($A12)&gt;COUNTIF($G$2:$G$200,"non effectué"),"",INDEX($B$2:$B$200&amp;$C$2:$C$200,SMALL(IF(($F$2:$F$200=0)*($I$2:$I$200&lt;&gt;"x"),ROW($F$2:$F$200)-1,""),ROW($A12))))</f>
        <v>tulipe16</v>
      </c>
      <c r="Q14" s="24">
        <f t="array" ref="Q14">IF(ROW($A12)&gt;COUNTIF($G$2:$G$200,"non effectué"),"",INDEX($A$2:$A$200,SMALL(IF(($F$2:$F$200=0)*($I$2:$I$200&lt;&gt;"x"),ROW($F$2:$F$200)-1,""),ROW($A12))))</f>
        <v>4582</v>
      </c>
      <c r="S14" s="22" t="str">
        <f t="array" ref="S14">IF(ROW($A12)&gt;COUNTIF($I$2:$I$200,"x"),"",INDEX($B$2:$B$200&amp;$C$2:$C$200,SMALL(IF($I$2:$I$200="x",ROW($F$2:$F$200)-1,""),ROW($A12))))</f>
        <v/>
      </c>
      <c r="T14" s="22" t="str">
        <f t="array" ref="T14">IF(ROW($A12)&gt;COUNTIF($I$2:$I$200,"x"),"",INDEX($A$2:$A$200,SMALL(IF($I$2:$I$200="x",ROW($F$2:$F$200)-1,""),ROW($A12))))</f>
        <v/>
      </c>
      <c r="U14" s="43"/>
    </row>
    <row r="15" spans="1:22">
      <c r="A15" s="11">
        <f t="shared" si="2"/>
        <v>4580</v>
      </c>
      <c r="B15" s="12" t="s">
        <v>54</v>
      </c>
      <c r="C15" s="13" t="s">
        <v>73</v>
      </c>
      <c r="D15" s="12" t="str">
        <f t="shared" si="0"/>
        <v>tulipe14</v>
      </c>
      <c r="E15" s="12" t="s">
        <v>80</v>
      </c>
      <c r="F15" s="12"/>
      <c r="G15" s="12" t="str">
        <f t="shared" si="1"/>
        <v>non effectué</v>
      </c>
      <c r="H15" s="46"/>
      <c r="I15" s="19"/>
      <c r="K15" s="29" t="str">
        <f t="array" ref="K15">IF(ROW(A13)&gt;COUNT(F$2:F$200),"",INDEX(B$2:B$200&amp;C$2:C$200,SMALL(IF(F$2:F$200&gt;0,ROW(F$2:F$200)-1,""),ROW(A13))))</f>
        <v/>
      </c>
      <c r="L15" s="30" t="str">
        <f t="array" ref="L15">IF(ROW($A13)&gt;COUNT($F$2:$F$200),"",INDEX($A$2:$A$200,SMALL(IF($F$2:$F$200&gt;0,ROW($F$2:$F$200)-1,""),ROW($A13))))</f>
        <v/>
      </c>
      <c r="M15" s="30" t="str">
        <f>IFERROR(VLOOKUP($L15,$A$2:H$200,6,0),"")</f>
        <v/>
      </c>
      <c r="N15" s="35" t="str">
        <f>IFERROR(VLOOKUP($L15,$A$2:I$200,8,0),"")</f>
        <v/>
      </c>
      <c r="P15" s="24" t="str">
        <f t="array" ref="P15">IF(ROW($A13)&gt;COUNTIF($G$2:$G$200,"non effectué"),"",INDEX($B$2:$B$200&amp;$C$2:$C$200,SMALL(IF(($F$2:$F$200=0)*($I$2:$I$200&lt;&gt;"x"),ROW($F$2:$F$200)-1,""),ROW($A13))))</f>
        <v>tulipe18</v>
      </c>
      <c r="Q15" s="24">
        <f t="array" ref="Q15">IF(ROW($A13)&gt;COUNTIF($G$2:$G$200,"non effectué"),"",INDEX($A$2:$A$200,SMALL(IF(($F$2:$F$200=0)*($I$2:$I$200&lt;&gt;"x"),ROW($F$2:$F$200)-1,""),ROW($A13))))</f>
        <v>4584</v>
      </c>
      <c r="S15" s="22" t="str">
        <f t="array" ref="S15">IF(ROW($A13)&gt;COUNTIF($I$2:$I$200,"x"),"",INDEX($B$2:$B$200&amp;$C$2:$C$200,SMALL(IF($I$2:$I$200="x",ROW($F$2:$F$200)-1,""),ROW($A13))))</f>
        <v/>
      </c>
      <c r="T15" s="22" t="str">
        <f t="array" ref="T15">IF(ROW($A13)&gt;COUNTIF($I$2:$I$200,"x"),"",INDEX($A$2:$A$200,SMALL(IF($I$2:$I$200="x",ROW($F$2:$F$200)-1,""),ROW($A13))))</f>
        <v/>
      </c>
      <c r="U15" s="43"/>
    </row>
    <row r="16" spans="1:22">
      <c r="A16" s="11">
        <f t="shared" si="2"/>
        <v>4581</v>
      </c>
      <c r="B16" s="12" t="s">
        <v>54</v>
      </c>
      <c r="C16" s="13" t="s">
        <v>74</v>
      </c>
      <c r="D16" s="12" t="str">
        <f t="shared" si="0"/>
        <v>tulipe15</v>
      </c>
      <c r="E16" s="12" t="s">
        <v>80</v>
      </c>
      <c r="F16" s="12"/>
      <c r="G16" s="12" t="str">
        <f t="shared" si="1"/>
        <v>non effectué</v>
      </c>
      <c r="H16" s="46"/>
      <c r="I16" s="19"/>
      <c r="K16" s="29" t="str">
        <f t="array" ref="K16">IF(ROW(A14)&gt;COUNT(F$2:F$200),"",INDEX(B$2:B$200&amp;C$2:C$200,SMALL(IF(F$2:F$200&gt;0,ROW(F$2:F$200)-1,""),ROW(A14))))</f>
        <v/>
      </c>
      <c r="L16" s="30" t="str">
        <f t="array" ref="L16">IF(ROW($A14)&gt;COUNT($F$2:$F$200),"",INDEX($A$2:$A$200,SMALL(IF($F$2:$F$200&gt;0,ROW($F$2:$F$200)-1,""),ROW($A14))))</f>
        <v/>
      </c>
      <c r="M16" s="30" t="str">
        <f>IFERROR(VLOOKUP($L16,$A$2:H$200,6,0),"")</f>
        <v/>
      </c>
      <c r="N16" s="35" t="str">
        <f>IFERROR(VLOOKUP($L16,$A$2:I$200,8,0),"")</f>
        <v/>
      </c>
      <c r="P16" s="24" t="str">
        <f t="array" ref="P16">IF(ROW($A14)&gt;COUNTIF($G$2:$G$200,"non effectué"),"",INDEX($B$2:$B$200&amp;$C$2:$C$200,SMALL(IF(($F$2:$F$200=0)*($I$2:$I$200&lt;&gt;"x"),ROW($F$2:$F$200)-1,""),ROW($A14))))</f>
        <v>tulipe19</v>
      </c>
      <c r="Q16" s="24">
        <f t="array" ref="Q16">IF(ROW($A14)&gt;COUNTIF($G$2:$G$200,"non effectué"),"",INDEX($A$2:$A$200,SMALL(IF(($F$2:$F$200=0)*($I$2:$I$200&lt;&gt;"x"),ROW($F$2:$F$200)-1,""),ROW($A14))))</f>
        <v>4585</v>
      </c>
      <c r="S16" s="22" t="str">
        <f t="array" ref="S16">IF(ROW($A14)&gt;COUNTIF($I$2:$I$200,"x"),"",INDEX($B$2:$B$200&amp;$C$2:$C$200,SMALL(IF($I$2:$I$200="x",ROW($F$2:$F$200)-1,""),ROW($A14))))</f>
        <v/>
      </c>
      <c r="T16" s="22" t="str">
        <f t="array" ref="T16">IF(ROW($A14)&gt;COUNTIF($I$2:$I$200,"x"),"",INDEX($A$2:$A$200,SMALL(IF($I$2:$I$200="x",ROW($F$2:$F$200)-1,""),ROW($A14))))</f>
        <v/>
      </c>
      <c r="U16" s="43"/>
    </row>
    <row r="17" spans="1:21">
      <c r="A17" s="11">
        <f t="shared" si="2"/>
        <v>4582</v>
      </c>
      <c r="B17" s="12" t="s">
        <v>54</v>
      </c>
      <c r="C17" s="13" t="s">
        <v>75</v>
      </c>
      <c r="D17" s="12" t="str">
        <f t="shared" si="0"/>
        <v>tulipe16</v>
      </c>
      <c r="E17" s="12" t="s">
        <v>80</v>
      </c>
      <c r="F17" s="12"/>
      <c r="G17" s="12" t="str">
        <f t="shared" si="1"/>
        <v>non effectué</v>
      </c>
      <c r="H17" s="46"/>
      <c r="I17" s="19"/>
      <c r="K17" s="29" t="str">
        <f t="array" ref="K17">IF(ROW(A15)&gt;COUNT(F$2:F$200),"",INDEX(B$2:B$200&amp;C$2:C$200,SMALL(IF(F$2:F$200&gt;0,ROW(F$2:F$200)-1,""),ROW(A15))))</f>
        <v/>
      </c>
      <c r="L17" s="30" t="str">
        <f t="array" ref="L17">IF(ROW($A15)&gt;COUNT($F$2:$F$200),"",INDEX($A$2:$A$200,SMALL(IF($F$2:$F$200&gt;0,ROW($F$2:$F$200)-1,""),ROW($A15))))</f>
        <v/>
      </c>
      <c r="M17" s="30" t="str">
        <f>IFERROR(VLOOKUP($L17,$A$2:H$200,6,0),"")</f>
        <v/>
      </c>
      <c r="N17" s="35" t="str">
        <f>IFERROR(VLOOKUP($L17,$A$2:I$200,8,0),"")</f>
        <v/>
      </c>
      <c r="P17" s="24" t="str">
        <f t="array" ref="P17">IF(ROW($A15)&gt;COUNTIF($G$2:$G$200,"non effectué"),"",INDEX($B$2:$B$200&amp;$C$2:$C$200,SMALL(IF(($F$2:$F$200=0)*($I$2:$I$200&lt;&gt;"x"),ROW($F$2:$F$200)-1,""),ROW($A15))))</f>
        <v/>
      </c>
      <c r="Q17" s="24" t="str">
        <f t="array" ref="Q17">IF(ROW($A15)&gt;COUNTIF($G$2:$G$200,"non effectué"),"",INDEX($A$2:$A$200,SMALL(IF(($F$2:$F$200=0)*($I$2:$I$200&lt;&gt;"x"),ROW($F$2:$F$200)-1,""),ROW($A15))))</f>
        <v/>
      </c>
      <c r="S17" s="22" t="str">
        <f t="array" ref="S17">IF(ROW($A15)&gt;COUNTIF($I$2:$I$200,"x"),"",INDEX($B$2:$B$200&amp;$C$2:$C$200,SMALL(IF($I$2:$I$200="x",ROW($F$2:$F$200)-1,""),ROW($A15))))</f>
        <v/>
      </c>
      <c r="T17" s="22" t="str">
        <f t="array" ref="T17">IF(ROW($A15)&gt;COUNTIF($I$2:$I$200,"x"),"",INDEX($A$2:$A$200,SMALL(IF($I$2:$I$200="x",ROW($F$2:$F$200)-1,""),ROW($A15))))</f>
        <v/>
      </c>
      <c r="U17" s="43"/>
    </row>
    <row r="18" spans="1:21">
      <c r="A18" s="11">
        <f t="shared" si="2"/>
        <v>4583</v>
      </c>
      <c r="B18" s="12" t="s">
        <v>54</v>
      </c>
      <c r="C18" s="13" t="s">
        <v>76</v>
      </c>
      <c r="D18" s="12" t="str">
        <f t="shared" si="0"/>
        <v>tulipe17</v>
      </c>
      <c r="E18" s="12" t="s">
        <v>80</v>
      </c>
      <c r="F18" s="12">
        <v>0.75</v>
      </c>
      <c r="G18" s="12" t="str">
        <f t="shared" si="1"/>
        <v>effectué</v>
      </c>
      <c r="H18" s="46">
        <v>41781</v>
      </c>
      <c r="I18" s="19"/>
      <c r="K18" s="29" t="str">
        <f t="array" ref="K18">IF(ROW(A16)&gt;COUNT(F$2:F$200),"",INDEX(B$2:B$200&amp;C$2:C$200,SMALL(IF(F$2:F$200&gt;0,ROW(F$2:F$200)-1,""),ROW(A16))))</f>
        <v/>
      </c>
      <c r="L18" s="30" t="str">
        <f t="array" ref="L18">IF(ROW($A16)&gt;COUNT($F$2:$F$200),"",INDEX($A$2:$A$200,SMALL(IF($F$2:$F$200&gt;0,ROW($F$2:$F$200)-1,""),ROW($A16))))</f>
        <v/>
      </c>
      <c r="M18" s="30" t="str">
        <f>IFERROR(VLOOKUP($L18,$A$2:H$200,6,0),"")</f>
        <v/>
      </c>
      <c r="N18" s="35" t="str">
        <f>IFERROR(VLOOKUP($L18,$A$2:I$200,8,0),"")</f>
        <v/>
      </c>
      <c r="P18" s="24" t="str">
        <f t="array" ref="P18">IF(ROW($A16)&gt;COUNTIF($G$2:$G$200,"non effectué"),"",INDEX($B$2:$B$200&amp;$C$2:$C$200,SMALL(IF(($F$2:$F$200=0)*($I$2:$I$200&lt;&gt;"x"),ROW($F$2:$F$200)-1,""),ROW($A16))))</f>
        <v/>
      </c>
      <c r="Q18" s="24" t="str">
        <f t="array" ref="Q18">IF(ROW($A16)&gt;COUNTIF($G$2:$G$200,"non effectué"),"",INDEX($A$2:$A$200,SMALL(IF(($F$2:$F$200=0)*($I$2:$I$200&lt;&gt;"x"),ROW($F$2:$F$200)-1,""),ROW($A16))))</f>
        <v/>
      </c>
      <c r="S18" s="22" t="str">
        <f t="array" ref="S18">IF(ROW($A16)&gt;COUNTIF($I$2:$I$200,"x"),"",INDEX($B$2:$B$200&amp;$C$2:$C$200,SMALL(IF($I$2:$I$200="x",ROW($F$2:$F$200)-1,""),ROW($A16))))</f>
        <v/>
      </c>
      <c r="T18" s="22" t="str">
        <f t="array" ref="T18">IF(ROW($A16)&gt;COUNTIF($I$2:$I$200,"x"),"",INDEX($A$2:$A$200,SMALL(IF($I$2:$I$200="x",ROW($F$2:$F$200)-1,""),ROW($A16))))</f>
        <v/>
      </c>
      <c r="U18" s="43"/>
    </row>
    <row r="19" spans="1:21">
      <c r="A19" s="11">
        <f t="shared" si="2"/>
        <v>4584</v>
      </c>
      <c r="B19" s="12" t="s">
        <v>54</v>
      </c>
      <c r="C19" s="13" t="s">
        <v>77</v>
      </c>
      <c r="D19" s="12" t="str">
        <f t="shared" si="0"/>
        <v>tulipe18</v>
      </c>
      <c r="E19" s="12" t="s">
        <v>82</v>
      </c>
      <c r="F19" s="12"/>
      <c r="G19" s="12" t="str">
        <f t="shared" si="1"/>
        <v>non effectué</v>
      </c>
      <c r="H19" s="46"/>
      <c r="I19" s="19"/>
      <c r="K19" s="29" t="str">
        <f t="array" ref="K19">IF(ROW(A17)&gt;COUNT(F$2:F$200),"",INDEX(B$2:B$200&amp;C$2:C$200,SMALL(IF(F$2:F$200&gt;0,ROW(F$2:F$200)-1,""),ROW(A17))))</f>
        <v/>
      </c>
      <c r="L19" s="30" t="str">
        <f t="array" ref="L19">IF(ROW($A17)&gt;COUNT($F$2:$F$200),"",INDEX($A$2:$A$200,SMALL(IF($F$2:$F$200&gt;0,ROW($F$2:$F$200)-1,""),ROW($A17))))</f>
        <v/>
      </c>
      <c r="M19" s="30" t="str">
        <f>IFERROR(VLOOKUP($L19,$A$2:H$200,6,0),"")</f>
        <v/>
      </c>
      <c r="N19" s="35" t="str">
        <f>IFERROR(VLOOKUP($L19,$A$2:I$200,8,0),"")</f>
        <v/>
      </c>
      <c r="P19" s="24" t="str">
        <f t="array" ref="P19">IF(ROW($A17)&gt;COUNTIF($G$2:$G$200,"non effectué"),"",INDEX($B$2:$B$200&amp;$C$2:$C$200,SMALL(IF(($F$2:$F$200=0)*($I$2:$I$200&lt;&gt;"x"),ROW($F$2:$F$200)-1,""),ROW($A17))))</f>
        <v/>
      </c>
      <c r="Q19" s="24" t="str">
        <f t="array" ref="Q19">IF(ROW($A17)&gt;COUNTIF($G$2:$G$200,"non effectué"),"",INDEX($A$2:$A$200,SMALL(IF(($F$2:$F$200=0)*($I$2:$I$200&lt;&gt;"x"),ROW($F$2:$F$200)-1,""),ROW($A17))))</f>
        <v/>
      </c>
      <c r="S19" s="22" t="str">
        <f t="array" ref="S19">IF(ROW($A17)&gt;COUNTIF($I$2:$I$200,"x"),"",INDEX($B$2:$B$200&amp;$C$2:$C$200,SMALL(IF($I$2:$I$200="x",ROW($F$2:$F$200)-1,""),ROW($A17))))</f>
        <v/>
      </c>
      <c r="T19" s="22" t="str">
        <f t="array" ref="T19">IF(ROW($A17)&gt;COUNTIF($I$2:$I$200,"x"),"",INDEX($A$2:$A$200,SMALL(IF($I$2:$I$200="x",ROW($F$2:$F$200)-1,""),ROW($A17))))</f>
        <v/>
      </c>
      <c r="U19" s="43"/>
    </row>
    <row r="20" spans="1:21">
      <c r="A20" s="14">
        <f t="shared" si="2"/>
        <v>4585</v>
      </c>
      <c r="B20" s="15" t="s">
        <v>54</v>
      </c>
      <c r="C20" s="16" t="s">
        <v>78</v>
      </c>
      <c r="D20" s="15" t="str">
        <f t="shared" si="0"/>
        <v>tulipe19</v>
      </c>
      <c r="E20" s="15" t="s">
        <v>81</v>
      </c>
      <c r="F20" s="15"/>
      <c r="G20" s="12" t="str">
        <f t="shared" si="1"/>
        <v>non effectué</v>
      </c>
      <c r="H20" s="47"/>
      <c r="I20" s="20"/>
      <c r="K20" s="31" t="str">
        <f t="array" ref="K20">IF(ROW(A18)&gt;COUNT(F$2:F$200),"",INDEX(B$2:B$200&amp;C$2:C$200,SMALL(IF(F$2:F$200&gt;0,ROW(F$2:F$200)-1,""),ROW(A18))))</f>
        <v/>
      </c>
      <c r="L20" s="32" t="str">
        <f t="array" ref="L20">IF(ROW($A18)&gt;COUNT($F$2:$F$200),"",INDEX($A$2:$A$200,SMALL(IF($F$2:$F$200&gt;0,ROW($F$2:$F$200)-1,""),ROW($A18))))</f>
        <v/>
      </c>
      <c r="M20" s="32" t="str">
        <f>IFERROR(VLOOKUP($L20,$A$2:H$200,6,0),"")</f>
        <v/>
      </c>
      <c r="N20" s="35" t="str">
        <f>IFERROR(VLOOKUP($L20,$A$2:I$200,8,0),"")</f>
        <v/>
      </c>
      <c r="P20" s="24" t="str">
        <f t="array" ref="P20">IF(ROW($A18)&gt;COUNTIF($G$2:$G$200,"non effectué"),"",INDEX($B$2:$B$200&amp;$C$2:$C$200,SMALL(IF(($F$2:$F$200=0)*($I$2:$I$200&lt;&gt;"x"),ROW($F$2:$F$200)-1,""),ROW($A18))))</f>
        <v/>
      </c>
      <c r="Q20" s="24" t="str">
        <f t="array" ref="Q20">IF(ROW($A18)&gt;COUNTIF($G$2:$G$200,"non effectué"),"",INDEX($A$2:$A$200,SMALL(IF(($F$2:$F$200=0)*($I$2:$I$200&lt;&gt;"x"),ROW($F$2:$F$200)-1,""),ROW($A18))))</f>
        <v/>
      </c>
      <c r="S20" s="22" t="str">
        <f t="array" ref="S20">IF(ROW($A18)&gt;COUNTIF($I$2:$I$200,"x"),"",INDEX($B$2:$B$200&amp;$C$2:$C$200,SMALL(IF($I$2:$I$200="x",ROW($F$2:$F$200)-1,""),ROW($A18))))</f>
        <v/>
      </c>
      <c r="T20" s="22" t="str">
        <f t="array" ref="T20">IF(ROW($A18)&gt;COUNTIF($I$2:$I$200,"x"),"",INDEX($A$2:$A$200,SMALL(IF($I$2:$I$200="x",ROW($F$2:$F$200)-1,""),ROW($A18))))</f>
        <v/>
      </c>
      <c r="U20" s="44"/>
    </row>
  </sheetData>
  <conditionalFormatting sqref="G2">
    <cfRule type="cellIs" dxfId="5" priority="4" operator="equal">
      <formula>"dispensé"</formula>
    </cfRule>
    <cfRule type="cellIs" dxfId="4" priority="5" operator="equal">
      <formula>"effectué"</formula>
    </cfRule>
    <cfRule type="cellIs" dxfId="3" priority="6" operator="equal">
      <formula>"non effectué"</formula>
    </cfRule>
  </conditionalFormatting>
  <conditionalFormatting sqref="G3:G20">
    <cfRule type="cellIs" dxfId="2" priority="1" operator="equal">
      <formula>"dispensé"</formula>
    </cfRule>
    <cfRule type="cellIs" dxfId="1" priority="2" operator="equal">
      <formula>"effectué"</formula>
    </cfRule>
    <cfRule type="cellIs" dxfId="0" priority="3" operator="equal">
      <formula>"non effectué"</formula>
    </cfRule>
  </conditionalFormatting>
  <dataValidations count="1">
    <dataValidation type="list" allowBlank="1" showInputMessage="1" showErrorMessage="1" sqref="E2:E20">
      <formula1>"equipe 1,equipe 2,equipe 3"</formula1>
    </dataValidation>
  </dataValidations>
  <pageMargins left="0.7" right="0.7" top="0.75" bottom="0.75" header="0.3" footer="0.3"/>
  <pageSetup paperSize="9" orientation="portrait" horizontalDpi="4294967292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proposition de tulipe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tulipe</dc:creator>
  <cp:lastModifiedBy>tulipe</cp:lastModifiedBy>
  <dcterms:created xsi:type="dcterms:W3CDTF">2014-07-05T10:53:20Z</dcterms:created>
  <dcterms:modified xsi:type="dcterms:W3CDTF">2014-07-06T14:10:53Z</dcterms:modified>
</cp:coreProperties>
</file>