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4380" windowHeight="3770" activeTab="1"/>
  </bookViews>
  <sheets>
    <sheet name="Info clients" sheetId="13" r:id="rId1"/>
    <sheet name="Lundi " sheetId="1" r:id="rId2"/>
    <sheet name="param" sheetId="14" r:id="rId3"/>
  </sheets>
  <definedNames>
    <definedName name="_xlnm._FilterDatabase" localSheetId="0" hidden="1">'Info clients'!$A$1:$X$2</definedName>
    <definedName name="_xlnm._FilterDatabase" localSheetId="1" hidden="1">'Lundi '!$A$4:$J$154</definedName>
    <definedName name="bdd">param!$C$10:$H$14</definedName>
    <definedName name="bdpot">OFFSET(param!$L$1:$N$1,,,ROWS(listeclient))</definedName>
    <definedName name="CA_mois" localSheetId="0">'Lundi '!$H$4</definedName>
    <definedName name="CAMOIS">'Info clients'!$N$1:$X$1</definedName>
    <definedName name="codeclient">OFFSET(coldept,,-13,)</definedName>
    <definedName name="coldept">'Info clients'!$N$2:$N$108</definedName>
    <definedName name="indexmois">'Info clients'!$N$1:$X$1</definedName>
    <definedName name="joursem">param!$C$2:$H$6</definedName>
    <definedName name="listeclient">OFFSET(param!$L$1,,,COUNTIF(param!$L:$L,"&gt;0"))</definedName>
    <definedName name="mois">param!$J$1:$J$12</definedName>
    <definedName name="potentielannu">OFFSET(coldept,,-7,)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32" i="1"/>
  <c r="G532"/>
  <c r="H531"/>
  <c r="G531"/>
  <c r="H530"/>
  <c r="G530"/>
  <c r="H529"/>
  <c r="G529"/>
  <c r="H528"/>
  <c r="G528"/>
  <c r="H527"/>
  <c r="G527"/>
  <c r="H526"/>
  <c r="G526"/>
  <c r="H525"/>
  <c r="G525"/>
  <c r="H524"/>
  <c r="G524"/>
  <c r="H523"/>
  <c r="G523"/>
  <c r="H522"/>
  <c r="G522"/>
  <c r="H521"/>
  <c r="G521"/>
  <c r="H520"/>
  <c r="G520"/>
  <c r="H519"/>
  <c r="G519"/>
  <c r="H505"/>
  <c r="G505"/>
  <c r="H504"/>
  <c r="G504"/>
  <c r="H503"/>
  <c r="G503"/>
  <c r="H502"/>
  <c r="G502"/>
  <c r="H501"/>
  <c r="G501"/>
  <c r="H500"/>
  <c r="G500"/>
  <c r="H499"/>
  <c r="G499"/>
  <c r="H498"/>
  <c r="G498"/>
  <c r="H497"/>
  <c r="G497"/>
  <c r="H496"/>
  <c r="G496"/>
  <c r="H495"/>
  <c r="G495"/>
  <c r="H494"/>
  <c r="G494"/>
  <c r="H493"/>
  <c r="G493"/>
  <c r="H492"/>
  <c r="G492"/>
  <c r="H476"/>
  <c r="G476"/>
  <c r="H475"/>
  <c r="G475"/>
  <c r="H474"/>
  <c r="G474"/>
  <c r="H473"/>
  <c r="G473"/>
  <c r="H472"/>
  <c r="G472"/>
  <c r="H471"/>
  <c r="G471"/>
  <c r="H470"/>
  <c r="G470"/>
  <c r="H469"/>
  <c r="G469"/>
  <c r="H468"/>
  <c r="G468"/>
  <c r="H467"/>
  <c r="G467"/>
  <c r="H466"/>
  <c r="G466"/>
  <c r="H465"/>
  <c r="G465"/>
  <c r="H464"/>
  <c r="G464"/>
  <c r="H449"/>
  <c r="G449"/>
  <c r="H448"/>
  <c r="G448"/>
  <c r="H447"/>
  <c r="G447"/>
  <c r="H446"/>
  <c r="G446"/>
  <c r="H445"/>
  <c r="G445"/>
  <c r="H444"/>
  <c r="G444"/>
  <c r="H443"/>
  <c r="G443"/>
  <c r="H442"/>
  <c r="G442"/>
  <c r="H441"/>
  <c r="G441"/>
  <c r="H440"/>
  <c r="G440"/>
  <c r="H439"/>
  <c r="G439"/>
  <c r="H438"/>
  <c r="G438"/>
  <c r="H436"/>
  <c r="G436"/>
  <c r="H424"/>
  <c r="G424"/>
  <c r="H423"/>
  <c r="G423"/>
  <c r="H422"/>
  <c r="G422"/>
  <c r="H421"/>
  <c r="G421"/>
  <c r="H420"/>
  <c r="G420"/>
  <c r="H419"/>
  <c r="G419"/>
  <c r="H418"/>
  <c r="G418"/>
  <c r="H417"/>
  <c r="G417"/>
  <c r="H416"/>
  <c r="G416"/>
  <c r="H415"/>
  <c r="G415"/>
  <c r="H414"/>
  <c r="G414"/>
  <c r="H412"/>
  <c r="G412"/>
  <c r="H411"/>
  <c r="G411"/>
  <c r="H397"/>
  <c r="G397"/>
  <c r="H396"/>
  <c r="G396"/>
  <c r="H395"/>
  <c r="G395"/>
  <c r="H394"/>
  <c r="G394"/>
  <c r="H393"/>
  <c r="G393"/>
  <c r="H392"/>
  <c r="G392"/>
  <c r="H391"/>
  <c r="G391"/>
  <c r="H390"/>
  <c r="G390"/>
  <c r="H389"/>
  <c r="G389"/>
  <c r="H388"/>
  <c r="G388"/>
  <c r="H386"/>
  <c r="G386"/>
  <c r="H385"/>
  <c r="G385"/>
  <c r="H384"/>
  <c r="G384"/>
  <c r="H368"/>
  <c r="G368"/>
  <c r="H367"/>
  <c r="G367"/>
  <c r="H366"/>
  <c r="G366"/>
  <c r="H365"/>
  <c r="G365"/>
  <c r="H364"/>
  <c r="G364"/>
  <c r="H363"/>
  <c r="G363"/>
  <c r="H362"/>
  <c r="G362"/>
  <c r="H361"/>
  <c r="G361"/>
  <c r="H360"/>
  <c r="G360"/>
  <c r="H359"/>
  <c r="G359"/>
  <c r="H358"/>
  <c r="G358"/>
  <c r="H357"/>
  <c r="G357"/>
  <c r="H355"/>
  <c r="G355"/>
  <c r="H341"/>
  <c r="G341"/>
  <c r="H340"/>
  <c r="G340"/>
  <c r="H339"/>
  <c r="G339"/>
  <c r="H338"/>
  <c r="G338"/>
  <c r="H337"/>
  <c r="G337"/>
  <c r="H336"/>
  <c r="G336"/>
  <c r="H335"/>
  <c r="G335"/>
  <c r="H334"/>
  <c r="G334"/>
  <c r="H333"/>
  <c r="G333"/>
  <c r="H332"/>
  <c r="G332"/>
  <c r="H331"/>
  <c r="G331"/>
  <c r="H330"/>
  <c r="G330"/>
  <c r="H329"/>
  <c r="G329"/>
  <c r="H316"/>
  <c r="G316"/>
  <c r="H315"/>
  <c r="G315"/>
  <c r="H314"/>
  <c r="G314"/>
  <c r="H313"/>
  <c r="G313"/>
  <c r="H312"/>
  <c r="G312"/>
  <c r="H311"/>
  <c r="G311"/>
  <c r="H310"/>
  <c r="G310"/>
  <c r="H309"/>
  <c r="G309"/>
  <c r="H308"/>
  <c r="G308"/>
  <c r="H307"/>
  <c r="G307"/>
  <c r="H306"/>
  <c r="G306"/>
  <c r="H305"/>
  <c r="G305"/>
  <c r="H304"/>
  <c r="G304"/>
  <c r="H289"/>
  <c r="G289"/>
  <c r="H288"/>
  <c r="G288"/>
  <c r="H287"/>
  <c r="G287"/>
  <c r="H286"/>
  <c r="G286"/>
  <c r="H285"/>
  <c r="G285"/>
  <c r="H284"/>
  <c r="G284"/>
  <c r="H283"/>
  <c r="G283"/>
  <c r="H282"/>
  <c r="G282"/>
  <c r="H281"/>
  <c r="G281"/>
  <c r="H280"/>
  <c r="G280"/>
  <c r="H279"/>
  <c r="G279"/>
  <c r="H278"/>
  <c r="G278"/>
  <c r="H276"/>
  <c r="G276"/>
  <c r="H260"/>
  <c r="G260"/>
  <c r="H259"/>
  <c r="G259"/>
  <c r="H258"/>
  <c r="G258"/>
  <c r="H257"/>
  <c r="G257"/>
  <c r="H256"/>
  <c r="G256"/>
  <c r="H255"/>
  <c r="G255"/>
  <c r="H254"/>
  <c r="G254"/>
  <c r="H253"/>
  <c r="G253"/>
  <c r="H252"/>
  <c r="G252"/>
  <c r="H251"/>
  <c r="G251"/>
  <c r="H250"/>
  <c r="G250"/>
  <c r="H248"/>
  <c r="G248"/>
  <c r="H247"/>
  <c r="G247"/>
  <c r="H233"/>
  <c r="G233"/>
  <c r="H232"/>
  <c r="G232"/>
  <c r="H231"/>
  <c r="G231"/>
  <c r="H230"/>
  <c r="G230"/>
  <c r="H229"/>
  <c r="G229"/>
  <c r="H228"/>
  <c r="G228"/>
  <c r="H227"/>
  <c r="G227"/>
  <c r="H226"/>
  <c r="G226"/>
  <c r="H225"/>
  <c r="G225"/>
  <c r="H224"/>
  <c r="G224"/>
  <c r="H223"/>
  <c r="G223"/>
  <c r="H221"/>
  <c r="G221"/>
  <c r="H220"/>
  <c r="G220"/>
  <c r="H209"/>
  <c r="G209"/>
  <c r="H208"/>
  <c r="G208"/>
  <c r="H207"/>
  <c r="G207"/>
  <c r="H206"/>
  <c r="G206"/>
  <c r="H205"/>
  <c r="G205"/>
  <c r="H204"/>
  <c r="G204"/>
  <c r="H203"/>
  <c r="G203"/>
  <c r="H202"/>
  <c r="G202"/>
  <c r="H201"/>
  <c r="G201"/>
  <c r="H200"/>
  <c r="G200"/>
  <c r="H199"/>
  <c r="G199"/>
  <c r="H197"/>
  <c r="G197"/>
  <c r="H196"/>
  <c r="G196"/>
  <c r="H182"/>
  <c r="G182"/>
  <c r="H181"/>
  <c r="G181"/>
  <c r="H180"/>
  <c r="G180"/>
  <c r="H179"/>
  <c r="G179"/>
  <c r="H178"/>
  <c r="G178"/>
  <c r="H177"/>
  <c r="G177"/>
  <c r="H176"/>
  <c r="G176"/>
  <c r="H175"/>
  <c r="G175"/>
  <c r="H174"/>
  <c r="G174"/>
  <c r="H173"/>
  <c r="G173"/>
  <c r="H172"/>
  <c r="G172"/>
  <c r="H170"/>
  <c r="G170"/>
  <c r="H169"/>
  <c r="G169"/>
  <c r="H153"/>
  <c r="G153"/>
  <c r="H152"/>
  <c r="G152"/>
  <c r="H151"/>
  <c r="G151"/>
  <c r="H150"/>
  <c r="G150"/>
  <c r="H149"/>
  <c r="G149"/>
  <c r="H148"/>
  <c r="G148"/>
  <c r="H147"/>
  <c r="G147"/>
  <c r="H146"/>
  <c r="G146"/>
  <c r="H145"/>
  <c r="G145"/>
  <c r="H144"/>
  <c r="G144"/>
  <c r="H143"/>
  <c r="G143"/>
  <c r="H141"/>
  <c r="G141"/>
  <c r="H140"/>
  <c r="G140"/>
  <c r="H126"/>
  <c r="G126"/>
  <c r="H125"/>
  <c r="G125"/>
  <c r="H124"/>
  <c r="G124"/>
  <c r="H123"/>
  <c r="G123"/>
  <c r="H122"/>
  <c r="G122"/>
  <c r="H121"/>
  <c r="G121"/>
  <c r="H120"/>
  <c r="G120"/>
  <c r="H119"/>
  <c r="G119"/>
  <c r="H101"/>
  <c r="G101"/>
  <c r="H100"/>
  <c r="G100"/>
  <c r="H99"/>
  <c r="G99"/>
  <c r="H98"/>
  <c r="G98"/>
  <c r="H97"/>
  <c r="G97"/>
  <c r="H96"/>
  <c r="G96"/>
  <c r="H95"/>
  <c r="G95"/>
  <c r="H94"/>
  <c r="G94"/>
  <c r="H93"/>
  <c r="G93"/>
  <c r="H92"/>
  <c r="G92"/>
  <c r="H90"/>
  <c r="G90"/>
  <c r="H89"/>
  <c r="G89"/>
  <c r="H88"/>
  <c r="G88"/>
  <c r="H74"/>
  <c r="G74"/>
  <c r="H73"/>
  <c r="G73"/>
  <c r="H72"/>
  <c r="G72"/>
  <c r="H71"/>
  <c r="G71"/>
  <c r="H70"/>
  <c r="G70"/>
  <c r="H69"/>
  <c r="G69"/>
  <c r="H68"/>
  <c r="G68"/>
  <c r="H67"/>
  <c r="G67"/>
  <c r="H66"/>
  <c r="G66"/>
  <c r="H65"/>
  <c r="G65"/>
  <c r="H63"/>
  <c r="G63"/>
  <c r="H62"/>
  <c r="G62"/>
  <c r="H61"/>
  <c r="G61"/>
  <c r="H45"/>
  <c r="G45"/>
  <c r="H44"/>
  <c r="G44"/>
  <c r="H43"/>
  <c r="G43"/>
  <c r="H42"/>
  <c r="G42"/>
  <c r="H41"/>
  <c r="G41"/>
  <c r="H40"/>
  <c r="G40"/>
  <c r="H39"/>
  <c r="G39"/>
  <c r="H38"/>
  <c r="G38"/>
  <c r="H37"/>
  <c r="G37"/>
  <c r="H36"/>
  <c r="G36"/>
  <c r="H34"/>
  <c r="G34"/>
  <c r="H33"/>
  <c r="G33"/>
  <c r="H32"/>
  <c r="G32"/>
  <c r="H7"/>
  <c r="H8"/>
  <c r="H10"/>
  <c r="H11"/>
  <c r="H12"/>
  <c r="H13"/>
  <c r="H14"/>
  <c r="H16"/>
  <c r="H17"/>
  <c r="H18"/>
  <c r="H19"/>
  <c r="G19"/>
  <c r="A1" i="14"/>
  <c r="N2" s="1" a="1"/>
  <c r="N2" s="1"/>
  <c r="B1" a="1"/>
  <c r="B2" a="1"/>
  <c r="L17" l="1" a="1"/>
  <c r="L17" s="1"/>
  <c r="L15" a="1"/>
  <c r="L15" s="1"/>
  <c r="L13" a="1"/>
  <c r="L13" s="1"/>
  <c r="L11" a="1"/>
  <c r="L11" s="1"/>
  <c r="L9" a="1"/>
  <c r="L9" s="1"/>
  <c r="L7" a="1"/>
  <c r="L7" s="1"/>
  <c r="L5" a="1"/>
  <c r="L5" s="1"/>
  <c r="L3" a="1"/>
  <c r="L3" s="1"/>
  <c r="L1" a="1"/>
  <c r="L1" s="1"/>
  <c r="G10" i="1" s="1"/>
  <c r="M17" i="14" a="1"/>
  <c r="M17" s="1"/>
  <c r="M15" a="1"/>
  <c r="M15" s="1"/>
  <c r="M13" a="1"/>
  <c r="M13" s="1"/>
  <c r="M11" a="1"/>
  <c r="M11" s="1"/>
  <c r="M9" a="1"/>
  <c r="M9" s="1"/>
  <c r="M7" a="1"/>
  <c r="M7" s="1"/>
  <c r="M5" a="1"/>
  <c r="M5" s="1"/>
  <c r="M3" a="1"/>
  <c r="M3" s="1"/>
  <c r="M31" a="1"/>
  <c r="M31" s="1"/>
  <c r="M30" a="1"/>
  <c r="M30" s="1"/>
  <c r="M29" a="1"/>
  <c r="M29" s="1"/>
  <c r="M28" a="1"/>
  <c r="M28" s="1"/>
  <c r="M27" a="1"/>
  <c r="M27" s="1"/>
  <c r="M26" a="1"/>
  <c r="M26" s="1"/>
  <c r="M25" a="1"/>
  <c r="M25" s="1"/>
  <c r="M24" a="1"/>
  <c r="M24" s="1"/>
  <c r="M23" a="1"/>
  <c r="M23" s="1"/>
  <c r="M22" a="1"/>
  <c r="M22" s="1"/>
  <c r="M21" a="1"/>
  <c r="M21" s="1"/>
  <c r="M20" a="1"/>
  <c r="M20" s="1"/>
  <c r="M19" a="1"/>
  <c r="M19" s="1"/>
  <c r="M18" a="1"/>
  <c r="M18" s="1"/>
  <c r="N31" a="1"/>
  <c r="N31" s="1"/>
  <c r="N29" a="1"/>
  <c r="N29" s="1"/>
  <c r="N27" a="1"/>
  <c r="N27" s="1"/>
  <c r="N25" a="1"/>
  <c r="N25" s="1"/>
  <c r="N23" a="1"/>
  <c r="N23" s="1"/>
  <c r="N21" a="1"/>
  <c r="N21" s="1"/>
  <c r="N19" a="1"/>
  <c r="N19" s="1"/>
  <c r="N17" a="1"/>
  <c r="N17" s="1"/>
  <c r="N15" a="1"/>
  <c r="N15" s="1"/>
  <c r="N13" a="1"/>
  <c r="N13" s="1"/>
  <c r="N11" a="1"/>
  <c r="N11" s="1"/>
  <c r="N9" a="1"/>
  <c r="N9" s="1"/>
  <c r="N7" a="1"/>
  <c r="N7" s="1"/>
  <c r="N5" a="1"/>
  <c r="N5" s="1"/>
  <c r="N3" a="1"/>
  <c r="N3" s="1"/>
  <c r="L16" a="1"/>
  <c r="L16" s="1"/>
  <c r="L14" a="1"/>
  <c r="L14" s="1"/>
  <c r="L12" a="1"/>
  <c r="L12" s="1"/>
  <c r="L10" a="1"/>
  <c r="L10" s="1"/>
  <c r="L8" a="1"/>
  <c r="L8" s="1"/>
  <c r="L6" a="1"/>
  <c r="L6" s="1"/>
  <c r="L4" a="1"/>
  <c r="L4" s="1"/>
  <c r="L2" a="1"/>
  <c r="L2" s="1"/>
  <c r="M1" a="1"/>
  <c r="M1" s="1"/>
  <c r="M16" a="1"/>
  <c r="M16" s="1"/>
  <c r="M14" a="1"/>
  <c r="M14" s="1"/>
  <c r="M12" a="1"/>
  <c r="M12" s="1"/>
  <c r="M10" a="1"/>
  <c r="M10" s="1"/>
  <c r="M8" a="1"/>
  <c r="M8" s="1"/>
  <c r="M6" a="1"/>
  <c r="M6" s="1"/>
  <c r="M4" a="1"/>
  <c r="M4" s="1"/>
  <c r="M2" a="1"/>
  <c r="M2" s="1"/>
  <c r="L31" a="1"/>
  <c r="L31" s="1"/>
  <c r="L30" a="1"/>
  <c r="L30" s="1"/>
  <c r="L29" a="1"/>
  <c r="L29" s="1"/>
  <c r="L28" a="1"/>
  <c r="L28" s="1"/>
  <c r="L27" a="1"/>
  <c r="L27" s="1"/>
  <c r="L26" a="1"/>
  <c r="L26" s="1"/>
  <c r="L25" a="1"/>
  <c r="L25" s="1"/>
  <c r="L24" a="1"/>
  <c r="L24" s="1"/>
  <c r="L23" a="1"/>
  <c r="L23" s="1"/>
  <c r="L22" a="1"/>
  <c r="L22" s="1"/>
  <c r="L21" a="1"/>
  <c r="L21" s="1"/>
  <c r="L20" a="1"/>
  <c r="L20" s="1"/>
  <c r="L19" a="1"/>
  <c r="L19" s="1"/>
  <c r="L18" a="1"/>
  <c r="L18" s="1"/>
  <c r="N1" a="1"/>
  <c r="N1" s="1"/>
  <c r="N30" a="1"/>
  <c r="N30" s="1"/>
  <c r="N28" a="1"/>
  <c r="N28" s="1"/>
  <c r="N26" a="1"/>
  <c r="N26" s="1"/>
  <c r="N24" a="1"/>
  <c r="N24" s="1"/>
  <c r="N22" a="1"/>
  <c r="N22" s="1"/>
  <c r="N20" a="1"/>
  <c r="N20" s="1"/>
  <c r="N18" a="1"/>
  <c r="N18" s="1"/>
  <c r="N16" a="1"/>
  <c r="N16" s="1"/>
  <c r="N14" a="1"/>
  <c r="N14" s="1"/>
  <c r="N12" a="1"/>
  <c r="N12" s="1"/>
  <c r="N10" a="1"/>
  <c r="N10" s="1"/>
  <c r="N8" a="1"/>
  <c r="N8" s="1"/>
  <c r="N6" a="1"/>
  <c r="N6" s="1"/>
  <c r="N4" a="1"/>
  <c r="N4" s="1"/>
  <c r="H142" i="1" s="1"/>
  <c r="H35"/>
  <c r="G35"/>
  <c r="H64"/>
  <c r="G64"/>
  <c r="H91"/>
  <c r="G91"/>
  <c r="G142"/>
  <c r="H171"/>
  <c r="G171"/>
  <c r="H198"/>
  <c r="G198"/>
  <c r="H222"/>
  <c r="G222"/>
  <c r="G249"/>
  <c r="H277"/>
  <c r="G277"/>
  <c r="G303"/>
  <c r="H328"/>
  <c r="G328"/>
  <c r="H356"/>
  <c r="G356"/>
  <c r="H387"/>
  <c r="G387"/>
  <c r="H413"/>
  <c r="G413"/>
  <c r="H437"/>
  <c r="G437"/>
  <c r="H463"/>
  <c r="G463"/>
  <c r="H113"/>
  <c r="H114"/>
  <c r="H115"/>
  <c r="H116"/>
  <c r="H117"/>
  <c r="H118"/>
  <c r="G113"/>
  <c r="G114"/>
  <c r="G115"/>
  <c r="G116"/>
  <c r="G117"/>
  <c r="G118"/>
  <c r="H6"/>
  <c r="H9"/>
  <c r="H5"/>
  <c r="G5"/>
  <c r="G18"/>
  <c r="G16"/>
  <c r="G14"/>
  <c r="G12"/>
  <c r="G6"/>
  <c r="G17"/>
  <c r="G15"/>
  <c r="G13"/>
  <c r="G11"/>
  <c r="G8"/>
  <c r="G9"/>
  <c r="G7"/>
  <c r="B1" i="14"/>
  <c r="B2"/>
  <c r="B5" i="1"/>
  <c r="I20"/>
  <c r="I21"/>
  <c r="I22"/>
  <c r="I23"/>
  <c r="I24"/>
  <c r="I25"/>
  <c r="I26"/>
  <c r="I27"/>
  <c r="I28"/>
  <c r="I29"/>
  <c r="I32"/>
  <c r="I34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61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3"/>
  <c r="I114"/>
  <c r="I115"/>
  <c r="I116"/>
  <c r="I117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40"/>
  <c r="I141"/>
  <c r="I142"/>
  <c r="I143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9"/>
  <c r="I520"/>
  <c r="I521"/>
  <c r="I522"/>
  <c r="I523"/>
  <c r="I524"/>
  <c r="I525"/>
  <c r="I526"/>
  <c r="I527"/>
  <c r="I528"/>
  <c r="I529"/>
  <c r="I530"/>
  <c r="I531"/>
  <c r="I532"/>
  <c r="I533"/>
  <c r="I534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9"/>
  <c r="B520"/>
  <c r="B521"/>
  <c r="B522"/>
  <c r="B523"/>
  <c r="B524"/>
  <c r="B525"/>
  <c r="B526"/>
  <c r="B527"/>
  <c r="B528"/>
  <c r="B529"/>
  <c r="B530"/>
  <c r="B531"/>
  <c r="B532"/>
  <c r="B533"/>
  <c r="Z7" i="13"/>
  <c r="Z8"/>
  <c r="I36" i="1" s="1"/>
  <c r="Z9" i="13"/>
  <c r="Z10"/>
  <c r="Z11"/>
  <c r="I118" i="1" s="1"/>
  <c r="Z12" i="13"/>
  <c r="Z13"/>
  <c r="Z14"/>
  <c r="Z15"/>
  <c r="I35" i="1" s="1"/>
  <c r="Z16" i="13"/>
  <c r="Z17"/>
  <c r="I169" i="1" s="1"/>
  <c r="Z18" i="13"/>
  <c r="Z19"/>
  <c r="Z20"/>
  <c r="Z21"/>
  <c r="Z22"/>
  <c r="Z23"/>
  <c r="Z24"/>
  <c r="Z25"/>
  <c r="Z26"/>
  <c r="Z27"/>
  <c r="Z28"/>
  <c r="Z29"/>
  <c r="I33" i="1" s="1"/>
  <c r="Z30" i="13"/>
  <c r="Z31"/>
  <c r="I62" i="1" s="1"/>
  <c r="Z32" i="13"/>
  <c r="Z33"/>
  <c r="I144" i="1" s="1"/>
  <c r="Z34" i="13"/>
  <c r="I328" i="1" s="1"/>
  <c r="Z35" i="13"/>
  <c r="Z36"/>
  <c r="Z37"/>
  <c r="Z38"/>
  <c r="Z39"/>
  <c r="Z40"/>
  <c r="Z41"/>
  <c r="Z42"/>
  <c r="Z43"/>
  <c r="Z44"/>
  <c r="Z45"/>
  <c r="Z46"/>
  <c r="Z47"/>
  <c r="Z48"/>
  <c r="Z49"/>
  <c r="Z50"/>
  <c r="Z51"/>
  <c r="Z52"/>
  <c r="Z53"/>
  <c r="Z54"/>
  <c r="Z55"/>
  <c r="Z56"/>
  <c r="Z57"/>
  <c r="Z58"/>
  <c r="Z59"/>
  <c r="Z60"/>
  <c r="Z61"/>
  <c r="Z62"/>
  <c r="Z63"/>
  <c r="Z64"/>
  <c r="Z65"/>
  <c r="Z66"/>
  <c r="Z67"/>
  <c r="Z68"/>
  <c r="Z69"/>
  <c r="Z70"/>
  <c r="Z71"/>
  <c r="Z72"/>
  <c r="Z73"/>
  <c r="Z74"/>
  <c r="Z75"/>
  <c r="Z76"/>
  <c r="Z77"/>
  <c r="Z78"/>
  <c r="Z79"/>
  <c r="Z80"/>
  <c r="Z81"/>
  <c r="Z82"/>
  <c r="Z83"/>
  <c r="Z84"/>
  <c r="Z85"/>
  <c r="Z86"/>
  <c r="Z87"/>
  <c r="Z88"/>
  <c r="Z89"/>
  <c r="Z90"/>
  <c r="Z91"/>
  <c r="Z92"/>
  <c r="Z93"/>
  <c r="Z94"/>
  <c r="Z95"/>
  <c r="Z96"/>
  <c r="Z97"/>
  <c r="Z98"/>
  <c r="Z99"/>
  <c r="Z100"/>
  <c r="Z101"/>
  <c r="Z102"/>
  <c r="Z103"/>
  <c r="Z104"/>
  <c r="Z105"/>
  <c r="Z106"/>
  <c r="Z107"/>
  <c r="Z108"/>
  <c r="Z3"/>
  <c r="I196" i="1" s="1"/>
  <c r="Z4" i="13"/>
  <c r="Z5"/>
  <c r="Z6"/>
  <c r="Z2"/>
  <c r="I170" i="1" s="1"/>
  <c r="H15" l="1"/>
  <c r="H303"/>
  <c r="H249"/>
  <c r="G2" i="14"/>
  <c r="F2"/>
  <c r="E2"/>
  <c r="D2"/>
  <c r="C2" a="1"/>
  <c r="C2" s="1"/>
  <c r="C10" s="1"/>
  <c r="H2"/>
  <c r="B3"/>
  <c r="I536" i="1"/>
  <c r="L109" i="13"/>
  <c r="M109"/>
  <c r="G3" i="14" l="1"/>
  <c r="F3"/>
  <c r="E3"/>
  <c r="D3"/>
  <c r="C3" a="1"/>
  <c r="C3" s="1"/>
  <c r="C11" s="1"/>
  <c r="H3"/>
  <c r="B4"/>
  <c r="G4" l="1"/>
  <c r="F4"/>
  <c r="E4"/>
  <c r="D4"/>
  <c r="C4" a="1"/>
  <c r="C4" s="1"/>
  <c r="C12" s="1"/>
  <c r="H4"/>
  <c r="B5"/>
  <c r="H6" s="1"/>
  <c r="H14" s="1"/>
  <c r="H5" l="1"/>
  <c r="G5"/>
  <c r="F6"/>
  <c r="F14" s="1"/>
  <c r="G6"/>
  <c r="G14" s="1"/>
  <c r="E5"/>
  <c r="E6"/>
  <c r="E14" s="1"/>
  <c r="F5"/>
  <c r="D6"/>
  <c r="D14" s="1"/>
  <c r="D5"/>
  <c r="C5" a="1"/>
  <c r="C5" s="1"/>
  <c r="C13" s="1"/>
  <c r="B6"/>
  <c r="C6" s="1" a="1"/>
  <c r="C6" s="1"/>
  <c r="C14" s="1"/>
  <c r="D10" l="1"/>
  <c r="D12"/>
  <c r="D11"/>
  <c r="D13"/>
  <c r="E12" l="1"/>
  <c r="E11"/>
  <c r="E10"/>
  <c r="E13"/>
  <c r="F12" l="1"/>
  <c r="F10"/>
  <c r="F11"/>
  <c r="F13"/>
  <c r="G11" l="1"/>
  <c r="G12"/>
  <c r="G13"/>
  <c r="G10"/>
  <c r="H13" l="1"/>
  <c r="H11"/>
  <c r="H12"/>
  <c r="H10"/>
  <c r="A551" i="1" l="1"/>
  <c r="A549"/>
  <c r="A547"/>
  <c r="A544"/>
  <c r="A541"/>
  <c r="A517"/>
  <c r="A490"/>
  <c r="A461"/>
  <c r="A409"/>
  <c r="A434"/>
  <c r="A382"/>
  <c r="A353"/>
  <c r="A326"/>
  <c r="A301"/>
  <c r="A274"/>
  <c r="A245"/>
  <c r="A218"/>
  <c r="A194"/>
  <c r="A167"/>
  <c r="A138"/>
  <c r="A111"/>
  <c r="A86"/>
  <c r="A59"/>
  <c r="A30"/>
  <c r="A3"/>
</calcChain>
</file>

<file path=xl/sharedStrings.xml><?xml version="1.0" encoding="utf-8"?>
<sst xmlns="http://schemas.openxmlformats.org/spreadsheetml/2006/main" count="335" uniqueCount="46">
  <si>
    <t>n° compte</t>
  </si>
  <si>
    <t>Nom</t>
  </si>
  <si>
    <t>adresse</t>
  </si>
  <si>
    <t xml:space="preserve">ville </t>
  </si>
  <si>
    <t xml:space="preserve">orsy </t>
  </si>
  <si>
    <t>grand compte</t>
  </si>
  <si>
    <t>potentiel</t>
  </si>
  <si>
    <t>Code Client</t>
  </si>
  <si>
    <t>Code Postal</t>
  </si>
  <si>
    <t>Commune</t>
  </si>
  <si>
    <t>Branche</t>
  </si>
  <si>
    <t>CA 12 mois tournant</t>
  </si>
  <si>
    <t>Potentiel annuel</t>
  </si>
  <si>
    <t>Per Capita Mensuel</t>
  </si>
  <si>
    <t>Ligne de vente</t>
  </si>
  <si>
    <t>Profile</t>
  </si>
  <si>
    <t>CA à date</t>
  </si>
  <si>
    <t>Client acheteur 12 m</t>
  </si>
  <si>
    <t>Client "00"</t>
  </si>
  <si>
    <t>C1</t>
  </si>
  <si>
    <t>C2</t>
  </si>
  <si>
    <t>CA mois</t>
  </si>
  <si>
    <t>avril</t>
  </si>
  <si>
    <t>mai</t>
  </si>
  <si>
    <t>juin</t>
  </si>
  <si>
    <t>juillet</t>
  </si>
  <si>
    <t>septembre</t>
  </si>
  <si>
    <t>novembre</t>
  </si>
  <si>
    <t>CA 12M</t>
  </si>
  <si>
    <t>65100 Lourdes</t>
  </si>
  <si>
    <t>TOTAL</t>
  </si>
  <si>
    <t>tulipe</t>
  </si>
  <si>
    <t>janvier</t>
  </si>
  <si>
    <t>février</t>
  </si>
  <si>
    <t>mars</t>
  </si>
  <si>
    <t>août</t>
  </si>
  <si>
    <t>octobre</t>
  </si>
  <si>
    <t>décembre</t>
  </si>
  <si>
    <t>lundi</t>
  </si>
  <si>
    <t>mardi</t>
  </si>
  <si>
    <t>mercredi</t>
  </si>
  <si>
    <t>jeudi</t>
  </si>
  <si>
    <t>vendredi</t>
  </si>
  <si>
    <t>samedi</t>
  </si>
  <si>
    <t xml:space="preserve">mois select </t>
  </si>
  <si>
    <t xml:space="preserve">tu choisis le mois ; c'est tout  le tablo se complete en fonction du n°de compte permi; a condition que tu ais saisi qque chose dans le mois de info client </t>
  </si>
</sst>
</file>

<file path=xl/styles.xml><?xml version="1.0" encoding="utf-8"?>
<styleSheet xmlns="http://schemas.openxmlformats.org/spreadsheetml/2006/main">
  <numFmts count="2">
    <numFmt numFmtId="164" formatCode="mmmm"/>
    <numFmt numFmtId="165" formatCode="[$-F800]dddd;&quot;&quot;;&quot;&quot;"/>
  </numFmts>
  <fonts count="5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3" xfId="0" applyBorder="1"/>
    <xf numFmtId="0" fontId="0" fillId="0" borderId="2" xfId="0" applyBorder="1"/>
    <xf numFmtId="0" fontId="0" fillId="0" borderId="0" xfId="0" applyBorder="1"/>
    <xf numFmtId="0" fontId="1" fillId="0" borderId="1" xfId="0" applyFont="1" applyBorder="1"/>
    <xf numFmtId="0" fontId="1" fillId="0" borderId="2" xfId="0" applyFont="1" applyFill="1" applyBorder="1"/>
    <xf numFmtId="0" fontId="0" fillId="2" borderId="0" xfId="0" applyFill="1"/>
    <xf numFmtId="0" fontId="0" fillId="0" borderId="4" xfId="0" applyBorder="1"/>
    <xf numFmtId="0" fontId="0" fillId="0" borderId="5" xfId="0" applyBorder="1"/>
    <xf numFmtId="0" fontId="0" fillId="0" borderId="0" xfId="0" applyProtection="1"/>
    <xf numFmtId="0" fontId="1" fillId="0" borderId="2" xfId="0" applyFont="1" applyBorder="1" applyProtection="1"/>
    <xf numFmtId="0" fontId="1" fillId="0" borderId="1" xfId="0" applyFont="1" applyBorder="1" applyProtection="1"/>
    <xf numFmtId="0" fontId="1" fillId="0" borderId="4" xfId="0" applyFont="1" applyBorder="1" applyProtection="1"/>
    <xf numFmtId="0" fontId="1" fillId="0" borderId="0" xfId="0" applyFont="1" applyBorder="1" applyProtection="1"/>
    <xf numFmtId="0" fontId="0" fillId="0" borderId="0" xfId="0" applyProtection="1">
      <protection locked="0"/>
    </xf>
    <xf numFmtId="0" fontId="1" fillId="0" borderId="2" xfId="0" applyFont="1" applyBorder="1" applyProtection="1">
      <protection locked="0"/>
    </xf>
    <xf numFmtId="0" fontId="1" fillId="0" borderId="3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1" fillId="0" borderId="4" xfId="0" applyFont="1" applyBorder="1" applyProtection="1">
      <protection locked="0"/>
    </xf>
    <xf numFmtId="0" fontId="0" fillId="0" borderId="0" xfId="0" applyBorder="1" applyProtection="1">
      <protection locked="0"/>
    </xf>
    <xf numFmtId="0" fontId="1" fillId="0" borderId="0" xfId="0" applyFont="1" applyBorder="1" applyProtection="1">
      <protection locked="0"/>
    </xf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0" borderId="0" xfId="0" applyNumberFormat="1"/>
    <xf numFmtId="0" fontId="0" fillId="2" borderId="1" xfId="0" applyFill="1" applyBorder="1"/>
    <xf numFmtId="165" fontId="0" fillId="0" borderId="1" xfId="0" applyNumberFormat="1" applyBorder="1"/>
    <xf numFmtId="0" fontId="1" fillId="3" borderId="2" xfId="0" applyFont="1" applyFill="1" applyBorder="1" applyProtection="1">
      <protection locked="0"/>
    </xf>
    <xf numFmtId="14" fontId="0" fillId="2" borderId="0" xfId="0" applyNumberFormat="1" applyFill="1" applyProtection="1">
      <protection locked="0"/>
    </xf>
    <xf numFmtId="0" fontId="2" fillId="0" borderId="0" xfId="0" applyNumberFormat="1" applyFont="1"/>
    <xf numFmtId="0" fontId="0" fillId="2" borderId="3" xfId="0" applyFill="1" applyBorder="1"/>
    <xf numFmtId="0" fontId="3" fillId="0" borderId="2" xfId="0" applyFont="1" applyFill="1" applyBorder="1"/>
    <xf numFmtId="0" fontId="4" fillId="4" borderId="0" xfId="0" applyFont="1" applyFill="1" applyProtection="1"/>
    <xf numFmtId="0" fontId="0" fillId="4" borderId="0" xfId="0" applyFill="1" applyProtection="1">
      <protection locked="0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69850</xdr:colOff>
      <xdr:row>0</xdr:row>
      <xdr:rowOff>19050</xdr:rowOff>
    </xdr:from>
    <xdr:to>
      <xdr:col>8</xdr:col>
      <xdr:colOff>533400</xdr:colOff>
      <xdr:row>14</xdr:row>
      <xdr:rowOff>0</xdr:rowOff>
    </xdr:to>
    <xdr:sp macro="" textlink="">
      <xdr:nvSpPr>
        <xdr:cNvPr id="3" name="Rectangle 2"/>
        <xdr:cNvSpPr/>
      </xdr:nvSpPr>
      <xdr:spPr>
        <a:xfrm>
          <a:off x="69850" y="19050"/>
          <a:ext cx="9620250" cy="2559050"/>
        </a:xfrm>
        <a:prstGeom prst="rect">
          <a:avLst/>
        </a:prstGeom>
        <a:solidFill>
          <a:schemeClr val="accent1">
            <a:alpha val="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09"/>
  <sheetViews>
    <sheetView topLeftCell="A2" workbookViewId="0">
      <pane xSplit="1" topLeftCell="I1" activePane="topRight" state="frozen"/>
      <selection pane="topRight" activeCell="Q13" sqref="Q13"/>
    </sheetView>
  </sheetViews>
  <sheetFormatPr baseColWidth="10" defaultRowHeight="14.5"/>
  <cols>
    <col min="1" max="1" width="12.08984375" customWidth="1"/>
    <col min="2" max="2" width="30.90625" customWidth="1"/>
    <col min="4" max="5" width="10.90625" customWidth="1"/>
    <col min="6" max="6" width="13.54296875" customWidth="1"/>
    <col min="7" max="7" width="20.08984375" customWidth="1"/>
    <col min="9" max="9" width="7.26953125" customWidth="1"/>
  </cols>
  <sheetData>
    <row r="1" spans="1:26">
      <c r="A1" t="s">
        <v>7</v>
      </c>
      <c r="B1" t="s">
        <v>1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s="22" t="s">
        <v>32</v>
      </c>
      <c r="O1" s="22" t="s">
        <v>33</v>
      </c>
      <c r="P1" s="22" t="s">
        <v>34</v>
      </c>
      <c r="Q1" s="22" t="s">
        <v>22</v>
      </c>
      <c r="R1" s="22" t="s">
        <v>23</v>
      </c>
      <c r="S1" s="22" t="s">
        <v>24</v>
      </c>
      <c r="T1" s="22" t="s">
        <v>25</v>
      </c>
      <c r="U1" s="22" t="s">
        <v>35</v>
      </c>
      <c r="V1" s="22" t="s">
        <v>26</v>
      </c>
      <c r="W1" s="22" t="s">
        <v>36</v>
      </c>
      <c r="X1" s="22" t="s">
        <v>27</v>
      </c>
      <c r="Y1" t="s">
        <v>7</v>
      </c>
    </row>
    <row r="2" spans="1:26" s="6" customFormat="1">
      <c r="A2" s="6">
        <v>11475</v>
      </c>
      <c r="F2" s="6">
        <v>0</v>
      </c>
      <c r="G2" s="6">
        <v>2000</v>
      </c>
      <c r="H2" s="6">
        <v>0</v>
      </c>
      <c r="J2" s="6" t="s">
        <v>19</v>
      </c>
      <c r="K2" s="6">
        <v>0</v>
      </c>
      <c r="L2" s="6">
        <v>0</v>
      </c>
      <c r="M2" s="6">
        <v>1</v>
      </c>
      <c r="N2" s="6">
        <v>2</v>
      </c>
      <c r="Y2" s="6">
        <v>11475</v>
      </c>
      <c r="Z2" s="6">
        <f>SUM(N2:X2)</f>
        <v>2</v>
      </c>
    </row>
    <row r="3" spans="1:26" s="6" customFormat="1">
      <c r="A3" s="6">
        <v>24619</v>
      </c>
      <c r="F3" s="6">
        <v>0</v>
      </c>
      <c r="G3" s="6">
        <v>2000</v>
      </c>
      <c r="H3" s="6">
        <v>0</v>
      </c>
      <c r="J3" s="6" t="s">
        <v>19</v>
      </c>
      <c r="K3" s="6">
        <v>0</v>
      </c>
      <c r="L3" s="6">
        <v>0</v>
      </c>
      <c r="M3" s="6">
        <v>1</v>
      </c>
      <c r="N3" s="6">
        <v>250</v>
      </c>
      <c r="Y3" s="6">
        <v>24619</v>
      </c>
      <c r="Z3" s="6">
        <f t="shared" ref="Z3:Z66" si="0">SUM(N3:X3)</f>
        <v>250</v>
      </c>
    </row>
    <row r="4" spans="1:26">
      <c r="A4">
        <v>92193</v>
      </c>
      <c r="F4">
        <v>215</v>
      </c>
      <c r="G4">
        <v>7285</v>
      </c>
      <c r="H4">
        <v>18</v>
      </c>
      <c r="I4" s="6"/>
      <c r="J4" t="s">
        <v>20</v>
      </c>
      <c r="K4">
        <v>0</v>
      </c>
      <c r="L4">
        <v>1</v>
      </c>
      <c r="M4">
        <v>0</v>
      </c>
      <c r="Y4">
        <v>92193</v>
      </c>
      <c r="Z4" s="6">
        <f t="shared" si="0"/>
        <v>0</v>
      </c>
    </row>
    <row r="5" spans="1:26">
      <c r="A5">
        <v>106358</v>
      </c>
      <c r="B5" t="s">
        <v>31</v>
      </c>
      <c r="F5">
        <v>1286</v>
      </c>
      <c r="G5">
        <v>6714</v>
      </c>
      <c r="H5">
        <v>107</v>
      </c>
      <c r="I5" s="6"/>
      <c r="J5" t="s">
        <v>20</v>
      </c>
      <c r="K5">
        <v>169</v>
      </c>
      <c r="L5">
        <v>1</v>
      </c>
      <c r="M5">
        <v>0</v>
      </c>
      <c r="N5">
        <v>35</v>
      </c>
      <c r="Y5">
        <v>106358</v>
      </c>
      <c r="Z5" s="6">
        <f t="shared" si="0"/>
        <v>35</v>
      </c>
    </row>
    <row r="6" spans="1:26">
      <c r="A6">
        <v>138767</v>
      </c>
      <c r="F6">
        <v>286</v>
      </c>
      <c r="G6">
        <v>2714</v>
      </c>
      <c r="H6">
        <v>24</v>
      </c>
      <c r="I6" s="6"/>
      <c r="J6" t="s">
        <v>19</v>
      </c>
      <c r="K6">
        <v>171</v>
      </c>
      <c r="L6">
        <v>1</v>
      </c>
      <c r="M6">
        <v>0</v>
      </c>
      <c r="Y6">
        <v>138767</v>
      </c>
      <c r="Z6" s="6">
        <f t="shared" si="0"/>
        <v>0</v>
      </c>
    </row>
    <row r="7" spans="1:26" s="6" customFormat="1">
      <c r="A7" s="6">
        <v>176853</v>
      </c>
      <c r="F7" s="6">
        <v>0</v>
      </c>
      <c r="G7" s="6">
        <v>2000</v>
      </c>
      <c r="H7" s="6">
        <v>0</v>
      </c>
      <c r="J7" s="6" t="s">
        <v>20</v>
      </c>
      <c r="K7" s="6">
        <v>0</v>
      </c>
      <c r="L7" s="6">
        <v>0</v>
      </c>
      <c r="M7" s="6">
        <v>1</v>
      </c>
      <c r="Y7" s="6">
        <v>176853</v>
      </c>
      <c r="Z7" s="6">
        <f t="shared" si="0"/>
        <v>0</v>
      </c>
    </row>
    <row r="8" spans="1:26" s="6" customFormat="1">
      <c r="A8" s="6">
        <v>235241</v>
      </c>
      <c r="F8" s="6">
        <v>0</v>
      </c>
      <c r="G8" s="6">
        <v>2000</v>
      </c>
      <c r="H8" s="6">
        <v>0</v>
      </c>
      <c r="J8" s="6" t="s">
        <v>19</v>
      </c>
      <c r="K8" s="6">
        <v>0</v>
      </c>
      <c r="L8" s="6">
        <v>0</v>
      </c>
      <c r="M8" s="6">
        <v>1</v>
      </c>
      <c r="N8" s="6">
        <v>8</v>
      </c>
      <c r="Y8" s="6">
        <v>235241</v>
      </c>
      <c r="Z8" s="6">
        <f t="shared" si="0"/>
        <v>8</v>
      </c>
    </row>
    <row r="9" spans="1:26" s="6" customFormat="1">
      <c r="A9" s="6">
        <v>312675</v>
      </c>
      <c r="F9" s="6">
        <v>0</v>
      </c>
      <c r="G9" s="6">
        <v>2000</v>
      </c>
      <c r="H9" s="6">
        <v>0</v>
      </c>
      <c r="J9" s="6" t="s">
        <v>19</v>
      </c>
      <c r="K9" s="6">
        <v>0</v>
      </c>
      <c r="L9" s="6">
        <v>0</v>
      </c>
      <c r="M9" s="6">
        <v>1</v>
      </c>
      <c r="Y9" s="6">
        <v>312675</v>
      </c>
      <c r="Z9" s="6">
        <f t="shared" si="0"/>
        <v>0</v>
      </c>
    </row>
    <row r="10" spans="1:26">
      <c r="A10">
        <v>312771</v>
      </c>
      <c r="F10">
        <v>474</v>
      </c>
      <c r="G10">
        <v>8526</v>
      </c>
      <c r="H10">
        <v>40</v>
      </c>
      <c r="I10" s="6"/>
      <c r="J10" t="s">
        <v>20</v>
      </c>
      <c r="K10">
        <v>0</v>
      </c>
      <c r="L10">
        <v>1</v>
      </c>
      <c r="M10">
        <v>0</v>
      </c>
      <c r="Y10">
        <v>312771</v>
      </c>
      <c r="Z10" s="6">
        <f t="shared" si="0"/>
        <v>0</v>
      </c>
    </row>
    <row r="11" spans="1:26" s="6" customFormat="1">
      <c r="A11" s="6">
        <v>314528</v>
      </c>
      <c r="F11" s="6">
        <v>0</v>
      </c>
      <c r="G11" s="6">
        <v>2000</v>
      </c>
      <c r="H11" s="6">
        <v>0</v>
      </c>
      <c r="J11" s="6" t="s">
        <v>20</v>
      </c>
      <c r="K11" s="6">
        <v>0</v>
      </c>
      <c r="L11" s="6">
        <v>0</v>
      </c>
      <c r="M11" s="6">
        <v>1</v>
      </c>
      <c r="N11" s="6">
        <v>24</v>
      </c>
      <c r="Y11" s="6">
        <v>314528</v>
      </c>
      <c r="Z11" s="6">
        <f t="shared" si="0"/>
        <v>24</v>
      </c>
    </row>
    <row r="12" spans="1:26">
      <c r="A12">
        <v>314534</v>
      </c>
      <c r="F12">
        <v>500</v>
      </c>
      <c r="G12">
        <v>5500</v>
      </c>
      <c r="H12">
        <v>42</v>
      </c>
      <c r="I12" s="6"/>
      <c r="J12" t="s">
        <v>20</v>
      </c>
      <c r="K12">
        <v>0</v>
      </c>
      <c r="L12">
        <v>1</v>
      </c>
      <c r="M12">
        <v>0</v>
      </c>
      <c r="Y12">
        <v>314534</v>
      </c>
      <c r="Z12" s="6">
        <f t="shared" si="0"/>
        <v>0</v>
      </c>
    </row>
    <row r="13" spans="1:26">
      <c r="A13">
        <v>315598</v>
      </c>
      <c r="F13">
        <v>714</v>
      </c>
      <c r="G13">
        <v>5286</v>
      </c>
      <c r="H13">
        <v>60</v>
      </c>
      <c r="I13" s="6"/>
      <c r="J13" t="s">
        <v>20</v>
      </c>
      <c r="K13">
        <v>0</v>
      </c>
      <c r="L13">
        <v>1</v>
      </c>
      <c r="M13">
        <v>0</v>
      </c>
      <c r="Y13">
        <v>315598</v>
      </c>
      <c r="Z13" s="6">
        <f t="shared" si="0"/>
        <v>0</v>
      </c>
    </row>
    <row r="14" spans="1:26">
      <c r="A14">
        <v>315733</v>
      </c>
      <c r="F14">
        <v>796</v>
      </c>
      <c r="G14">
        <v>8204</v>
      </c>
      <c r="H14">
        <v>66</v>
      </c>
      <c r="I14" s="6"/>
      <c r="J14" t="s">
        <v>20</v>
      </c>
      <c r="K14">
        <v>382</v>
      </c>
      <c r="L14">
        <v>1</v>
      </c>
      <c r="M14">
        <v>0</v>
      </c>
      <c r="Y14">
        <v>315733</v>
      </c>
      <c r="Z14" s="6">
        <f t="shared" si="0"/>
        <v>0</v>
      </c>
    </row>
    <row r="15" spans="1:26" s="6" customFormat="1">
      <c r="A15" s="6">
        <v>315759</v>
      </c>
      <c r="F15" s="6">
        <v>0</v>
      </c>
      <c r="G15" s="6">
        <v>2000</v>
      </c>
      <c r="H15" s="6">
        <v>0</v>
      </c>
      <c r="J15" s="6" t="s">
        <v>19</v>
      </c>
      <c r="K15" s="6">
        <v>0</v>
      </c>
      <c r="L15" s="6">
        <v>0</v>
      </c>
      <c r="M15" s="6">
        <v>1</v>
      </c>
      <c r="N15" s="6">
        <v>587</v>
      </c>
      <c r="Y15" s="6">
        <v>315759</v>
      </c>
      <c r="Z15" s="6">
        <f t="shared" si="0"/>
        <v>587</v>
      </c>
    </row>
    <row r="16" spans="1:26" s="6" customFormat="1">
      <c r="A16" s="6">
        <v>315765</v>
      </c>
      <c r="F16" s="6">
        <v>0</v>
      </c>
      <c r="G16" s="6">
        <v>2000</v>
      </c>
      <c r="H16" s="6">
        <v>0</v>
      </c>
      <c r="J16" s="6" t="s">
        <v>19</v>
      </c>
      <c r="K16" s="6">
        <v>0</v>
      </c>
      <c r="L16" s="6">
        <v>0</v>
      </c>
      <c r="M16" s="6">
        <v>1</v>
      </c>
      <c r="Y16" s="6">
        <v>315765</v>
      </c>
      <c r="Z16" s="6">
        <f t="shared" si="0"/>
        <v>0</v>
      </c>
    </row>
    <row r="17" spans="1:26" s="6" customFormat="1">
      <c r="A17" s="6">
        <v>316079</v>
      </c>
      <c r="F17" s="6">
        <v>0</v>
      </c>
      <c r="G17" s="6">
        <v>2000</v>
      </c>
      <c r="H17" s="6">
        <v>0</v>
      </c>
      <c r="J17" s="6" t="s">
        <v>19</v>
      </c>
      <c r="K17" s="6">
        <v>0</v>
      </c>
      <c r="L17" s="6">
        <v>0</v>
      </c>
      <c r="M17" s="6">
        <v>1</v>
      </c>
      <c r="N17" s="6">
        <v>234</v>
      </c>
      <c r="Y17" s="6">
        <v>316079</v>
      </c>
      <c r="Z17" s="6">
        <f t="shared" si="0"/>
        <v>234</v>
      </c>
    </row>
    <row r="18" spans="1:26">
      <c r="A18">
        <v>316094</v>
      </c>
      <c r="F18">
        <v>764</v>
      </c>
      <c r="G18">
        <v>5236</v>
      </c>
      <c r="H18">
        <v>64</v>
      </c>
      <c r="I18" s="6"/>
      <c r="J18" t="s">
        <v>20</v>
      </c>
      <c r="K18">
        <v>0</v>
      </c>
      <c r="L18">
        <v>1</v>
      </c>
      <c r="M18">
        <v>0</v>
      </c>
      <c r="Y18">
        <v>316094</v>
      </c>
      <c r="Z18" s="6">
        <f t="shared" si="0"/>
        <v>0</v>
      </c>
    </row>
    <row r="19" spans="1:26" s="6" customFormat="1">
      <c r="A19" s="6">
        <v>316174</v>
      </c>
      <c r="F19" s="6">
        <v>0</v>
      </c>
      <c r="G19" s="6">
        <v>2000</v>
      </c>
      <c r="H19" s="6">
        <v>0</v>
      </c>
      <c r="J19" s="6" t="s">
        <v>20</v>
      </c>
      <c r="K19" s="6">
        <v>0</v>
      </c>
      <c r="L19" s="6">
        <v>0</v>
      </c>
      <c r="M19" s="6">
        <v>1</v>
      </c>
      <c r="Y19" s="6">
        <v>316174</v>
      </c>
      <c r="Z19" s="6">
        <f t="shared" si="0"/>
        <v>0</v>
      </c>
    </row>
    <row r="20" spans="1:26">
      <c r="A20">
        <v>316272</v>
      </c>
      <c r="F20">
        <v>1605</v>
      </c>
      <c r="G20">
        <v>6395</v>
      </c>
      <c r="H20">
        <v>134</v>
      </c>
      <c r="I20" s="6"/>
      <c r="J20" t="s">
        <v>20</v>
      </c>
      <c r="K20">
        <v>958</v>
      </c>
      <c r="L20">
        <v>1</v>
      </c>
      <c r="M20">
        <v>0</v>
      </c>
      <c r="Y20">
        <v>316272</v>
      </c>
      <c r="Z20" s="6">
        <f t="shared" si="0"/>
        <v>0</v>
      </c>
    </row>
    <row r="21" spans="1:26">
      <c r="A21">
        <v>316284</v>
      </c>
      <c r="F21">
        <v>88</v>
      </c>
      <c r="G21">
        <v>15912</v>
      </c>
      <c r="H21">
        <v>7</v>
      </c>
      <c r="I21" s="6"/>
      <c r="J21" t="s">
        <v>20</v>
      </c>
      <c r="K21">
        <v>43</v>
      </c>
      <c r="L21">
        <v>1</v>
      </c>
      <c r="M21">
        <v>0</v>
      </c>
      <c r="Y21">
        <v>316284</v>
      </c>
      <c r="Z21" s="6">
        <f t="shared" si="0"/>
        <v>0</v>
      </c>
    </row>
    <row r="22" spans="1:26" s="6" customFormat="1">
      <c r="A22" s="6">
        <v>316307</v>
      </c>
      <c r="F22" s="6">
        <v>0</v>
      </c>
      <c r="G22" s="6">
        <v>2000</v>
      </c>
      <c r="H22" s="6">
        <v>0</v>
      </c>
      <c r="J22" s="6" t="s">
        <v>19</v>
      </c>
      <c r="K22" s="6">
        <v>0</v>
      </c>
      <c r="L22" s="6">
        <v>0</v>
      </c>
      <c r="M22" s="6">
        <v>1</v>
      </c>
      <c r="Y22" s="6">
        <v>316307</v>
      </c>
      <c r="Z22" s="6">
        <f t="shared" si="0"/>
        <v>0</v>
      </c>
    </row>
    <row r="23" spans="1:26">
      <c r="A23">
        <v>316346</v>
      </c>
      <c r="F23">
        <v>973</v>
      </c>
      <c r="G23">
        <v>3027</v>
      </c>
      <c r="H23">
        <v>81</v>
      </c>
      <c r="I23" s="6"/>
      <c r="J23" t="s">
        <v>20</v>
      </c>
      <c r="K23">
        <v>163</v>
      </c>
      <c r="L23">
        <v>1</v>
      </c>
      <c r="M23">
        <v>0</v>
      </c>
      <c r="Y23">
        <v>316346</v>
      </c>
      <c r="Z23" s="6">
        <f t="shared" si="0"/>
        <v>0</v>
      </c>
    </row>
    <row r="24" spans="1:26" s="6" customFormat="1">
      <c r="A24" s="6">
        <v>316583</v>
      </c>
      <c r="F24" s="6">
        <v>0</v>
      </c>
      <c r="G24" s="6">
        <v>2000</v>
      </c>
      <c r="H24" s="6">
        <v>0</v>
      </c>
      <c r="J24" s="6" t="s">
        <v>20</v>
      </c>
      <c r="K24" s="6">
        <v>0</v>
      </c>
      <c r="L24" s="6">
        <v>0</v>
      </c>
      <c r="M24" s="6">
        <v>1</v>
      </c>
      <c r="Y24" s="6">
        <v>316583</v>
      </c>
      <c r="Z24" s="6">
        <f t="shared" si="0"/>
        <v>0</v>
      </c>
    </row>
    <row r="25" spans="1:26">
      <c r="A25">
        <v>316610</v>
      </c>
      <c r="F25">
        <v>655</v>
      </c>
      <c r="G25">
        <v>11345</v>
      </c>
      <c r="H25">
        <v>55</v>
      </c>
      <c r="I25" s="6"/>
      <c r="J25" t="s">
        <v>20</v>
      </c>
      <c r="K25">
        <v>157</v>
      </c>
      <c r="L25">
        <v>1</v>
      </c>
      <c r="M25">
        <v>0</v>
      </c>
      <c r="Y25">
        <v>316610</v>
      </c>
      <c r="Z25" s="6">
        <f t="shared" si="0"/>
        <v>0</v>
      </c>
    </row>
    <row r="26" spans="1:26">
      <c r="A26">
        <v>316616</v>
      </c>
      <c r="F26">
        <v>145</v>
      </c>
      <c r="G26">
        <v>8855</v>
      </c>
      <c r="H26">
        <v>12</v>
      </c>
      <c r="I26" s="6"/>
      <c r="J26" t="s">
        <v>20</v>
      </c>
      <c r="K26">
        <v>0</v>
      </c>
      <c r="L26">
        <v>1</v>
      </c>
      <c r="M26">
        <v>0</v>
      </c>
      <c r="Y26">
        <v>316616</v>
      </c>
      <c r="Z26" s="6">
        <f t="shared" si="0"/>
        <v>0</v>
      </c>
    </row>
    <row r="27" spans="1:26" s="6" customFormat="1">
      <c r="A27" s="6">
        <v>316758</v>
      </c>
      <c r="F27" s="6">
        <v>0</v>
      </c>
      <c r="G27" s="6">
        <v>2000</v>
      </c>
      <c r="H27" s="6">
        <v>0</v>
      </c>
      <c r="J27" s="6" t="s">
        <v>19</v>
      </c>
      <c r="K27" s="6">
        <v>0</v>
      </c>
      <c r="L27" s="6">
        <v>0</v>
      </c>
      <c r="M27" s="6">
        <v>1</v>
      </c>
      <c r="Y27" s="6">
        <v>316758</v>
      </c>
      <c r="Z27" s="6">
        <f t="shared" si="0"/>
        <v>0</v>
      </c>
    </row>
    <row r="28" spans="1:26" s="6" customFormat="1">
      <c r="A28" s="6">
        <v>316761</v>
      </c>
      <c r="F28" s="6">
        <v>0</v>
      </c>
      <c r="G28" s="6">
        <v>2000</v>
      </c>
      <c r="H28" s="6">
        <v>0</v>
      </c>
      <c r="J28" s="6" t="s">
        <v>19</v>
      </c>
      <c r="K28" s="6">
        <v>0</v>
      </c>
      <c r="L28" s="6">
        <v>0</v>
      </c>
      <c r="M28" s="6">
        <v>1</v>
      </c>
      <c r="Y28" s="6">
        <v>316761</v>
      </c>
      <c r="Z28" s="6">
        <f t="shared" si="0"/>
        <v>0</v>
      </c>
    </row>
    <row r="29" spans="1:26" s="6" customFormat="1">
      <c r="A29" s="6">
        <v>316824</v>
      </c>
      <c r="F29" s="6">
        <v>0</v>
      </c>
      <c r="G29" s="6">
        <v>2000</v>
      </c>
      <c r="H29" s="6">
        <v>0</v>
      </c>
      <c r="J29" s="6" t="s">
        <v>19</v>
      </c>
      <c r="K29" s="6">
        <v>0</v>
      </c>
      <c r="L29" s="6">
        <v>0</v>
      </c>
      <c r="M29" s="6">
        <v>1</v>
      </c>
      <c r="Y29" s="6">
        <v>316824</v>
      </c>
      <c r="Z29" s="6">
        <f t="shared" si="0"/>
        <v>0</v>
      </c>
    </row>
    <row r="30" spans="1:26" s="6" customFormat="1">
      <c r="A30" s="6">
        <v>322151</v>
      </c>
      <c r="F30" s="6">
        <v>0</v>
      </c>
      <c r="G30" s="6">
        <v>2000</v>
      </c>
      <c r="H30" s="6">
        <v>0</v>
      </c>
      <c r="J30" s="6" t="s">
        <v>20</v>
      </c>
      <c r="K30" s="6">
        <v>0</v>
      </c>
      <c r="L30" s="6">
        <v>0</v>
      </c>
      <c r="M30" s="6">
        <v>1</v>
      </c>
      <c r="Y30" s="6">
        <v>322151</v>
      </c>
      <c r="Z30" s="6">
        <f t="shared" si="0"/>
        <v>0</v>
      </c>
    </row>
    <row r="31" spans="1:26">
      <c r="A31">
        <v>326004</v>
      </c>
      <c r="F31">
        <v>1661</v>
      </c>
      <c r="G31">
        <v>6339</v>
      </c>
      <c r="H31">
        <v>138</v>
      </c>
      <c r="I31" s="6"/>
      <c r="J31" t="s">
        <v>20</v>
      </c>
      <c r="K31">
        <v>0</v>
      </c>
      <c r="L31">
        <v>1</v>
      </c>
      <c r="M31">
        <v>0</v>
      </c>
      <c r="Y31">
        <v>326004</v>
      </c>
      <c r="Z31" s="6">
        <f t="shared" si="0"/>
        <v>0</v>
      </c>
    </row>
    <row r="32" spans="1:26" s="6" customFormat="1">
      <c r="A32" s="6">
        <v>326012</v>
      </c>
      <c r="F32" s="6">
        <v>0</v>
      </c>
      <c r="G32" s="6">
        <v>2000</v>
      </c>
      <c r="H32" s="6">
        <v>0</v>
      </c>
      <c r="J32" s="6" t="s">
        <v>20</v>
      </c>
      <c r="K32" s="6">
        <v>0</v>
      </c>
      <c r="L32" s="6">
        <v>0</v>
      </c>
      <c r="M32" s="6">
        <v>1</v>
      </c>
      <c r="Y32" s="6">
        <v>326012</v>
      </c>
      <c r="Z32" s="6">
        <f t="shared" si="0"/>
        <v>0</v>
      </c>
    </row>
    <row r="33" spans="1:26" s="6" customFormat="1">
      <c r="A33" s="6">
        <v>344058</v>
      </c>
      <c r="F33" s="6">
        <v>-8</v>
      </c>
      <c r="G33" s="6">
        <v>2008</v>
      </c>
      <c r="H33" s="6">
        <v>-1</v>
      </c>
      <c r="J33" s="6" t="s">
        <v>19</v>
      </c>
      <c r="K33" s="6">
        <v>0</v>
      </c>
      <c r="L33" s="6">
        <v>0</v>
      </c>
      <c r="M33" s="6">
        <v>1</v>
      </c>
      <c r="Y33" s="6">
        <v>344058</v>
      </c>
      <c r="Z33" s="6">
        <f t="shared" si="0"/>
        <v>0</v>
      </c>
    </row>
    <row r="34" spans="1:26" s="6" customFormat="1">
      <c r="A34" s="6">
        <v>20188</v>
      </c>
      <c r="F34" s="6">
        <v>0</v>
      </c>
      <c r="G34" s="6">
        <v>2000</v>
      </c>
      <c r="H34" s="6">
        <v>0</v>
      </c>
      <c r="J34" s="6" t="s">
        <v>20</v>
      </c>
      <c r="K34" s="6">
        <v>0</v>
      </c>
      <c r="L34" s="6">
        <v>0</v>
      </c>
      <c r="M34" s="6">
        <v>1</v>
      </c>
      <c r="Y34" s="6">
        <v>20188</v>
      </c>
      <c r="Z34" s="6">
        <f t="shared" si="0"/>
        <v>0</v>
      </c>
    </row>
    <row r="35" spans="1:26">
      <c r="A35">
        <v>45348</v>
      </c>
      <c r="F35">
        <v>91</v>
      </c>
      <c r="G35">
        <v>11909</v>
      </c>
      <c r="H35">
        <v>8</v>
      </c>
      <c r="I35" s="6"/>
      <c r="J35" t="s">
        <v>20</v>
      </c>
      <c r="K35">
        <v>91</v>
      </c>
      <c r="L35">
        <v>1</v>
      </c>
      <c r="M35">
        <v>0</v>
      </c>
      <c r="Y35">
        <v>45348</v>
      </c>
      <c r="Z35" s="6">
        <f t="shared" si="0"/>
        <v>0</v>
      </c>
    </row>
    <row r="36" spans="1:26">
      <c r="A36">
        <v>89029</v>
      </c>
      <c r="F36">
        <v>402</v>
      </c>
      <c r="G36">
        <v>7098</v>
      </c>
      <c r="H36">
        <v>34</v>
      </c>
      <c r="I36" s="6"/>
      <c r="J36" t="s">
        <v>20</v>
      </c>
      <c r="K36">
        <v>22</v>
      </c>
      <c r="L36">
        <v>1</v>
      </c>
      <c r="M36">
        <v>0</v>
      </c>
      <c r="Y36">
        <v>89029</v>
      </c>
      <c r="Z36" s="6">
        <f t="shared" si="0"/>
        <v>0</v>
      </c>
    </row>
    <row r="37" spans="1:26">
      <c r="A37">
        <v>394562</v>
      </c>
      <c r="F37">
        <v>0</v>
      </c>
      <c r="G37">
        <v>2000</v>
      </c>
      <c r="H37">
        <v>0</v>
      </c>
      <c r="I37" s="6"/>
      <c r="J37" t="s">
        <v>20</v>
      </c>
      <c r="K37">
        <v>0</v>
      </c>
      <c r="L37">
        <v>0</v>
      </c>
      <c r="M37">
        <v>1</v>
      </c>
      <c r="Y37">
        <v>394562</v>
      </c>
      <c r="Z37" s="6">
        <f t="shared" si="0"/>
        <v>0</v>
      </c>
    </row>
    <row r="38" spans="1:26">
      <c r="A38">
        <v>397688</v>
      </c>
      <c r="F38">
        <v>0</v>
      </c>
      <c r="G38">
        <v>2000</v>
      </c>
      <c r="H38">
        <v>0</v>
      </c>
      <c r="I38" s="6"/>
      <c r="J38" t="s">
        <v>19</v>
      </c>
      <c r="K38">
        <v>0</v>
      </c>
      <c r="L38">
        <v>0</v>
      </c>
      <c r="M38">
        <v>1</v>
      </c>
      <c r="Y38">
        <v>397688</v>
      </c>
      <c r="Z38" s="6">
        <f t="shared" si="0"/>
        <v>0</v>
      </c>
    </row>
    <row r="39" spans="1:26">
      <c r="A39">
        <v>408295</v>
      </c>
      <c r="F39">
        <v>83</v>
      </c>
      <c r="G39">
        <v>3917</v>
      </c>
      <c r="H39">
        <v>7</v>
      </c>
      <c r="I39" s="6"/>
      <c r="J39" t="s">
        <v>19</v>
      </c>
      <c r="K39">
        <v>0</v>
      </c>
      <c r="L39">
        <v>1</v>
      </c>
      <c r="M39">
        <v>0</v>
      </c>
      <c r="Y39">
        <v>408295</v>
      </c>
      <c r="Z39" s="6">
        <f t="shared" si="0"/>
        <v>0</v>
      </c>
    </row>
    <row r="40" spans="1:26">
      <c r="A40">
        <v>175856</v>
      </c>
      <c r="F40">
        <v>381</v>
      </c>
      <c r="G40">
        <v>5619</v>
      </c>
      <c r="H40">
        <v>32</v>
      </c>
      <c r="I40" s="6"/>
      <c r="J40" t="s">
        <v>20</v>
      </c>
      <c r="K40">
        <v>0</v>
      </c>
      <c r="L40">
        <v>1</v>
      </c>
      <c r="M40">
        <v>0</v>
      </c>
      <c r="Y40">
        <v>175856</v>
      </c>
      <c r="Z40" s="6">
        <f t="shared" si="0"/>
        <v>0</v>
      </c>
    </row>
    <row r="41" spans="1:26">
      <c r="A41">
        <v>180907</v>
      </c>
      <c r="F41">
        <v>0</v>
      </c>
      <c r="G41">
        <v>2000</v>
      </c>
      <c r="H41">
        <v>0</v>
      </c>
      <c r="I41" s="6"/>
      <c r="J41" t="s">
        <v>20</v>
      </c>
      <c r="K41">
        <v>0</v>
      </c>
      <c r="L41">
        <v>0</v>
      </c>
      <c r="M41">
        <v>1</v>
      </c>
      <c r="Y41">
        <v>180907</v>
      </c>
      <c r="Z41" s="6">
        <f t="shared" si="0"/>
        <v>0</v>
      </c>
    </row>
    <row r="42" spans="1:26">
      <c r="A42">
        <v>194009</v>
      </c>
      <c r="F42">
        <v>1217</v>
      </c>
      <c r="G42">
        <v>3783</v>
      </c>
      <c r="H42">
        <v>101</v>
      </c>
      <c r="I42" s="6"/>
      <c r="J42" t="s">
        <v>20</v>
      </c>
      <c r="K42">
        <v>383</v>
      </c>
      <c r="L42">
        <v>1</v>
      </c>
      <c r="M42">
        <v>0</v>
      </c>
      <c r="Y42">
        <v>194009</v>
      </c>
      <c r="Z42" s="6">
        <f t="shared" si="0"/>
        <v>0</v>
      </c>
    </row>
    <row r="43" spans="1:26">
      <c r="A43">
        <v>221638</v>
      </c>
      <c r="F43">
        <v>168</v>
      </c>
      <c r="G43">
        <v>3832</v>
      </c>
      <c r="H43">
        <v>14</v>
      </c>
      <c r="I43" s="6"/>
      <c r="J43" t="s">
        <v>20</v>
      </c>
      <c r="K43">
        <v>168</v>
      </c>
      <c r="L43">
        <v>1</v>
      </c>
      <c r="M43">
        <v>0</v>
      </c>
      <c r="Y43">
        <v>221638</v>
      </c>
      <c r="Z43" s="6">
        <f t="shared" si="0"/>
        <v>0</v>
      </c>
    </row>
    <row r="44" spans="1:26">
      <c r="A44">
        <v>222256</v>
      </c>
      <c r="F44">
        <v>0</v>
      </c>
      <c r="G44">
        <v>2000</v>
      </c>
      <c r="H44">
        <v>0</v>
      </c>
      <c r="I44" s="6"/>
      <c r="J44" t="s">
        <v>20</v>
      </c>
      <c r="K44">
        <v>0</v>
      </c>
      <c r="L44">
        <v>0</v>
      </c>
      <c r="M44">
        <v>1</v>
      </c>
      <c r="Y44">
        <v>222256</v>
      </c>
      <c r="Z44" s="6">
        <f t="shared" si="0"/>
        <v>0</v>
      </c>
    </row>
    <row r="45" spans="1:26">
      <c r="A45">
        <v>464067</v>
      </c>
      <c r="F45">
        <v>0</v>
      </c>
      <c r="G45">
        <v>2000</v>
      </c>
      <c r="H45">
        <v>0</v>
      </c>
      <c r="I45" s="6"/>
      <c r="J45" t="s">
        <v>20</v>
      </c>
      <c r="K45">
        <v>0</v>
      </c>
      <c r="L45">
        <v>0</v>
      </c>
      <c r="M45">
        <v>1</v>
      </c>
      <c r="Y45">
        <v>464067</v>
      </c>
      <c r="Z45" s="6">
        <f t="shared" si="0"/>
        <v>0</v>
      </c>
    </row>
    <row r="46" spans="1:26">
      <c r="A46">
        <v>468643</v>
      </c>
      <c r="F46">
        <v>0</v>
      </c>
      <c r="G46">
        <v>2000</v>
      </c>
      <c r="H46">
        <v>0</v>
      </c>
      <c r="I46" s="6"/>
      <c r="J46" t="s">
        <v>19</v>
      </c>
      <c r="K46">
        <v>0</v>
      </c>
      <c r="L46">
        <v>0</v>
      </c>
      <c r="M46">
        <v>1</v>
      </c>
      <c r="Y46">
        <v>468643</v>
      </c>
      <c r="Z46" s="6">
        <f t="shared" si="0"/>
        <v>0</v>
      </c>
    </row>
    <row r="47" spans="1:26">
      <c r="A47">
        <v>247066</v>
      </c>
      <c r="F47">
        <v>0</v>
      </c>
      <c r="G47">
        <v>2000</v>
      </c>
      <c r="H47">
        <v>0</v>
      </c>
      <c r="I47" s="6"/>
      <c r="J47" t="s">
        <v>19</v>
      </c>
      <c r="K47">
        <v>0</v>
      </c>
      <c r="L47">
        <v>0</v>
      </c>
      <c r="M47">
        <v>1</v>
      </c>
      <c r="Y47">
        <v>247066</v>
      </c>
      <c r="Z47" s="6">
        <f t="shared" si="0"/>
        <v>0</v>
      </c>
    </row>
    <row r="48" spans="1:26">
      <c r="A48">
        <v>253823</v>
      </c>
      <c r="F48">
        <v>0</v>
      </c>
      <c r="G48">
        <v>2000</v>
      </c>
      <c r="H48">
        <v>0</v>
      </c>
      <c r="I48" s="6"/>
      <c r="J48" t="s">
        <v>19</v>
      </c>
      <c r="K48">
        <v>0</v>
      </c>
      <c r="L48">
        <v>0</v>
      </c>
      <c r="M48">
        <v>1</v>
      </c>
      <c r="Y48">
        <v>253823</v>
      </c>
      <c r="Z48" s="6">
        <f t="shared" si="0"/>
        <v>0</v>
      </c>
    </row>
    <row r="49" spans="1:26">
      <c r="A49">
        <v>473233</v>
      </c>
      <c r="F49">
        <v>110</v>
      </c>
      <c r="G49">
        <v>5890</v>
      </c>
      <c r="H49">
        <v>9</v>
      </c>
      <c r="I49" s="6"/>
      <c r="J49" t="s">
        <v>20</v>
      </c>
      <c r="K49">
        <v>0</v>
      </c>
      <c r="L49">
        <v>1</v>
      </c>
      <c r="M49">
        <v>0</v>
      </c>
      <c r="Y49">
        <v>473233</v>
      </c>
      <c r="Z49" s="6">
        <f t="shared" si="0"/>
        <v>0</v>
      </c>
    </row>
    <row r="50" spans="1:26">
      <c r="A50">
        <v>255015</v>
      </c>
      <c r="F50">
        <v>842</v>
      </c>
      <c r="G50">
        <v>11158</v>
      </c>
      <c r="H50">
        <v>70</v>
      </c>
      <c r="I50" s="6"/>
      <c r="J50" t="s">
        <v>20</v>
      </c>
      <c r="K50">
        <v>0</v>
      </c>
      <c r="L50">
        <v>1</v>
      </c>
      <c r="M50">
        <v>0</v>
      </c>
      <c r="Y50">
        <v>255015</v>
      </c>
      <c r="Z50" s="6">
        <f t="shared" si="0"/>
        <v>0</v>
      </c>
    </row>
    <row r="51" spans="1:26">
      <c r="A51">
        <v>266869</v>
      </c>
      <c r="F51">
        <v>2986</v>
      </c>
      <c r="G51">
        <v>3014</v>
      </c>
      <c r="H51">
        <v>249</v>
      </c>
      <c r="I51" s="6"/>
      <c r="J51" t="s">
        <v>20</v>
      </c>
      <c r="K51">
        <v>1347</v>
      </c>
      <c r="L51">
        <v>1</v>
      </c>
      <c r="M51">
        <v>0</v>
      </c>
      <c r="Y51">
        <v>266869</v>
      </c>
      <c r="Z51" s="6">
        <f t="shared" si="0"/>
        <v>0</v>
      </c>
    </row>
    <row r="52" spans="1:26">
      <c r="A52">
        <v>483906</v>
      </c>
      <c r="F52">
        <v>0</v>
      </c>
      <c r="G52">
        <v>2000</v>
      </c>
      <c r="H52">
        <v>0</v>
      </c>
      <c r="I52" s="6"/>
      <c r="J52" t="s">
        <v>19</v>
      </c>
      <c r="K52">
        <v>0</v>
      </c>
      <c r="L52">
        <v>0</v>
      </c>
      <c r="M52">
        <v>1</v>
      </c>
      <c r="Y52">
        <v>483906</v>
      </c>
      <c r="Z52" s="6">
        <f t="shared" si="0"/>
        <v>0</v>
      </c>
    </row>
    <row r="53" spans="1:26">
      <c r="A53">
        <v>509400</v>
      </c>
      <c r="F53">
        <v>970</v>
      </c>
      <c r="G53">
        <v>7030</v>
      </c>
      <c r="H53">
        <v>81</v>
      </c>
      <c r="I53" s="6"/>
      <c r="J53" t="s">
        <v>20</v>
      </c>
      <c r="K53">
        <v>200</v>
      </c>
      <c r="L53">
        <v>1</v>
      </c>
      <c r="M53">
        <v>0</v>
      </c>
      <c r="Y53">
        <v>509400</v>
      </c>
      <c r="Z53" s="6">
        <f t="shared" si="0"/>
        <v>0</v>
      </c>
    </row>
    <row r="54" spans="1:26">
      <c r="A54">
        <v>320681</v>
      </c>
      <c r="F54">
        <v>0</v>
      </c>
      <c r="G54">
        <v>2000</v>
      </c>
      <c r="H54">
        <v>0</v>
      </c>
      <c r="I54" s="6"/>
      <c r="J54" t="s">
        <v>20</v>
      </c>
      <c r="K54">
        <v>0</v>
      </c>
      <c r="L54">
        <v>0</v>
      </c>
      <c r="M54">
        <v>1</v>
      </c>
      <c r="Y54">
        <v>320681</v>
      </c>
      <c r="Z54" s="6">
        <f t="shared" si="0"/>
        <v>0</v>
      </c>
    </row>
    <row r="55" spans="1:26">
      <c r="A55">
        <v>539214</v>
      </c>
      <c r="F55">
        <v>42</v>
      </c>
      <c r="G55">
        <v>2958</v>
      </c>
      <c r="H55">
        <v>4</v>
      </c>
      <c r="I55" s="6"/>
      <c r="J55" t="s">
        <v>19</v>
      </c>
      <c r="K55">
        <v>0</v>
      </c>
      <c r="L55">
        <v>1</v>
      </c>
      <c r="M55">
        <v>0</v>
      </c>
      <c r="Y55">
        <v>539214</v>
      </c>
      <c r="Z55" s="6">
        <f t="shared" si="0"/>
        <v>0</v>
      </c>
    </row>
    <row r="56" spans="1:26">
      <c r="A56">
        <v>544115</v>
      </c>
      <c r="F56">
        <v>0</v>
      </c>
      <c r="G56">
        <v>2000</v>
      </c>
      <c r="H56">
        <v>0</v>
      </c>
      <c r="I56" s="6"/>
      <c r="J56" t="s">
        <v>19</v>
      </c>
      <c r="K56">
        <v>0</v>
      </c>
      <c r="L56">
        <v>0</v>
      </c>
      <c r="M56">
        <v>1</v>
      </c>
      <c r="Y56">
        <v>544115</v>
      </c>
      <c r="Z56" s="6">
        <f t="shared" si="0"/>
        <v>0</v>
      </c>
    </row>
    <row r="57" spans="1:26">
      <c r="A57">
        <v>321326</v>
      </c>
      <c r="F57">
        <v>0</v>
      </c>
      <c r="G57">
        <v>2000</v>
      </c>
      <c r="H57">
        <v>0</v>
      </c>
      <c r="I57" s="6"/>
      <c r="J57" t="s">
        <v>20</v>
      </c>
      <c r="K57">
        <v>0</v>
      </c>
      <c r="L57">
        <v>0</v>
      </c>
      <c r="M57">
        <v>1</v>
      </c>
      <c r="Y57">
        <v>321326</v>
      </c>
      <c r="Z57" s="6">
        <f t="shared" si="0"/>
        <v>0</v>
      </c>
    </row>
    <row r="58" spans="1:26">
      <c r="A58">
        <v>321692</v>
      </c>
      <c r="F58">
        <v>110</v>
      </c>
      <c r="G58">
        <v>23890</v>
      </c>
      <c r="H58">
        <v>9</v>
      </c>
      <c r="I58" s="6"/>
      <c r="J58" t="s">
        <v>20</v>
      </c>
      <c r="K58">
        <v>0</v>
      </c>
      <c r="L58">
        <v>1</v>
      </c>
      <c r="M58">
        <v>0</v>
      </c>
      <c r="Y58">
        <v>321692</v>
      </c>
      <c r="Z58" s="6">
        <f t="shared" si="0"/>
        <v>0</v>
      </c>
    </row>
    <row r="59" spans="1:26">
      <c r="A59">
        <v>323619</v>
      </c>
      <c r="F59">
        <v>734</v>
      </c>
      <c r="G59">
        <v>5266</v>
      </c>
      <c r="H59">
        <v>61</v>
      </c>
      <c r="I59" s="6"/>
      <c r="J59" t="s">
        <v>20</v>
      </c>
      <c r="K59">
        <v>0</v>
      </c>
      <c r="L59">
        <v>1</v>
      </c>
      <c r="M59">
        <v>0</v>
      </c>
      <c r="Y59">
        <v>323619</v>
      </c>
      <c r="Z59" s="6">
        <f t="shared" si="0"/>
        <v>0</v>
      </c>
    </row>
    <row r="60" spans="1:26">
      <c r="A60">
        <v>325740</v>
      </c>
      <c r="F60">
        <v>0</v>
      </c>
      <c r="G60">
        <v>2000</v>
      </c>
      <c r="H60">
        <v>0</v>
      </c>
      <c r="I60" s="6"/>
      <c r="J60" t="s">
        <v>20</v>
      </c>
      <c r="K60">
        <v>0</v>
      </c>
      <c r="L60">
        <v>0</v>
      </c>
      <c r="M60">
        <v>1</v>
      </c>
      <c r="Y60">
        <v>325740</v>
      </c>
      <c r="Z60" s="6">
        <f t="shared" si="0"/>
        <v>0</v>
      </c>
    </row>
    <row r="61" spans="1:26">
      <c r="A61">
        <v>335867</v>
      </c>
      <c r="F61">
        <v>413</v>
      </c>
      <c r="G61">
        <v>31587</v>
      </c>
      <c r="H61">
        <v>34</v>
      </c>
      <c r="I61" s="6"/>
      <c r="J61" t="s">
        <v>20</v>
      </c>
      <c r="K61">
        <v>209</v>
      </c>
      <c r="L61">
        <v>1</v>
      </c>
      <c r="M61">
        <v>0</v>
      </c>
      <c r="Y61">
        <v>335867</v>
      </c>
      <c r="Z61" s="6">
        <f t="shared" si="0"/>
        <v>0</v>
      </c>
    </row>
    <row r="62" spans="1:26">
      <c r="A62">
        <v>335883</v>
      </c>
      <c r="F62">
        <v>106</v>
      </c>
      <c r="G62">
        <v>8894</v>
      </c>
      <c r="H62">
        <v>9</v>
      </c>
      <c r="I62" s="6"/>
      <c r="J62" t="s">
        <v>20</v>
      </c>
      <c r="K62">
        <v>106</v>
      </c>
      <c r="L62">
        <v>1</v>
      </c>
      <c r="M62">
        <v>0</v>
      </c>
      <c r="Y62">
        <v>335883</v>
      </c>
      <c r="Z62" s="6">
        <f t="shared" si="0"/>
        <v>0</v>
      </c>
    </row>
    <row r="63" spans="1:26">
      <c r="A63">
        <v>345703</v>
      </c>
      <c r="F63">
        <v>598</v>
      </c>
      <c r="G63">
        <v>7402</v>
      </c>
      <c r="H63">
        <v>50</v>
      </c>
      <c r="I63" s="6"/>
      <c r="J63" t="s">
        <v>20</v>
      </c>
      <c r="K63">
        <v>0</v>
      </c>
      <c r="L63">
        <v>1</v>
      </c>
      <c r="M63">
        <v>0</v>
      </c>
      <c r="Y63">
        <v>345703</v>
      </c>
      <c r="Z63" s="6">
        <f t="shared" si="0"/>
        <v>0</v>
      </c>
    </row>
    <row r="64" spans="1:26">
      <c r="A64">
        <v>356667</v>
      </c>
      <c r="F64">
        <v>373</v>
      </c>
      <c r="G64">
        <v>5627</v>
      </c>
      <c r="H64">
        <v>31</v>
      </c>
      <c r="I64" s="6"/>
      <c r="J64" t="s">
        <v>20</v>
      </c>
      <c r="K64">
        <v>102</v>
      </c>
      <c r="L64">
        <v>1</v>
      </c>
      <c r="M64">
        <v>0</v>
      </c>
      <c r="Y64">
        <v>356667</v>
      </c>
      <c r="Z64" s="6">
        <f t="shared" si="0"/>
        <v>0</v>
      </c>
    </row>
    <row r="65" spans="1:26">
      <c r="A65">
        <v>375117</v>
      </c>
      <c r="F65">
        <v>0</v>
      </c>
      <c r="G65">
        <v>2000</v>
      </c>
      <c r="H65">
        <v>0</v>
      </c>
      <c r="I65" s="6"/>
      <c r="J65" t="s">
        <v>20</v>
      </c>
      <c r="K65">
        <v>0</v>
      </c>
      <c r="L65">
        <v>0</v>
      </c>
      <c r="M65">
        <v>1</v>
      </c>
      <c r="Y65">
        <v>375117</v>
      </c>
      <c r="Z65" s="6">
        <f t="shared" si="0"/>
        <v>0</v>
      </c>
    </row>
    <row r="66" spans="1:26">
      <c r="A66">
        <v>380705</v>
      </c>
      <c r="F66">
        <v>999</v>
      </c>
      <c r="G66">
        <v>7001</v>
      </c>
      <c r="H66">
        <v>83</v>
      </c>
      <c r="I66" s="6"/>
      <c r="J66" t="s">
        <v>20</v>
      </c>
      <c r="K66">
        <v>0</v>
      </c>
      <c r="L66">
        <v>1</v>
      </c>
      <c r="M66">
        <v>0</v>
      </c>
      <c r="Y66">
        <v>380705</v>
      </c>
      <c r="Z66" s="6">
        <f t="shared" si="0"/>
        <v>0</v>
      </c>
    </row>
    <row r="67" spans="1:26">
      <c r="A67">
        <v>388543</v>
      </c>
      <c r="F67">
        <v>0</v>
      </c>
      <c r="G67">
        <v>2000</v>
      </c>
      <c r="H67">
        <v>0</v>
      </c>
      <c r="I67" s="6"/>
      <c r="J67" t="s">
        <v>20</v>
      </c>
      <c r="K67">
        <v>0</v>
      </c>
      <c r="L67">
        <v>0</v>
      </c>
      <c r="M67">
        <v>1</v>
      </c>
      <c r="Y67">
        <v>388543</v>
      </c>
      <c r="Z67" s="6">
        <f t="shared" ref="Z67:Z108" si="1">SUM(N67:X67)</f>
        <v>0</v>
      </c>
    </row>
    <row r="68" spans="1:26">
      <c r="A68">
        <v>419846</v>
      </c>
      <c r="F68">
        <v>0</v>
      </c>
      <c r="G68">
        <v>2000</v>
      </c>
      <c r="H68">
        <v>0</v>
      </c>
      <c r="I68" s="6"/>
      <c r="J68" t="s">
        <v>20</v>
      </c>
      <c r="K68">
        <v>0</v>
      </c>
      <c r="L68">
        <v>0</v>
      </c>
      <c r="M68">
        <v>1</v>
      </c>
      <c r="Y68">
        <v>419846</v>
      </c>
      <c r="Z68" s="6">
        <f t="shared" si="1"/>
        <v>0</v>
      </c>
    </row>
    <row r="69" spans="1:26">
      <c r="A69">
        <v>436366</v>
      </c>
      <c r="F69">
        <v>0</v>
      </c>
      <c r="G69">
        <v>2000</v>
      </c>
      <c r="H69">
        <v>0</v>
      </c>
      <c r="I69" s="6"/>
      <c r="J69" t="s">
        <v>20</v>
      </c>
      <c r="K69">
        <v>0</v>
      </c>
      <c r="L69">
        <v>0</v>
      </c>
      <c r="M69">
        <v>1</v>
      </c>
      <c r="Y69">
        <v>436366</v>
      </c>
      <c r="Z69" s="6">
        <f t="shared" si="1"/>
        <v>0</v>
      </c>
    </row>
    <row r="70" spans="1:26">
      <c r="A70">
        <v>449408</v>
      </c>
      <c r="F70">
        <v>57</v>
      </c>
      <c r="G70">
        <v>7943</v>
      </c>
      <c r="H70">
        <v>5</v>
      </c>
      <c r="I70" s="6"/>
      <c r="J70" t="s">
        <v>20</v>
      </c>
      <c r="K70">
        <v>0</v>
      </c>
      <c r="L70">
        <v>1</v>
      </c>
      <c r="M70">
        <v>0</v>
      </c>
      <c r="Y70">
        <v>449408</v>
      </c>
      <c r="Z70" s="6">
        <f t="shared" si="1"/>
        <v>0</v>
      </c>
    </row>
    <row r="71" spans="1:26">
      <c r="A71">
        <v>455216</v>
      </c>
      <c r="F71">
        <v>317</v>
      </c>
      <c r="G71">
        <v>5683</v>
      </c>
      <c r="H71">
        <v>26</v>
      </c>
      <c r="I71" s="6"/>
      <c r="J71" t="s">
        <v>20</v>
      </c>
      <c r="K71">
        <v>317</v>
      </c>
      <c r="L71">
        <v>1</v>
      </c>
      <c r="M71">
        <v>0</v>
      </c>
      <c r="Y71">
        <v>455216</v>
      </c>
      <c r="Z71" s="6">
        <f t="shared" si="1"/>
        <v>0</v>
      </c>
    </row>
    <row r="72" spans="1:26">
      <c r="A72">
        <v>473386</v>
      </c>
      <c r="F72">
        <v>366</v>
      </c>
      <c r="G72">
        <v>5634</v>
      </c>
      <c r="H72">
        <v>31</v>
      </c>
      <c r="I72" s="6"/>
      <c r="J72" t="s">
        <v>20</v>
      </c>
      <c r="K72">
        <v>55</v>
      </c>
      <c r="L72">
        <v>1</v>
      </c>
      <c r="M72">
        <v>0</v>
      </c>
      <c r="Y72">
        <v>473386</v>
      </c>
      <c r="Z72" s="6">
        <f t="shared" si="1"/>
        <v>0</v>
      </c>
    </row>
    <row r="73" spans="1:26">
      <c r="A73">
        <v>491799</v>
      </c>
      <c r="F73">
        <v>40</v>
      </c>
      <c r="G73">
        <v>5960</v>
      </c>
      <c r="H73">
        <v>3</v>
      </c>
      <c r="I73" s="6"/>
      <c r="J73" t="s">
        <v>20</v>
      </c>
      <c r="K73">
        <v>0</v>
      </c>
      <c r="L73">
        <v>1</v>
      </c>
      <c r="M73">
        <v>0</v>
      </c>
      <c r="Y73">
        <v>491799</v>
      </c>
      <c r="Z73" s="6">
        <f t="shared" si="1"/>
        <v>0</v>
      </c>
    </row>
    <row r="74" spans="1:26">
      <c r="A74">
        <v>515261</v>
      </c>
      <c r="F74">
        <v>1509</v>
      </c>
      <c r="G74">
        <v>3491</v>
      </c>
      <c r="H74">
        <v>126</v>
      </c>
      <c r="I74" s="6"/>
      <c r="J74" t="s">
        <v>20</v>
      </c>
      <c r="K74">
        <v>412</v>
      </c>
      <c r="L74">
        <v>1</v>
      </c>
      <c r="M74">
        <v>0</v>
      </c>
      <c r="Y74">
        <v>515261</v>
      </c>
      <c r="Z74" s="6">
        <f t="shared" si="1"/>
        <v>0</v>
      </c>
    </row>
    <row r="75" spans="1:26">
      <c r="A75">
        <v>534752</v>
      </c>
      <c r="F75">
        <v>0</v>
      </c>
      <c r="G75">
        <v>2000</v>
      </c>
      <c r="H75">
        <v>0</v>
      </c>
      <c r="I75" s="6"/>
      <c r="J75" t="s">
        <v>20</v>
      </c>
      <c r="K75">
        <v>0</v>
      </c>
      <c r="L75">
        <v>0</v>
      </c>
      <c r="M75">
        <v>1</v>
      </c>
      <c r="Y75">
        <v>534752</v>
      </c>
      <c r="Z75" s="6">
        <f t="shared" si="1"/>
        <v>0</v>
      </c>
    </row>
    <row r="76" spans="1:26">
      <c r="A76">
        <v>557807</v>
      </c>
      <c r="F76">
        <v>1231</v>
      </c>
      <c r="G76">
        <v>4769</v>
      </c>
      <c r="H76">
        <v>103</v>
      </c>
      <c r="I76" s="6"/>
      <c r="J76" t="s">
        <v>20</v>
      </c>
      <c r="K76">
        <v>395</v>
      </c>
      <c r="L76">
        <v>1</v>
      </c>
      <c r="M76">
        <v>0</v>
      </c>
      <c r="Y76">
        <v>557807</v>
      </c>
      <c r="Z76" s="6">
        <f t="shared" si="1"/>
        <v>0</v>
      </c>
    </row>
    <row r="77" spans="1:26">
      <c r="A77">
        <v>557811</v>
      </c>
      <c r="F77">
        <v>106</v>
      </c>
      <c r="G77">
        <v>5894</v>
      </c>
      <c r="H77">
        <v>9</v>
      </c>
      <c r="I77" s="6"/>
      <c r="J77" t="s">
        <v>20</v>
      </c>
      <c r="K77">
        <v>106</v>
      </c>
      <c r="L77">
        <v>1</v>
      </c>
      <c r="M77">
        <v>0</v>
      </c>
      <c r="Y77">
        <v>557811</v>
      </c>
      <c r="Z77" s="6">
        <f t="shared" si="1"/>
        <v>0</v>
      </c>
    </row>
    <row r="78" spans="1:26">
      <c r="A78">
        <v>558785</v>
      </c>
      <c r="F78">
        <v>53</v>
      </c>
      <c r="G78">
        <v>5947</v>
      </c>
      <c r="H78">
        <v>4</v>
      </c>
      <c r="I78" s="6"/>
      <c r="J78" t="s">
        <v>20</v>
      </c>
      <c r="K78">
        <v>53</v>
      </c>
      <c r="L78">
        <v>1</v>
      </c>
      <c r="M78">
        <v>0</v>
      </c>
      <c r="Y78">
        <v>558785</v>
      </c>
      <c r="Z78" s="6">
        <f t="shared" si="1"/>
        <v>0</v>
      </c>
    </row>
    <row r="79" spans="1:26">
      <c r="A79">
        <v>566713</v>
      </c>
      <c r="F79">
        <v>177</v>
      </c>
      <c r="G79">
        <v>3823</v>
      </c>
      <c r="H79">
        <v>15</v>
      </c>
      <c r="I79" s="6"/>
      <c r="J79" t="s">
        <v>20</v>
      </c>
      <c r="K79">
        <v>0</v>
      </c>
      <c r="L79">
        <v>1</v>
      </c>
      <c r="M79">
        <v>0</v>
      </c>
      <c r="Y79">
        <v>566713</v>
      </c>
      <c r="Z79" s="6">
        <f t="shared" si="1"/>
        <v>0</v>
      </c>
    </row>
    <row r="80" spans="1:26">
      <c r="A80">
        <v>569216</v>
      </c>
      <c r="F80">
        <v>2221</v>
      </c>
      <c r="G80">
        <v>2779</v>
      </c>
      <c r="H80">
        <v>185</v>
      </c>
      <c r="I80" s="6"/>
      <c r="J80" t="s">
        <v>20</v>
      </c>
      <c r="K80">
        <v>0</v>
      </c>
      <c r="L80">
        <v>1</v>
      </c>
      <c r="M80">
        <v>0</v>
      </c>
      <c r="Y80">
        <v>569216</v>
      </c>
      <c r="Z80" s="6">
        <f t="shared" si="1"/>
        <v>0</v>
      </c>
    </row>
    <row r="81" spans="1:26">
      <c r="A81">
        <v>587036</v>
      </c>
      <c r="F81">
        <v>731</v>
      </c>
      <c r="G81">
        <v>5269</v>
      </c>
      <c r="H81">
        <v>61</v>
      </c>
      <c r="I81" s="6"/>
      <c r="J81" t="s">
        <v>20</v>
      </c>
      <c r="K81">
        <v>15</v>
      </c>
      <c r="L81">
        <v>1</v>
      </c>
      <c r="M81">
        <v>0</v>
      </c>
      <c r="Y81">
        <v>587036</v>
      </c>
      <c r="Z81" s="6">
        <f t="shared" si="1"/>
        <v>0</v>
      </c>
    </row>
    <row r="82" spans="1:26">
      <c r="A82">
        <v>595221</v>
      </c>
      <c r="F82">
        <v>0</v>
      </c>
      <c r="G82">
        <v>2000</v>
      </c>
      <c r="H82">
        <v>0</v>
      </c>
      <c r="I82" s="6"/>
      <c r="J82" t="s">
        <v>20</v>
      </c>
      <c r="K82">
        <v>0</v>
      </c>
      <c r="L82">
        <v>0</v>
      </c>
      <c r="M82">
        <v>1</v>
      </c>
      <c r="Y82">
        <v>595221</v>
      </c>
      <c r="Z82" s="6">
        <f t="shared" si="1"/>
        <v>0</v>
      </c>
    </row>
    <row r="83" spans="1:26">
      <c r="A83">
        <v>614118</v>
      </c>
      <c r="F83">
        <v>96</v>
      </c>
      <c r="G83">
        <v>8904</v>
      </c>
      <c r="H83">
        <v>8</v>
      </c>
      <c r="I83" s="6"/>
      <c r="J83" t="s">
        <v>20</v>
      </c>
      <c r="K83">
        <v>96</v>
      </c>
      <c r="L83">
        <v>1</v>
      </c>
      <c r="M83">
        <v>0</v>
      </c>
      <c r="Y83">
        <v>614118</v>
      </c>
      <c r="Z83" s="6">
        <f t="shared" si="1"/>
        <v>0</v>
      </c>
    </row>
    <row r="84" spans="1:26">
      <c r="A84">
        <v>650452</v>
      </c>
      <c r="F84">
        <v>990</v>
      </c>
      <c r="G84">
        <v>8010</v>
      </c>
      <c r="H84">
        <v>83</v>
      </c>
      <c r="I84" s="6"/>
      <c r="J84" t="s">
        <v>20</v>
      </c>
      <c r="K84">
        <v>477</v>
      </c>
      <c r="L84">
        <v>1</v>
      </c>
      <c r="M84">
        <v>0</v>
      </c>
      <c r="Y84">
        <v>650452</v>
      </c>
      <c r="Z84" s="6">
        <f t="shared" si="1"/>
        <v>0</v>
      </c>
    </row>
    <row r="85" spans="1:26">
      <c r="A85">
        <v>650471</v>
      </c>
      <c r="F85">
        <v>0</v>
      </c>
      <c r="G85">
        <v>2000</v>
      </c>
      <c r="H85">
        <v>0</v>
      </c>
      <c r="I85" s="6"/>
      <c r="J85" t="s">
        <v>20</v>
      </c>
      <c r="K85">
        <v>0</v>
      </c>
      <c r="L85">
        <v>0</v>
      </c>
      <c r="M85">
        <v>1</v>
      </c>
      <c r="Y85">
        <v>650471</v>
      </c>
      <c r="Z85" s="6">
        <f t="shared" si="1"/>
        <v>0</v>
      </c>
    </row>
    <row r="86" spans="1:26">
      <c r="A86">
        <v>650475</v>
      </c>
      <c r="F86">
        <v>0</v>
      </c>
      <c r="G86">
        <v>2000</v>
      </c>
      <c r="H86">
        <v>0</v>
      </c>
      <c r="I86" s="6"/>
      <c r="J86" t="s">
        <v>20</v>
      </c>
      <c r="K86">
        <v>0</v>
      </c>
      <c r="L86">
        <v>0</v>
      </c>
      <c r="M86">
        <v>1</v>
      </c>
      <c r="Y86">
        <v>650475</v>
      </c>
      <c r="Z86" s="6">
        <f t="shared" si="1"/>
        <v>0</v>
      </c>
    </row>
    <row r="87" spans="1:26">
      <c r="A87">
        <v>650596</v>
      </c>
      <c r="F87">
        <v>482</v>
      </c>
      <c r="G87">
        <v>23518</v>
      </c>
      <c r="H87">
        <v>40</v>
      </c>
      <c r="I87" s="6"/>
      <c r="J87" t="s">
        <v>20</v>
      </c>
      <c r="K87">
        <v>0</v>
      </c>
      <c r="L87">
        <v>1</v>
      </c>
      <c r="M87">
        <v>0</v>
      </c>
      <c r="Y87">
        <v>650596</v>
      </c>
      <c r="Z87" s="6">
        <f t="shared" si="1"/>
        <v>0</v>
      </c>
    </row>
    <row r="88" spans="1:26">
      <c r="A88">
        <v>650615</v>
      </c>
      <c r="F88">
        <v>759</v>
      </c>
      <c r="G88">
        <v>11241</v>
      </c>
      <c r="H88">
        <v>63</v>
      </c>
      <c r="I88" s="6"/>
      <c r="J88" t="s">
        <v>20</v>
      </c>
      <c r="K88">
        <v>369</v>
      </c>
      <c r="L88">
        <v>1</v>
      </c>
      <c r="M88">
        <v>0</v>
      </c>
      <c r="Y88">
        <v>650615</v>
      </c>
      <c r="Z88" s="6">
        <f t="shared" si="1"/>
        <v>0</v>
      </c>
    </row>
    <row r="89" spans="1:26">
      <c r="A89">
        <v>650638</v>
      </c>
      <c r="F89">
        <v>345</v>
      </c>
      <c r="G89">
        <v>8655</v>
      </c>
      <c r="H89">
        <v>29</v>
      </c>
      <c r="I89" s="6"/>
      <c r="J89" t="s">
        <v>20</v>
      </c>
      <c r="K89">
        <v>27</v>
      </c>
      <c r="L89">
        <v>1</v>
      </c>
      <c r="M89">
        <v>0</v>
      </c>
      <c r="Y89">
        <v>650638</v>
      </c>
      <c r="Z89" s="6">
        <f t="shared" si="1"/>
        <v>0</v>
      </c>
    </row>
    <row r="90" spans="1:26">
      <c r="A90">
        <v>650679</v>
      </c>
      <c r="F90">
        <v>1513</v>
      </c>
      <c r="G90">
        <v>5987</v>
      </c>
      <c r="H90">
        <v>126</v>
      </c>
      <c r="I90" s="6"/>
      <c r="J90" t="s">
        <v>20</v>
      </c>
      <c r="K90">
        <v>0</v>
      </c>
      <c r="L90">
        <v>1</v>
      </c>
      <c r="M90">
        <v>0</v>
      </c>
      <c r="Y90">
        <v>650679</v>
      </c>
      <c r="Z90" s="6">
        <f t="shared" si="1"/>
        <v>0</v>
      </c>
    </row>
    <row r="91" spans="1:26">
      <c r="A91">
        <v>650740</v>
      </c>
      <c r="F91">
        <v>101</v>
      </c>
      <c r="G91">
        <v>7399</v>
      </c>
      <c r="H91">
        <v>8</v>
      </c>
      <c r="I91" s="6"/>
      <c r="J91" t="s">
        <v>20</v>
      </c>
      <c r="K91">
        <v>43</v>
      </c>
      <c r="L91">
        <v>1</v>
      </c>
      <c r="M91">
        <v>0</v>
      </c>
      <c r="Y91">
        <v>650740</v>
      </c>
      <c r="Z91" s="6">
        <f t="shared" si="1"/>
        <v>0</v>
      </c>
    </row>
    <row r="92" spans="1:26">
      <c r="A92">
        <v>650982</v>
      </c>
      <c r="F92">
        <v>0</v>
      </c>
      <c r="G92">
        <v>2000</v>
      </c>
      <c r="H92">
        <v>0</v>
      </c>
      <c r="I92" s="6"/>
      <c r="J92" t="s">
        <v>20</v>
      </c>
      <c r="K92">
        <v>0</v>
      </c>
      <c r="L92">
        <v>0</v>
      </c>
      <c r="M92">
        <v>1</v>
      </c>
      <c r="Y92">
        <v>650982</v>
      </c>
      <c r="Z92" s="6">
        <f t="shared" si="1"/>
        <v>0</v>
      </c>
    </row>
    <row r="93" spans="1:26">
      <c r="A93">
        <v>650998</v>
      </c>
      <c r="F93">
        <v>0</v>
      </c>
      <c r="G93">
        <v>2000</v>
      </c>
      <c r="H93">
        <v>0</v>
      </c>
      <c r="I93" s="6"/>
      <c r="J93" t="s">
        <v>20</v>
      </c>
      <c r="K93">
        <v>0</v>
      </c>
      <c r="L93">
        <v>0</v>
      </c>
      <c r="M93">
        <v>1</v>
      </c>
      <c r="Y93">
        <v>650998</v>
      </c>
      <c r="Z93" s="6">
        <f t="shared" si="1"/>
        <v>0</v>
      </c>
    </row>
    <row r="94" spans="1:26">
      <c r="A94">
        <v>651172</v>
      </c>
      <c r="F94">
        <v>0</v>
      </c>
      <c r="G94">
        <v>2000</v>
      </c>
      <c r="H94">
        <v>0</v>
      </c>
      <c r="I94" s="6"/>
      <c r="J94" t="s">
        <v>19</v>
      </c>
      <c r="K94">
        <v>0</v>
      </c>
      <c r="L94">
        <v>0</v>
      </c>
      <c r="M94">
        <v>1</v>
      </c>
      <c r="Y94">
        <v>651172</v>
      </c>
      <c r="Z94" s="6">
        <f t="shared" si="1"/>
        <v>0</v>
      </c>
    </row>
    <row r="95" spans="1:26">
      <c r="A95">
        <v>651485</v>
      </c>
      <c r="F95">
        <v>0</v>
      </c>
      <c r="G95">
        <v>2000</v>
      </c>
      <c r="H95">
        <v>0</v>
      </c>
      <c r="I95" s="6"/>
      <c r="J95" t="s">
        <v>20</v>
      </c>
      <c r="K95">
        <v>0</v>
      </c>
      <c r="L95">
        <v>0</v>
      </c>
      <c r="M95">
        <v>1</v>
      </c>
      <c r="Y95">
        <v>651485</v>
      </c>
      <c r="Z95" s="6">
        <f t="shared" si="1"/>
        <v>0</v>
      </c>
    </row>
    <row r="96" spans="1:26">
      <c r="A96">
        <v>651632</v>
      </c>
      <c r="F96">
        <v>0</v>
      </c>
      <c r="G96">
        <v>2000</v>
      </c>
      <c r="H96">
        <v>0</v>
      </c>
      <c r="I96" s="6"/>
      <c r="J96" t="s">
        <v>20</v>
      </c>
      <c r="K96">
        <v>0</v>
      </c>
      <c r="L96">
        <v>0</v>
      </c>
      <c r="M96">
        <v>1</v>
      </c>
      <c r="Y96">
        <v>651632</v>
      </c>
      <c r="Z96" s="6">
        <f t="shared" si="1"/>
        <v>0</v>
      </c>
    </row>
    <row r="97" spans="1:26">
      <c r="A97">
        <v>651661</v>
      </c>
      <c r="F97">
        <v>1256</v>
      </c>
      <c r="G97">
        <v>3744</v>
      </c>
      <c r="H97">
        <v>105</v>
      </c>
      <c r="I97" s="6"/>
      <c r="J97" t="s">
        <v>20</v>
      </c>
      <c r="K97">
        <v>548</v>
      </c>
      <c r="L97">
        <v>1</v>
      </c>
      <c r="M97">
        <v>0</v>
      </c>
      <c r="Y97">
        <v>651661</v>
      </c>
      <c r="Z97" s="6">
        <f t="shared" si="1"/>
        <v>0</v>
      </c>
    </row>
    <row r="98" spans="1:26">
      <c r="A98">
        <v>651734</v>
      </c>
      <c r="F98">
        <v>475</v>
      </c>
      <c r="G98">
        <v>9525</v>
      </c>
      <c r="H98">
        <v>40</v>
      </c>
      <c r="I98" s="6"/>
      <c r="J98" t="s">
        <v>20</v>
      </c>
      <c r="K98">
        <v>127</v>
      </c>
      <c r="L98">
        <v>1</v>
      </c>
      <c r="M98">
        <v>0</v>
      </c>
      <c r="Y98">
        <v>651734</v>
      </c>
      <c r="Z98" s="6">
        <f t="shared" si="1"/>
        <v>0</v>
      </c>
    </row>
    <row r="99" spans="1:26">
      <c r="A99">
        <v>651809</v>
      </c>
      <c r="F99">
        <v>0</v>
      </c>
      <c r="G99">
        <v>2000</v>
      </c>
      <c r="H99">
        <v>0</v>
      </c>
      <c r="I99" s="6"/>
      <c r="J99" t="s">
        <v>20</v>
      </c>
      <c r="K99">
        <v>0</v>
      </c>
      <c r="L99">
        <v>0</v>
      </c>
      <c r="M99">
        <v>1</v>
      </c>
      <c r="Y99">
        <v>651809</v>
      </c>
      <c r="Z99" s="6">
        <f t="shared" si="1"/>
        <v>0</v>
      </c>
    </row>
    <row r="100" spans="1:26">
      <c r="A100">
        <v>653039</v>
      </c>
      <c r="F100">
        <v>0</v>
      </c>
      <c r="G100">
        <v>2000</v>
      </c>
      <c r="H100">
        <v>0</v>
      </c>
      <c r="I100" s="6"/>
      <c r="J100" t="s">
        <v>20</v>
      </c>
      <c r="K100">
        <v>0</v>
      </c>
      <c r="L100">
        <v>0</v>
      </c>
      <c r="M100">
        <v>1</v>
      </c>
      <c r="Y100">
        <v>653039</v>
      </c>
      <c r="Z100" s="6">
        <f t="shared" si="1"/>
        <v>0</v>
      </c>
    </row>
    <row r="101" spans="1:26">
      <c r="A101">
        <v>662130</v>
      </c>
      <c r="F101">
        <v>0</v>
      </c>
      <c r="G101">
        <v>2000</v>
      </c>
      <c r="H101">
        <v>0</v>
      </c>
      <c r="I101" s="6"/>
      <c r="J101" t="s">
        <v>20</v>
      </c>
      <c r="K101">
        <v>0</v>
      </c>
      <c r="L101">
        <v>0</v>
      </c>
      <c r="M101">
        <v>1</v>
      </c>
      <c r="Y101">
        <v>662130</v>
      </c>
      <c r="Z101" s="6">
        <f t="shared" si="1"/>
        <v>0</v>
      </c>
    </row>
    <row r="102" spans="1:26">
      <c r="A102">
        <v>679617</v>
      </c>
      <c r="F102">
        <v>1465</v>
      </c>
      <c r="G102">
        <v>6535</v>
      </c>
      <c r="H102">
        <v>122</v>
      </c>
      <c r="I102" s="6"/>
      <c r="J102" t="s">
        <v>20</v>
      </c>
      <c r="K102">
        <v>455</v>
      </c>
      <c r="L102">
        <v>1</v>
      </c>
      <c r="M102">
        <v>0</v>
      </c>
      <c r="Y102">
        <v>679617</v>
      </c>
      <c r="Z102" s="6">
        <f t="shared" si="1"/>
        <v>0</v>
      </c>
    </row>
    <row r="103" spans="1:26">
      <c r="A103">
        <v>679713</v>
      </c>
      <c r="F103">
        <v>57</v>
      </c>
      <c r="G103">
        <v>4943</v>
      </c>
      <c r="H103">
        <v>5</v>
      </c>
      <c r="I103" s="6"/>
      <c r="J103" t="s">
        <v>20</v>
      </c>
      <c r="K103">
        <v>0</v>
      </c>
      <c r="L103">
        <v>1</v>
      </c>
      <c r="M103">
        <v>0</v>
      </c>
      <c r="Y103">
        <v>679713</v>
      </c>
      <c r="Z103" s="6">
        <f t="shared" si="1"/>
        <v>0</v>
      </c>
    </row>
    <row r="104" spans="1:26">
      <c r="A104">
        <v>681081</v>
      </c>
      <c r="F104">
        <v>56</v>
      </c>
      <c r="G104">
        <v>0</v>
      </c>
      <c r="H104">
        <v>5</v>
      </c>
      <c r="I104" s="6"/>
      <c r="J104" t="s">
        <v>19</v>
      </c>
      <c r="K104">
        <v>56</v>
      </c>
      <c r="L104">
        <v>1</v>
      </c>
      <c r="M104">
        <v>0</v>
      </c>
      <c r="Y104">
        <v>681081</v>
      </c>
      <c r="Z104" s="6">
        <f t="shared" si="1"/>
        <v>0</v>
      </c>
    </row>
    <row r="105" spans="1:26">
      <c r="A105">
        <v>700500</v>
      </c>
      <c r="F105">
        <v>0</v>
      </c>
      <c r="G105">
        <v>2000</v>
      </c>
      <c r="H105">
        <v>0</v>
      </c>
      <c r="I105" s="6"/>
      <c r="J105" t="s">
        <v>20</v>
      </c>
      <c r="K105">
        <v>0</v>
      </c>
      <c r="L105">
        <v>0</v>
      </c>
      <c r="M105">
        <v>1</v>
      </c>
      <c r="Y105">
        <v>700500</v>
      </c>
      <c r="Z105" s="6">
        <f t="shared" si="1"/>
        <v>0</v>
      </c>
    </row>
    <row r="106" spans="1:26">
      <c r="A106">
        <v>722703</v>
      </c>
      <c r="F106">
        <v>39</v>
      </c>
      <c r="G106">
        <v>8961</v>
      </c>
      <c r="H106">
        <v>3</v>
      </c>
      <c r="I106" s="6"/>
      <c r="J106" t="s">
        <v>20</v>
      </c>
      <c r="K106">
        <v>39</v>
      </c>
      <c r="L106">
        <v>1</v>
      </c>
      <c r="M106">
        <v>0</v>
      </c>
      <c r="Y106">
        <v>722703</v>
      </c>
      <c r="Z106" s="6">
        <f t="shared" si="1"/>
        <v>0</v>
      </c>
    </row>
    <row r="107" spans="1:26">
      <c r="A107">
        <v>724752</v>
      </c>
      <c r="F107">
        <v>267</v>
      </c>
      <c r="G107">
        <v>5733</v>
      </c>
      <c r="H107">
        <v>22</v>
      </c>
      <c r="I107" s="6"/>
      <c r="J107" t="s">
        <v>20</v>
      </c>
      <c r="K107">
        <v>0</v>
      </c>
      <c r="L107">
        <v>1</v>
      </c>
      <c r="M107">
        <v>0</v>
      </c>
      <c r="Y107">
        <v>724752</v>
      </c>
      <c r="Z107" s="6">
        <f t="shared" si="1"/>
        <v>0</v>
      </c>
    </row>
    <row r="108" spans="1:26">
      <c r="A108">
        <v>725238</v>
      </c>
      <c r="F108">
        <v>18</v>
      </c>
      <c r="G108">
        <v>5982</v>
      </c>
      <c r="H108">
        <v>2</v>
      </c>
      <c r="I108" s="6"/>
      <c r="J108" t="s">
        <v>20</v>
      </c>
      <c r="K108">
        <v>18</v>
      </c>
      <c r="L108">
        <v>1</v>
      </c>
      <c r="M108">
        <v>0</v>
      </c>
      <c r="Y108">
        <v>725238</v>
      </c>
      <c r="Z108" s="6">
        <f t="shared" si="1"/>
        <v>0</v>
      </c>
    </row>
    <row r="109" spans="1:26">
      <c r="F109">
        <v>35506</v>
      </c>
      <c r="K109">
        <v>8279</v>
      </c>
      <c r="L109">
        <f>SUM(L2:L108)</f>
        <v>58</v>
      </c>
      <c r="M109">
        <f>SUM(M2:M108)</f>
        <v>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552"/>
  <sheetViews>
    <sheetView tabSelected="1" workbookViewId="0">
      <selection activeCell="J4" sqref="J4"/>
    </sheetView>
  </sheetViews>
  <sheetFormatPr baseColWidth="10" defaultRowHeight="14.5"/>
  <cols>
    <col min="1" max="1" width="23.36328125" style="14" customWidth="1"/>
    <col min="2" max="2" width="29.26953125" style="9" customWidth="1"/>
    <col min="3" max="3" width="25.1796875" style="14" customWidth="1"/>
    <col min="4" max="4" width="17.90625" style="14" customWidth="1"/>
    <col min="5" max="5" width="5.08984375" style="14" customWidth="1"/>
    <col min="6" max="6" width="15.453125" style="14" customWidth="1"/>
    <col min="8" max="8" width="11.90625" customWidth="1"/>
    <col min="9" max="9" width="8.90625" customWidth="1"/>
  </cols>
  <sheetData>
    <row r="1" spans="1:10" ht="15.5">
      <c r="A1" s="28" t="s">
        <v>32</v>
      </c>
      <c r="B1" s="32" t="s">
        <v>45</v>
      </c>
      <c r="C1" s="33"/>
      <c r="D1" s="33"/>
      <c r="E1" s="33"/>
      <c r="F1" s="33"/>
      <c r="G1" s="34"/>
      <c r="H1" s="34"/>
      <c r="I1" s="34"/>
      <c r="J1" s="34"/>
    </row>
    <row r="2" spans="1:10" ht="15" thickBot="1"/>
    <row r="3" spans="1:10" ht="19.5" thickTop="1" thickBot="1">
      <c r="A3" s="27" t="str">
        <f ca="1">INDEX(joursem,SUMPRODUCT(MAX((bdd=SMALL(bdd,1))*ROW(bdd)-9)),SUMPRODUCT(MAX((bdd=SMALL(bdd,1))*COLUMN(bdd)-2)))</f>
        <v>lundi S 2</v>
      </c>
      <c r="B3" s="10"/>
      <c r="C3" s="15"/>
      <c r="D3" s="15"/>
      <c r="E3" s="15"/>
      <c r="F3" s="15"/>
      <c r="G3" s="2"/>
      <c r="H3" s="2"/>
      <c r="I3" s="2"/>
    </row>
    <row r="4" spans="1:10" ht="19.5" thickTop="1" thickBot="1">
      <c r="A4" s="15" t="s">
        <v>0</v>
      </c>
      <c r="B4" s="10" t="s">
        <v>1</v>
      </c>
      <c r="C4" s="15" t="s">
        <v>2</v>
      </c>
      <c r="D4" s="15" t="s">
        <v>3</v>
      </c>
      <c r="E4" s="15" t="s">
        <v>4</v>
      </c>
      <c r="F4" s="15" t="s">
        <v>5</v>
      </c>
      <c r="G4" s="5" t="s">
        <v>6</v>
      </c>
      <c r="H4" s="31" t="s">
        <v>44</v>
      </c>
      <c r="I4" s="5" t="s">
        <v>28</v>
      </c>
    </row>
    <row r="5" spans="1:10" ht="19" thickTop="1">
      <c r="A5" s="16">
        <v>11475</v>
      </c>
      <c r="B5" s="11">
        <f>IF(ISNUMBER(A5),VLOOKUP(A5,'Info clients'!$A:$B,2,FALSE),"")</f>
        <v>0</v>
      </c>
      <c r="C5" s="16"/>
      <c r="D5" s="16"/>
      <c r="E5" s="16"/>
      <c r="F5" s="16"/>
      <c r="G5" s="30">
        <f ca="1">IF($A5="","",VLOOKUP($A5,bdpot,2,0))</f>
        <v>2000</v>
      </c>
      <c r="H5" s="30">
        <f ca="1">IF($A5="","",VLOOKUP($A5,bdpot,3,0))</f>
        <v>2</v>
      </c>
      <c r="I5" s="1"/>
    </row>
    <row r="6" spans="1:10" ht="18.5">
      <c r="A6" s="16">
        <v>106358</v>
      </c>
      <c r="B6" s="11" t="str">
        <f>IF(ISNUMBER(A6),VLOOKUP(A6,'Info clients'!$A:$B,2,FALSE),"")</f>
        <v>tulipe</v>
      </c>
      <c r="C6" s="17"/>
      <c r="D6" s="17"/>
      <c r="E6" s="17"/>
      <c r="F6" s="17"/>
      <c r="G6" s="30">
        <f ca="1">IF(A6="","",VLOOKUP(A6,bdpot,2,0))</f>
        <v>6714</v>
      </c>
      <c r="H6" s="30">
        <f ca="1">IF($A6="","",VLOOKUP($A6,bdpot,3,0))</f>
        <v>35</v>
      </c>
      <c r="I6" s="1"/>
    </row>
    <row r="7" spans="1:10" ht="18.5">
      <c r="A7" s="16"/>
      <c r="B7" s="11" t="str">
        <f>IF(ISNUMBER(A7),VLOOKUP(A7,'Info clients'!$A:$B,2,FALSE),"")</f>
        <v/>
      </c>
      <c r="C7" s="17"/>
      <c r="D7" s="17"/>
      <c r="E7" s="17"/>
      <c r="F7" s="17"/>
      <c r="G7" s="30" t="str">
        <f>IF(A7="","",VLOOKUP(A7,bdpot,2,0))</f>
        <v/>
      </c>
      <c r="H7" s="30" t="str">
        <f>IF($A7="","",VLOOKUP($A7,bdpot,3,0))</f>
        <v/>
      </c>
      <c r="I7" s="1"/>
    </row>
    <row r="8" spans="1:10" ht="18.5">
      <c r="A8" s="16"/>
      <c r="B8" s="11" t="str">
        <f>IF(ISNUMBER(A8),VLOOKUP(A8,'Info clients'!$A:$B,2,FALSE),"")</f>
        <v/>
      </c>
      <c r="C8" s="17"/>
      <c r="D8" s="17"/>
      <c r="E8" s="17"/>
      <c r="F8" s="17"/>
      <c r="G8" s="30" t="str">
        <f>IF(A8="","",VLOOKUP(A8,bdpot,2,0))</f>
        <v/>
      </c>
      <c r="H8" s="30" t="str">
        <f>IF($A8="","",VLOOKUP($A8,bdpot,3,0))</f>
        <v/>
      </c>
      <c r="I8" s="1"/>
    </row>
    <row r="9" spans="1:10" ht="18.5">
      <c r="A9" s="16">
        <v>314528</v>
      </c>
      <c r="B9" s="11">
        <f>IF(ISNUMBER(A9),VLOOKUP(A9,'Info clients'!$A:$B,2,FALSE),"")</f>
        <v>0</v>
      </c>
      <c r="C9" s="17"/>
      <c r="D9" s="17"/>
      <c r="E9" s="17"/>
      <c r="F9" s="17"/>
      <c r="G9" s="30">
        <f ca="1">IF(A9="","",VLOOKUP(A9,bdpot,2,0))</f>
        <v>2000</v>
      </c>
      <c r="H9" s="30">
        <f ca="1">IF($A9="","",VLOOKUP($A9,bdpot,3,0))</f>
        <v>24</v>
      </c>
      <c r="I9" s="1"/>
    </row>
    <row r="10" spans="1:10" ht="18.5">
      <c r="A10" s="16"/>
      <c r="B10" s="11" t="str">
        <f>IF(ISNUMBER(A10),VLOOKUP(A10,'Info clients'!$A:$B,2,FALSE),"")</f>
        <v/>
      </c>
      <c r="C10" s="17"/>
      <c r="D10" s="17"/>
      <c r="E10" s="17"/>
      <c r="F10" s="17"/>
      <c r="G10" s="30" t="str">
        <f>IF(A10="","",VLOOKUP(A10,bdpot,2,0))</f>
        <v/>
      </c>
      <c r="H10" s="30" t="str">
        <f>IF($A10="","",VLOOKUP($A10,bdpot,3,0))</f>
        <v/>
      </c>
      <c r="I10" s="1"/>
    </row>
    <row r="11" spans="1:10" ht="18.5">
      <c r="A11" s="16"/>
      <c r="B11" s="11" t="str">
        <f>IF(ISNUMBER(A11),VLOOKUP(A11,'Info clients'!$A:$B,2,FALSE),"")</f>
        <v/>
      </c>
      <c r="C11" s="17"/>
      <c r="D11" s="17"/>
      <c r="E11" s="17"/>
      <c r="F11" s="17"/>
      <c r="G11" s="30" t="str">
        <f>IF(A11="","",VLOOKUP(A11,bdpot,2,0))</f>
        <v/>
      </c>
      <c r="H11" s="30" t="str">
        <f>IF($A11="","",VLOOKUP($A11,bdpot,3,0))</f>
        <v/>
      </c>
      <c r="I11" s="1"/>
      <c r="J11" s="4"/>
    </row>
    <row r="12" spans="1:10" ht="18.5">
      <c r="A12" s="16"/>
      <c r="B12" s="11" t="str">
        <f>IF(ISNUMBER(A12),VLOOKUP(A12,'Info clients'!$A:$B,2,FALSE),"")</f>
        <v/>
      </c>
      <c r="C12" s="17"/>
      <c r="D12" s="17"/>
      <c r="E12" s="17"/>
      <c r="F12" s="17"/>
      <c r="G12" s="30" t="str">
        <f>IF(A12="","",VLOOKUP(A12,bdpot,2,0))</f>
        <v/>
      </c>
      <c r="H12" s="30" t="str">
        <f>IF($A12="","",VLOOKUP($A12,bdpot,3,0))</f>
        <v/>
      </c>
      <c r="I12" s="1"/>
      <c r="J12" s="4"/>
    </row>
    <row r="13" spans="1:10" ht="18.5">
      <c r="A13" s="16"/>
      <c r="B13" s="11" t="str">
        <f>IF(ISNUMBER(A13),VLOOKUP(A13,'Info clients'!$A:$B,2,FALSE),"")</f>
        <v/>
      </c>
      <c r="C13" s="17"/>
      <c r="D13" s="17"/>
      <c r="E13" s="17"/>
      <c r="F13" s="17"/>
      <c r="G13" s="30" t="str">
        <f>IF(A13="","",VLOOKUP(A13,bdpot,2,0))</f>
        <v/>
      </c>
      <c r="H13" s="30" t="str">
        <f>IF($A13="","",VLOOKUP($A13,bdpot,3,0))</f>
        <v/>
      </c>
      <c r="I13" s="1"/>
      <c r="J13" s="4"/>
    </row>
    <row r="14" spans="1:10" ht="18.5">
      <c r="A14" s="16"/>
      <c r="B14" s="11" t="str">
        <f>IF(ISNUMBER(A14),VLOOKUP(A14,'Info clients'!$A:$B,2,FALSE),"")</f>
        <v/>
      </c>
      <c r="C14" s="17"/>
      <c r="D14" s="17"/>
      <c r="E14" s="17"/>
      <c r="F14" s="17"/>
      <c r="G14" s="30" t="str">
        <f>IF(A14="","",VLOOKUP(A14,bdpot,2,0))</f>
        <v/>
      </c>
      <c r="H14" s="30" t="str">
        <f>IF($A14="","",VLOOKUP($A14,bdpot,3,0))</f>
        <v/>
      </c>
      <c r="I14" s="1"/>
      <c r="J14" s="4"/>
    </row>
    <row r="15" spans="1:10" ht="18.5">
      <c r="A15" s="16">
        <v>235241</v>
      </c>
      <c r="B15" s="11">
        <f>IF(ISNUMBER(A15),VLOOKUP(A15,'Info clients'!$A:$B,2,FALSE),"")</f>
        <v>0</v>
      </c>
      <c r="C15" s="17"/>
      <c r="D15" s="17"/>
      <c r="E15" s="17"/>
      <c r="F15" s="17"/>
      <c r="G15" s="30">
        <f ca="1">IF(A15="","",VLOOKUP(A15,bdpot,2,0))</f>
        <v>2000</v>
      </c>
      <c r="H15" s="30">
        <f ca="1">IF($A15="","",VLOOKUP($A15,bdpot,3,0))</f>
        <v>8</v>
      </c>
      <c r="I15" s="1"/>
      <c r="J15" s="4"/>
    </row>
    <row r="16" spans="1:10" ht="18.5">
      <c r="A16" s="16"/>
      <c r="B16" s="11" t="str">
        <f>IF(ISNUMBER(A16),VLOOKUP(A16,'Info clients'!$A:$B,2,FALSE),"")</f>
        <v/>
      </c>
      <c r="C16" s="17"/>
      <c r="D16" s="17"/>
      <c r="E16" s="17"/>
      <c r="F16" s="17"/>
      <c r="G16" s="30" t="str">
        <f>IF(A16="","",VLOOKUP(A16,bdpot,2,0))</f>
        <v/>
      </c>
      <c r="H16" s="30" t="str">
        <f>IF($A16="","",VLOOKUP($A16,bdpot,3,0))</f>
        <v/>
      </c>
      <c r="I16" s="1"/>
    </row>
    <row r="17" spans="1:9" ht="18.5">
      <c r="A17" s="16"/>
      <c r="B17" s="11" t="str">
        <f>IF(ISNUMBER(A17),VLOOKUP(A17,'Info clients'!$A:$B,2,FALSE),"")</f>
        <v/>
      </c>
      <c r="C17" s="17"/>
      <c r="D17" s="17"/>
      <c r="E17" s="17"/>
      <c r="F17" s="17"/>
      <c r="G17" s="30" t="str">
        <f>IF(A17="","",VLOOKUP(A17,bdpot,2,0))</f>
        <v/>
      </c>
      <c r="H17" s="30" t="str">
        <f>IF($A17="","",VLOOKUP($A17,bdpot,3,0))</f>
        <v/>
      </c>
      <c r="I17" s="1"/>
    </row>
    <row r="18" spans="1:9" ht="18.5">
      <c r="A18" s="16"/>
      <c r="B18" s="11" t="str">
        <f>IF(ISNUMBER(A18),VLOOKUP(A18,'Info clients'!$A:$B,2,FALSE),"")</f>
        <v/>
      </c>
      <c r="C18" s="17"/>
      <c r="D18" s="17"/>
      <c r="E18" s="17"/>
      <c r="F18" s="17"/>
      <c r="G18" s="30" t="str">
        <f>IF(A18="","",VLOOKUP(A18,bdpot,2,0))</f>
        <v/>
      </c>
      <c r="H18" s="30" t="str">
        <f>IF($A18="","",VLOOKUP($A18,bdpot,3,0))</f>
        <v/>
      </c>
      <c r="I18" s="1"/>
    </row>
    <row r="19" spans="1:9" ht="18.5">
      <c r="A19" s="18"/>
      <c r="B19" s="12" t="str">
        <f>IF(ISNUMBER(A19),VLOOKUP(A19,'Info clients'!$A:$B,2,FALSE),"")</f>
        <v/>
      </c>
      <c r="C19" s="18"/>
      <c r="D19" s="18"/>
      <c r="E19" s="18"/>
      <c r="F19" s="18"/>
      <c r="G19" s="1" t="str">
        <f>IF(A19="","",VLOOKUP(A19,bdpot,2,0))</f>
        <v/>
      </c>
      <c r="H19" s="1" t="str">
        <f>IF($A19="","",VLOOKUP($A19,bdpot,3,0))</f>
        <v/>
      </c>
      <c r="I19" s="8"/>
    </row>
    <row r="20" spans="1:9" ht="18.5">
      <c r="A20" s="19"/>
      <c r="B20" s="13" t="str">
        <f>IF(ISNUMBER(A20),VLOOKUP(A20,'Info clients'!$A:$B,2,FALSE),"")</f>
        <v/>
      </c>
      <c r="C20" s="19"/>
      <c r="D20" s="19"/>
      <c r="E20" s="19"/>
      <c r="F20" s="19"/>
      <c r="G20" s="3"/>
      <c r="H20" s="3"/>
      <c r="I20" s="3" t="str">
        <f>IF(ISNUMBER(A20),VLOOKUP(A20,'Info clients'!$Y:$Z,2,FALSE),"")</f>
        <v/>
      </c>
    </row>
    <row r="21" spans="1:9" ht="18.5">
      <c r="A21" s="19"/>
      <c r="B21" s="13" t="str">
        <f>IF(ISNUMBER(A21),VLOOKUP(A21,'Info clients'!$A:$B,2,FALSE),"")</f>
        <v/>
      </c>
      <c r="C21" s="19"/>
      <c r="D21" s="19"/>
      <c r="E21" s="19"/>
      <c r="F21" s="19"/>
      <c r="G21" s="3"/>
      <c r="H21" s="3"/>
      <c r="I21" s="3" t="str">
        <f>IF(ISNUMBER(A21),VLOOKUP(A21,'Info clients'!$Y:$Z,2,FALSE),"")</f>
        <v/>
      </c>
    </row>
    <row r="22" spans="1:9" ht="18.5">
      <c r="A22" s="19"/>
      <c r="B22" s="13" t="str">
        <f>IF(ISNUMBER(A22),VLOOKUP(A22,'Info clients'!$A:$B,2,FALSE),"")</f>
        <v/>
      </c>
      <c r="C22" s="19"/>
      <c r="D22" s="19"/>
      <c r="E22" s="19"/>
      <c r="F22" s="19"/>
      <c r="G22" s="3"/>
      <c r="H22" s="3"/>
      <c r="I22" s="3" t="str">
        <f>IF(ISNUMBER(A22),VLOOKUP(A22,'Info clients'!$Y:$Z,2,FALSE),"")</f>
        <v/>
      </c>
    </row>
    <row r="23" spans="1:9" ht="18.5">
      <c r="A23" s="19"/>
      <c r="B23" s="13" t="str">
        <f>IF(ISNUMBER(A23),VLOOKUP(A23,'Info clients'!$A:$B,2,FALSE),"")</f>
        <v/>
      </c>
      <c r="C23" s="19"/>
      <c r="D23" s="19"/>
      <c r="E23" s="19"/>
      <c r="F23" s="19"/>
      <c r="G23" s="3"/>
      <c r="H23" s="3"/>
      <c r="I23" s="3" t="str">
        <f>IF(ISNUMBER(A23),VLOOKUP(A23,'Info clients'!$Y:$Z,2,FALSE),"")</f>
        <v/>
      </c>
    </row>
    <row r="24" spans="1:9" ht="18.5">
      <c r="A24" s="19"/>
      <c r="B24" s="13" t="str">
        <f>IF(ISNUMBER(A24),VLOOKUP(A24,'Info clients'!$A:$B,2,FALSE),"")</f>
        <v/>
      </c>
      <c r="C24" s="19"/>
      <c r="D24" s="19"/>
      <c r="E24" s="19"/>
      <c r="F24" s="19"/>
      <c r="G24" s="3"/>
      <c r="H24" s="3"/>
      <c r="I24" s="3" t="str">
        <f>IF(ISNUMBER(A24),VLOOKUP(A24,'Info clients'!$Y:$Z,2,FALSE),"")</f>
        <v/>
      </c>
    </row>
    <row r="25" spans="1:9" ht="18.5">
      <c r="A25" s="19"/>
      <c r="B25" s="13" t="str">
        <f>IF(ISNUMBER(A25),VLOOKUP(A25,'Info clients'!$A:$B,2,FALSE),"")</f>
        <v/>
      </c>
      <c r="C25" s="19"/>
      <c r="D25" s="19"/>
      <c r="E25" s="19"/>
      <c r="F25" s="19"/>
      <c r="G25" s="3"/>
      <c r="H25" s="3"/>
      <c r="I25" s="3" t="str">
        <f>IF(ISNUMBER(A25),VLOOKUP(A25,'Info clients'!$Y:$Z,2,FALSE),"")</f>
        <v/>
      </c>
    </row>
    <row r="26" spans="1:9" ht="18.5">
      <c r="A26" s="19"/>
      <c r="B26" s="13" t="str">
        <f>IF(ISNUMBER(A26),VLOOKUP(A26,'Info clients'!$A:$B,2,FALSE),"")</f>
        <v/>
      </c>
      <c r="C26" s="19"/>
      <c r="D26" s="19"/>
      <c r="E26" s="19"/>
      <c r="F26" s="19"/>
      <c r="G26" s="3"/>
      <c r="H26" s="3"/>
      <c r="I26" s="3" t="str">
        <f>IF(ISNUMBER(A26),VLOOKUP(A26,'Info clients'!$Y:$Z,2,FALSE),"")</f>
        <v/>
      </c>
    </row>
    <row r="27" spans="1:9" ht="18.5">
      <c r="A27" s="19"/>
      <c r="B27" s="13" t="str">
        <f>IF(ISNUMBER(A27),VLOOKUP(A27,'Info clients'!$A:$B,2,FALSE),"")</f>
        <v/>
      </c>
      <c r="C27" s="19"/>
      <c r="D27" s="19"/>
      <c r="E27" s="19"/>
      <c r="F27" s="19"/>
      <c r="G27" s="3"/>
      <c r="H27" s="3"/>
      <c r="I27" s="3" t="str">
        <f>IF(ISNUMBER(A27),VLOOKUP(A27,'Info clients'!$Y:$Z,2,FALSE),"")</f>
        <v/>
      </c>
    </row>
    <row r="28" spans="1:9" ht="18.5">
      <c r="A28" s="19"/>
      <c r="B28" s="13" t="str">
        <f>IF(ISNUMBER(A28),VLOOKUP(A28,'Info clients'!$A:$B,2,FALSE),"")</f>
        <v/>
      </c>
      <c r="C28" s="19"/>
      <c r="D28" s="19"/>
      <c r="E28" s="19"/>
      <c r="F28" s="19"/>
      <c r="G28" s="3"/>
      <c r="H28" s="3"/>
      <c r="I28" s="3" t="str">
        <f>IF(ISNUMBER(A28),VLOOKUP(A28,'Info clients'!$Y:$Z,2,FALSE),"")</f>
        <v/>
      </c>
    </row>
    <row r="29" spans="1:9" ht="19" thickBot="1">
      <c r="A29" s="19"/>
      <c r="B29" s="13" t="str">
        <f>IF(ISNUMBER(A29),VLOOKUP(A29,'Info clients'!$A:$B,2,FALSE),"")</f>
        <v/>
      </c>
      <c r="C29" s="19"/>
      <c r="D29" s="19"/>
      <c r="E29" s="19"/>
      <c r="F29" s="19"/>
      <c r="G29" s="3"/>
      <c r="H29" s="3"/>
      <c r="I29" s="3" t="str">
        <f>IF(ISNUMBER(A29),VLOOKUP(A29,'Info clients'!$Y:$Z,2,FALSE),"")</f>
        <v/>
      </c>
    </row>
    <row r="30" spans="1:9" ht="19.5" thickTop="1" thickBot="1">
      <c r="A30" s="27" t="str">
        <f ca="1">INDEX(joursem,SUMPRODUCT(MAX((bdd=SMALL(bdd,2))*ROW(bdd)-9)),SUMPRODUCT(MAX((bdd=SMALL(bdd,2))*COLUMN(bdd)-2)))</f>
        <v>lundi S 3</v>
      </c>
      <c r="B30" s="10"/>
      <c r="C30" s="15"/>
      <c r="D30" s="15"/>
      <c r="E30" s="15"/>
      <c r="F30" s="15"/>
      <c r="G30" s="2"/>
      <c r="H30" s="2"/>
      <c r="I30" s="2"/>
    </row>
    <row r="31" spans="1:9" ht="19.5" thickTop="1" thickBot="1">
      <c r="A31" s="15" t="s">
        <v>0</v>
      </c>
      <c r="B31" s="10" t="s">
        <v>1</v>
      </c>
      <c r="C31" s="15" t="s">
        <v>2</v>
      </c>
      <c r="D31" s="15" t="s">
        <v>3</v>
      </c>
      <c r="E31" s="15" t="s">
        <v>4</v>
      </c>
      <c r="F31" s="15" t="s">
        <v>5</v>
      </c>
      <c r="G31" s="5" t="s">
        <v>6</v>
      </c>
      <c r="H31" s="5" t="s">
        <v>21</v>
      </c>
      <c r="I31" s="5" t="s">
        <v>28</v>
      </c>
    </row>
    <row r="32" spans="1:9" ht="19" thickTop="1">
      <c r="A32" s="16"/>
      <c r="B32" s="11" t="str">
        <f>IF(ISNUMBER(A32),VLOOKUP(A32,'Info clients'!$A:$B,2,FALSE),"")</f>
        <v/>
      </c>
      <c r="C32" s="16"/>
      <c r="D32" s="16"/>
      <c r="E32" s="16"/>
      <c r="F32" s="16"/>
      <c r="G32" s="30" t="str">
        <f>IF($A32="","",VLOOKUP($A32,bdpot,2,0))</f>
        <v/>
      </c>
      <c r="H32" s="30" t="str">
        <f>IF($A32="","",VLOOKUP($A32,bdpot,3,0))</f>
        <v/>
      </c>
      <c r="I32" s="1" t="str">
        <f>IF(ISNUMBER(A32),VLOOKUP(A32,'Info clients'!$Y:$Z,2,FALSE),"")</f>
        <v/>
      </c>
    </row>
    <row r="33" spans="1:9" ht="18.5">
      <c r="A33" s="16"/>
      <c r="B33" s="11" t="str">
        <f>IF(ISNUMBER(A33),VLOOKUP(A33,'Info clients'!$A:$B,2,FALSE),"")</f>
        <v/>
      </c>
      <c r="C33" s="17"/>
      <c r="D33" s="17"/>
      <c r="E33" s="17"/>
      <c r="F33" s="17"/>
      <c r="G33" s="30" t="str">
        <f>IF(A33="","",VLOOKUP(A33,bdpot,2,0))</f>
        <v/>
      </c>
      <c r="H33" s="30" t="str">
        <f>IF($A33="","",VLOOKUP($A33,bdpot,3,0))</f>
        <v/>
      </c>
      <c r="I33" s="1" t="str">
        <f>IF(ISNUMBER(A33),VLOOKUP(A33,'Info clients'!$Y:$Z,2,FALSE),"")</f>
        <v/>
      </c>
    </row>
    <row r="34" spans="1:9" ht="18.5">
      <c r="A34" s="16"/>
      <c r="B34" s="11" t="str">
        <f>IF(ISNUMBER(A34),VLOOKUP(A34,'Info clients'!$A:$B,2,FALSE),"")</f>
        <v/>
      </c>
      <c r="C34" s="17"/>
      <c r="D34" s="17"/>
      <c r="E34" s="17"/>
      <c r="F34" s="17"/>
      <c r="G34" s="30" t="str">
        <f>IF(A34="","",VLOOKUP(A34,bdpot,2,0))</f>
        <v/>
      </c>
      <c r="H34" s="30" t="str">
        <f>IF($A34="","",VLOOKUP($A34,bdpot,3,0))</f>
        <v/>
      </c>
      <c r="I34" s="1" t="str">
        <f>IF(ISNUMBER(A34),VLOOKUP(A34,'Info clients'!$Y:$Z,2,FALSE),"")</f>
        <v/>
      </c>
    </row>
    <row r="35" spans="1:9" ht="18.5">
      <c r="A35" s="16">
        <v>314528</v>
      </c>
      <c r="B35" s="11">
        <f>IF(ISNUMBER(A35),VLOOKUP(A35,'Info clients'!$A:$B,2,FALSE),"")</f>
        <v>0</v>
      </c>
      <c r="C35" s="17"/>
      <c r="D35" s="17"/>
      <c r="E35" s="17"/>
      <c r="F35" s="17"/>
      <c r="G35" s="30">
        <f ca="1">IF(A35="","",VLOOKUP(A35,bdpot,2,0))</f>
        <v>2000</v>
      </c>
      <c r="H35" s="30">
        <f ca="1">IF($A35="","",VLOOKUP($A35,bdpot,3,0))</f>
        <v>24</v>
      </c>
      <c r="I35" s="1">
        <f>IF(ISNUMBER(A35),VLOOKUP(A35,'Info clients'!$Y:$Z,2,FALSE),"")</f>
        <v>24</v>
      </c>
    </row>
    <row r="36" spans="1:9" ht="18.5">
      <c r="A36" s="16"/>
      <c r="B36" s="11" t="str">
        <f>IF(ISNUMBER(A36),VLOOKUP(A36,'Info clients'!$A:$B,2,FALSE),"")</f>
        <v/>
      </c>
      <c r="C36" s="17"/>
      <c r="D36" s="17"/>
      <c r="E36" s="17"/>
      <c r="F36" s="17"/>
      <c r="G36" s="30" t="str">
        <f>IF(A36="","",VLOOKUP(A36,bdpot,2,0))</f>
        <v/>
      </c>
      <c r="H36" s="30" t="str">
        <f>IF($A36="","",VLOOKUP($A36,bdpot,3,0))</f>
        <v/>
      </c>
      <c r="I36" s="1" t="str">
        <f>IF(ISNUMBER(A36),VLOOKUP(A36,'Info clients'!$Y:$Z,2,FALSE),"")</f>
        <v/>
      </c>
    </row>
    <row r="37" spans="1:9" ht="18.5">
      <c r="A37" s="16"/>
      <c r="B37" s="11" t="str">
        <f>IF(ISNUMBER(A37),VLOOKUP(A37,'Info clients'!$A:$B,2,FALSE),"")</f>
        <v/>
      </c>
      <c r="C37" s="17"/>
      <c r="D37" s="17"/>
      <c r="E37" s="17"/>
      <c r="F37" s="17"/>
      <c r="G37" s="30" t="str">
        <f>IF(A37="","",VLOOKUP(A37,bdpot,2,0))</f>
        <v/>
      </c>
      <c r="H37" s="30" t="str">
        <f>IF($A37="","",VLOOKUP($A37,bdpot,3,0))</f>
        <v/>
      </c>
      <c r="I37" s="1" t="str">
        <f>IF(ISNUMBER(A37),VLOOKUP(A37,'Info clients'!$Y:$Z,2,FALSE),"")</f>
        <v/>
      </c>
    </row>
    <row r="38" spans="1:9" ht="18.5">
      <c r="A38" s="16"/>
      <c r="B38" s="11" t="str">
        <f>IF(ISNUMBER(A38),VLOOKUP(A38,'Info clients'!$A:$B,2,FALSE),"")</f>
        <v/>
      </c>
      <c r="C38" s="17"/>
      <c r="D38" s="17"/>
      <c r="E38" s="17"/>
      <c r="F38" s="17"/>
      <c r="G38" s="30" t="str">
        <f>IF(A38="","",VLOOKUP(A38,bdpot,2,0))</f>
        <v/>
      </c>
      <c r="H38" s="30" t="str">
        <f>IF($A38="","",VLOOKUP($A38,bdpot,3,0))</f>
        <v/>
      </c>
      <c r="I38" s="1" t="str">
        <f>IF(ISNUMBER(A38),VLOOKUP(A38,'Info clients'!$Y:$Z,2,FALSE),"")</f>
        <v/>
      </c>
    </row>
    <row r="39" spans="1:9" ht="18.5">
      <c r="A39" s="16"/>
      <c r="B39" s="11" t="str">
        <f>IF(ISNUMBER(A39),VLOOKUP(A39,'Info clients'!$A:$B,2,FALSE),"")</f>
        <v/>
      </c>
      <c r="C39" s="17"/>
      <c r="D39" s="17"/>
      <c r="E39" s="17"/>
      <c r="F39" s="17"/>
      <c r="G39" s="30" t="str">
        <f>IF(A39="","",VLOOKUP(A39,bdpot,2,0))</f>
        <v/>
      </c>
      <c r="H39" s="30" t="str">
        <f>IF($A39="","",VLOOKUP($A39,bdpot,3,0))</f>
        <v/>
      </c>
      <c r="I39" s="1" t="str">
        <f>IF(ISNUMBER(A39),VLOOKUP(A39,'Info clients'!$Y:$Z,2,FALSE),"")</f>
        <v/>
      </c>
    </row>
    <row r="40" spans="1:9" ht="18.5">
      <c r="A40" s="16"/>
      <c r="B40" s="11" t="str">
        <f>IF(ISNUMBER(A40),VLOOKUP(A40,'Info clients'!$A:$B,2,FALSE),"")</f>
        <v/>
      </c>
      <c r="C40" s="17"/>
      <c r="D40" s="17"/>
      <c r="E40" s="17"/>
      <c r="F40" s="17"/>
      <c r="G40" s="30" t="str">
        <f>IF(A40="","",VLOOKUP(A40,bdpot,2,0))</f>
        <v/>
      </c>
      <c r="H40" s="30" t="str">
        <f>IF($A40="","",VLOOKUP($A40,bdpot,3,0))</f>
        <v/>
      </c>
      <c r="I40" s="1" t="str">
        <f>IF(ISNUMBER(A40),VLOOKUP(A40,'Info clients'!$Y:$Z,2,FALSE),"")</f>
        <v/>
      </c>
    </row>
    <row r="41" spans="1:9" ht="18.5">
      <c r="A41" s="16"/>
      <c r="B41" s="11" t="str">
        <f>IF(ISNUMBER(A41),VLOOKUP(A41,'Info clients'!$A:$B,2,FALSE),"")</f>
        <v/>
      </c>
      <c r="C41" s="17"/>
      <c r="D41" s="17"/>
      <c r="E41" s="17"/>
      <c r="F41" s="17"/>
      <c r="G41" s="30" t="str">
        <f>IF(A41="","",VLOOKUP(A41,bdpot,2,0))</f>
        <v/>
      </c>
      <c r="H41" s="30" t="str">
        <f>IF($A41="","",VLOOKUP($A41,bdpot,3,0))</f>
        <v/>
      </c>
      <c r="I41" s="1" t="str">
        <f>IF(ISNUMBER(A41),VLOOKUP(A41,'Info clients'!$Y:$Z,2,FALSE),"")</f>
        <v/>
      </c>
    </row>
    <row r="42" spans="1:9" ht="18.5">
      <c r="A42" s="16"/>
      <c r="B42" s="11" t="str">
        <f>IF(ISNUMBER(A42),VLOOKUP(A42,'Info clients'!$A:$B,2,FALSE),"")</f>
        <v/>
      </c>
      <c r="C42" s="17"/>
      <c r="D42" s="17"/>
      <c r="E42" s="17"/>
      <c r="F42" s="17"/>
      <c r="G42" s="30" t="str">
        <f>IF(A42="","",VLOOKUP(A42,bdpot,2,0))</f>
        <v/>
      </c>
      <c r="H42" s="30" t="str">
        <f>IF($A42="","",VLOOKUP($A42,bdpot,3,0))</f>
        <v/>
      </c>
      <c r="I42" s="1" t="str">
        <f>IF(ISNUMBER(A42),VLOOKUP(A42,'Info clients'!$Y:$Z,2,FALSE),"")</f>
        <v/>
      </c>
    </row>
    <row r="43" spans="1:9" ht="18.5">
      <c r="A43" s="16"/>
      <c r="B43" s="11" t="str">
        <f>IF(ISNUMBER(A43),VLOOKUP(A43,'Info clients'!$A:$B,2,FALSE),"")</f>
        <v/>
      </c>
      <c r="C43" s="17"/>
      <c r="D43" s="17"/>
      <c r="E43" s="17"/>
      <c r="F43" s="17"/>
      <c r="G43" s="30" t="str">
        <f>IF(A43="","",VLOOKUP(A43,bdpot,2,0))</f>
        <v/>
      </c>
      <c r="H43" s="30" t="str">
        <f>IF($A43="","",VLOOKUP($A43,bdpot,3,0))</f>
        <v/>
      </c>
      <c r="I43" s="1" t="str">
        <f>IF(ISNUMBER(A43),VLOOKUP(A43,'Info clients'!$Y:$Z,2,FALSE),"")</f>
        <v/>
      </c>
    </row>
    <row r="44" spans="1:9" ht="18.5">
      <c r="A44" s="16"/>
      <c r="B44" s="11" t="str">
        <f>IF(ISNUMBER(A44),VLOOKUP(A44,'Info clients'!$A:$B,2,FALSE),"")</f>
        <v/>
      </c>
      <c r="C44" s="17"/>
      <c r="D44" s="17"/>
      <c r="E44" s="17"/>
      <c r="F44" s="17"/>
      <c r="G44" s="30" t="str">
        <f>IF(A44="","",VLOOKUP(A44,bdpot,2,0))</f>
        <v/>
      </c>
      <c r="H44" s="30" t="str">
        <f>IF($A44="","",VLOOKUP($A44,bdpot,3,0))</f>
        <v/>
      </c>
      <c r="I44" s="1" t="str">
        <f>IF(ISNUMBER(A44),VLOOKUP(A44,'Info clients'!$Y:$Z,2,FALSE),"")</f>
        <v/>
      </c>
    </row>
    <row r="45" spans="1:9" ht="18.5">
      <c r="A45" s="16"/>
      <c r="B45" s="11" t="str">
        <f>IF(ISNUMBER(A45),VLOOKUP(A45,'Info clients'!$A:$B,2,FALSE),"")</f>
        <v/>
      </c>
      <c r="C45" s="17"/>
      <c r="D45" s="17"/>
      <c r="E45" s="17"/>
      <c r="F45" s="17"/>
      <c r="G45" s="30" t="str">
        <f>IF(A45="","",VLOOKUP(A45,bdpot,2,0))</f>
        <v/>
      </c>
      <c r="H45" s="30" t="str">
        <f>IF($A45="","",VLOOKUP($A45,bdpot,3,0))</f>
        <v/>
      </c>
      <c r="I45" s="1" t="str">
        <f>IF(ISNUMBER(A45),VLOOKUP(A45,'Info clients'!$Y:$Z,2,FALSE),"")</f>
        <v/>
      </c>
    </row>
    <row r="46" spans="1:9" ht="18.5">
      <c r="A46" s="16"/>
      <c r="B46" s="12" t="str">
        <f>IF(ISNUMBER(A46),VLOOKUP(A46,'Info clients'!$A:$B,2,FALSE),"")</f>
        <v/>
      </c>
      <c r="C46" s="18"/>
      <c r="D46" s="18"/>
      <c r="E46" s="18"/>
      <c r="F46" s="18"/>
      <c r="G46" s="7"/>
      <c r="H46" s="7"/>
      <c r="I46" s="8" t="str">
        <f>IF(ISNUMBER(A46),VLOOKUP(A46,'Info clients'!$Y:$Z,2,FALSE),"")</f>
        <v/>
      </c>
    </row>
    <row r="47" spans="1:9" ht="18.5">
      <c r="A47" s="19"/>
      <c r="B47" s="13" t="str">
        <f>IF(ISNUMBER(A47),VLOOKUP(A47,'Info clients'!$A:$B,2,FALSE),"")</f>
        <v/>
      </c>
      <c r="C47" s="19"/>
      <c r="D47" s="19"/>
      <c r="E47" s="19"/>
      <c r="F47" s="19"/>
      <c r="G47" s="3"/>
      <c r="H47" s="3"/>
      <c r="I47" s="3" t="str">
        <f>IF(ISNUMBER(A47),VLOOKUP(A47,'Info clients'!$Y:$Z,2,FALSE),"")</f>
        <v/>
      </c>
    </row>
    <row r="48" spans="1:9" ht="18.5">
      <c r="A48" s="19"/>
      <c r="B48" s="13" t="str">
        <f>IF(ISNUMBER(A48),VLOOKUP(A48,'Info clients'!$A:$B,2,FALSE),"")</f>
        <v/>
      </c>
      <c r="C48" s="19"/>
      <c r="D48" s="19"/>
      <c r="E48" s="19"/>
      <c r="F48" s="19"/>
      <c r="G48" s="3"/>
      <c r="H48" s="3"/>
      <c r="I48" s="3" t="str">
        <f>IF(ISNUMBER(A48),VLOOKUP(A48,'Info clients'!$Y:$Z,2,FALSE),"")</f>
        <v/>
      </c>
    </row>
    <row r="49" spans="1:9" ht="18.5">
      <c r="A49" s="19"/>
      <c r="B49" s="13" t="str">
        <f>IF(ISNUMBER(A49),VLOOKUP(A49,'Info clients'!$A:$B,2,FALSE),"")</f>
        <v/>
      </c>
      <c r="C49" s="19"/>
      <c r="D49" s="19"/>
      <c r="E49" s="19"/>
      <c r="F49" s="19"/>
      <c r="G49" s="3"/>
      <c r="H49" s="3"/>
      <c r="I49" s="3" t="str">
        <f>IF(ISNUMBER(A49),VLOOKUP(A49,'Info clients'!$Y:$Z,2,FALSE),"")</f>
        <v/>
      </c>
    </row>
    <row r="50" spans="1:9" ht="18.5">
      <c r="A50" s="19"/>
      <c r="B50" s="13" t="str">
        <f>IF(ISNUMBER(A50),VLOOKUP(A50,'Info clients'!$A:$B,2,FALSE),"")</f>
        <v/>
      </c>
      <c r="C50" s="19"/>
      <c r="D50" s="19"/>
      <c r="E50" s="19"/>
      <c r="F50" s="19"/>
      <c r="G50" s="3"/>
      <c r="H50" s="3"/>
      <c r="I50" s="3" t="str">
        <f>IF(ISNUMBER(A50),VLOOKUP(A50,'Info clients'!$Y:$Z,2,FALSE),"")</f>
        <v/>
      </c>
    </row>
    <row r="51" spans="1:9" ht="18.5">
      <c r="A51" s="19"/>
      <c r="B51" s="13" t="str">
        <f>IF(ISNUMBER(A51),VLOOKUP(A51,'Info clients'!$A:$B,2,FALSE),"")</f>
        <v/>
      </c>
      <c r="C51" s="19"/>
      <c r="D51" s="19"/>
      <c r="E51" s="19"/>
      <c r="F51" s="19"/>
      <c r="G51" s="3"/>
      <c r="H51" s="3"/>
      <c r="I51" s="3" t="str">
        <f>IF(ISNUMBER(A51),VLOOKUP(A51,'Info clients'!$Y:$Z,2,FALSE),"")</f>
        <v/>
      </c>
    </row>
    <row r="52" spans="1:9" ht="18.5">
      <c r="A52" s="19"/>
      <c r="B52" s="13" t="str">
        <f>IF(ISNUMBER(A52),VLOOKUP(A52,'Info clients'!$A:$B,2,FALSE),"")</f>
        <v/>
      </c>
      <c r="C52" s="19"/>
      <c r="D52" s="19"/>
      <c r="E52" s="19"/>
      <c r="F52" s="19"/>
      <c r="G52" s="3"/>
      <c r="H52" s="3"/>
      <c r="I52" s="3" t="str">
        <f>IF(ISNUMBER(A52),VLOOKUP(A52,'Info clients'!$Y:$Z,2,FALSE),"")</f>
        <v/>
      </c>
    </row>
    <row r="53" spans="1:9" ht="18.5">
      <c r="A53" s="19"/>
      <c r="B53" s="13" t="str">
        <f>IF(ISNUMBER(A53),VLOOKUP(A53,'Info clients'!$A:$B,2,FALSE),"")</f>
        <v/>
      </c>
      <c r="C53" s="19"/>
      <c r="D53" s="19"/>
      <c r="E53" s="19"/>
      <c r="F53" s="19"/>
      <c r="G53" s="3"/>
      <c r="H53" s="3"/>
      <c r="I53" s="3" t="str">
        <f>IF(ISNUMBER(A53),VLOOKUP(A53,'Info clients'!$Y:$Z,2,FALSE),"")</f>
        <v/>
      </c>
    </row>
    <row r="54" spans="1:9" ht="18.5">
      <c r="A54" s="19"/>
      <c r="B54" s="13" t="str">
        <f>IF(ISNUMBER(A54),VLOOKUP(A54,'Info clients'!$A:$B,2,FALSE),"")</f>
        <v/>
      </c>
      <c r="C54" s="19"/>
      <c r="D54" s="19"/>
      <c r="E54" s="19"/>
      <c r="F54" s="19"/>
      <c r="G54" s="3"/>
      <c r="H54" s="3"/>
      <c r="I54" s="3" t="str">
        <f>IF(ISNUMBER(A54),VLOOKUP(A54,'Info clients'!$Y:$Z,2,FALSE),"")</f>
        <v/>
      </c>
    </row>
    <row r="55" spans="1:9" ht="18.5">
      <c r="A55" s="19"/>
      <c r="B55" s="13" t="str">
        <f>IF(ISNUMBER(A55),VLOOKUP(A55,'Info clients'!$A:$B,2,FALSE),"")</f>
        <v/>
      </c>
      <c r="C55" s="19"/>
      <c r="D55" s="19"/>
      <c r="E55" s="19"/>
      <c r="F55" s="19"/>
      <c r="G55" s="3"/>
      <c r="H55" s="3"/>
      <c r="I55" s="3" t="str">
        <f>IF(ISNUMBER(A55),VLOOKUP(A55,'Info clients'!$Y:$Z,2,FALSE),"")</f>
        <v/>
      </c>
    </row>
    <row r="56" spans="1:9" ht="18.5">
      <c r="A56" s="19"/>
      <c r="B56" s="13" t="str">
        <f>IF(ISNUMBER(A56),VLOOKUP(A56,'Info clients'!$A:$B,2,FALSE),"")</f>
        <v/>
      </c>
      <c r="C56" s="19"/>
      <c r="D56" s="19"/>
      <c r="E56" s="19"/>
      <c r="F56" s="19"/>
      <c r="G56" s="3"/>
      <c r="H56" s="3"/>
      <c r="I56" s="3" t="str">
        <f>IF(ISNUMBER(A56),VLOOKUP(A56,'Info clients'!$Y:$Z,2,FALSE),"")</f>
        <v/>
      </c>
    </row>
    <row r="57" spans="1:9" ht="18.5">
      <c r="A57" s="19"/>
      <c r="B57" s="13" t="str">
        <f>IF(ISNUMBER(A57),VLOOKUP(A57,'Info clients'!$A:$B,2,FALSE),"")</f>
        <v/>
      </c>
      <c r="C57" s="19"/>
      <c r="D57" s="19"/>
      <c r="E57" s="19"/>
      <c r="F57" s="19"/>
      <c r="G57" s="3"/>
      <c r="H57" s="3"/>
      <c r="I57" s="3" t="str">
        <f>IF(ISNUMBER(A57),VLOOKUP(A57,'Info clients'!$Y:$Z,2,FALSE),"")</f>
        <v/>
      </c>
    </row>
    <row r="58" spans="1:9" ht="19" thickBot="1">
      <c r="A58" s="19"/>
      <c r="B58" s="13" t="str">
        <f>IF(ISNUMBER(A58),VLOOKUP(A58,'Info clients'!$A:$B,2,FALSE),"")</f>
        <v/>
      </c>
      <c r="C58" s="19"/>
      <c r="D58" s="19"/>
      <c r="E58" s="19"/>
      <c r="F58" s="19"/>
      <c r="G58" s="3"/>
      <c r="H58" s="3"/>
      <c r="I58" s="3" t="str">
        <f>IF(ISNUMBER(A58),VLOOKUP(A58,'Info clients'!$Y:$Z,2,FALSE),"")</f>
        <v/>
      </c>
    </row>
    <row r="59" spans="1:9" ht="19.5" thickTop="1" thickBot="1">
      <c r="A59" s="27" t="str">
        <f ca="1">INDEX(joursem,SUMPRODUCT(MAX((bdd=SMALL(bdd,3))*ROW(bdd)-9)),SUMPRODUCT(MAX((bdd=SMALL(bdd,3))*COLUMN(bdd)-2)))</f>
        <v>lundi S 4</v>
      </c>
      <c r="B59" s="10"/>
      <c r="C59" s="15"/>
      <c r="D59" s="15"/>
      <c r="E59" s="15"/>
      <c r="F59" s="15"/>
      <c r="G59" s="2"/>
      <c r="H59" s="2"/>
      <c r="I59" s="2"/>
    </row>
    <row r="60" spans="1:9" ht="19.5" thickTop="1" thickBot="1">
      <c r="A60" s="15" t="s">
        <v>0</v>
      </c>
      <c r="B60" s="10" t="s">
        <v>1</v>
      </c>
      <c r="C60" s="15" t="s">
        <v>2</v>
      </c>
      <c r="D60" s="15" t="s">
        <v>3</v>
      </c>
      <c r="E60" s="15" t="s">
        <v>4</v>
      </c>
      <c r="F60" s="15" t="s">
        <v>5</v>
      </c>
      <c r="G60" s="5" t="s">
        <v>6</v>
      </c>
      <c r="H60" s="5" t="s">
        <v>21</v>
      </c>
      <c r="I60" s="5" t="s">
        <v>28</v>
      </c>
    </row>
    <row r="61" spans="1:9" ht="19" thickTop="1">
      <c r="A61" s="16"/>
      <c r="B61" s="11" t="str">
        <f>IF(ISNUMBER(A61),VLOOKUP(A61,'Info clients'!$A:$B,2,FALSE),"")</f>
        <v/>
      </c>
      <c r="C61" s="16"/>
      <c r="D61" s="16"/>
      <c r="E61" s="16"/>
      <c r="F61" s="16"/>
      <c r="G61" s="30" t="str">
        <f>IF($A61="","",VLOOKUP($A61,bdpot,2,0))</f>
        <v/>
      </c>
      <c r="H61" s="30" t="str">
        <f>IF($A61="","",VLOOKUP($A61,bdpot,3,0))</f>
        <v/>
      </c>
      <c r="I61" s="1" t="str">
        <f>IF(ISNUMBER(A61),VLOOKUP(A61,'Info clients'!$Y:$Z,2,FALSE),"")</f>
        <v/>
      </c>
    </row>
    <row r="62" spans="1:9" ht="18.5">
      <c r="A62" s="16"/>
      <c r="B62" s="11" t="str">
        <f>IF(ISNUMBER(A62),VLOOKUP(A62,'Info clients'!$A:$B,2,FALSE),"")</f>
        <v/>
      </c>
      <c r="C62" s="17"/>
      <c r="D62" s="17"/>
      <c r="E62" s="17"/>
      <c r="F62" s="17"/>
      <c r="G62" s="30" t="str">
        <f>IF(A62="","",VLOOKUP(A62,bdpot,2,0))</f>
        <v/>
      </c>
      <c r="H62" s="30" t="str">
        <f>IF($A62="","",VLOOKUP($A62,bdpot,3,0))</f>
        <v/>
      </c>
      <c r="I62" s="1" t="str">
        <f>IF(ISNUMBER(A62),VLOOKUP(A62,'Info clients'!$Y:$Z,2,FALSE),"")</f>
        <v/>
      </c>
    </row>
    <row r="63" spans="1:9" ht="18.5">
      <c r="A63" s="16"/>
      <c r="B63" s="11" t="str">
        <f>IF(ISNUMBER(A63),VLOOKUP(A63,'Info clients'!$A:$B,2,FALSE),"")</f>
        <v/>
      </c>
      <c r="C63" s="17"/>
      <c r="D63" s="17"/>
      <c r="E63" s="17"/>
      <c r="F63" s="17"/>
      <c r="G63" s="30" t="str">
        <f>IF(A63="","",VLOOKUP(A63,bdpot,2,0))</f>
        <v/>
      </c>
      <c r="H63" s="30" t="str">
        <f>IF($A63="","",VLOOKUP($A63,bdpot,3,0))</f>
        <v/>
      </c>
      <c r="I63" s="1" t="str">
        <f>IF(ISNUMBER(A63),VLOOKUP(A63,'Info clients'!$Y:$Z,2,FALSE),"")</f>
        <v/>
      </c>
    </row>
    <row r="64" spans="1:9" ht="18.5">
      <c r="A64" s="16">
        <v>316079</v>
      </c>
      <c r="B64" s="11">
        <f>IF(ISNUMBER(A64),VLOOKUP(A64,'Info clients'!$A:$B,2,FALSE),"")</f>
        <v>0</v>
      </c>
      <c r="C64" s="17"/>
      <c r="D64" s="17"/>
      <c r="E64" s="17"/>
      <c r="F64" s="17"/>
      <c r="G64" s="30">
        <f ca="1">IF(A64="","",VLOOKUP(A64,bdpot,2,0))</f>
        <v>2000</v>
      </c>
      <c r="H64" s="30">
        <f ca="1">IF($A64="","",VLOOKUP($A64,bdpot,3,0))</f>
        <v>234</v>
      </c>
      <c r="I64" s="1">
        <f>IF(ISNUMBER(A64),VLOOKUP(A64,'Info clients'!$Y:$Z,2,FALSE),"")</f>
        <v>234</v>
      </c>
    </row>
    <row r="65" spans="1:9" ht="18.5">
      <c r="A65" s="16"/>
      <c r="B65" s="11" t="str">
        <f>IF(ISNUMBER(A65),VLOOKUP(A65,'Info clients'!$A:$B,2,FALSE),"")</f>
        <v/>
      </c>
      <c r="C65" s="17"/>
      <c r="D65" s="17"/>
      <c r="E65" s="17"/>
      <c r="F65" s="17"/>
      <c r="G65" s="30" t="str">
        <f>IF(A65="","",VLOOKUP(A65,bdpot,2,0))</f>
        <v/>
      </c>
      <c r="H65" s="30" t="str">
        <f>IF($A65="","",VLOOKUP($A65,bdpot,3,0))</f>
        <v/>
      </c>
      <c r="I65" s="1" t="str">
        <f>IF(ISNUMBER(A65),VLOOKUP(A65,'Info clients'!$Y:$Z,2,FALSE),"")</f>
        <v/>
      </c>
    </row>
    <row r="66" spans="1:9" ht="18.5">
      <c r="A66" s="16"/>
      <c r="B66" s="11" t="str">
        <f>IF(ISNUMBER(A66),VLOOKUP(A66,'Info clients'!$A:$B,2,FALSE),"")</f>
        <v/>
      </c>
      <c r="C66" s="17"/>
      <c r="D66" s="17"/>
      <c r="E66" s="17"/>
      <c r="F66" s="17"/>
      <c r="G66" s="30" t="str">
        <f>IF(A66="","",VLOOKUP(A66,bdpot,2,0))</f>
        <v/>
      </c>
      <c r="H66" s="30" t="str">
        <f>IF($A66="","",VLOOKUP($A66,bdpot,3,0))</f>
        <v/>
      </c>
      <c r="I66" s="1" t="str">
        <f>IF(ISNUMBER(A66),VLOOKUP(A66,'Info clients'!$Y:$Z,2,FALSE),"")</f>
        <v/>
      </c>
    </row>
    <row r="67" spans="1:9" ht="18.5">
      <c r="A67" s="16"/>
      <c r="B67" s="11" t="str">
        <f>IF(ISNUMBER(A67),VLOOKUP(A67,'Info clients'!$A:$B,2,FALSE),"")</f>
        <v/>
      </c>
      <c r="C67" s="17"/>
      <c r="D67" s="17"/>
      <c r="E67" s="17"/>
      <c r="F67" s="17"/>
      <c r="G67" s="30" t="str">
        <f>IF(A67="","",VLOOKUP(A67,bdpot,2,0))</f>
        <v/>
      </c>
      <c r="H67" s="30" t="str">
        <f>IF($A67="","",VLOOKUP($A67,bdpot,3,0))</f>
        <v/>
      </c>
      <c r="I67" s="1" t="str">
        <f>IF(ISNUMBER(A67),VLOOKUP(A67,'Info clients'!$Y:$Z,2,FALSE),"")</f>
        <v/>
      </c>
    </row>
    <row r="68" spans="1:9" ht="18.5">
      <c r="A68" s="16"/>
      <c r="B68" s="11" t="str">
        <f>IF(ISNUMBER(A68),VLOOKUP(A68,'Info clients'!$A:$B,2,FALSE),"")</f>
        <v/>
      </c>
      <c r="C68" s="17"/>
      <c r="D68" s="17"/>
      <c r="E68" s="17"/>
      <c r="F68" s="17"/>
      <c r="G68" s="30" t="str">
        <f>IF(A68="","",VLOOKUP(A68,bdpot,2,0))</f>
        <v/>
      </c>
      <c r="H68" s="30" t="str">
        <f>IF($A68="","",VLOOKUP($A68,bdpot,3,0))</f>
        <v/>
      </c>
      <c r="I68" s="1" t="str">
        <f>IF(ISNUMBER(A68),VLOOKUP(A68,'Info clients'!$Y:$Z,2,FALSE),"")</f>
        <v/>
      </c>
    </row>
    <row r="69" spans="1:9" ht="18.5">
      <c r="A69" s="16"/>
      <c r="B69" s="11" t="str">
        <f>IF(ISNUMBER(A69),VLOOKUP(A69,'Info clients'!$A:$B,2,FALSE),"")</f>
        <v/>
      </c>
      <c r="C69" s="17"/>
      <c r="D69" s="17"/>
      <c r="E69" s="17"/>
      <c r="F69" s="17"/>
      <c r="G69" s="30" t="str">
        <f>IF(A69="","",VLOOKUP(A69,bdpot,2,0))</f>
        <v/>
      </c>
      <c r="H69" s="30" t="str">
        <f>IF($A69="","",VLOOKUP($A69,bdpot,3,0))</f>
        <v/>
      </c>
      <c r="I69" s="1" t="str">
        <f>IF(ISNUMBER(A69),VLOOKUP(A69,'Info clients'!$Y:$Z,2,FALSE),"")</f>
        <v/>
      </c>
    </row>
    <row r="70" spans="1:9" ht="18.5">
      <c r="A70" s="16"/>
      <c r="B70" s="11" t="str">
        <f>IF(ISNUMBER(A70),VLOOKUP(A70,'Info clients'!$A:$B,2,FALSE),"")</f>
        <v/>
      </c>
      <c r="C70" s="17"/>
      <c r="D70" s="17"/>
      <c r="E70" s="17"/>
      <c r="F70" s="17"/>
      <c r="G70" s="30" t="str">
        <f>IF(A70="","",VLOOKUP(A70,bdpot,2,0))</f>
        <v/>
      </c>
      <c r="H70" s="30" t="str">
        <f>IF($A70="","",VLOOKUP($A70,bdpot,3,0))</f>
        <v/>
      </c>
      <c r="I70" s="1" t="str">
        <f>IF(ISNUMBER(A70),VLOOKUP(A70,'Info clients'!$Y:$Z,2,FALSE),"")</f>
        <v/>
      </c>
    </row>
    <row r="71" spans="1:9" ht="18.5">
      <c r="A71" s="16"/>
      <c r="B71" s="11" t="str">
        <f>IF(ISNUMBER(A71),VLOOKUP(A71,'Info clients'!$A:$B,2,FALSE),"")</f>
        <v/>
      </c>
      <c r="C71" s="17"/>
      <c r="D71" s="17"/>
      <c r="E71" s="17"/>
      <c r="F71" s="17"/>
      <c r="G71" s="30" t="str">
        <f>IF(A71="","",VLOOKUP(A71,bdpot,2,0))</f>
        <v/>
      </c>
      <c r="H71" s="30" t="str">
        <f>IF($A71="","",VLOOKUP($A71,bdpot,3,0))</f>
        <v/>
      </c>
      <c r="I71" s="1" t="str">
        <f>IF(ISNUMBER(A71),VLOOKUP(A71,'Info clients'!$Y:$Z,2,FALSE),"")</f>
        <v/>
      </c>
    </row>
    <row r="72" spans="1:9" ht="18.5">
      <c r="A72" s="16"/>
      <c r="B72" s="11" t="str">
        <f>IF(ISNUMBER(A72),VLOOKUP(A72,'Info clients'!$A:$B,2,FALSE),"")</f>
        <v/>
      </c>
      <c r="C72" s="17"/>
      <c r="D72" s="17"/>
      <c r="E72" s="17"/>
      <c r="F72" s="17"/>
      <c r="G72" s="30" t="str">
        <f>IF(A72="","",VLOOKUP(A72,bdpot,2,0))</f>
        <v/>
      </c>
      <c r="H72" s="30" t="str">
        <f>IF($A72="","",VLOOKUP($A72,bdpot,3,0))</f>
        <v/>
      </c>
      <c r="I72" s="1" t="str">
        <f>IF(ISNUMBER(A72),VLOOKUP(A72,'Info clients'!$Y:$Z,2,FALSE),"")</f>
        <v/>
      </c>
    </row>
    <row r="73" spans="1:9" ht="18.5">
      <c r="A73" s="16"/>
      <c r="B73" s="11" t="str">
        <f>IF(ISNUMBER(A73),VLOOKUP(A73,'Info clients'!$A:$B,2,FALSE),"")</f>
        <v/>
      </c>
      <c r="C73" s="17"/>
      <c r="D73" s="17"/>
      <c r="E73" s="17"/>
      <c r="F73" s="17"/>
      <c r="G73" s="30" t="str">
        <f>IF(A73="","",VLOOKUP(A73,bdpot,2,0))</f>
        <v/>
      </c>
      <c r="H73" s="30" t="str">
        <f>IF($A73="","",VLOOKUP($A73,bdpot,3,0))</f>
        <v/>
      </c>
      <c r="I73" s="1" t="str">
        <f>IF(ISNUMBER(A73),VLOOKUP(A73,'Info clients'!$Y:$Z,2,FALSE),"")</f>
        <v/>
      </c>
    </row>
    <row r="74" spans="1:9" ht="18.5">
      <c r="A74" s="16"/>
      <c r="B74" s="11" t="str">
        <f>IF(ISNUMBER(A74),VLOOKUP(A74,'Info clients'!$A:$B,2,FALSE),"")</f>
        <v/>
      </c>
      <c r="C74" s="17"/>
      <c r="D74" s="17"/>
      <c r="E74" s="17"/>
      <c r="F74" s="17"/>
      <c r="G74" s="30" t="str">
        <f>IF(A74="","",VLOOKUP(A74,bdpot,2,0))</f>
        <v/>
      </c>
      <c r="H74" s="30" t="str">
        <f>IF($A74="","",VLOOKUP($A74,bdpot,3,0))</f>
        <v/>
      </c>
      <c r="I74" s="1" t="str">
        <f>IF(ISNUMBER(A74),VLOOKUP(A74,'Info clients'!$Y:$Z,2,FALSE),"")</f>
        <v/>
      </c>
    </row>
    <row r="75" spans="1:9" ht="18.5">
      <c r="A75" s="16"/>
      <c r="B75" s="12" t="str">
        <f>IF(ISNUMBER(A75),VLOOKUP(A75,'Info clients'!$A:$B,2,FALSE),"")</f>
        <v/>
      </c>
      <c r="C75" s="18"/>
      <c r="D75" s="18"/>
      <c r="E75" s="18"/>
      <c r="F75" s="18"/>
      <c r="G75" s="7"/>
      <c r="H75" s="7"/>
      <c r="I75" s="8" t="str">
        <f>IF(ISNUMBER(A75),VLOOKUP(A75,'Info clients'!$Y:$Z,2,FALSE),"")</f>
        <v/>
      </c>
    </row>
    <row r="76" spans="1:9" ht="18.5">
      <c r="A76" s="19"/>
      <c r="B76" s="13" t="str">
        <f>IF(ISNUMBER(A76),VLOOKUP(A76,'Info clients'!$A:$B,2,FALSE),"")</f>
        <v/>
      </c>
      <c r="C76" s="19"/>
      <c r="D76" s="19"/>
      <c r="E76" s="19"/>
      <c r="F76" s="19"/>
      <c r="G76" s="3"/>
      <c r="H76" s="3"/>
      <c r="I76" s="3" t="str">
        <f>IF(ISNUMBER(A76),VLOOKUP(A76,'Info clients'!$Y:$Z,2,FALSE),"")</f>
        <v/>
      </c>
    </row>
    <row r="77" spans="1:9" ht="18.5">
      <c r="A77" s="19"/>
      <c r="B77" s="13" t="str">
        <f>IF(ISNUMBER(A77),VLOOKUP(A77,'Info clients'!$A:$B,2,FALSE),"")</f>
        <v/>
      </c>
      <c r="C77" s="19"/>
      <c r="D77" s="19"/>
      <c r="E77" s="19"/>
      <c r="F77" s="19"/>
      <c r="G77" s="3"/>
      <c r="H77" s="3"/>
      <c r="I77" s="3" t="str">
        <f>IF(ISNUMBER(A77),VLOOKUP(A77,'Info clients'!$Y:$Z,2,FALSE),"")</f>
        <v/>
      </c>
    </row>
    <row r="78" spans="1:9" ht="18.5">
      <c r="A78" s="19"/>
      <c r="B78" s="13" t="str">
        <f>IF(ISNUMBER(A78),VLOOKUP(A78,'Info clients'!$A:$B,2,FALSE),"")</f>
        <v/>
      </c>
      <c r="C78" s="19"/>
      <c r="D78" s="19"/>
      <c r="E78" s="19"/>
      <c r="F78" s="19"/>
      <c r="G78" s="3"/>
      <c r="H78" s="3"/>
      <c r="I78" s="3" t="str">
        <f>IF(ISNUMBER(A78),VLOOKUP(A78,'Info clients'!$Y:$Z,2,FALSE),"")</f>
        <v/>
      </c>
    </row>
    <row r="79" spans="1:9" ht="18.5">
      <c r="A79" s="19"/>
      <c r="B79" s="13" t="str">
        <f>IF(ISNUMBER(A79),VLOOKUP(A79,'Info clients'!$A:$B,2,FALSE),"")</f>
        <v/>
      </c>
      <c r="C79" s="19"/>
      <c r="D79" s="19"/>
      <c r="E79" s="19"/>
      <c r="F79" s="19"/>
      <c r="G79" s="3"/>
      <c r="H79" s="3"/>
      <c r="I79" s="3" t="str">
        <f>IF(ISNUMBER(A79),VLOOKUP(A79,'Info clients'!$Y:$Z,2,FALSE),"")</f>
        <v/>
      </c>
    </row>
    <row r="80" spans="1:9" ht="18.5">
      <c r="A80" s="19"/>
      <c r="B80" s="13" t="str">
        <f>IF(ISNUMBER(A80),VLOOKUP(A80,'Info clients'!$A:$B,2,FALSE),"")</f>
        <v/>
      </c>
      <c r="C80" s="19"/>
      <c r="D80" s="19"/>
      <c r="E80" s="19"/>
      <c r="F80" s="19"/>
      <c r="G80" s="3"/>
      <c r="H80" s="3"/>
      <c r="I80" s="3" t="str">
        <f>IF(ISNUMBER(A80),VLOOKUP(A80,'Info clients'!$Y:$Z,2,FALSE),"")</f>
        <v/>
      </c>
    </row>
    <row r="81" spans="1:9" ht="18.5">
      <c r="A81" s="19"/>
      <c r="B81" s="13" t="str">
        <f>IF(ISNUMBER(A81),VLOOKUP(A81,'Info clients'!$A:$B,2,FALSE),"")</f>
        <v/>
      </c>
      <c r="C81" s="19"/>
      <c r="D81" s="19"/>
      <c r="E81" s="19"/>
      <c r="F81" s="19"/>
      <c r="G81" s="3"/>
      <c r="H81" s="3"/>
      <c r="I81" s="3" t="str">
        <f>IF(ISNUMBER(A81),VLOOKUP(A81,'Info clients'!$Y:$Z,2,FALSE),"")</f>
        <v/>
      </c>
    </row>
    <row r="82" spans="1:9" ht="18.5">
      <c r="A82" s="19"/>
      <c r="B82" s="13" t="str">
        <f>IF(ISNUMBER(A82),VLOOKUP(A82,'Info clients'!$A:$B,2,FALSE),"")</f>
        <v/>
      </c>
      <c r="C82" s="19"/>
      <c r="D82" s="19"/>
      <c r="E82" s="19"/>
      <c r="F82" s="19"/>
      <c r="G82" s="3"/>
      <c r="H82" s="3"/>
      <c r="I82" s="3" t="str">
        <f>IF(ISNUMBER(A82),VLOOKUP(A82,'Info clients'!$Y:$Z,2,FALSE),"")</f>
        <v/>
      </c>
    </row>
    <row r="83" spans="1:9" ht="18.5">
      <c r="A83" s="19"/>
      <c r="B83" s="13" t="str">
        <f>IF(ISNUMBER(A83),VLOOKUP(A83,'Info clients'!$A:$B,2,FALSE),"")</f>
        <v/>
      </c>
      <c r="C83" s="19"/>
      <c r="D83" s="19"/>
      <c r="E83" s="19"/>
      <c r="F83" s="19"/>
      <c r="G83" s="3"/>
      <c r="H83" s="3"/>
      <c r="I83" s="3" t="str">
        <f>IF(ISNUMBER(A83),VLOOKUP(A83,'Info clients'!$Y:$Z,2,FALSE),"")</f>
        <v/>
      </c>
    </row>
    <row r="84" spans="1:9" ht="18.5">
      <c r="A84" s="19"/>
      <c r="B84" s="13" t="str">
        <f>IF(ISNUMBER(A84),VLOOKUP(A84,'Info clients'!$A:$B,2,FALSE),"")</f>
        <v/>
      </c>
      <c r="C84" s="19"/>
      <c r="D84" s="19"/>
      <c r="E84" s="19"/>
      <c r="F84" s="19"/>
      <c r="G84" s="3"/>
      <c r="H84" s="3"/>
      <c r="I84" s="3" t="str">
        <f>IF(ISNUMBER(A84),VLOOKUP(A84,'Info clients'!$Y:$Z,2,FALSE),"")</f>
        <v/>
      </c>
    </row>
    <row r="85" spans="1:9" ht="19" thickBot="1">
      <c r="A85" s="19"/>
      <c r="B85" s="13" t="str">
        <f>IF(ISNUMBER(A85),VLOOKUP(A85,'Info clients'!$A:$B,2,FALSE),"")</f>
        <v/>
      </c>
      <c r="C85" s="19"/>
      <c r="D85" s="19"/>
      <c r="E85" s="19"/>
      <c r="F85" s="19"/>
      <c r="G85" s="3"/>
      <c r="H85" s="3"/>
      <c r="I85" s="3" t="str">
        <f>IF(ISNUMBER(A85),VLOOKUP(A85,'Info clients'!$Y:$Z,2,FALSE),"")</f>
        <v/>
      </c>
    </row>
    <row r="86" spans="1:9" ht="19.5" thickTop="1" thickBot="1">
      <c r="A86" s="27" t="str">
        <f ca="1">INDEX(joursem,SUMPRODUCT(MAX((bdd=SMALL(bdd,4))*ROW(bdd)-9)),SUMPRODUCT(MAX((bdd=SMALL(bdd,4))*COLUMN(bdd)-2)))</f>
        <v>lundi S 5</v>
      </c>
      <c r="B86" s="10"/>
      <c r="C86" s="15"/>
      <c r="D86" s="15"/>
      <c r="E86" s="15"/>
      <c r="F86" s="15"/>
      <c r="G86" s="2"/>
      <c r="H86" s="2"/>
      <c r="I86" s="2"/>
    </row>
    <row r="87" spans="1:9" ht="19.5" thickTop="1" thickBot="1">
      <c r="A87" s="15" t="s">
        <v>0</v>
      </c>
      <c r="B87" s="10" t="s">
        <v>1</v>
      </c>
      <c r="C87" s="15" t="s">
        <v>2</v>
      </c>
      <c r="D87" s="15" t="s">
        <v>3</v>
      </c>
      <c r="E87" s="15" t="s">
        <v>4</v>
      </c>
      <c r="F87" s="15" t="s">
        <v>5</v>
      </c>
      <c r="G87" s="5" t="s">
        <v>6</v>
      </c>
      <c r="H87" s="5" t="s">
        <v>21</v>
      </c>
      <c r="I87" s="5" t="s">
        <v>28</v>
      </c>
    </row>
    <row r="88" spans="1:9" ht="19" thickTop="1">
      <c r="A88" s="16"/>
      <c r="B88" s="11" t="str">
        <f>IF(ISNUMBER(A88),VLOOKUP(A88,'Info clients'!$A:$B,2,FALSE),"")</f>
        <v/>
      </c>
      <c r="C88" s="16"/>
      <c r="D88" s="16"/>
      <c r="E88" s="16"/>
      <c r="F88" s="16"/>
      <c r="G88" s="30" t="str">
        <f>IF($A88="","",VLOOKUP($A88,bdpot,2,0))</f>
        <v/>
      </c>
      <c r="H88" s="30" t="str">
        <f>IF($A88="","",VLOOKUP($A88,bdpot,3,0))</f>
        <v/>
      </c>
      <c r="I88" s="1" t="str">
        <f>IF(ISNUMBER(A88),VLOOKUP(A88,'Info clients'!$Y:$Z,2,FALSE),"")</f>
        <v/>
      </c>
    </row>
    <row r="89" spans="1:9" ht="18.5">
      <c r="A89" s="16"/>
      <c r="B89" s="11" t="str">
        <f>IF(ISNUMBER(A89),VLOOKUP(A89,'Info clients'!$A:$B,2,FALSE),"")</f>
        <v/>
      </c>
      <c r="C89" s="17"/>
      <c r="D89" s="17"/>
      <c r="E89" s="17"/>
      <c r="F89" s="17"/>
      <c r="G89" s="30" t="str">
        <f>IF(A89="","",VLOOKUP(A89,bdpot,2,0))</f>
        <v/>
      </c>
      <c r="H89" s="30" t="str">
        <f>IF($A89="","",VLOOKUP($A89,bdpot,3,0))</f>
        <v/>
      </c>
      <c r="I89" s="1" t="str">
        <f>IF(ISNUMBER(A89),VLOOKUP(A89,'Info clients'!$Y:$Z,2,FALSE),"")</f>
        <v/>
      </c>
    </row>
    <row r="90" spans="1:9" ht="18.5">
      <c r="A90" s="16"/>
      <c r="B90" s="11" t="str">
        <f>IF(ISNUMBER(A90),VLOOKUP(A90,'Info clients'!$A:$B,2,FALSE),"")</f>
        <v/>
      </c>
      <c r="C90" s="17"/>
      <c r="D90" s="17"/>
      <c r="E90" s="17"/>
      <c r="F90" s="17"/>
      <c r="G90" s="30" t="str">
        <f>IF(A90="","",VLOOKUP(A90,bdpot,2,0))</f>
        <v/>
      </c>
      <c r="H90" s="30" t="str">
        <f>IF($A90="","",VLOOKUP($A90,bdpot,3,0))</f>
        <v/>
      </c>
      <c r="I90" s="1" t="str">
        <f>IF(ISNUMBER(A90),VLOOKUP(A90,'Info clients'!$Y:$Z,2,FALSE),"")</f>
        <v/>
      </c>
    </row>
    <row r="91" spans="1:9" ht="18.5">
      <c r="A91" s="16">
        <v>314528</v>
      </c>
      <c r="B91" s="11">
        <f>IF(ISNUMBER(A91),VLOOKUP(A91,'Info clients'!$A:$B,2,FALSE),"")</f>
        <v>0</v>
      </c>
      <c r="C91" s="17"/>
      <c r="D91" s="17"/>
      <c r="E91" s="17"/>
      <c r="F91" s="17"/>
      <c r="G91" s="30">
        <f ca="1">IF(A91="","",VLOOKUP(A91,bdpot,2,0))</f>
        <v>2000</v>
      </c>
      <c r="H91" s="30">
        <f ca="1">IF($A91="","",VLOOKUP($A91,bdpot,3,0))</f>
        <v>24</v>
      </c>
      <c r="I91" s="1">
        <f>IF(ISNUMBER(A91),VLOOKUP(A91,'Info clients'!$Y:$Z,2,FALSE),"")</f>
        <v>24</v>
      </c>
    </row>
    <row r="92" spans="1:9" ht="18.5">
      <c r="A92" s="16"/>
      <c r="B92" s="11" t="str">
        <f>IF(ISNUMBER(A92),VLOOKUP(A92,'Info clients'!$A:$B,2,FALSE),"")</f>
        <v/>
      </c>
      <c r="C92" s="17"/>
      <c r="D92" s="17"/>
      <c r="E92" s="17"/>
      <c r="F92" s="17"/>
      <c r="G92" s="30" t="str">
        <f>IF(A92="","",VLOOKUP(A92,bdpot,2,0))</f>
        <v/>
      </c>
      <c r="H92" s="30" t="str">
        <f>IF($A92="","",VLOOKUP($A92,bdpot,3,0))</f>
        <v/>
      </c>
      <c r="I92" s="1" t="str">
        <f>IF(ISNUMBER(A92),VLOOKUP(A92,'Info clients'!$Y:$Z,2,FALSE),"")</f>
        <v/>
      </c>
    </row>
    <row r="93" spans="1:9" ht="18.5">
      <c r="A93" s="16"/>
      <c r="B93" s="11" t="str">
        <f>IF(ISNUMBER(A93),VLOOKUP(A93,'Info clients'!$A:$B,2,FALSE),"")</f>
        <v/>
      </c>
      <c r="C93" s="17"/>
      <c r="D93" s="17"/>
      <c r="E93" s="17"/>
      <c r="F93" s="17"/>
      <c r="G93" s="30" t="str">
        <f>IF(A93="","",VLOOKUP(A93,bdpot,2,0))</f>
        <v/>
      </c>
      <c r="H93" s="30" t="str">
        <f>IF($A93="","",VLOOKUP($A93,bdpot,3,0))</f>
        <v/>
      </c>
      <c r="I93" s="1" t="str">
        <f>IF(ISNUMBER(A93),VLOOKUP(A93,'Info clients'!$Y:$Z,2,FALSE),"")</f>
        <v/>
      </c>
    </row>
    <row r="94" spans="1:9" ht="18.5">
      <c r="A94" s="16"/>
      <c r="B94" s="11" t="str">
        <f>IF(ISNUMBER(A94),VLOOKUP(A94,'Info clients'!$A:$B,2,FALSE),"")</f>
        <v/>
      </c>
      <c r="C94" s="17"/>
      <c r="D94" s="17"/>
      <c r="E94" s="17"/>
      <c r="F94" s="17"/>
      <c r="G94" s="30" t="str">
        <f>IF(A94="","",VLOOKUP(A94,bdpot,2,0))</f>
        <v/>
      </c>
      <c r="H94" s="30" t="str">
        <f>IF($A94="","",VLOOKUP($A94,bdpot,3,0))</f>
        <v/>
      </c>
      <c r="I94" s="1" t="str">
        <f>IF(ISNUMBER(A94),VLOOKUP(A94,'Info clients'!$Y:$Z,2,FALSE),"")</f>
        <v/>
      </c>
    </row>
    <row r="95" spans="1:9" ht="18.5">
      <c r="A95" s="16"/>
      <c r="B95" s="11" t="str">
        <f>IF(ISNUMBER(A95),VLOOKUP(A95,'Info clients'!$A:$B,2,FALSE),"")</f>
        <v/>
      </c>
      <c r="C95" s="17"/>
      <c r="D95" s="17"/>
      <c r="E95" s="17"/>
      <c r="F95" s="17"/>
      <c r="G95" s="30" t="str">
        <f>IF(A95="","",VLOOKUP(A95,bdpot,2,0))</f>
        <v/>
      </c>
      <c r="H95" s="30" t="str">
        <f>IF($A95="","",VLOOKUP($A95,bdpot,3,0))</f>
        <v/>
      </c>
      <c r="I95" s="1" t="str">
        <f>IF(ISNUMBER(A95),VLOOKUP(A95,'Info clients'!$Y:$Z,2,FALSE),"")</f>
        <v/>
      </c>
    </row>
    <row r="96" spans="1:9" ht="18.5">
      <c r="A96" s="16"/>
      <c r="B96" s="11" t="str">
        <f>IF(ISNUMBER(A96),VLOOKUP(A96,'Info clients'!$A:$B,2,FALSE),"")</f>
        <v/>
      </c>
      <c r="C96" s="17"/>
      <c r="D96" s="17"/>
      <c r="E96" s="17"/>
      <c r="F96" s="17"/>
      <c r="G96" s="30" t="str">
        <f>IF(A96="","",VLOOKUP(A96,bdpot,2,0))</f>
        <v/>
      </c>
      <c r="H96" s="30" t="str">
        <f>IF($A96="","",VLOOKUP($A96,bdpot,3,0))</f>
        <v/>
      </c>
      <c r="I96" s="1" t="str">
        <f>IF(ISNUMBER(A96),VLOOKUP(A96,'Info clients'!$Y:$Z,2,FALSE),"")</f>
        <v/>
      </c>
    </row>
    <row r="97" spans="1:9" ht="18.5">
      <c r="A97" s="16"/>
      <c r="B97" s="11" t="str">
        <f>IF(ISNUMBER(A97),VLOOKUP(A97,'Info clients'!$A:$B,2,FALSE),"")</f>
        <v/>
      </c>
      <c r="C97" s="17"/>
      <c r="D97" s="17"/>
      <c r="E97" s="17"/>
      <c r="F97" s="17"/>
      <c r="G97" s="30" t="str">
        <f>IF(A97="","",VLOOKUP(A97,bdpot,2,0))</f>
        <v/>
      </c>
      <c r="H97" s="30" t="str">
        <f>IF($A97="","",VLOOKUP($A97,bdpot,3,0))</f>
        <v/>
      </c>
      <c r="I97" s="1" t="str">
        <f>IF(ISNUMBER(A97),VLOOKUP(A97,'Info clients'!$Y:$Z,2,FALSE),"")</f>
        <v/>
      </c>
    </row>
    <row r="98" spans="1:9" ht="18.5">
      <c r="A98" s="16"/>
      <c r="B98" s="11" t="str">
        <f>IF(ISNUMBER(A98),VLOOKUP(A98,'Info clients'!$A:$B,2,FALSE),"")</f>
        <v/>
      </c>
      <c r="C98" s="17"/>
      <c r="D98" s="17"/>
      <c r="E98" s="17"/>
      <c r="F98" s="17"/>
      <c r="G98" s="30" t="str">
        <f>IF(A98="","",VLOOKUP(A98,bdpot,2,0))</f>
        <v/>
      </c>
      <c r="H98" s="30" t="str">
        <f>IF($A98="","",VLOOKUP($A98,bdpot,3,0))</f>
        <v/>
      </c>
      <c r="I98" s="1" t="str">
        <f>IF(ISNUMBER(A98),VLOOKUP(A98,'Info clients'!$Y:$Z,2,FALSE),"")</f>
        <v/>
      </c>
    </row>
    <row r="99" spans="1:9" ht="18.5">
      <c r="A99" s="16"/>
      <c r="B99" s="11" t="str">
        <f>IF(ISNUMBER(A99),VLOOKUP(A99,'Info clients'!$A:$B,2,FALSE),"")</f>
        <v/>
      </c>
      <c r="C99" s="17"/>
      <c r="D99" s="17"/>
      <c r="E99" s="17"/>
      <c r="F99" s="17"/>
      <c r="G99" s="30" t="str">
        <f>IF(A99="","",VLOOKUP(A99,bdpot,2,0))</f>
        <v/>
      </c>
      <c r="H99" s="30" t="str">
        <f>IF($A99="","",VLOOKUP($A99,bdpot,3,0))</f>
        <v/>
      </c>
      <c r="I99" s="1" t="str">
        <f>IF(ISNUMBER(A99),VLOOKUP(A99,'Info clients'!$Y:$Z,2,FALSE),"")</f>
        <v/>
      </c>
    </row>
    <row r="100" spans="1:9" ht="18.5">
      <c r="A100" s="16"/>
      <c r="B100" s="11" t="str">
        <f>IF(ISNUMBER(A100),VLOOKUP(A100,'Info clients'!$A:$B,2,FALSE),"")</f>
        <v/>
      </c>
      <c r="C100" s="17"/>
      <c r="D100" s="17"/>
      <c r="E100" s="17"/>
      <c r="F100" s="17"/>
      <c r="G100" s="30" t="str">
        <f>IF(A100="","",VLOOKUP(A100,bdpot,2,0))</f>
        <v/>
      </c>
      <c r="H100" s="30" t="str">
        <f>IF($A100="","",VLOOKUP($A100,bdpot,3,0))</f>
        <v/>
      </c>
      <c r="I100" s="1" t="str">
        <f>IF(ISNUMBER(A100),VLOOKUP(A100,'Info clients'!$Y:$Z,2,FALSE),"")</f>
        <v/>
      </c>
    </row>
    <row r="101" spans="1:9" ht="18.5">
      <c r="A101" s="16"/>
      <c r="B101" s="11" t="str">
        <f>IF(ISNUMBER(A101),VLOOKUP(A101,'Info clients'!$A:$B,2,FALSE),"")</f>
        <v/>
      </c>
      <c r="C101" s="17"/>
      <c r="D101" s="17"/>
      <c r="E101" s="17"/>
      <c r="F101" s="17"/>
      <c r="G101" s="30" t="str">
        <f>IF(A101="","",VLOOKUP(A101,bdpot,2,0))</f>
        <v/>
      </c>
      <c r="H101" s="30" t="str">
        <f>IF($A101="","",VLOOKUP($A101,bdpot,3,0))</f>
        <v/>
      </c>
      <c r="I101" s="1" t="str">
        <f>IF(ISNUMBER(A101),VLOOKUP(A101,'Info clients'!$Y:$Z,2,FALSE),"")</f>
        <v/>
      </c>
    </row>
    <row r="102" spans="1:9" ht="18.5">
      <c r="A102" s="18"/>
      <c r="B102" s="12" t="str">
        <f>IF(ISNUMBER(A102),VLOOKUP(A102,'Info clients'!$A:$B,2,FALSE),"")</f>
        <v/>
      </c>
      <c r="C102" s="18"/>
      <c r="D102" s="18"/>
      <c r="E102" s="18"/>
      <c r="F102" s="18"/>
      <c r="G102" s="7"/>
      <c r="H102" s="7"/>
      <c r="I102" s="8" t="str">
        <f>IF(ISNUMBER(A102),VLOOKUP(A102,'Info clients'!$Y:$Z,2,FALSE),"")</f>
        <v/>
      </c>
    </row>
    <row r="103" spans="1:9" ht="18.5">
      <c r="A103" s="19"/>
      <c r="B103" s="13" t="str">
        <f>IF(ISNUMBER(A103),VLOOKUP(A103,'Info clients'!$A:$B,2,FALSE),"")</f>
        <v/>
      </c>
      <c r="C103" s="19"/>
      <c r="D103" s="19"/>
      <c r="E103" s="19"/>
      <c r="F103" s="19"/>
      <c r="G103" s="3"/>
      <c r="H103" s="3"/>
      <c r="I103" s="3" t="str">
        <f>IF(ISNUMBER(A103),VLOOKUP(A103,'Info clients'!$Y:$Z,2,FALSE),"")</f>
        <v/>
      </c>
    </row>
    <row r="104" spans="1:9" ht="18.5">
      <c r="A104" s="19"/>
      <c r="B104" s="13" t="str">
        <f>IF(ISNUMBER(A104),VLOOKUP(A104,'Info clients'!$A:$B,2,FALSE),"")</f>
        <v/>
      </c>
      <c r="C104" s="19"/>
      <c r="D104" s="19"/>
      <c r="E104" s="19"/>
      <c r="F104" s="19"/>
      <c r="G104" s="3"/>
      <c r="H104" s="3"/>
      <c r="I104" s="3" t="str">
        <f>IF(ISNUMBER(A104),VLOOKUP(A104,'Info clients'!$Y:$Z,2,FALSE),"")</f>
        <v/>
      </c>
    </row>
    <row r="105" spans="1:9" ht="18.5">
      <c r="A105" s="19"/>
      <c r="B105" s="13" t="str">
        <f>IF(ISNUMBER(A105),VLOOKUP(A105,'Info clients'!$A:$B,2,FALSE),"")</f>
        <v/>
      </c>
      <c r="C105" s="19"/>
      <c r="D105" s="19"/>
      <c r="E105" s="19"/>
      <c r="F105" s="19"/>
      <c r="G105" s="3"/>
      <c r="H105" s="3"/>
      <c r="I105" s="3" t="str">
        <f>IF(ISNUMBER(A105),VLOOKUP(A105,'Info clients'!$Y:$Z,2,FALSE),"")</f>
        <v/>
      </c>
    </row>
    <row r="106" spans="1:9" ht="18.5">
      <c r="A106" s="19"/>
      <c r="B106" s="13" t="str">
        <f>IF(ISNUMBER(A106),VLOOKUP(A106,'Info clients'!$A:$B,2,FALSE),"")</f>
        <v/>
      </c>
      <c r="C106" s="19"/>
      <c r="D106" s="19"/>
      <c r="E106" s="19"/>
      <c r="F106" s="19"/>
      <c r="G106" s="3"/>
      <c r="H106" s="3"/>
      <c r="I106" s="3" t="str">
        <f>IF(ISNUMBER(A106),VLOOKUP(A106,'Info clients'!$Y:$Z,2,FALSE),"")</f>
        <v/>
      </c>
    </row>
    <row r="107" spans="1:9" ht="18.5">
      <c r="A107" s="19"/>
      <c r="B107" s="13" t="str">
        <f>IF(ISNUMBER(A107),VLOOKUP(A107,'Info clients'!$A:$B,2,FALSE),"")</f>
        <v/>
      </c>
      <c r="C107" s="19"/>
      <c r="D107" s="19"/>
      <c r="E107" s="19"/>
      <c r="F107" s="19"/>
      <c r="G107" s="3"/>
      <c r="H107" s="3"/>
      <c r="I107" s="3" t="str">
        <f>IF(ISNUMBER(A107),VLOOKUP(A107,'Info clients'!$Y:$Z,2,FALSE),"")</f>
        <v/>
      </c>
    </row>
    <row r="108" spans="1:9" ht="18.5">
      <c r="A108" s="19"/>
      <c r="B108" s="13" t="str">
        <f>IF(ISNUMBER(A108),VLOOKUP(A108,'Info clients'!$A:$B,2,FALSE),"")</f>
        <v/>
      </c>
      <c r="C108" s="19"/>
      <c r="D108" s="19"/>
      <c r="E108" s="19"/>
      <c r="F108" s="19"/>
      <c r="G108" s="3"/>
      <c r="H108" s="3"/>
      <c r="I108" s="3" t="str">
        <f>IF(ISNUMBER(A108),VLOOKUP(A108,'Info clients'!$Y:$Z,2,FALSE),"")</f>
        <v/>
      </c>
    </row>
    <row r="109" spans="1:9" ht="18.5">
      <c r="A109" s="19"/>
      <c r="B109" s="13" t="str">
        <f>IF(ISNUMBER(A109),VLOOKUP(A109,'Info clients'!$A:$B,2,FALSE),"")</f>
        <v/>
      </c>
      <c r="C109" s="19"/>
      <c r="D109" s="19"/>
      <c r="E109" s="19"/>
      <c r="F109" s="19"/>
      <c r="G109" s="3"/>
      <c r="H109" s="3"/>
      <c r="I109" s="3" t="str">
        <f>IF(ISNUMBER(A109),VLOOKUP(A109,'Info clients'!$Y:$Z,2,FALSE),"")</f>
        <v/>
      </c>
    </row>
    <row r="110" spans="1:9" ht="19" thickBot="1">
      <c r="A110" s="19"/>
      <c r="B110" s="13" t="str">
        <f>IF(ISNUMBER(A110),VLOOKUP(A110,'Info clients'!$A:$B,2,FALSE),"")</f>
        <v/>
      </c>
      <c r="C110" s="19"/>
      <c r="D110" s="19"/>
      <c r="E110" s="19"/>
      <c r="F110" s="19"/>
      <c r="G110" s="3"/>
      <c r="H110" s="3"/>
      <c r="I110" s="3" t="str">
        <f>IF(ISNUMBER(A110),VLOOKUP(A110,'Info clients'!$Y:$Z,2,FALSE),"")</f>
        <v/>
      </c>
    </row>
    <row r="111" spans="1:9" ht="19.5" thickTop="1" thickBot="1">
      <c r="A111" s="27" t="str">
        <f ca="1">INDEX(joursem,SUMPRODUCT(MAX((bdd=SMALL(bdd,5))*ROW(bdd)-9)),SUMPRODUCT(MAX((bdd=SMALL(bdd,5))*COLUMN(bdd)-2)))</f>
        <v>mardi S 2</v>
      </c>
      <c r="B111" s="10"/>
      <c r="C111" s="15"/>
      <c r="D111" s="15"/>
      <c r="E111" s="15"/>
      <c r="F111" s="15"/>
      <c r="G111" s="2"/>
      <c r="H111" s="2"/>
      <c r="I111" s="2"/>
    </row>
    <row r="112" spans="1:9" ht="19.5" thickTop="1" thickBot="1">
      <c r="A112" s="15" t="s">
        <v>0</v>
      </c>
      <c r="B112" s="10" t="s">
        <v>1</v>
      </c>
      <c r="C112" s="15" t="s">
        <v>2</v>
      </c>
      <c r="D112" s="15" t="s">
        <v>3</v>
      </c>
      <c r="E112" s="15" t="s">
        <v>4</v>
      </c>
      <c r="F112" s="15" t="s">
        <v>5</v>
      </c>
      <c r="G112" s="5" t="s">
        <v>6</v>
      </c>
      <c r="H112" s="5" t="s">
        <v>21</v>
      </c>
      <c r="I112" s="5" t="s">
        <v>28</v>
      </c>
    </row>
    <row r="113" spans="1:9" ht="19" thickTop="1">
      <c r="A113" s="16">
        <v>11475</v>
      </c>
      <c r="B113" s="11">
        <f>IF(ISNUMBER(A113),VLOOKUP(A113,'Info clients'!$A:$B,2,FALSE),"")</f>
        <v>0</v>
      </c>
      <c r="C113" s="16"/>
      <c r="D113" s="16"/>
      <c r="E113" s="16"/>
      <c r="F113" s="16"/>
      <c r="G113" s="30">
        <f ca="1">IF($A113="","",VLOOKUP($A113,bdpot,2,0))</f>
        <v>2000</v>
      </c>
      <c r="H113" s="30">
        <f ca="1">IF($A113="","",VLOOKUP($A113,bdpot,3,0))</f>
        <v>2</v>
      </c>
      <c r="I113" s="1">
        <f>IF(ISNUMBER(A113),VLOOKUP(A113,'Info clients'!$Y:$Z,2,FALSE),"")</f>
        <v>2</v>
      </c>
    </row>
    <row r="114" spans="1:9" ht="18.5">
      <c r="A114" s="16"/>
      <c r="B114" s="11" t="str">
        <f>IF(ISNUMBER(A114),VLOOKUP(A114,'Info clients'!$A:$B,2,FALSE),"")</f>
        <v/>
      </c>
      <c r="C114" s="17"/>
      <c r="D114" s="17"/>
      <c r="E114" s="17"/>
      <c r="F114" s="17"/>
      <c r="G114" s="30" t="str">
        <f>IF(A114="","",VLOOKUP(A114,bdpot,2,0))</f>
        <v/>
      </c>
      <c r="H114" s="30" t="str">
        <f>IF($A114="","",VLOOKUP($A114,bdpot,3,0))</f>
        <v/>
      </c>
      <c r="I114" s="1" t="str">
        <f>IF(ISNUMBER(A114),VLOOKUP(A114,'Info clients'!$Y:$Z,2,FALSE),"")</f>
        <v/>
      </c>
    </row>
    <row r="115" spans="1:9" ht="18.5">
      <c r="A115" s="16"/>
      <c r="B115" s="11" t="str">
        <f>IF(ISNUMBER(A115),VLOOKUP(A115,'Info clients'!$A:$B,2,FALSE),"")</f>
        <v/>
      </c>
      <c r="C115" s="17"/>
      <c r="D115" s="17"/>
      <c r="E115" s="17"/>
      <c r="F115" s="17"/>
      <c r="G115" s="30" t="str">
        <f>IF(A115="","",VLOOKUP(A115,bdpot,2,0))</f>
        <v/>
      </c>
      <c r="H115" s="30" t="str">
        <f>IF($A115="","",VLOOKUP($A115,bdpot,3,0))</f>
        <v/>
      </c>
      <c r="I115" s="1" t="str">
        <f>IF(ISNUMBER(A115),VLOOKUP(A115,'Info clients'!$Y:$Z,2,FALSE),"")</f>
        <v/>
      </c>
    </row>
    <row r="116" spans="1:9" ht="18.5">
      <c r="A116" s="16"/>
      <c r="B116" s="11" t="str">
        <f>IF(ISNUMBER(A116),VLOOKUP(A116,'Info clients'!$A:$B,2,FALSE),"")</f>
        <v/>
      </c>
      <c r="C116" s="17"/>
      <c r="D116" s="17"/>
      <c r="E116" s="17"/>
      <c r="F116" s="17"/>
      <c r="G116" s="30" t="str">
        <f>IF(A116="","",VLOOKUP(A116,bdpot,2,0))</f>
        <v/>
      </c>
      <c r="H116" s="30" t="str">
        <f>IF($A116="","",VLOOKUP($A116,bdpot,3,0))</f>
        <v/>
      </c>
      <c r="I116" s="1" t="str">
        <f>IF(ISNUMBER(A116),VLOOKUP(A116,'Info clients'!$Y:$Z,2,FALSE),"")</f>
        <v/>
      </c>
    </row>
    <row r="117" spans="1:9" ht="18.5">
      <c r="A117" s="16"/>
      <c r="B117" s="11" t="str">
        <f>IF(ISNUMBER(A117),VLOOKUP(A117,'Info clients'!$A:$B,2,FALSE),"")</f>
        <v/>
      </c>
      <c r="C117" s="17"/>
      <c r="D117" s="17"/>
      <c r="E117" s="17"/>
      <c r="F117" s="17"/>
      <c r="G117" s="30" t="str">
        <f>IF(A117="","",VLOOKUP(A117,bdpot,2,0))</f>
        <v/>
      </c>
      <c r="H117" s="30" t="str">
        <f>IF($A117="","",VLOOKUP($A117,bdpot,3,0))</f>
        <v/>
      </c>
      <c r="I117" s="1" t="str">
        <f>IF(ISNUMBER(A117),VLOOKUP(A117,'Info clients'!$Y:$Z,2,FALSE),"")</f>
        <v/>
      </c>
    </row>
    <row r="118" spans="1:9" ht="18.5">
      <c r="A118" s="16"/>
      <c r="B118" s="11" t="str">
        <f>IF(ISNUMBER(A118),VLOOKUP(A118,'Info clients'!$A:$B,2,FALSE),"")</f>
        <v/>
      </c>
      <c r="C118" s="17"/>
      <c r="D118" s="17"/>
      <c r="E118" s="17"/>
      <c r="F118" s="17"/>
      <c r="G118" s="30" t="str">
        <f>IF(A118="","",VLOOKUP(A118,bdpot,2,0))</f>
        <v/>
      </c>
      <c r="H118" s="30" t="str">
        <f>IF($A118="","",VLOOKUP($A118,bdpot,3,0))</f>
        <v/>
      </c>
      <c r="I118" s="1" t="str">
        <f>IF(ISNUMBER(A118),VLOOKUP(A118,'Info clients'!$Y:$Z,2,FALSE),"")</f>
        <v/>
      </c>
    </row>
    <row r="119" spans="1:9" ht="18.5">
      <c r="A119" s="16"/>
      <c r="B119" s="11" t="str">
        <f>IF(ISNUMBER(A119),VLOOKUP(A119,'Info clients'!$A:$B,2,FALSE),"")</f>
        <v/>
      </c>
      <c r="C119" s="17"/>
      <c r="D119" s="17"/>
      <c r="E119" s="17"/>
      <c r="F119" s="17"/>
      <c r="G119" s="30" t="str">
        <f>IF(A119="","",VLOOKUP(A119,bdpot,2,0))</f>
        <v/>
      </c>
      <c r="H119" s="30" t="str">
        <f>IF($A119="","",VLOOKUP($A119,bdpot,3,0))</f>
        <v/>
      </c>
      <c r="I119" s="1" t="str">
        <f>IF(ISNUMBER(A119),VLOOKUP(A119,'Info clients'!$Y:$Z,2,FALSE),"")</f>
        <v/>
      </c>
    </row>
    <row r="120" spans="1:9" ht="18.5">
      <c r="A120" s="16"/>
      <c r="B120" s="11" t="str">
        <f>IF(ISNUMBER(A120),VLOOKUP(A120,'Info clients'!$A:$B,2,FALSE),"")</f>
        <v/>
      </c>
      <c r="C120" s="17"/>
      <c r="D120" s="17"/>
      <c r="E120" s="17"/>
      <c r="F120" s="17"/>
      <c r="G120" s="30" t="str">
        <f>IF(A120="","",VLOOKUP(A120,bdpot,2,0))</f>
        <v/>
      </c>
      <c r="H120" s="30" t="str">
        <f>IF($A120="","",VLOOKUP($A120,bdpot,3,0))</f>
        <v/>
      </c>
      <c r="I120" s="1" t="str">
        <f>IF(ISNUMBER(A120),VLOOKUP(A120,'Info clients'!$Y:$Z,2,FALSE),"")</f>
        <v/>
      </c>
    </row>
    <row r="121" spans="1:9" ht="18.5">
      <c r="A121" s="16"/>
      <c r="B121" s="11" t="str">
        <f>IF(ISNUMBER(A121),VLOOKUP(A121,'Info clients'!$A:$B,2,FALSE),"")</f>
        <v/>
      </c>
      <c r="C121" s="17"/>
      <c r="D121" s="17"/>
      <c r="E121" s="17"/>
      <c r="F121" s="17"/>
      <c r="G121" s="30" t="str">
        <f>IF(A121="","",VLOOKUP(A121,bdpot,2,0))</f>
        <v/>
      </c>
      <c r="H121" s="30" t="str">
        <f>IF($A121="","",VLOOKUP($A121,bdpot,3,0))</f>
        <v/>
      </c>
      <c r="I121" s="1" t="str">
        <f>IF(ISNUMBER(A121),VLOOKUP(A121,'Info clients'!$Y:$Z,2,FALSE),"")</f>
        <v/>
      </c>
    </row>
    <row r="122" spans="1:9" ht="18.5">
      <c r="A122" s="16"/>
      <c r="B122" s="11" t="str">
        <f>IF(ISNUMBER(A122),VLOOKUP(A122,'Info clients'!$A:$B,2,FALSE),"")</f>
        <v/>
      </c>
      <c r="C122" s="17"/>
      <c r="D122" s="17"/>
      <c r="E122" s="17"/>
      <c r="F122" s="17"/>
      <c r="G122" s="30" t="str">
        <f>IF(A122="","",VLOOKUP(A122,bdpot,2,0))</f>
        <v/>
      </c>
      <c r="H122" s="30" t="str">
        <f>IF($A122="","",VLOOKUP($A122,bdpot,3,0))</f>
        <v/>
      </c>
      <c r="I122" s="1" t="str">
        <f>IF(ISNUMBER(A122),VLOOKUP(A122,'Info clients'!$Y:$Z,2,FALSE),"")</f>
        <v/>
      </c>
    </row>
    <row r="123" spans="1:9" ht="18.5">
      <c r="A123" s="16"/>
      <c r="B123" s="11" t="str">
        <f>IF(ISNUMBER(A123),VLOOKUP(A123,'Info clients'!$A:$B,2,FALSE),"")</f>
        <v/>
      </c>
      <c r="C123" s="17"/>
      <c r="D123" s="17"/>
      <c r="E123" s="17"/>
      <c r="F123" s="17"/>
      <c r="G123" s="30" t="str">
        <f>IF(A123="","",VLOOKUP(A123,bdpot,2,0))</f>
        <v/>
      </c>
      <c r="H123" s="30" t="str">
        <f>IF($A123="","",VLOOKUP($A123,bdpot,3,0))</f>
        <v/>
      </c>
      <c r="I123" s="1" t="str">
        <f>IF(ISNUMBER(A123),VLOOKUP(A123,'Info clients'!$Y:$Z,2,FALSE),"")</f>
        <v/>
      </c>
    </row>
    <row r="124" spans="1:9" ht="18.5">
      <c r="A124" s="16"/>
      <c r="B124" s="11" t="str">
        <f>IF(ISNUMBER(A124),VLOOKUP(A124,'Info clients'!$A:$B,2,FALSE),"")</f>
        <v/>
      </c>
      <c r="C124" s="17"/>
      <c r="D124" s="17"/>
      <c r="E124" s="17"/>
      <c r="F124" s="17"/>
      <c r="G124" s="30" t="str">
        <f>IF(A124="","",VLOOKUP(A124,bdpot,2,0))</f>
        <v/>
      </c>
      <c r="H124" s="30" t="str">
        <f>IF($A124="","",VLOOKUP($A124,bdpot,3,0))</f>
        <v/>
      </c>
      <c r="I124" s="1" t="str">
        <f>IF(ISNUMBER(A124),VLOOKUP(A124,'Info clients'!$Y:$Z,2,FALSE),"")</f>
        <v/>
      </c>
    </row>
    <row r="125" spans="1:9" ht="18.5">
      <c r="A125" s="16"/>
      <c r="B125" s="11" t="str">
        <f>IF(ISNUMBER(A125),VLOOKUP(A125,'Info clients'!$A:$B,2,FALSE),"")</f>
        <v/>
      </c>
      <c r="C125" s="17"/>
      <c r="D125" s="17"/>
      <c r="E125" s="17"/>
      <c r="F125" s="17"/>
      <c r="G125" s="30" t="str">
        <f>IF(A125="","",VLOOKUP(A125,bdpot,2,0))</f>
        <v/>
      </c>
      <c r="H125" s="30" t="str">
        <f>IF($A125="","",VLOOKUP($A125,bdpot,3,0))</f>
        <v/>
      </c>
      <c r="I125" s="1" t="str">
        <f>IF(ISNUMBER(A125),VLOOKUP(A125,'Info clients'!$Y:$Z,2,FALSE),"")</f>
        <v/>
      </c>
    </row>
    <row r="126" spans="1:9" ht="18.5">
      <c r="A126" s="16"/>
      <c r="B126" s="11" t="str">
        <f>IF(ISNUMBER(A126),VLOOKUP(A126,'Info clients'!$A:$B,2,FALSE),"")</f>
        <v/>
      </c>
      <c r="C126" s="17"/>
      <c r="D126" s="17"/>
      <c r="E126" s="17"/>
      <c r="F126" s="17"/>
      <c r="G126" s="30" t="str">
        <f>IF(A126="","",VLOOKUP(A126,bdpot,2,0))</f>
        <v/>
      </c>
      <c r="H126" s="30" t="str">
        <f>IF($A126="","",VLOOKUP($A126,bdpot,3,0))</f>
        <v/>
      </c>
      <c r="I126" s="1" t="str">
        <f>IF(ISNUMBER(A126),VLOOKUP(A126,'Info clients'!$Y:$Z,2,FALSE),"")</f>
        <v/>
      </c>
    </row>
    <row r="127" spans="1:9" ht="18.5">
      <c r="A127" s="16"/>
      <c r="B127" s="12" t="str">
        <f>IF(ISNUMBER(A127),VLOOKUP(A127,'Info clients'!$A:$B,2,FALSE),"")</f>
        <v/>
      </c>
      <c r="C127" s="18"/>
      <c r="D127" s="18"/>
      <c r="E127" s="18"/>
      <c r="F127" s="18"/>
      <c r="G127" s="7"/>
      <c r="H127" s="7"/>
      <c r="I127" s="8" t="str">
        <f>IF(ISNUMBER(A127),VLOOKUP(A127,'Info clients'!$Y:$Z,2,FALSE),"")</f>
        <v/>
      </c>
    </row>
    <row r="128" spans="1:9" ht="18.5">
      <c r="A128" s="19"/>
      <c r="B128" s="13" t="str">
        <f>IF(ISNUMBER(A128),VLOOKUP(A128,'Info clients'!$A:$B,2,FALSE),"")</f>
        <v/>
      </c>
      <c r="C128" s="19"/>
      <c r="D128" s="19"/>
      <c r="E128" s="19"/>
      <c r="F128" s="19"/>
      <c r="G128" s="3"/>
      <c r="H128" s="3"/>
      <c r="I128" s="3" t="str">
        <f>IF(ISNUMBER(A128),VLOOKUP(A128,'Info clients'!$Y:$Z,2,FALSE),"")</f>
        <v/>
      </c>
    </row>
    <row r="129" spans="1:9" ht="18.5">
      <c r="A129" s="19"/>
      <c r="B129" s="13" t="str">
        <f>IF(ISNUMBER(A129),VLOOKUP(A129,'Info clients'!$A:$B,2,FALSE),"")</f>
        <v/>
      </c>
      <c r="C129" s="19"/>
      <c r="D129" s="19"/>
      <c r="E129" s="19"/>
      <c r="F129" s="19"/>
      <c r="G129" s="3"/>
      <c r="H129" s="3"/>
      <c r="I129" s="3" t="str">
        <f>IF(ISNUMBER(A129),VLOOKUP(A129,'Info clients'!$Y:$Z,2,FALSE),"")</f>
        <v/>
      </c>
    </row>
    <row r="130" spans="1:9" ht="18.5">
      <c r="A130" s="19"/>
      <c r="B130" s="13" t="str">
        <f>IF(ISNUMBER(A130),VLOOKUP(A130,'Info clients'!$A:$B,2,FALSE),"")</f>
        <v/>
      </c>
      <c r="C130" s="19"/>
      <c r="D130" s="19"/>
      <c r="E130" s="19"/>
      <c r="F130" s="19"/>
      <c r="G130" s="3"/>
      <c r="H130" s="3"/>
      <c r="I130" s="3" t="str">
        <f>IF(ISNUMBER(A130),VLOOKUP(A130,'Info clients'!$Y:$Z,2,FALSE),"")</f>
        <v/>
      </c>
    </row>
    <row r="131" spans="1:9" ht="18.5">
      <c r="A131" s="19"/>
      <c r="B131" s="13" t="str">
        <f>IF(ISNUMBER(A131),VLOOKUP(A131,'Info clients'!$A:$B,2,FALSE),"")</f>
        <v/>
      </c>
      <c r="C131" s="19"/>
      <c r="D131" s="19"/>
      <c r="E131" s="19"/>
      <c r="F131" s="19"/>
      <c r="G131" s="3"/>
      <c r="H131" s="3"/>
      <c r="I131" s="3" t="str">
        <f>IF(ISNUMBER(A131),VLOOKUP(A131,'Info clients'!$Y:$Z,2,FALSE),"")</f>
        <v/>
      </c>
    </row>
    <row r="132" spans="1:9" ht="18.5">
      <c r="A132" s="19"/>
      <c r="B132" s="13" t="str">
        <f>IF(ISNUMBER(A132),VLOOKUP(A132,'Info clients'!$A:$B,2,FALSE),"")</f>
        <v/>
      </c>
      <c r="C132" s="19"/>
      <c r="D132" s="19"/>
      <c r="E132" s="19"/>
      <c r="F132" s="19"/>
      <c r="G132" s="3"/>
      <c r="H132" s="3"/>
      <c r="I132" s="3" t="str">
        <f>IF(ISNUMBER(A132),VLOOKUP(A132,'Info clients'!$Y:$Z,2,FALSE),"")</f>
        <v/>
      </c>
    </row>
    <row r="133" spans="1:9" ht="18.5">
      <c r="A133" s="19"/>
      <c r="B133" s="13" t="str">
        <f>IF(ISNUMBER(A133),VLOOKUP(A133,'Info clients'!$A:$B,2,FALSE),"")</f>
        <v/>
      </c>
      <c r="C133" s="19"/>
      <c r="D133" s="19"/>
      <c r="E133" s="19"/>
      <c r="F133" s="19"/>
      <c r="G133" s="3"/>
      <c r="H133" s="3"/>
      <c r="I133" s="3" t="str">
        <f>IF(ISNUMBER(A133),VLOOKUP(A133,'Info clients'!$Y:$Z,2,FALSE),"")</f>
        <v/>
      </c>
    </row>
    <row r="134" spans="1:9" ht="18.5">
      <c r="A134" s="19"/>
      <c r="B134" s="13" t="str">
        <f>IF(ISNUMBER(A134),VLOOKUP(A134,'Info clients'!$A:$B,2,FALSE),"")</f>
        <v/>
      </c>
      <c r="C134" s="19"/>
      <c r="D134" s="19"/>
      <c r="E134" s="19"/>
      <c r="F134" s="19"/>
      <c r="G134" s="3"/>
      <c r="H134" s="3"/>
      <c r="I134" s="3" t="str">
        <f>IF(ISNUMBER(A134),VLOOKUP(A134,'Info clients'!$Y:$Z,2,FALSE),"")</f>
        <v/>
      </c>
    </row>
    <row r="135" spans="1:9" ht="18.5">
      <c r="A135" s="19"/>
      <c r="B135" s="13" t="str">
        <f>IF(ISNUMBER(A135),VLOOKUP(A135,'Info clients'!$A:$B,2,FALSE),"")</f>
        <v/>
      </c>
      <c r="C135" s="19"/>
      <c r="D135" s="19"/>
      <c r="E135" s="19"/>
      <c r="F135" s="19"/>
      <c r="G135" s="3"/>
      <c r="H135" s="3"/>
      <c r="I135" s="3" t="str">
        <f>IF(ISNUMBER(A135),VLOOKUP(A135,'Info clients'!$Y:$Z,2,FALSE),"")</f>
        <v/>
      </c>
    </row>
    <row r="136" spans="1:9" ht="18.5">
      <c r="A136" s="19"/>
      <c r="B136" s="13" t="str">
        <f>IF(ISNUMBER(A136),VLOOKUP(A136,'Info clients'!$A:$B,2,FALSE),"")</f>
        <v/>
      </c>
      <c r="C136" s="19"/>
      <c r="D136" s="19"/>
      <c r="E136" s="19"/>
      <c r="F136" s="19"/>
      <c r="G136" s="3"/>
      <c r="H136" s="3"/>
      <c r="I136" s="3" t="str">
        <f>IF(ISNUMBER(A136),VLOOKUP(A136,'Info clients'!$Y:$Z,2,FALSE),"")</f>
        <v/>
      </c>
    </row>
    <row r="137" spans="1:9" ht="19" thickBot="1">
      <c r="A137" s="19"/>
      <c r="B137" s="13" t="str">
        <f>IF(ISNUMBER(A137),VLOOKUP(A137,'Info clients'!$A:$B,2,FALSE),"")</f>
        <v/>
      </c>
      <c r="C137" s="19"/>
      <c r="D137" s="19"/>
      <c r="E137" s="19"/>
      <c r="F137" s="19"/>
      <c r="G137" s="3"/>
      <c r="H137" s="3"/>
      <c r="I137" s="3" t="str">
        <f>IF(ISNUMBER(A137),VLOOKUP(A137,'Info clients'!$Y:$Z,2,FALSE),"")</f>
        <v/>
      </c>
    </row>
    <row r="138" spans="1:9" ht="19.5" thickTop="1" thickBot="1">
      <c r="A138" s="27" t="str">
        <f ca="1">INDEX(joursem,SUMPRODUCT(MAX((bdd=SMALL(bdd,6))*ROW(bdd)-9)),SUMPRODUCT(MAX((bdd=SMALL(bdd,6))*COLUMN(bdd)-2)))</f>
        <v>mardi S 3</v>
      </c>
      <c r="B138" s="10"/>
      <c r="C138" s="15"/>
      <c r="D138" s="15"/>
      <c r="E138" s="15"/>
      <c r="F138" s="15"/>
      <c r="G138" s="2"/>
      <c r="H138" s="2"/>
      <c r="I138" s="2"/>
    </row>
    <row r="139" spans="1:9" ht="19.5" thickTop="1" thickBot="1">
      <c r="A139" s="15" t="s">
        <v>0</v>
      </c>
      <c r="B139" s="10" t="s">
        <v>1</v>
      </c>
      <c r="C139" s="15" t="s">
        <v>2</v>
      </c>
      <c r="D139" s="15" t="s">
        <v>3</v>
      </c>
      <c r="E139" s="15" t="s">
        <v>4</v>
      </c>
      <c r="F139" s="15" t="s">
        <v>5</v>
      </c>
      <c r="G139" s="5" t="s">
        <v>6</v>
      </c>
      <c r="H139" s="5" t="s">
        <v>21</v>
      </c>
      <c r="I139" s="5" t="s">
        <v>28</v>
      </c>
    </row>
    <row r="140" spans="1:9" ht="19" thickTop="1">
      <c r="A140" s="16"/>
      <c r="B140" s="11" t="str">
        <f>IF(ISNUMBER(A140),VLOOKUP(A140,'Info clients'!$A:$B,2,FALSE),"")</f>
        <v/>
      </c>
      <c r="C140" s="16"/>
      <c r="D140" s="16"/>
      <c r="E140" s="16"/>
      <c r="F140" s="16"/>
      <c r="G140" s="30" t="str">
        <f>IF($A140="","",VLOOKUP($A140,bdpot,2,0))</f>
        <v/>
      </c>
      <c r="H140" s="30" t="str">
        <f>IF($A140="","",VLOOKUP($A140,bdpot,3,0))</f>
        <v/>
      </c>
      <c r="I140" s="1" t="str">
        <f>IF(ISNUMBER(A140),VLOOKUP(A140,'Info clients'!$Y:$Z,2,FALSE),"")</f>
        <v/>
      </c>
    </row>
    <row r="141" spans="1:9" ht="18.5">
      <c r="A141" s="16"/>
      <c r="B141" s="11" t="str">
        <f>IF(ISNUMBER(A141),VLOOKUP(A141,'Info clients'!$A:$B,2,FALSE),"")</f>
        <v/>
      </c>
      <c r="C141" s="17"/>
      <c r="D141" s="17"/>
      <c r="E141" s="17"/>
      <c r="F141" s="17"/>
      <c r="G141" s="30" t="str">
        <f>IF(A141="","",VLOOKUP(A141,bdpot,2,0))</f>
        <v/>
      </c>
      <c r="H141" s="30" t="str">
        <f>IF($A141="","",VLOOKUP($A141,bdpot,3,0))</f>
        <v/>
      </c>
      <c r="I141" s="1" t="str">
        <f>IF(ISNUMBER(A141),VLOOKUP(A141,'Info clients'!$Y:$Z,2,FALSE),"")</f>
        <v/>
      </c>
    </row>
    <row r="142" spans="1:9" ht="18.5">
      <c r="A142" s="16">
        <v>235241</v>
      </c>
      <c r="B142" s="11">
        <f>IF(ISNUMBER(A142),VLOOKUP(A142,'Info clients'!$A:$B,2,FALSE),"")</f>
        <v>0</v>
      </c>
      <c r="C142" s="17"/>
      <c r="D142" s="17"/>
      <c r="E142" s="17"/>
      <c r="F142" s="17"/>
      <c r="G142" s="30">
        <f ca="1">IF(A142="","",VLOOKUP(A142,bdpot,2,0))</f>
        <v>2000</v>
      </c>
      <c r="H142" s="30">
        <f ca="1">IF($A142="","",VLOOKUP($A142,bdpot,3,0))</f>
        <v>8</v>
      </c>
      <c r="I142" s="1">
        <f>IF(ISNUMBER(A142),VLOOKUP(A142,'Info clients'!$Y:$Z,2,FALSE),"")</f>
        <v>8</v>
      </c>
    </row>
    <row r="143" spans="1:9" ht="18.5">
      <c r="A143" s="16"/>
      <c r="B143" s="11" t="str">
        <f>IF(ISNUMBER(A143),VLOOKUP(A143,'Info clients'!$A:$B,2,FALSE),"")</f>
        <v/>
      </c>
      <c r="C143" s="17"/>
      <c r="D143" s="17"/>
      <c r="E143" s="17"/>
      <c r="F143" s="17"/>
      <c r="G143" s="30" t="str">
        <f>IF(A143="","",VLOOKUP(A143,bdpot,2,0))</f>
        <v/>
      </c>
      <c r="H143" s="30" t="str">
        <f>IF($A143="","",VLOOKUP($A143,bdpot,3,0))</f>
        <v/>
      </c>
      <c r="I143" s="1" t="str">
        <f>IF(ISNUMBER(A143),VLOOKUP(A143,'Info clients'!$Y:$Z,2,FALSE),"")</f>
        <v/>
      </c>
    </row>
    <row r="144" spans="1:9" ht="18.5">
      <c r="A144" s="16"/>
      <c r="B144" s="11" t="str">
        <f>IF(ISNUMBER(A144),VLOOKUP(A144,'Info clients'!$A:$B,2,FALSE),"")</f>
        <v/>
      </c>
      <c r="C144" s="17"/>
      <c r="D144" s="17"/>
      <c r="E144" s="17"/>
      <c r="F144" s="17"/>
      <c r="G144" s="30" t="str">
        <f>IF(A144="","",VLOOKUP(A144,bdpot,2,0))</f>
        <v/>
      </c>
      <c r="H144" s="30" t="str">
        <f>IF($A144="","",VLOOKUP($A144,bdpot,3,0))</f>
        <v/>
      </c>
      <c r="I144" s="1" t="str">
        <f>IF(ISNUMBER(A144),VLOOKUP(A144,'Info clients'!$Y:$Z,2,FALSE),"")</f>
        <v/>
      </c>
    </row>
    <row r="145" spans="1:9" ht="18.5">
      <c r="A145" s="16"/>
      <c r="B145" s="11" t="str">
        <f>IF(ISNUMBER(A145),VLOOKUP(A145,'Info clients'!$A:$B,2,FALSE),"")</f>
        <v/>
      </c>
      <c r="C145" s="17"/>
      <c r="D145" s="17"/>
      <c r="E145" s="17"/>
      <c r="F145" s="17"/>
      <c r="G145" s="30" t="str">
        <f>IF(A145="","",VLOOKUP(A145,bdpot,2,0))</f>
        <v/>
      </c>
      <c r="H145" s="30" t="str">
        <f>IF($A145="","",VLOOKUP($A145,bdpot,3,0))</f>
        <v/>
      </c>
      <c r="I145" s="1" t="str">
        <f>IF(ISNUMBER(A145),VLOOKUP(A145,'Info clients'!$Y:$Z,2,FALSE),"")</f>
        <v/>
      </c>
    </row>
    <row r="146" spans="1:9" ht="18.5">
      <c r="A146" s="16"/>
      <c r="B146" s="11" t="str">
        <f>IF(ISNUMBER(A146),VLOOKUP(A146,'Info clients'!$A:$B,2,FALSE),"")</f>
        <v/>
      </c>
      <c r="C146" s="17"/>
      <c r="D146" s="17"/>
      <c r="E146" s="17"/>
      <c r="F146" s="17"/>
      <c r="G146" s="30" t="str">
        <f>IF(A146="","",VLOOKUP(A146,bdpot,2,0))</f>
        <v/>
      </c>
      <c r="H146" s="30" t="str">
        <f>IF($A146="","",VLOOKUP($A146,bdpot,3,0))</f>
        <v/>
      </c>
      <c r="I146" s="1" t="str">
        <f>IF(ISNUMBER(A146),VLOOKUP(A146,'Info clients'!$Y:$Z,2,FALSE),"")</f>
        <v/>
      </c>
    </row>
    <row r="147" spans="1:9" ht="18.5">
      <c r="A147" s="16"/>
      <c r="B147" s="11" t="str">
        <f>IF(ISNUMBER(A147),VLOOKUP(A147,'Info clients'!$A:$B,2,FALSE),"")</f>
        <v/>
      </c>
      <c r="C147" s="17"/>
      <c r="D147" s="17"/>
      <c r="E147" s="17"/>
      <c r="F147" s="17"/>
      <c r="G147" s="30" t="str">
        <f>IF(A147="","",VLOOKUP(A147,bdpot,2,0))</f>
        <v/>
      </c>
      <c r="H147" s="30" t="str">
        <f>IF($A147="","",VLOOKUP($A147,bdpot,3,0))</f>
        <v/>
      </c>
      <c r="I147" s="1" t="str">
        <f>IF(ISNUMBER(A147),VLOOKUP(A147,'Info clients'!$Y:$Z,2,FALSE),"")</f>
        <v/>
      </c>
    </row>
    <row r="148" spans="1:9" ht="18.5">
      <c r="A148" s="16"/>
      <c r="B148" s="11" t="str">
        <f>IF(ISNUMBER(A148),VLOOKUP(A148,'Info clients'!$A:$B,2,FALSE),"")</f>
        <v/>
      </c>
      <c r="C148" s="17"/>
      <c r="D148" s="17"/>
      <c r="E148" s="17"/>
      <c r="F148" s="17"/>
      <c r="G148" s="30" t="str">
        <f>IF(A148="","",VLOOKUP(A148,bdpot,2,0))</f>
        <v/>
      </c>
      <c r="H148" s="30" t="str">
        <f>IF($A148="","",VLOOKUP($A148,bdpot,3,0))</f>
        <v/>
      </c>
      <c r="I148" s="1" t="str">
        <f>IF(ISNUMBER(A148),VLOOKUP(A148,'Info clients'!$Y:$Z,2,FALSE),"")</f>
        <v/>
      </c>
    </row>
    <row r="149" spans="1:9" ht="18.5">
      <c r="A149" s="16"/>
      <c r="B149" s="11" t="str">
        <f>IF(ISNUMBER(A149),VLOOKUP(A149,'Info clients'!$A:$B,2,FALSE),"")</f>
        <v/>
      </c>
      <c r="C149" s="17"/>
      <c r="D149" s="17"/>
      <c r="E149" s="17"/>
      <c r="F149" s="17"/>
      <c r="G149" s="30" t="str">
        <f>IF(A149="","",VLOOKUP(A149,bdpot,2,0))</f>
        <v/>
      </c>
      <c r="H149" s="30" t="str">
        <f>IF($A149="","",VLOOKUP($A149,bdpot,3,0))</f>
        <v/>
      </c>
      <c r="I149" s="1" t="str">
        <f>IF(ISNUMBER(A149),VLOOKUP(A149,'Info clients'!$Y:$Z,2,FALSE),"")</f>
        <v/>
      </c>
    </row>
    <row r="150" spans="1:9" ht="18.5">
      <c r="A150" s="16"/>
      <c r="B150" s="11" t="str">
        <f>IF(ISNUMBER(A150),VLOOKUP(A150,'Info clients'!$A:$B,2,FALSE),"")</f>
        <v/>
      </c>
      <c r="C150" s="17"/>
      <c r="D150" s="17"/>
      <c r="E150" s="17"/>
      <c r="F150" s="17"/>
      <c r="G150" s="30" t="str">
        <f>IF(A150="","",VLOOKUP(A150,bdpot,2,0))</f>
        <v/>
      </c>
      <c r="H150" s="30" t="str">
        <f>IF($A150="","",VLOOKUP($A150,bdpot,3,0))</f>
        <v/>
      </c>
      <c r="I150" s="1" t="str">
        <f>IF(ISNUMBER(A150),VLOOKUP(A150,'Info clients'!$Y:$Z,2,FALSE),"")</f>
        <v/>
      </c>
    </row>
    <row r="151" spans="1:9" ht="18.5">
      <c r="A151" s="16"/>
      <c r="B151" s="11" t="str">
        <f>IF(ISNUMBER(A151),VLOOKUP(A151,'Info clients'!$A:$B,2,FALSE),"")</f>
        <v/>
      </c>
      <c r="C151" s="17"/>
      <c r="D151" s="17"/>
      <c r="E151" s="17"/>
      <c r="F151" s="17"/>
      <c r="G151" s="30" t="str">
        <f>IF(A151="","",VLOOKUP(A151,bdpot,2,0))</f>
        <v/>
      </c>
      <c r="H151" s="30" t="str">
        <f>IF($A151="","",VLOOKUP($A151,bdpot,3,0))</f>
        <v/>
      </c>
      <c r="I151" s="1" t="str">
        <f>IF(ISNUMBER(A151),VLOOKUP(A151,'Info clients'!$Y:$Z,2,FALSE),"")</f>
        <v/>
      </c>
    </row>
    <row r="152" spans="1:9" ht="18.5">
      <c r="A152" s="16"/>
      <c r="B152" s="11" t="str">
        <f>IF(ISNUMBER(A152),VLOOKUP(A152,'Info clients'!$A:$B,2,FALSE),"")</f>
        <v/>
      </c>
      <c r="C152" s="17"/>
      <c r="D152" s="17"/>
      <c r="E152" s="17"/>
      <c r="F152" s="17"/>
      <c r="G152" s="30" t="str">
        <f>IF(A152="","",VLOOKUP(A152,bdpot,2,0))</f>
        <v/>
      </c>
      <c r="H152" s="30" t="str">
        <f>IF($A152="","",VLOOKUP($A152,bdpot,3,0))</f>
        <v/>
      </c>
      <c r="I152" s="1" t="str">
        <f>IF(ISNUMBER(A152),VLOOKUP(A152,'Info clients'!$Y:$Z,2,FALSE),"")</f>
        <v/>
      </c>
    </row>
    <row r="153" spans="1:9" ht="18.5">
      <c r="A153" s="16"/>
      <c r="B153" s="12" t="str">
        <f>IF(ISNUMBER(A153),VLOOKUP(A153,'Info clients'!$A:$B,2,FALSE),"")</f>
        <v/>
      </c>
      <c r="C153" s="18"/>
      <c r="D153" s="18"/>
      <c r="E153" s="18"/>
      <c r="F153" s="18"/>
      <c r="G153" s="30" t="str">
        <f>IF(A153="","",VLOOKUP(A153,bdpot,2,0))</f>
        <v/>
      </c>
      <c r="H153" s="30" t="str">
        <f>IF($A153="","",VLOOKUP($A153,bdpot,3,0))</f>
        <v/>
      </c>
      <c r="I153" s="8" t="str">
        <f>IF(ISNUMBER(A153),VLOOKUP(A153,'Info clients'!$Y:$Z,2,FALSE),"")</f>
        <v/>
      </c>
    </row>
    <row r="154" spans="1:9" ht="18.5">
      <c r="A154" s="20"/>
      <c r="B154" s="13" t="str">
        <f>IF(ISNUMBER(A154),VLOOKUP(A154,'Info clients'!$A:$B,2,FALSE),"")</f>
        <v/>
      </c>
      <c r="C154" s="20"/>
      <c r="D154" s="20"/>
      <c r="E154" s="20"/>
      <c r="F154" s="20"/>
      <c r="G154" s="7"/>
      <c r="H154" s="7"/>
      <c r="I154" s="3" t="str">
        <f>IF(ISNUMBER(A154),VLOOKUP(A154,'Info clients'!$Y:$Z,2,FALSE),"")</f>
        <v/>
      </c>
    </row>
    <row r="155" spans="1:9" ht="18.5">
      <c r="A155" s="19"/>
      <c r="B155" s="13" t="str">
        <f>IF(ISNUMBER(A155),VLOOKUP(A155,'Info clients'!$A:$B,2,FALSE),"")</f>
        <v/>
      </c>
      <c r="C155" s="19"/>
      <c r="D155" s="19"/>
      <c r="E155" s="19"/>
      <c r="F155" s="19"/>
      <c r="G155" s="3"/>
      <c r="H155" s="3"/>
      <c r="I155" s="3" t="str">
        <f>IF(ISNUMBER(A155),VLOOKUP(A155,'Info clients'!$Y:$Z,2,FALSE),"")</f>
        <v/>
      </c>
    </row>
    <row r="156" spans="1:9" ht="18.5">
      <c r="A156" s="19"/>
      <c r="B156" s="13" t="str">
        <f>IF(ISNUMBER(A156),VLOOKUP(A156,'Info clients'!$A:$B,2,FALSE),"")</f>
        <v/>
      </c>
      <c r="C156" s="19"/>
      <c r="D156" s="19"/>
      <c r="E156" s="19"/>
      <c r="F156" s="19"/>
      <c r="G156" s="3"/>
      <c r="H156" s="3"/>
      <c r="I156" s="3" t="str">
        <f>IF(ISNUMBER(A156),VLOOKUP(A156,'Info clients'!$Y:$Z,2,FALSE),"")</f>
        <v/>
      </c>
    </row>
    <row r="157" spans="1:9" ht="18.5">
      <c r="A157" s="19"/>
      <c r="B157" s="13" t="str">
        <f>IF(ISNUMBER(A157),VLOOKUP(A157,'Info clients'!$A:$B,2,FALSE),"")</f>
        <v/>
      </c>
      <c r="C157" s="19"/>
      <c r="D157" s="19"/>
      <c r="E157" s="19"/>
      <c r="F157" s="19"/>
      <c r="G157" s="3"/>
      <c r="H157" s="3"/>
      <c r="I157" s="3" t="str">
        <f>IF(ISNUMBER(A157),VLOOKUP(A157,'Info clients'!$Y:$Z,2,FALSE),"")</f>
        <v/>
      </c>
    </row>
    <row r="158" spans="1:9" ht="18.5">
      <c r="A158" s="19"/>
      <c r="B158" s="13" t="str">
        <f>IF(ISNUMBER(A158),VLOOKUP(A158,'Info clients'!$A:$B,2,FALSE),"")</f>
        <v/>
      </c>
      <c r="C158" s="19"/>
      <c r="D158" s="19"/>
      <c r="E158" s="19"/>
      <c r="F158" s="19"/>
      <c r="G158" s="3"/>
      <c r="H158" s="3"/>
      <c r="I158" s="3" t="str">
        <f>IF(ISNUMBER(A158),VLOOKUP(A158,'Info clients'!$Y:$Z,2,FALSE),"")</f>
        <v/>
      </c>
    </row>
    <row r="159" spans="1:9" ht="18.5">
      <c r="A159" s="19"/>
      <c r="B159" s="13" t="str">
        <f>IF(ISNUMBER(A159),VLOOKUP(A159,'Info clients'!$A:$B,2,FALSE),"")</f>
        <v/>
      </c>
      <c r="C159" s="19"/>
      <c r="D159" s="19"/>
      <c r="E159" s="19"/>
      <c r="F159" s="19"/>
      <c r="G159" s="3"/>
      <c r="H159" s="3"/>
      <c r="I159" s="3" t="str">
        <f>IF(ISNUMBER(A159),VLOOKUP(A159,'Info clients'!$Y:$Z,2,FALSE),"")</f>
        <v/>
      </c>
    </row>
    <row r="160" spans="1:9" ht="18.5">
      <c r="A160" s="19"/>
      <c r="B160" s="13" t="str">
        <f>IF(ISNUMBER(A160),VLOOKUP(A160,'Info clients'!$A:$B,2,FALSE),"")</f>
        <v/>
      </c>
      <c r="C160" s="19"/>
      <c r="D160" s="19"/>
      <c r="E160" s="19"/>
      <c r="F160" s="19"/>
      <c r="G160" s="3"/>
      <c r="H160" s="3"/>
      <c r="I160" s="3" t="str">
        <f>IF(ISNUMBER(A160),VLOOKUP(A160,'Info clients'!$Y:$Z,2,FALSE),"")</f>
        <v/>
      </c>
    </row>
    <row r="161" spans="1:9" ht="18.5">
      <c r="A161" s="19"/>
      <c r="B161" s="13" t="str">
        <f>IF(ISNUMBER(A161),VLOOKUP(A161,'Info clients'!$A:$B,2,FALSE),"")</f>
        <v/>
      </c>
      <c r="C161" s="19"/>
      <c r="D161" s="19"/>
      <c r="E161" s="19"/>
      <c r="F161" s="19"/>
      <c r="G161" s="3"/>
      <c r="H161" s="3"/>
      <c r="I161" s="3" t="str">
        <f>IF(ISNUMBER(A161),VLOOKUP(A161,'Info clients'!$Y:$Z,2,FALSE),"")</f>
        <v/>
      </c>
    </row>
    <row r="162" spans="1:9" ht="18.5">
      <c r="A162" s="19"/>
      <c r="B162" s="13" t="str">
        <f>IF(ISNUMBER(A162),VLOOKUP(A162,'Info clients'!$A:$B,2,FALSE),"")</f>
        <v/>
      </c>
      <c r="C162" s="19"/>
      <c r="D162" s="19"/>
      <c r="E162" s="19"/>
      <c r="F162" s="19"/>
      <c r="G162" s="3"/>
      <c r="H162" s="3"/>
      <c r="I162" s="3" t="str">
        <f>IF(ISNUMBER(A162),VLOOKUP(A162,'Info clients'!$Y:$Z,2,FALSE),"")</f>
        <v/>
      </c>
    </row>
    <row r="163" spans="1:9" ht="18.5">
      <c r="A163" s="19"/>
      <c r="B163" s="13" t="str">
        <f>IF(ISNUMBER(A163),VLOOKUP(A163,'Info clients'!$A:$B,2,FALSE),"")</f>
        <v/>
      </c>
      <c r="C163" s="19"/>
      <c r="D163" s="19"/>
      <c r="E163" s="19"/>
      <c r="F163" s="19"/>
      <c r="G163" s="3"/>
      <c r="H163" s="3"/>
      <c r="I163" s="3" t="str">
        <f>IF(ISNUMBER(A163),VLOOKUP(A163,'Info clients'!$Y:$Z,2,FALSE),"")</f>
        <v/>
      </c>
    </row>
    <row r="164" spans="1:9" ht="18.5">
      <c r="A164" s="19"/>
      <c r="B164" s="13" t="str">
        <f>IF(ISNUMBER(A164),VLOOKUP(A164,'Info clients'!$A:$B,2,FALSE),"")</f>
        <v/>
      </c>
      <c r="C164" s="19"/>
      <c r="D164" s="19"/>
      <c r="E164" s="19"/>
      <c r="F164" s="19"/>
      <c r="G164" s="3"/>
      <c r="H164" s="3"/>
      <c r="I164" s="3" t="str">
        <f>IF(ISNUMBER(A164),VLOOKUP(A164,'Info clients'!$Y:$Z,2,FALSE),"")</f>
        <v/>
      </c>
    </row>
    <row r="165" spans="1:9" ht="18.5">
      <c r="A165" s="19"/>
      <c r="B165" s="13" t="str">
        <f>IF(ISNUMBER(A165),VLOOKUP(A165,'Info clients'!$A:$B,2,FALSE),"")</f>
        <v/>
      </c>
      <c r="C165" s="19"/>
      <c r="D165" s="19"/>
      <c r="E165" s="19"/>
      <c r="F165" s="19"/>
      <c r="G165" s="3"/>
      <c r="H165" s="3"/>
      <c r="I165" s="3" t="str">
        <f>IF(ISNUMBER(A165),VLOOKUP(A165,'Info clients'!$Y:$Z,2,FALSE),"")</f>
        <v/>
      </c>
    </row>
    <row r="166" spans="1:9" ht="19" thickBot="1">
      <c r="A166" s="19"/>
      <c r="B166" s="13" t="str">
        <f>IF(ISNUMBER(A166),VLOOKUP(A166,'Info clients'!$A:$B,2,FALSE),"")</f>
        <v/>
      </c>
      <c r="C166" s="19"/>
      <c r="D166" s="19"/>
      <c r="E166" s="19"/>
      <c r="F166" s="19"/>
      <c r="G166" s="3"/>
      <c r="H166" s="3"/>
      <c r="I166" s="3" t="str">
        <f>IF(ISNUMBER(A166),VLOOKUP(A166,'Info clients'!$Y:$Z,2,FALSE),"")</f>
        <v/>
      </c>
    </row>
    <row r="167" spans="1:9" ht="19.5" thickTop="1" thickBot="1">
      <c r="A167" s="27" t="str">
        <f ca="1">INDEX(joursem,SUMPRODUCT(MAX((bdd=SMALL(bdd,7))*ROW(bdd)-9)),SUMPRODUCT(MAX((bdd=SMALL(bdd,7))*COLUMN(bdd)-2)))</f>
        <v>mardi S 4</v>
      </c>
      <c r="B167" s="10"/>
      <c r="C167" s="15"/>
      <c r="D167" s="15"/>
      <c r="E167" s="15"/>
      <c r="F167" s="15"/>
      <c r="G167" s="2"/>
      <c r="H167" s="2"/>
      <c r="I167" s="2"/>
    </row>
    <row r="168" spans="1:9" ht="19.5" thickTop="1" thickBot="1">
      <c r="A168" s="15" t="s">
        <v>0</v>
      </c>
      <c r="B168" s="10" t="s">
        <v>1</v>
      </c>
      <c r="C168" s="15" t="s">
        <v>2</v>
      </c>
      <c r="D168" s="15" t="s">
        <v>3</v>
      </c>
      <c r="E168" s="15" t="s">
        <v>4</v>
      </c>
      <c r="F168" s="15" t="s">
        <v>5</v>
      </c>
      <c r="G168" s="5" t="s">
        <v>6</v>
      </c>
      <c r="H168" s="5" t="s">
        <v>21</v>
      </c>
      <c r="I168" s="5" t="s">
        <v>28</v>
      </c>
    </row>
    <row r="169" spans="1:9" ht="19" thickTop="1">
      <c r="A169" s="16"/>
      <c r="B169" s="11" t="str">
        <f>IF(ISNUMBER(A169),VLOOKUP(A169,'Info clients'!$A:$B,2,FALSE),"")</f>
        <v/>
      </c>
      <c r="C169" s="16"/>
      <c r="D169" s="16"/>
      <c r="E169" s="16"/>
      <c r="F169" s="16"/>
      <c r="G169" s="30" t="str">
        <f>IF($A169="","",VLOOKUP($A169,bdpot,2,0))</f>
        <v/>
      </c>
      <c r="H169" s="30" t="str">
        <f>IF($A169="","",VLOOKUP($A169,bdpot,3,0))</f>
        <v/>
      </c>
      <c r="I169" s="1" t="str">
        <f>IF(ISNUMBER(A169),VLOOKUP(A169,'Info clients'!$Y:$Z,2,FALSE),"")</f>
        <v/>
      </c>
    </row>
    <row r="170" spans="1:9" ht="18.5">
      <c r="A170" s="16"/>
      <c r="B170" s="11" t="str">
        <f>IF(ISNUMBER(A170),VLOOKUP(A170,'Info clients'!$A:$B,2,FALSE),"")</f>
        <v/>
      </c>
      <c r="C170" s="17"/>
      <c r="D170" s="17"/>
      <c r="E170" s="17"/>
      <c r="F170" s="17"/>
      <c r="G170" s="30" t="str">
        <f>IF(A170="","",VLOOKUP(A170,bdpot,2,0))</f>
        <v/>
      </c>
      <c r="H170" s="30" t="str">
        <f>IF($A170="","",VLOOKUP($A170,bdpot,3,0))</f>
        <v/>
      </c>
      <c r="I170" s="1" t="str">
        <f>IF(ISNUMBER(A170),VLOOKUP(A170,'Info clients'!$Y:$Z,2,FALSE),"")</f>
        <v/>
      </c>
    </row>
    <row r="171" spans="1:9" ht="18.5">
      <c r="A171" s="16">
        <v>106358</v>
      </c>
      <c r="B171" s="11" t="str">
        <f>IF(ISNUMBER(A171),VLOOKUP(A171,'Info clients'!$A:$B,2,FALSE),"")</f>
        <v>tulipe</v>
      </c>
      <c r="C171" s="17"/>
      <c r="D171" s="17"/>
      <c r="E171" s="17"/>
      <c r="F171" s="17"/>
      <c r="G171" s="30">
        <f ca="1">IF(A171="","",VLOOKUP(A171,bdpot,2,0))</f>
        <v>6714</v>
      </c>
      <c r="H171" s="30">
        <f ca="1">IF($A171="","",VLOOKUP($A171,bdpot,3,0))</f>
        <v>35</v>
      </c>
      <c r="I171" s="1">
        <f>IF(ISNUMBER(A171),VLOOKUP(A171,'Info clients'!$Y:$Z,2,FALSE),"")</f>
        <v>35</v>
      </c>
    </row>
    <row r="172" spans="1:9" ht="18.5">
      <c r="A172" s="16"/>
      <c r="B172" s="11" t="str">
        <f>IF(ISNUMBER(A172),VLOOKUP(A172,'Info clients'!$A:$B,2,FALSE),"")</f>
        <v/>
      </c>
      <c r="C172" s="17"/>
      <c r="D172" s="17"/>
      <c r="E172" s="17"/>
      <c r="F172" s="17"/>
      <c r="G172" s="30" t="str">
        <f>IF(A172="","",VLOOKUP(A172,bdpot,2,0))</f>
        <v/>
      </c>
      <c r="H172" s="30" t="str">
        <f>IF($A172="","",VLOOKUP($A172,bdpot,3,0))</f>
        <v/>
      </c>
      <c r="I172" s="1" t="str">
        <f>IF(ISNUMBER(A172),VLOOKUP(A172,'Info clients'!$Y:$Z,2,FALSE),"")</f>
        <v/>
      </c>
    </row>
    <row r="173" spans="1:9" ht="18.5">
      <c r="A173" s="16"/>
      <c r="B173" s="11" t="str">
        <f>IF(ISNUMBER(A173),VLOOKUP(A173,'Info clients'!$A:$B,2,FALSE),"")</f>
        <v/>
      </c>
      <c r="C173" s="17"/>
      <c r="D173" s="17"/>
      <c r="E173" s="17"/>
      <c r="F173" s="17"/>
      <c r="G173" s="30" t="str">
        <f>IF(A173="","",VLOOKUP(A173,bdpot,2,0))</f>
        <v/>
      </c>
      <c r="H173" s="30" t="str">
        <f>IF($A173="","",VLOOKUP($A173,bdpot,3,0))</f>
        <v/>
      </c>
      <c r="I173" s="1" t="str">
        <f>IF(ISNUMBER(A173),VLOOKUP(A173,'Info clients'!$Y:$Z,2,FALSE),"")</f>
        <v/>
      </c>
    </row>
    <row r="174" spans="1:9" ht="18.5">
      <c r="A174" s="16"/>
      <c r="B174" s="11" t="str">
        <f>IF(ISNUMBER(A174),VLOOKUP(A174,'Info clients'!$A:$B,2,FALSE),"")</f>
        <v/>
      </c>
      <c r="C174" s="17"/>
      <c r="D174" s="17"/>
      <c r="E174" s="17"/>
      <c r="F174" s="17"/>
      <c r="G174" s="30" t="str">
        <f>IF(A174="","",VLOOKUP(A174,bdpot,2,0))</f>
        <v/>
      </c>
      <c r="H174" s="30" t="str">
        <f>IF($A174="","",VLOOKUP($A174,bdpot,3,0))</f>
        <v/>
      </c>
      <c r="I174" s="1" t="str">
        <f>IF(ISNUMBER(A174),VLOOKUP(A174,'Info clients'!$Y:$Z,2,FALSE),"")</f>
        <v/>
      </c>
    </row>
    <row r="175" spans="1:9" ht="18.5">
      <c r="A175" s="16"/>
      <c r="B175" s="11" t="str">
        <f>IF(ISNUMBER(A175),VLOOKUP(A175,'Info clients'!$A:$B,2,FALSE),"")</f>
        <v/>
      </c>
      <c r="C175" s="17"/>
      <c r="D175" s="17"/>
      <c r="E175" s="17"/>
      <c r="F175" s="17"/>
      <c r="G175" s="30" t="str">
        <f>IF(A175="","",VLOOKUP(A175,bdpot,2,0))</f>
        <v/>
      </c>
      <c r="H175" s="30" t="str">
        <f>IF($A175="","",VLOOKUP($A175,bdpot,3,0))</f>
        <v/>
      </c>
      <c r="I175" s="1" t="str">
        <f>IF(ISNUMBER(A175),VLOOKUP(A175,'Info clients'!$Y:$Z,2,FALSE),"")</f>
        <v/>
      </c>
    </row>
    <row r="176" spans="1:9" ht="18.5">
      <c r="A176" s="16"/>
      <c r="B176" s="11" t="str">
        <f>IF(ISNUMBER(A176),VLOOKUP(A176,'Info clients'!$A:$B,2,FALSE),"")</f>
        <v/>
      </c>
      <c r="C176" s="17"/>
      <c r="D176" s="17"/>
      <c r="E176" s="17"/>
      <c r="F176" s="17"/>
      <c r="G176" s="30" t="str">
        <f>IF(A176="","",VLOOKUP(A176,bdpot,2,0))</f>
        <v/>
      </c>
      <c r="H176" s="30" t="str">
        <f>IF($A176="","",VLOOKUP($A176,bdpot,3,0))</f>
        <v/>
      </c>
      <c r="I176" s="1" t="str">
        <f>IF(ISNUMBER(A176),VLOOKUP(A176,'Info clients'!$Y:$Z,2,FALSE),"")</f>
        <v/>
      </c>
    </row>
    <row r="177" spans="1:9" ht="18.5">
      <c r="A177" s="16"/>
      <c r="B177" s="11" t="str">
        <f>IF(ISNUMBER(A177),VLOOKUP(A177,'Info clients'!$A:$B,2,FALSE),"")</f>
        <v/>
      </c>
      <c r="C177" s="17"/>
      <c r="D177" s="17"/>
      <c r="E177" s="17"/>
      <c r="F177" s="17"/>
      <c r="G177" s="30" t="str">
        <f>IF(A177="","",VLOOKUP(A177,bdpot,2,0))</f>
        <v/>
      </c>
      <c r="H177" s="30" t="str">
        <f>IF($A177="","",VLOOKUP($A177,bdpot,3,0))</f>
        <v/>
      </c>
      <c r="I177" s="1" t="str">
        <f>IF(ISNUMBER(A177),VLOOKUP(A177,'Info clients'!$Y:$Z,2,FALSE),"")</f>
        <v/>
      </c>
    </row>
    <row r="178" spans="1:9" ht="18.5">
      <c r="A178" s="16"/>
      <c r="B178" s="11" t="str">
        <f>IF(ISNUMBER(A178),VLOOKUP(A178,'Info clients'!$A:$B,2,FALSE),"")</f>
        <v/>
      </c>
      <c r="C178" s="17"/>
      <c r="D178" s="17"/>
      <c r="E178" s="17"/>
      <c r="F178" s="17"/>
      <c r="G178" s="30" t="str">
        <f>IF(A178="","",VLOOKUP(A178,bdpot,2,0))</f>
        <v/>
      </c>
      <c r="H178" s="30" t="str">
        <f>IF($A178="","",VLOOKUP($A178,bdpot,3,0))</f>
        <v/>
      </c>
      <c r="I178" s="1" t="str">
        <f>IF(ISNUMBER(A178),VLOOKUP(A178,'Info clients'!$Y:$Z,2,FALSE),"")</f>
        <v/>
      </c>
    </row>
    <row r="179" spans="1:9" ht="18.5">
      <c r="A179" s="16"/>
      <c r="B179" s="11" t="str">
        <f>IF(ISNUMBER(A179),VLOOKUP(A179,'Info clients'!$A:$B,2,FALSE),"")</f>
        <v/>
      </c>
      <c r="C179" s="17"/>
      <c r="D179" s="17"/>
      <c r="E179" s="17"/>
      <c r="F179" s="17"/>
      <c r="G179" s="30" t="str">
        <f>IF(A179="","",VLOOKUP(A179,bdpot,2,0))</f>
        <v/>
      </c>
      <c r="H179" s="30" t="str">
        <f>IF($A179="","",VLOOKUP($A179,bdpot,3,0))</f>
        <v/>
      </c>
      <c r="I179" s="1" t="str">
        <f>IF(ISNUMBER(A179),VLOOKUP(A179,'Info clients'!$Y:$Z,2,FALSE),"")</f>
        <v/>
      </c>
    </row>
    <row r="180" spans="1:9" ht="18.5">
      <c r="A180" s="16"/>
      <c r="B180" s="11" t="str">
        <f>IF(ISNUMBER(A180),VLOOKUP(A180,'Info clients'!$A:$B,2,FALSE),"")</f>
        <v/>
      </c>
      <c r="C180" s="17"/>
      <c r="D180" s="17"/>
      <c r="E180" s="17"/>
      <c r="F180" s="17"/>
      <c r="G180" s="30" t="str">
        <f>IF(A180="","",VLOOKUP(A180,bdpot,2,0))</f>
        <v/>
      </c>
      <c r="H180" s="30" t="str">
        <f>IF($A180="","",VLOOKUP($A180,bdpot,3,0))</f>
        <v/>
      </c>
      <c r="I180" s="1" t="str">
        <f>IF(ISNUMBER(A180),VLOOKUP(A180,'Info clients'!$Y:$Z,2,FALSE),"")</f>
        <v/>
      </c>
    </row>
    <row r="181" spans="1:9" ht="18.5">
      <c r="A181" s="16"/>
      <c r="B181" s="11" t="str">
        <f>IF(ISNUMBER(A181),VLOOKUP(A181,'Info clients'!$A:$B,2,FALSE),"")</f>
        <v/>
      </c>
      <c r="C181" s="17"/>
      <c r="D181" s="17"/>
      <c r="E181" s="17"/>
      <c r="F181" s="17"/>
      <c r="G181" s="30" t="str">
        <f>IF(A181="","",VLOOKUP(A181,bdpot,2,0))</f>
        <v/>
      </c>
      <c r="H181" s="30" t="str">
        <f>IF($A181="","",VLOOKUP($A181,bdpot,3,0))</f>
        <v/>
      </c>
      <c r="I181" s="1" t="str">
        <f>IF(ISNUMBER(A181),VLOOKUP(A181,'Info clients'!$Y:$Z,2,FALSE),"")</f>
        <v/>
      </c>
    </row>
    <row r="182" spans="1:9" ht="18.5">
      <c r="A182" s="16"/>
      <c r="B182" s="12" t="str">
        <f>IF(ISNUMBER(A182),VLOOKUP(A182,'Info clients'!$A:$B,2,FALSE),"")</f>
        <v/>
      </c>
      <c r="C182" s="18"/>
      <c r="D182" s="18"/>
      <c r="E182" s="18"/>
      <c r="F182" s="18"/>
      <c r="G182" s="30" t="str">
        <f>IF(A182="","",VLOOKUP(A182,bdpot,2,0))</f>
        <v/>
      </c>
      <c r="H182" s="30" t="str">
        <f>IF($A182="","",VLOOKUP($A182,bdpot,3,0))</f>
        <v/>
      </c>
      <c r="I182" s="8" t="str">
        <f>IF(ISNUMBER(A182),VLOOKUP(A182,'Info clients'!$Y:$Z,2,FALSE),"")</f>
        <v/>
      </c>
    </row>
    <row r="183" spans="1:9" ht="18.5">
      <c r="A183" s="20"/>
      <c r="B183" s="13" t="str">
        <f>IF(ISNUMBER(A183),VLOOKUP(A183,'Info clients'!$A:$B,2,FALSE),"")</f>
        <v/>
      </c>
      <c r="C183" s="20"/>
      <c r="D183" s="20"/>
      <c r="E183" s="20"/>
      <c r="F183" s="20"/>
      <c r="G183" s="7"/>
      <c r="H183" s="7"/>
      <c r="I183" s="3" t="str">
        <f>IF(ISNUMBER(A183),VLOOKUP(A183,'Info clients'!$Y:$Z,2,FALSE),"")</f>
        <v/>
      </c>
    </row>
    <row r="184" spans="1:9" ht="18.5">
      <c r="A184" s="19"/>
      <c r="B184" s="13" t="str">
        <f>IF(ISNUMBER(A184),VLOOKUP(A184,'Info clients'!$A:$B,2,FALSE),"")</f>
        <v/>
      </c>
      <c r="C184" s="19"/>
      <c r="D184" s="19"/>
      <c r="E184" s="19"/>
      <c r="F184" s="19"/>
      <c r="G184" s="3"/>
      <c r="H184" s="3"/>
      <c r="I184" s="3" t="str">
        <f>IF(ISNUMBER(A184),VLOOKUP(A184,'Info clients'!$Y:$Z,2,FALSE),"")</f>
        <v/>
      </c>
    </row>
    <row r="185" spans="1:9" ht="18.5">
      <c r="A185" s="19"/>
      <c r="B185" s="13" t="str">
        <f>IF(ISNUMBER(A185),VLOOKUP(A185,'Info clients'!$A:$B,2,FALSE),"")</f>
        <v/>
      </c>
      <c r="C185" s="19"/>
      <c r="D185" s="19"/>
      <c r="E185" s="19"/>
      <c r="F185" s="19"/>
      <c r="G185" s="3"/>
      <c r="H185" s="3"/>
      <c r="I185" s="3" t="str">
        <f>IF(ISNUMBER(A185),VLOOKUP(A185,'Info clients'!$Y:$Z,2,FALSE),"")</f>
        <v/>
      </c>
    </row>
    <row r="186" spans="1:9" ht="18.5">
      <c r="A186" s="19"/>
      <c r="B186" s="13" t="str">
        <f>IF(ISNUMBER(A186),VLOOKUP(A186,'Info clients'!$A:$B,2,FALSE),"")</f>
        <v/>
      </c>
      <c r="C186" s="19"/>
      <c r="D186" s="19"/>
      <c r="E186" s="19"/>
      <c r="F186" s="19"/>
      <c r="G186" s="3"/>
      <c r="H186" s="3"/>
      <c r="I186" s="3" t="str">
        <f>IF(ISNUMBER(A186),VLOOKUP(A186,'Info clients'!$Y:$Z,2,FALSE),"")</f>
        <v/>
      </c>
    </row>
    <row r="187" spans="1:9" ht="18.5">
      <c r="A187" s="19"/>
      <c r="B187" s="13" t="str">
        <f>IF(ISNUMBER(A187),VLOOKUP(A187,'Info clients'!$A:$B,2,FALSE),"")</f>
        <v/>
      </c>
      <c r="C187" s="19"/>
      <c r="D187" s="19"/>
      <c r="E187" s="19"/>
      <c r="F187" s="19"/>
      <c r="G187" s="3"/>
      <c r="H187" s="3"/>
      <c r="I187" s="3" t="str">
        <f>IF(ISNUMBER(A187),VLOOKUP(A187,'Info clients'!$Y:$Z,2,FALSE),"")</f>
        <v/>
      </c>
    </row>
    <row r="188" spans="1:9" ht="18.5">
      <c r="A188" s="19"/>
      <c r="B188" s="13" t="str">
        <f>IF(ISNUMBER(A188),VLOOKUP(A188,'Info clients'!$A:$B,2,FALSE),"")</f>
        <v/>
      </c>
      <c r="C188" s="19"/>
      <c r="D188" s="19"/>
      <c r="E188" s="19"/>
      <c r="F188" s="19"/>
      <c r="G188" s="3"/>
      <c r="H188" s="3"/>
      <c r="I188" s="3" t="str">
        <f>IF(ISNUMBER(A188),VLOOKUP(A188,'Info clients'!$Y:$Z,2,FALSE),"")</f>
        <v/>
      </c>
    </row>
    <row r="189" spans="1:9" ht="18.5">
      <c r="A189" s="19"/>
      <c r="B189" s="13" t="str">
        <f>IF(ISNUMBER(A189),VLOOKUP(A189,'Info clients'!$A:$B,2,FALSE),"")</f>
        <v/>
      </c>
      <c r="C189" s="19"/>
      <c r="D189" s="19"/>
      <c r="E189" s="19"/>
      <c r="F189" s="19"/>
      <c r="G189" s="3"/>
      <c r="H189" s="3"/>
      <c r="I189" s="3" t="str">
        <f>IF(ISNUMBER(A189),VLOOKUP(A189,'Info clients'!$Y:$Z,2,FALSE),"")</f>
        <v/>
      </c>
    </row>
    <row r="190" spans="1:9" ht="18.5">
      <c r="A190" s="19"/>
      <c r="B190" s="13" t="str">
        <f>IF(ISNUMBER(A190),VLOOKUP(A190,'Info clients'!$A:$B,2,FALSE),"")</f>
        <v/>
      </c>
      <c r="C190" s="19"/>
      <c r="D190" s="19"/>
      <c r="E190" s="19"/>
      <c r="F190" s="19"/>
      <c r="G190" s="3"/>
      <c r="H190" s="3"/>
      <c r="I190" s="3" t="str">
        <f>IF(ISNUMBER(A190),VLOOKUP(A190,'Info clients'!$Y:$Z,2,FALSE),"")</f>
        <v/>
      </c>
    </row>
    <row r="191" spans="1:9" ht="18.5">
      <c r="A191" s="19"/>
      <c r="B191" s="13" t="str">
        <f>IF(ISNUMBER(A191),VLOOKUP(A191,'Info clients'!$A:$B,2,FALSE),"")</f>
        <v/>
      </c>
      <c r="C191" s="19"/>
      <c r="D191" s="19"/>
      <c r="E191" s="19"/>
      <c r="F191" s="19"/>
      <c r="G191" s="3"/>
      <c r="H191" s="3"/>
      <c r="I191" s="3" t="str">
        <f>IF(ISNUMBER(A191),VLOOKUP(A191,'Info clients'!$Y:$Z,2,FALSE),"")</f>
        <v/>
      </c>
    </row>
    <row r="192" spans="1:9" ht="18.5">
      <c r="A192" s="19"/>
      <c r="B192" s="13" t="str">
        <f>IF(ISNUMBER(A192),VLOOKUP(A192,'Info clients'!$A:$B,2,FALSE),"")</f>
        <v/>
      </c>
      <c r="C192" s="19"/>
      <c r="D192" s="19"/>
      <c r="E192" s="19"/>
      <c r="F192" s="19"/>
      <c r="G192" s="3"/>
      <c r="H192" s="3"/>
      <c r="I192" s="3" t="str">
        <f>IF(ISNUMBER(A192),VLOOKUP(A192,'Info clients'!$Y:$Z,2,FALSE),"")</f>
        <v/>
      </c>
    </row>
    <row r="193" spans="1:9" ht="19" thickBot="1">
      <c r="A193" s="19"/>
      <c r="B193" s="13" t="str">
        <f>IF(ISNUMBER(A193),VLOOKUP(A193,'Info clients'!$A:$B,2,FALSE),"")</f>
        <v/>
      </c>
      <c r="C193" s="19"/>
      <c r="D193" s="19"/>
      <c r="E193" s="19"/>
      <c r="F193" s="19"/>
      <c r="G193" s="3"/>
      <c r="H193" s="3"/>
      <c r="I193" s="3" t="str">
        <f>IF(ISNUMBER(A193),VLOOKUP(A193,'Info clients'!$Y:$Z,2,FALSE),"")</f>
        <v/>
      </c>
    </row>
    <row r="194" spans="1:9" ht="19.5" thickTop="1" thickBot="1">
      <c r="A194" s="27" t="str">
        <f ca="1">INDEX(joursem,SUMPRODUCT(MAX((bdd=SMALL(bdd,8))*ROW(bdd)-9)),SUMPRODUCT(MAX((bdd=SMALL(bdd,8))*COLUMN(bdd)-2)))</f>
        <v>mardi S 5</v>
      </c>
      <c r="B194" s="10"/>
      <c r="C194" s="15"/>
      <c r="D194" s="15"/>
      <c r="E194" s="15"/>
      <c r="F194" s="15"/>
      <c r="G194" s="2"/>
      <c r="H194" s="2"/>
      <c r="I194" s="2"/>
    </row>
    <row r="195" spans="1:9" ht="19.5" thickTop="1" thickBot="1">
      <c r="A195" s="15" t="s">
        <v>0</v>
      </c>
      <c r="B195" s="10" t="s">
        <v>1</v>
      </c>
      <c r="C195" s="15" t="s">
        <v>2</v>
      </c>
      <c r="D195" s="15" t="s">
        <v>3</v>
      </c>
      <c r="E195" s="15" t="s">
        <v>4</v>
      </c>
      <c r="F195" s="15" t="s">
        <v>5</v>
      </c>
      <c r="G195" s="5" t="s">
        <v>6</v>
      </c>
      <c r="H195" s="5" t="s">
        <v>21</v>
      </c>
      <c r="I195" s="5" t="s">
        <v>28</v>
      </c>
    </row>
    <row r="196" spans="1:9" ht="19" thickTop="1">
      <c r="A196" s="16"/>
      <c r="B196" s="11" t="str">
        <f>IF(ISNUMBER(A196),VLOOKUP(A196,'Info clients'!$A:$B,2,FALSE),"")</f>
        <v/>
      </c>
      <c r="C196" s="16"/>
      <c r="D196" s="16"/>
      <c r="E196" s="16"/>
      <c r="F196" s="16"/>
      <c r="G196" s="30" t="str">
        <f>IF($A196="","",VLOOKUP($A196,bdpot,2,0))</f>
        <v/>
      </c>
      <c r="H196" s="30" t="str">
        <f>IF($A196="","",VLOOKUP($A196,bdpot,3,0))</f>
        <v/>
      </c>
      <c r="I196" s="1" t="str">
        <f>IF(ISNUMBER(A196),VLOOKUP(A196,'Info clients'!$Y:$Z,2,FALSE),"")</f>
        <v/>
      </c>
    </row>
    <row r="197" spans="1:9" ht="18.5">
      <c r="A197" s="16"/>
      <c r="B197" s="11" t="str">
        <f>IF(ISNUMBER(A197),VLOOKUP(A197,'Info clients'!$A:$B,2,FALSE),"")</f>
        <v/>
      </c>
      <c r="C197" s="17"/>
      <c r="D197" s="17"/>
      <c r="E197" s="17"/>
      <c r="F197" s="17"/>
      <c r="G197" s="30" t="str">
        <f>IF(A197="","",VLOOKUP(A197,bdpot,2,0))</f>
        <v/>
      </c>
      <c r="H197" s="30" t="str">
        <f>IF($A197="","",VLOOKUP($A197,bdpot,3,0))</f>
        <v/>
      </c>
      <c r="I197" s="1" t="str">
        <f>IF(ISNUMBER(A197),VLOOKUP(A197,'Info clients'!$Y:$Z,2,FALSE),"")</f>
        <v/>
      </c>
    </row>
    <row r="198" spans="1:9" ht="18.5">
      <c r="A198" s="16">
        <v>315759</v>
      </c>
      <c r="B198" s="11">
        <f>IF(ISNUMBER(A198),VLOOKUP(A198,'Info clients'!$A:$B,2,FALSE),"")</f>
        <v>0</v>
      </c>
      <c r="C198" s="17"/>
      <c r="D198" s="17"/>
      <c r="E198" s="17"/>
      <c r="F198" s="17"/>
      <c r="G198" s="30">
        <f ca="1">IF(A198="","",VLOOKUP(A198,bdpot,2,0))</f>
        <v>2000</v>
      </c>
      <c r="H198" s="30">
        <f ca="1">IF($A198="","",VLOOKUP($A198,bdpot,3,0))</f>
        <v>587</v>
      </c>
      <c r="I198" s="1">
        <f>IF(ISNUMBER(A198),VLOOKUP(A198,'Info clients'!$Y:$Z,2,FALSE),"")</f>
        <v>587</v>
      </c>
    </row>
    <row r="199" spans="1:9" ht="18.5">
      <c r="A199" s="16"/>
      <c r="B199" s="11" t="str">
        <f>IF(ISNUMBER(A199),VLOOKUP(A199,'Info clients'!$A:$B,2,FALSE),"")</f>
        <v/>
      </c>
      <c r="C199" s="17"/>
      <c r="D199" s="17"/>
      <c r="E199" s="17"/>
      <c r="F199" s="17"/>
      <c r="G199" s="30" t="str">
        <f>IF(A199="","",VLOOKUP(A199,bdpot,2,0))</f>
        <v/>
      </c>
      <c r="H199" s="30" t="str">
        <f>IF($A199="","",VLOOKUP($A199,bdpot,3,0))</f>
        <v/>
      </c>
      <c r="I199" s="1" t="str">
        <f>IF(ISNUMBER(A199),VLOOKUP(A199,'Info clients'!$Y:$Z,2,FALSE),"")</f>
        <v/>
      </c>
    </row>
    <row r="200" spans="1:9" ht="18.5">
      <c r="A200" s="16"/>
      <c r="B200" s="11" t="str">
        <f>IF(ISNUMBER(A200),VLOOKUP(A200,'Info clients'!$A:$B,2,FALSE),"")</f>
        <v/>
      </c>
      <c r="C200" s="17"/>
      <c r="D200" s="17"/>
      <c r="E200" s="17"/>
      <c r="F200" s="17"/>
      <c r="G200" s="30" t="str">
        <f>IF(A200="","",VLOOKUP(A200,bdpot,2,0))</f>
        <v/>
      </c>
      <c r="H200" s="30" t="str">
        <f>IF($A200="","",VLOOKUP($A200,bdpot,3,0))</f>
        <v/>
      </c>
      <c r="I200" s="1" t="str">
        <f>IF(ISNUMBER(A200),VLOOKUP(A200,'Info clients'!$Y:$Z,2,FALSE),"")</f>
        <v/>
      </c>
    </row>
    <row r="201" spans="1:9" ht="18.5">
      <c r="A201" s="16"/>
      <c r="B201" s="11" t="str">
        <f>IF(ISNUMBER(A201),VLOOKUP(A201,'Info clients'!$A:$B,2,FALSE),"")</f>
        <v/>
      </c>
      <c r="C201" s="17"/>
      <c r="D201" s="17"/>
      <c r="E201" s="17"/>
      <c r="F201" s="17"/>
      <c r="G201" s="30" t="str">
        <f>IF(A201="","",VLOOKUP(A201,bdpot,2,0))</f>
        <v/>
      </c>
      <c r="H201" s="30" t="str">
        <f>IF($A201="","",VLOOKUP($A201,bdpot,3,0))</f>
        <v/>
      </c>
      <c r="I201" s="1" t="str">
        <f>IF(ISNUMBER(A201),VLOOKUP(A201,'Info clients'!$Y:$Z,2,FALSE),"")</f>
        <v/>
      </c>
    </row>
    <row r="202" spans="1:9" ht="18.5">
      <c r="A202" s="16"/>
      <c r="B202" s="11" t="str">
        <f>IF(ISNUMBER(A202),VLOOKUP(A202,'Info clients'!$A:$B,2,FALSE),"")</f>
        <v/>
      </c>
      <c r="C202" s="17"/>
      <c r="D202" s="17"/>
      <c r="E202" s="17"/>
      <c r="F202" s="17"/>
      <c r="G202" s="30" t="str">
        <f>IF(A202="","",VLOOKUP(A202,bdpot,2,0))</f>
        <v/>
      </c>
      <c r="H202" s="30" t="str">
        <f>IF($A202="","",VLOOKUP($A202,bdpot,3,0))</f>
        <v/>
      </c>
      <c r="I202" s="1" t="str">
        <f>IF(ISNUMBER(A202),VLOOKUP(A202,'Info clients'!$Y:$Z,2,FALSE),"")</f>
        <v/>
      </c>
    </row>
    <row r="203" spans="1:9" ht="18.5">
      <c r="A203" s="16"/>
      <c r="B203" s="11" t="str">
        <f>IF(ISNUMBER(A203),VLOOKUP(A203,'Info clients'!$A:$B,2,FALSE),"")</f>
        <v/>
      </c>
      <c r="C203" s="17"/>
      <c r="D203" s="17"/>
      <c r="E203" s="17"/>
      <c r="F203" s="17"/>
      <c r="G203" s="30" t="str">
        <f>IF(A203="","",VLOOKUP(A203,bdpot,2,0))</f>
        <v/>
      </c>
      <c r="H203" s="30" t="str">
        <f>IF($A203="","",VLOOKUP($A203,bdpot,3,0))</f>
        <v/>
      </c>
      <c r="I203" s="1" t="str">
        <f>IF(ISNUMBER(A203),VLOOKUP(A203,'Info clients'!$Y:$Z,2,FALSE),"")</f>
        <v/>
      </c>
    </row>
    <row r="204" spans="1:9" ht="18.5">
      <c r="A204" s="16"/>
      <c r="B204" s="11" t="str">
        <f>IF(ISNUMBER(A204),VLOOKUP(A204,'Info clients'!$A:$B,2,FALSE),"")</f>
        <v/>
      </c>
      <c r="C204" s="17"/>
      <c r="D204" s="17"/>
      <c r="E204" s="17"/>
      <c r="F204" s="17"/>
      <c r="G204" s="30" t="str">
        <f>IF(A204="","",VLOOKUP(A204,bdpot,2,0))</f>
        <v/>
      </c>
      <c r="H204" s="30" t="str">
        <f>IF($A204="","",VLOOKUP($A204,bdpot,3,0))</f>
        <v/>
      </c>
      <c r="I204" s="1" t="str">
        <f>IF(ISNUMBER(A204),VLOOKUP(A204,'Info clients'!$Y:$Z,2,FALSE),"")</f>
        <v/>
      </c>
    </row>
    <row r="205" spans="1:9" ht="18.5">
      <c r="A205" s="16"/>
      <c r="B205" s="11" t="str">
        <f>IF(ISNUMBER(A205),VLOOKUP(A205,'Info clients'!$A:$B,2,FALSE),"")</f>
        <v/>
      </c>
      <c r="C205" s="17"/>
      <c r="D205" s="17"/>
      <c r="E205" s="17"/>
      <c r="F205" s="17"/>
      <c r="G205" s="30" t="str">
        <f>IF(A205="","",VLOOKUP(A205,bdpot,2,0))</f>
        <v/>
      </c>
      <c r="H205" s="30" t="str">
        <f>IF($A205="","",VLOOKUP($A205,bdpot,3,0))</f>
        <v/>
      </c>
      <c r="I205" s="1" t="str">
        <f>IF(ISNUMBER(A205),VLOOKUP(A205,'Info clients'!$Y:$Z,2,FALSE),"")</f>
        <v/>
      </c>
    </row>
    <row r="206" spans="1:9" ht="18.5">
      <c r="A206" s="16"/>
      <c r="B206" s="11" t="str">
        <f>IF(ISNUMBER(A206),VLOOKUP(A206,'Info clients'!$A:$B,2,FALSE),"")</f>
        <v/>
      </c>
      <c r="C206" s="17"/>
      <c r="D206" s="17"/>
      <c r="E206" s="17"/>
      <c r="F206" s="17"/>
      <c r="G206" s="30" t="str">
        <f>IF(A206="","",VLOOKUP(A206,bdpot,2,0))</f>
        <v/>
      </c>
      <c r="H206" s="30" t="str">
        <f>IF($A206="","",VLOOKUP($A206,bdpot,3,0))</f>
        <v/>
      </c>
      <c r="I206" s="1" t="str">
        <f>IF(ISNUMBER(A206),VLOOKUP(A206,'Info clients'!$Y:$Z,2,FALSE),"")</f>
        <v/>
      </c>
    </row>
    <row r="207" spans="1:9" ht="18.5">
      <c r="A207" s="16"/>
      <c r="B207" s="11" t="str">
        <f>IF(ISNUMBER(A207),VLOOKUP(A207,'Info clients'!$A:$B,2,FALSE),"")</f>
        <v/>
      </c>
      <c r="C207" s="17"/>
      <c r="D207" s="17"/>
      <c r="E207" s="17"/>
      <c r="F207" s="17"/>
      <c r="G207" s="30" t="str">
        <f>IF(A207="","",VLOOKUP(A207,bdpot,2,0))</f>
        <v/>
      </c>
      <c r="H207" s="30" t="str">
        <f>IF($A207="","",VLOOKUP($A207,bdpot,3,0))</f>
        <v/>
      </c>
      <c r="I207" s="1" t="str">
        <f>IF(ISNUMBER(A207),VLOOKUP(A207,'Info clients'!$Y:$Z,2,FALSE),"")</f>
        <v/>
      </c>
    </row>
    <row r="208" spans="1:9" ht="18.5">
      <c r="A208" s="16"/>
      <c r="B208" s="11" t="str">
        <f>IF(ISNUMBER(A208),VLOOKUP(A208,'Info clients'!$A:$B,2,FALSE),"")</f>
        <v/>
      </c>
      <c r="C208" s="17"/>
      <c r="D208" s="17"/>
      <c r="E208" s="17"/>
      <c r="F208" s="17"/>
      <c r="G208" s="30" t="str">
        <f>IF(A208="","",VLOOKUP(A208,bdpot,2,0))</f>
        <v/>
      </c>
      <c r="H208" s="30" t="str">
        <f>IF($A208="","",VLOOKUP($A208,bdpot,3,0))</f>
        <v/>
      </c>
      <c r="I208" s="1" t="str">
        <f>IF(ISNUMBER(A208),VLOOKUP(A208,'Info clients'!$Y:$Z,2,FALSE),"")</f>
        <v/>
      </c>
    </row>
    <row r="209" spans="1:9" ht="18.5">
      <c r="A209" s="16"/>
      <c r="B209" s="12" t="str">
        <f>IF(ISNUMBER(A209),VLOOKUP(A209,'Info clients'!$A:$B,2,FALSE),"")</f>
        <v/>
      </c>
      <c r="C209" s="18"/>
      <c r="D209" s="18"/>
      <c r="E209" s="18"/>
      <c r="F209" s="18"/>
      <c r="G209" s="30" t="str">
        <f>IF(A209="","",VLOOKUP(A209,bdpot,2,0))</f>
        <v/>
      </c>
      <c r="H209" s="30" t="str">
        <f>IF($A209="","",VLOOKUP($A209,bdpot,3,0))</f>
        <v/>
      </c>
      <c r="I209" s="8" t="str">
        <f>IF(ISNUMBER(A209),VLOOKUP(A209,'Info clients'!$Y:$Z,2,FALSE),"")</f>
        <v/>
      </c>
    </row>
    <row r="210" spans="1:9" ht="18.5">
      <c r="A210" s="20"/>
      <c r="B210" s="13" t="str">
        <f>IF(ISNUMBER(A210),VLOOKUP(A210,'Info clients'!$A:$B,2,FALSE),"")</f>
        <v/>
      </c>
      <c r="C210" s="20"/>
      <c r="D210" s="20"/>
      <c r="E210" s="20"/>
      <c r="F210" s="20"/>
      <c r="G210" s="7"/>
      <c r="H210" s="7"/>
      <c r="I210" s="3" t="str">
        <f>IF(ISNUMBER(A210),VLOOKUP(A210,'Info clients'!$Y:$Z,2,FALSE),"")</f>
        <v/>
      </c>
    </row>
    <row r="211" spans="1:9" ht="18.5">
      <c r="A211" s="19"/>
      <c r="B211" s="13" t="str">
        <f>IF(ISNUMBER(A211),VLOOKUP(A211,'Info clients'!$A:$B,2,FALSE),"")</f>
        <v/>
      </c>
      <c r="C211" s="19"/>
      <c r="D211" s="19"/>
      <c r="E211" s="19"/>
      <c r="F211" s="19"/>
      <c r="G211" s="3"/>
      <c r="H211" s="3"/>
      <c r="I211" s="3" t="str">
        <f>IF(ISNUMBER(A211),VLOOKUP(A211,'Info clients'!$Y:$Z,2,FALSE),"")</f>
        <v/>
      </c>
    </row>
    <row r="212" spans="1:9" ht="18.5">
      <c r="A212" s="19"/>
      <c r="B212" s="13" t="str">
        <f>IF(ISNUMBER(A212),VLOOKUP(A212,'Info clients'!$A:$B,2,FALSE),"")</f>
        <v/>
      </c>
      <c r="C212" s="19"/>
      <c r="D212" s="19"/>
      <c r="E212" s="19"/>
      <c r="F212" s="19"/>
      <c r="G212" s="3"/>
      <c r="H212" s="3"/>
      <c r="I212" s="3" t="str">
        <f>IF(ISNUMBER(A212),VLOOKUP(A212,'Info clients'!$Y:$Z,2,FALSE),"")</f>
        <v/>
      </c>
    </row>
    <row r="213" spans="1:9" ht="18.5">
      <c r="A213" s="19"/>
      <c r="B213" s="13" t="str">
        <f>IF(ISNUMBER(A213),VLOOKUP(A213,'Info clients'!$A:$B,2,FALSE),"")</f>
        <v/>
      </c>
      <c r="C213" s="19"/>
      <c r="D213" s="19"/>
      <c r="E213" s="19"/>
      <c r="F213" s="19"/>
      <c r="G213" s="3"/>
      <c r="H213" s="3"/>
      <c r="I213" s="3" t="str">
        <f>IF(ISNUMBER(A213),VLOOKUP(A213,'Info clients'!$Y:$Z,2,FALSE),"")</f>
        <v/>
      </c>
    </row>
    <row r="214" spans="1:9" ht="18.5">
      <c r="A214" s="19"/>
      <c r="B214" s="13" t="str">
        <f>IF(ISNUMBER(A214),VLOOKUP(A214,'Info clients'!$A:$B,2,FALSE),"")</f>
        <v/>
      </c>
      <c r="C214" s="19"/>
      <c r="D214" s="19"/>
      <c r="E214" s="19"/>
      <c r="F214" s="19"/>
      <c r="G214" s="3"/>
      <c r="H214" s="3"/>
      <c r="I214" s="3" t="str">
        <f>IF(ISNUMBER(A214),VLOOKUP(A214,'Info clients'!$Y:$Z,2,FALSE),"")</f>
        <v/>
      </c>
    </row>
    <row r="215" spans="1:9" ht="18.5">
      <c r="A215" s="19"/>
      <c r="B215" s="13" t="str">
        <f>IF(ISNUMBER(A215),VLOOKUP(A215,'Info clients'!$A:$B,2,FALSE),"")</f>
        <v/>
      </c>
      <c r="C215" s="19"/>
      <c r="D215" s="19"/>
      <c r="E215" s="19"/>
      <c r="F215" s="19"/>
      <c r="G215" s="3"/>
      <c r="H215" s="3"/>
      <c r="I215" s="3" t="str">
        <f>IF(ISNUMBER(A215),VLOOKUP(A215,'Info clients'!$Y:$Z,2,FALSE),"")</f>
        <v/>
      </c>
    </row>
    <row r="216" spans="1:9" ht="18.5">
      <c r="A216" s="19"/>
      <c r="B216" s="13" t="str">
        <f>IF(ISNUMBER(A216),VLOOKUP(A216,'Info clients'!$A:$B,2,FALSE),"")</f>
        <v/>
      </c>
      <c r="C216" s="19"/>
      <c r="D216" s="19"/>
      <c r="E216" s="19"/>
      <c r="F216" s="19"/>
      <c r="G216" s="3"/>
      <c r="H216" s="3"/>
      <c r="I216" s="3" t="str">
        <f>IF(ISNUMBER(A216),VLOOKUP(A216,'Info clients'!$Y:$Z,2,FALSE),"")</f>
        <v/>
      </c>
    </row>
    <row r="217" spans="1:9" ht="19" thickBot="1">
      <c r="A217" s="19"/>
      <c r="B217" s="13" t="str">
        <f>IF(ISNUMBER(A217),VLOOKUP(A217,'Info clients'!$A:$B,2,FALSE),"")</f>
        <v/>
      </c>
      <c r="C217" s="19"/>
      <c r="D217" s="19"/>
      <c r="E217" s="19"/>
      <c r="F217" s="19"/>
      <c r="G217" s="3"/>
      <c r="H217" s="3"/>
      <c r="I217" s="3" t="str">
        <f>IF(ISNUMBER(A217),VLOOKUP(A217,'Info clients'!$Y:$Z,2,FALSE),"")</f>
        <v/>
      </c>
    </row>
    <row r="218" spans="1:9" ht="19.5" thickTop="1" thickBot="1">
      <c r="A218" s="27" t="str">
        <f ca="1">INDEX(joursem,SUMPRODUCT(MAX((bdd=SMALL(bdd,9))*ROW(bdd)-9)),SUMPRODUCT(MAX((bdd=SMALL(bdd,9))*COLUMN(bdd)-2)))</f>
        <v>mercredi S 2</v>
      </c>
      <c r="B218" s="10"/>
      <c r="C218" s="15"/>
      <c r="D218" s="15"/>
      <c r="E218" s="15"/>
      <c r="F218" s="15"/>
      <c r="G218" s="2"/>
      <c r="H218" s="2"/>
      <c r="I218" s="2"/>
    </row>
    <row r="219" spans="1:9" ht="19.5" thickTop="1" thickBot="1">
      <c r="A219" s="15" t="s">
        <v>0</v>
      </c>
      <c r="B219" s="10" t="s">
        <v>1</v>
      </c>
      <c r="C219" s="15" t="s">
        <v>2</v>
      </c>
      <c r="D219" s="15" t="s">
        <v>3</v>
      </c>
      <c r="E219" s="15" t="s">
        <v>4</v>
      </c>
      <c r="F219" s="15" t="s">
        <v>5</v>
      </c>
      <c r="G219" s="5" t="s">
        <v>6</v>
      </c>
      <c r="H219" s="5" t="s">
        <v>21</v>
      </c>
      <c r="I219" s="5" t="s">
        <v>28</v>
      </c>
    </row>
    <row r="220" spans="1:9" ht="19" thickTop="1">
      <c r="A220" s="16"/>
      <c r="B220" s="11" t="str">
        <f>IF(ISNUMBER(A220),VLOOKUP(A220,'Info clients'!$A:$B,2,FALSE),"")</f>
        <v/>
      </c>
      <c r="C220" s="16"/>
      <c r="D220" s="16"/>
      <c r="E220" s="16"/>
      <c r="F220" s="16"/>
      <c r="G220" s="30" t="str">
        <f>IF($A220="","",VLOOKUP($A220,bdpot,2,0))</f>
        <v/>
      </c>
      <c r="H220" s="30" t="str">
        <f>IF($A220="","",VLOOKUP($A220,bdpot,3,0))</f>
        <v/>
      </c>
      <c r="I220" s="1" t="str">
        <f>IF(ISNUMBER(A220),VLOOKUP(A220,'Info clients'!$Y:$Z,2,FALSE),"")</f>
        <v/>
      </c>
    </row>
    <row r="221" spans="1:9" ht="18.5">
      <c r="A221" s="16"/>
      <c r="B221" s="11" t="str">
        <f>IF(ISNUMBER(A221),VLOOKUP(A221,'Info clients'!$A:$B,2,FALSE),"")</f>
        <v/>
      </c>
      <c r="C221" s="17"/>
      <c r="D221" s="17" t="s">
        <v>29</v>
      </c>
      <c r="E221" s="17"/>
      <c r="F221" s="17"/>
      <c r="G221" s="30" t="str">
        <f>IF(A221="","",VLOOKUP(A221,bdpot,2,0))</f>
        <v/>
      </c>
      <c r="H221" s="30" t="str">
        <f>IF($A221="","",VLOOKUP($A221,bdpot,3,0))</f>
        <v/>
      </c>
      <c r="I221" s="1" t="str">
        <f>IF(ISNUMBER(A221),VLOOKUP(A221,'Info clients'!$Y:$Z,2,FALSE),"")</f>
        <v/>
      </c>
    </row>
    <row r="222" spans="1:9" ht="18.5">
      <c r="A222" s="16">
        <v>315759</v>
      </c>
      <c r="B222" s="11">
        <f>IF(ISNUMBER(A222),VLOOKUP(A222,'Info clients'!$A:$B,2,FALSE),"")</f>
        <v>0</v>
      </c>
      <c r="C222" s="17"/>
      <c r="D222" s="17"/>
      <c r="E222" s="17"/>
      <c r="F222" s="17"/>
      <c r="G222" s="30">
        <f ca="1">IF(A222="","",VLOOKUP(A222,bdpot,2,0))</f>
        <v>2000</v>
      </c>
      <c r="H222" s="30">
        <f ca="1">IF($A222="","",VLOOKUP($A222,bdpot,3,0))</f>
        <v>587</v>
      </c>
      <c r="I222" s="1">
        <f>IF(ISNUMBER(A222),VLOOKUP(A222,'Info clients'!$Y:$Z,2,FALSE),"")</f>
        <v>587</v>
      </c>
    </row>
    <row r="223" spans="1:9" ht="18.5">
      <c r="A223" s="16"/>
      <c r="B223" s="11" t="str">
        <f>IF(ISNUMBER(A223),VLOOKUP(A223,'Info clients'!$A:$B,2,FALSE),"")</f>
        <v/>
      </c>
      <c r="C223" s="17"/>
      <c r="D223" s="17"/>
      <c r="E223" s="17"/>
      <c r="F223" s="17"/>
      <c r="G223" s="30" t="str">
        <f>IF(A223="","",VLOOKUP(A223,bdpot,2,0))</f>
        <v/>
      </c>
      <c r="H223" s="30" t="str">
        <f>IF($A223="","",VLOOKUP($A223,bdpot,3,0))</f>
        <v/>
      </c>
      <c r="I223" s="1" t="str">
        <f>IF(ISNUMBER(A223),VLOOKUP(A223,'Info clients'!$Y:$Z,2,FALSE),"")</f>
        <v/>
      </c>
    </row>
    <row r="224" spans="1:9" ht="18.5">
      <c r="A224" s="16"/>
      <c r="B224" s="11" t="str">
        <f>IF(ISNUMBER(A224),VLOOKUP(A224,'Info clients'!$A:$B,2,FALSE),"")</f>
        <v/>
      </c>
      <c r="C224" s="17"/>
      <c r="D224" s="17"/>
      <c r="E224" s="17"/>
      <c r="F224" s="17"/>
      <c r="G224" s="30" t="str">
        <f>IF(A224="","",VLOOKUP(A224,bdpot,2,0))</f>
        <v/>
      </c>
      <c r="H224" s="30" t="str">
        <f>IF($A224="","",VLOOKUP($A224,bdpot,3,0))</f>
        <v/>
      </c>
      <c r="I224" s="1" t="str">
        <f>IF(ISNUMBER(A224),VLOOKUP(A224,'Info clients'!$Y:$Z,2,FALSE),"")</f>
        <v/>
      </c>
    </row>
    <row r="225" spans="1:9" ht="18.5">
      <c r="A225" s="16"/>
      <c r="B225" s="11" t="str">
        <f>IF(ISNUMBER(A225),VLOOKUP(A225,'Info clients'!$A:$B,2,FALSE),"")</f>
        <v/>
      </c>
      <c r="C225" s="17"/>
      <c r="D225" s="17"/>
      <c r="E225" s="17"/>
      <c r="F225" s="17"/>
      <c r="G225" s="30" t="str">
        <f>IF(A225="","",VLOOKUP(A225,bdpot,2,0))</f>
        <v/>
      </c>
      <c r="H225" s="30" t="str">
        <f>IF($A225="","",VLOOKUP($A225,bdpot,3,0))</f>
        <v/>
      </c>
      <c r="I225" s="1" t="str">
        <f>IF(ISNUMBER(A225),VLOOKUP(A225,'Info clients'!$Y:$Z,2,FALSE),"")</f>
        <v/>
      </c>
    </row>
    <row r="226" spans="1:9" ht="18.5">
      <c r="A226" s="16"/>
      <c r="B226" s="11" t="str">
        <f>IF(ISNUMBER(A226),VLOOKUP(A226,'Info clients'!$A:$B,2,FALSE),"")</f>
        <v/>
      </c>
      <c r="C226" s="17"/>
      <c r="D226" s="17"/>
      <c r="E226" s="17"/>
      <c r="F226" s="17"/>
      <c r="G226" s="30" t="str">
        <f>IF(A226="","",VLOOKUP(A226,bdpot,2,0))</f>
        <v/>
      </c>
      <c r="H226" s="30" t="str">
        <f>IF($A226="","",VLOOKUP($A226,bdpot,3,0))</f>
        <v/>
      </c>
      <c r="I226" s="1" t="str">
        <f>IF(ISNUMBER(A226),VLOOKUP(A226,'Info clients'!$Y:$Z,2,FALSE),"")</f>
        <v/>
      </c>
    </row>
    <row r="227" spans="1:9" ht="18.5">
      <c r="A227" s="16"/>
      <c r="B227" s="11" t="str">
        <f>IF(ISNUMBER(A227),VLOOKUP(A227,'Info clients'!$A:$B,2,FALSE),"")</f>
        <v/>
      </c>
      <c r="C227" s="17"/>
      <c r="D227" s="17"/>
      <c r="E227" s="17"/>
      <c r="F227" s="17"/>
      <c r="G227" s="30" t="str">
        <f>IF(A227="","",VLOOKUP(A227,bdpot,2,0))</f>
        <v/>
      </c>
      <c r="H227" s="30" t="str">
        <f>IF($A227="","",VLOOKUP($A227,bdpot,3,0))</f>
        <v/>
      </c>
      <c r="I227" s="1" t="str">
        <f>IF(ISNUMBER(A227),VLOOKUP(A227,'Info clients'!$Y:$Z,2,FALSE),"")</f>
        <v/>
      </c>
    </row>
    <row r="228" spans="1:9" ht="18.5">
      <c r="A228" s="16"/>
      <c r="B228" s="11" t="str">
        <f>IF(ISNUMBER(A228),VLOOKUP(A228,'Info clients'!$A:$B,2,FALSE),"")</f>
        <v/>
      </c>
      <c r="C228" s="17"/>
      <c r="D228" s="17"/>
      <c r="E228" s="17"/>
      <c r="F228" s="17"/>
      <c r="G228" s="30" t="str">
        <f>IF(A228="","",VLOOKUP(A228,bdpot,2,0))</f>
        <v/>
      </c>
      <c r="H228" s="30" t="str">
        <f>IF($A228="","",VLOOKUP($A228,bdpot,3,0))</f>
        <v/>
      </c>
      <c r="I228" s="1" t="str">
        <f>IF(ISNUMBER(A228),VLOOKUP(A228,'Info clients'!$Y:$Z,2,FALSE),"")</f>
        <v/>
      </c>
    </row>
    <row r="229" spans="1:9" ht="18.5">
      <c r="A229" s="16"/>
      <c r="B229" s="11" t="str">
        <f>IF(ISNUMBER(A229),VLOOKUP(A229,'Info clients'!$A:$B,2,FALSE),"")</f>
        <v/>
      </c>
      <c r="C229" s="17"/>
      <c r="D229" s="17"/>
      <c r="E229" s="17"/>
      <c r="F229" s="17"/>
      <c r="G229" s="30" t="str">
        <f>IF(A229="","",VLOOKUP(A229,bdpot,2,0))</f>
        <v/>
      </c>
      <c r="H229" s="30" t="str">
        <f>IF($A229="","",VLOOKUP($A229,bdpot,3,0))</f>
        <v/>
      </c>
      <c r="I229" s="1" t="str">
        <f>IF(ISNUMBER(A229),VLOOKUP(A229,'Info clients'!$Y:$Z,2,FALSE),"")</f>
        <v/>
      </c>
    </row>
    <row r="230" spans="1:9" ht="18.5">
      <c r="A230" s="16"/>
      <c r="B230" s="11" t="str">
        <f>IF(ISNUMBER(A230),VLOOKUP(A230,'Info clients'!$A:$B,2,FALSE),"")</f>
        <v/>
      </c>
      <c r="C230" s="17"/>
      <c r="D230" s="17"/>
      <c r="E230" s="17"/>
      <c r="F230" s="17"/>
      <c r="G230" s="30" t="str">
        <f>IF(A230="","",VLOOKUP(A230,bdpot,2,0))</f>
        <v/>
      </c>
      <c r="H230" s="30" t="str">
        <f>IF($A230="","",VLOOKUP($A230,bdpot,3,0))</f>
        <v/>
      </c>
      <c r="I230" s="1" t="str">
        <f>IF(ISNUMBER(A230),VLOOKUP(A230,'Info clients'!$Y:$Z,2,FALSE),"")</f>
        <v/>
      </c>
    </row>
    <row r="231" spans="1:9" ht="18.5">
      <c r="A231" s="16"/>
      <c r="B231" s="11" t="str">
        <f>IF(ISNUMBER(A231),VLOOKUP(A231,'Info clients'!$A:$B,2,FALSE),"")</f>
        <v/>
      </c>
      <c r="C231" s="17"/>
      <c r="D231" s="17"/>
      <c r="E231" s="17"/>
      <c r="F231" s="17"/>
      <c r="G231" s="30" t="str">
        <f>IF(A231="","",VLOOKUP(A231,bdpot,2,0))</f>
        <v/>
      </c>
      <c r="H231" s="30" t="str">
        <f>IF($A231="","",VLOOKUP($A231,bdpot,3,0))</f>
        <v/>
      </c>
      <c r="I231" s="1" t="str">
        <f>IF(ISNUMBER(A231),VLOOKUP(A231,'Info clients'!$Y:$Z,2,FALSE),"")</f>
        <v/>
      </c>
    </row>
    <row r="232" spans="1:9" ht="18.5">
      <c r="A232" s="16"/>
      <c r="B232" s="11" t="str">
        <f>IF(ISNUMBER(A232),VLOOKUP(A232,'Info clients'!$A:$B,2,FALSE),"")</f>
        <v/>
      </c>
      <c r="C232" s="17"/>
      <c r="D232" s="17"/>
      <c r="E232" s="17"/>
      <c r="F232" s="17"/>
      <c r="G232" s="30" t="str">
        <f>IF(A232="","",VLOOKUP(A232,bdpot,2,0))</f>
        <v/>
      </c>
      <c r="H232" s="30" t="str">
        <f>IF($A232="","",VLOOKUP($A232,bdpot,3,0))</f>
        <v/>
      </c>
      <c r="I232" s="1" t="str">
        <f>IF(ISNUMBER(A232),VLOOKUP(A232,'Info clients'!$Y:$Z,2,FALSE),"")</f>
        <v/>
      </c>
    </row>
    <row r="233" spans="1:9" ht="18.5">
      <c r="A233" s="16"/>
      <c r="B233" s="12" t="str">
        <f>IF(ISNUMBER(A233),VLOOKUP(A233,'Info clients'!$A:$B,2,FALSE),"")</f>
        <v/>
      </c>
      <c r="C233" s="18"/>
      <c r="D233" s="18"/>
      <c r="E233" s="18"/>
      <c r="F233" s="18"/>
      <c r="G233" s="30" t="str">
        <f>IF(A233="","",VLOOKUP(A233,bdpot,2,0))</f>
        <v/>
      </c>
      <c r="H233" s="30" t="str">
        <f>IF($A233="","",VLOOKUP($A233,bdpot,3,0))</f>
        <v/>
      </c>
      <c r="I233" s="8" t="str">
        <f>IF(ISNUMBER(A233),VLOOKUP(A233,'Info clients'!$Y:$Z,2,FALSE),"")</f>
        <v/>
      </c>
    </row>
    <row r="234" spans="1:9" ht="18.5">
      <c r="A234" s="20"/>
      <c r="B234" s="13" t="str">
        <f>IF(ISNUMBER(A234),VLOOKUP(A234,'Info clients'!$A:$B,2,FALSE),"")</f>
        <v/>
      </c>
      <c r="C234" s="20"/>
      <c r="D234" s="20"/>
      <c r="E234" s="20"/>
      <c r="F234" s="20"/>
      <c r="G234" s="7"/>
      <c r="H234" s="7"/>
      <c r="I234" s="3" t="str">
        <f>IF(ISNUMBER(A234),VLOOKUP(A234,'Info clients'!$Y:$Z,2,FALSE),"")</f>
        <v/>
      </c>
    </row>
    <row r="235" spans="1:9" ht="18.5">
      <c r="A235" s="19"/>
      <c r="B235" s="13" t="str">
        <f>IF(ISNUMBER(A235),VLOOKUP(A235,'Info clients'!$A:$B,2,FALSE),"")</f>
        <v/>
      </c>
      <c r="C235" s="19"/>
      <c r="D235" s="19"/>
      <c r="E235" s="19"/>
      <c r="F235" s="19"/>
      <c r="G235" s="3"/>
      <c r="H235" s="3"/>
      <c r="I235" s="3" t="str">
        <f>IF(ISNUMBER(A235),VLOOKUP(A235,'Info clients'!$Y:$Z,2,FALSE),"")</f>
        <v/>
      </c>
    </row>
    <row r="236" spans="1:9" ht="18.5">
      <c r="A236" s="19"/>
      <c r="B236" s="13" t="str">
        <f>IF(ISNUMBER(A236),VLOOKUP(A236,'Info clients'!$A:$B,2,FALSE),"")</f>
        <v/>
      </c>
      <c r="C236" s="19"/>
      <c r="D236" s="19"/>
      <c r="E236" s="19"/>
      <c r="F236" s="19"/>
      <c r="G236" s="3"/>
      <c r="H236" s="3"/>
      <c r="I236" s="3" t="str">
        <f>IF(ISNUMBER(A236),VLOOKUP(A236,'Info clients'!$Y:$Z,2,FALSE),"")</f>
        <v/>
      </c>
    </row>
    <row r="237" spans="1:9" ht="18.5">
      <c r="A237" s="19"/>
      <c r="B237" s="13" t="str">
        <f>IF(ISNUMBER(A237),VLOOKUP(A237,'Info clients'!$A:$B,2,FALSE),"")</f>
        <v/>
      </c>
      <c r="C237" s="19"/>
      <c r="D237" s="19"/>
      <c r="E237" s="19"/>
      <c r="F237" s="19"/>
      <c r="G237" s="3"/>
      <c r="H237" s="3"/>
      <c r="I237" s="3" t="str">
        <f>IF(ISNUMBER(A237),VLOOKUP(A237,'Info clients'!$Y:$Z,2,FALSE),"")</f>
        <v/>
      </c>
    </row>
    <row r="238" spans="1:9" ht="18.5">
      <c r="A238" s="19"/>
      <c r="B238" s="13" t="str">
        <f>IF(ISNUMBER(A238),VLOOKUP(A238,'Info clients'!$A:$B,2,FALSE),"")</f>
        <v/>
      </c>
      <c r="C238" s="19"/>
      <c r="D238" s="19"/>
      <c r="E238" s="19"/>
      <c r="F238" s="19"/>
      <c r="G238" s="3"/>
      <c r="H238" s="3"/>
      <c r="I238" s="3" t="str">
        <f>IF(ISNUMBER(A238),VLOOKUP(A238,'Info clients'!$Y:$Z,2,FALSE),"")</f>
        <v/>
      </c>
    </row>
    <row r="239" spans="1:9" ht="18.5">
      <c r="A239" s="19"/>
      <c r="B239" s="13" t="str">
        <f>IF(ISNUMBER(A239),VLOOKUP(A239,'Info clients'!$A:$B,2,FALSE),"")</f>
        <v/>
      </c>
      <c r="C239" s="19"/>
      <c r="D239" s="19"/>
      <c r="E239" s="19"/>
      <c r="F239" s="19"/>
      <c r="G239" s="3"/>
      <c r="H239" s="3"/>
      <c r="I239" s="3" t="str">
        <f>IF(ISNUMBER(A239),VLOOKUP(A239,'Info clients'!$Y:$Z,2,FALSE),"")</f>
        <v/>
      </c>
    </row>
    <row r="240" spans="1:9" ht="18.5">
      <c r="A240" s="19"/>
      <c r="B240" s="13" t="str">
        <f>IF(ISNUMBER(A240),VLOOKUP(A240,'Info clients'!$A:$B,2,FALSE),"")</f>
        <v/>
      </c>
      <c r="C240" s="19"/>
      <c r="D240" s="19"/>
      <c r="E240" s="19"/>
      <c r="F240" s="19"/>
      <c r="G240" s="3"/>
      <c r="H240" s="3"/>
      <c r="I240" s="3" t="str">
        <f>IF(ISNUMBER(A240),VLOOKUP(A240,'Info clients'!$Y:$Z,2,FALSE),"")</f>
        <v/>
      </c>
    </row>
    <row r="241" spans="1:9" ht="18.5">
      <c r="A241" s="19"/>
      <c r="B241" s="13" t="str">
        <f>IF(ISNUMBER(A241),VLOOKUP(A241,'Info clients'!$A:$B,2,FALSE),"")</f>
        <v/>
      </c>
      <c r="C241" s="19"/>
      <c r="D241" s="19"/>
      <c r="E241" s="19"/>
      <c r="F241" s="19"/>
      <c r="G241" s="3"/>
      <c r="H241" s="3"/>
      <c r="I241" s="3" t="str">
        <f>IF(ISNUMBER(A241),VLOOKUP(A241,'Info clients'!$Y:$Z,2,FALSE),"")</f>
        <v/>
      </c>
    </row>
    <row r="242" spans="1:9" ht="18.5">
      <c r="A242" s="19"/>
      <c r="B242" s="13" t="str">
        <f>IF(ISNUMBER(A242),VLOOKUP(A242,'Info clients'!$A:$B,2,FALSE),"")</f>
        <v/>
      </c>
      <c r="C242" s="19"/>
      <c r="D242" s="19"/>
      <c r="E242" s="19"/>
      <c r="F242" s="19"/>
      <c r="G242" s="3"/>
      <c r="H242" s="3"/>
      <c r="I242" s="3" t="str">
        <f>IF(ISNUMBER(A242),VLOOKUP(A242,'Info clients'!$Y:$Z,2,FALSE),"")</f>
        <v/>
      </c>
    </row>
    <row r="243" spans="1:9" ht="18.5">
      <c r="A243" s="19"/>
      <c r="B243" s="13" t="str">
        <f>IF(ISNUMBER(A243),VLOOKUP(A243,'Info clients'!$A:$B,2,FALSE),"")</f>
        <v/>
      </c>
      <c r="C243" s="19"/>
      <c r="D243" s="19"/>
      <c r="E243" s="19"/>
      <c r="F243" s="19"/>
      <c r="G243" s="3"/>
      <c r="H243" s="3"/>
      <c r="I243" s="3" t="str">
        <f>IF(ISNUMBER(A243),VLOOKUP(A243,'Info clients'!$Y:$Z,2,FALSE),"")</f>
        <v/>
      </c>
    </row>
    <row r="244" spans="1:9" ht="19" thickBot="1">
      <c r="A244" s="19"/>
      <c r="B244" s="13" t="str">
        <f>IF(ISNUMBER(A244),VLOOKUP(A244,'Info clients'!$A:$B,2,FALSE),"")</f>
        <v/>
      </c>
      <c r="C244" s="19"/>
      <c r="D244" s="19"/>
      <c r="E244" s="19"/>
      <c r="F244" s="19"/>
      <c r="G244" s="3"/>
      <c r="H244" s="3"/>
      <c r="I244" s="3" t="str">
        <f>IF(ISNUMBER(A244),VLOOKUP(A244,'Info clients'!$Y:$Z,2,FALSE),"")</f>
        <v/>
      </c>
    </row>
    <row r="245" spans="1:9" ht="19.5" thickTop="1" thickBot="1">
      <c r="A245" s="27" t="str">
        <f ca="1">INDEX(joursem,SUMPRODUCT(MAX((bdd=SMALL(bdd,10))*ROW(bdd)-9)),SUMPRODUCT(MAX((bdd=SMALL(bdd,10))*COLUMN(bdd)-2)))</f>
        <v>mercredi S 3</v>
      </c>
      <c r="B245" s="10"/>
      <c r="C245" s="15"/>
      <c r="D245" s="15"/>
      <c r="E245" s="15"/>
      <c r="F245" s="15"/>
      <c r="G245" s="2"/>
      <c r="H245" s="2"/>
      <c r="I245" s="2"/>
    </row>
    <row r="246" spans="1:9" ht="19.5" thickTop="1" thickBot="1">
      <c r="A246" s="15" t="s">
        <v>0</v>
      </c>
      <c r="B246" s="10" t="s">
        <v>1</v>
      </c>
      <c r="C246" s="15" t="s">
        <v>2</v>
      </c>
      <c r="D246" s="15" t="s">
        <v>3</v>
      </c>
      <c r="E246" s="15" t="s">
        <v>4</v>
      </c>
      <c r="F246" s="15" t="s">
        <v>5</v>
      </c>
      <c r="G246" s="5" t="s">
        <v>6</v>
      </c>
      <c r="H246" s="5" t="s">
        <v>21</v>
      </c>
      <c r="I246" s="5" t="s">
        <v>28</v>
      </c>
    </row>
    <row r="247" spans="1:9" ht="19" thickTop="1">
      <c r="A247" s="16"/>
      <c r="B247" s="11" t="str">
        <f>IF(ISNUMBER(A247),VLOOKUP(A247,'Info clients'!$A:$B,2,FALSE),"")</f>
        <v/>
      </c>
      <c r="C247" s="16"/>
      <c r="D247" s="16"/>
      <c r="E247" s="16"/>
      <c r="F247" s="16"/>
      <c r="G247" s="30" t="str">
        <f>IF($A247="","",VLOOKUP($A247,bdpot,2,0))</f>
        <v/>
      </c>
      <c r="H247" s="30" t="str">
        <f>IF($A247="","",VLOOKUP($A247,bdpot,3,0))</f>
        <v/>
      </c>
      <c r="I247" s="1" t="str">
        <f>IF(ISNUMBER(A247),VLOOKUP(A247,'Info clients'!$Y:$Z,2,FALSE),"")</f>
        <v/>
      </c>
    </row>
    <row r="248" spans="1:9" ht="18.5">
      <c r="A248" s="16"/>
      <c r="B248" s="11" t="str">
        <f>IF(ISNUMBER(A248),VLOOKUP(A248,'Info clients'!$A:$B,2,FALSE),"")</f>
        <v/>
      </c>
      <c r="C248" s="17"/>
      <c r="D248" s="17"/>
      <c r="E248" s="17"/>
      <c r="F248" s="17"/>
      <c r="G248" s="30" t="str">
        <f>IF(A248="","",VLOOKUP(A248,bdpot,2,0))</f>
        <v/>
      </c>
      <c r="H248" s="30" t="str">
        <f>IF($A248="","",VLOOKUP($A248,bdpot,3,0))</f>
        <v/>
      </c>
      <c r="I248" s="1" t="str">
        <f>IF(ISNUMBER(A248),VLOOKUP(A248,'Info clients'!$Y:$Z,2,FALSE),"")</f>
        <v/>
      </c>
    </row>
    <row r="249" spans="1:9" ht="18.5">
      <c r="A249" s="16">
        <v>235241</v>
      </c>
      <c r="B249" s="11">
        <f>IF(ISNUMBER(A249),VLOOKUP(A249,'Info clients'!$A:$B,2,FALSE),"")</f>
        <v>0</v>
      </c>
      <c r="C249" s="17"/>
      <c r="D249" s="17"/>
      <c r="E249" s="17"/>
      <c r="F249" s="17"/>
      <c r="G249" s="30">
        <f ca="1">IF(A249="","",VLOOKUP(A249,bdpot,2,0))</f>
        <v>2000</v>
      </c>
      <c r="H249" s="30">
        <f ca="1">IF($A249="","",VLOOKUP($A249,bdpot,3,0))</f>
        <v>8</v>
      </c>
      <c r="I249" s="1">
        <f>IF(ISNUMBER(A249),VLOOKUP(A249,'Info clients'!$Y:$Z,2,FALSE),"")</f>
        <v>8</v>
      </c>
    </row>
    <row r="250" spans="1:9" ht="18.5">
      <c r="A250" s="16"/>
      <c r="B250" s="11" t="str">
        <f>IF(ISNUMBER(A250),VLOOKUP(A250,'Info clients'!$A:$B,2,FALSE),"")</f>
        <v/>
      </c>
      <c r="C250" s="17"/>
      <c r="D250" s="17"/>
      <c r="E250" s="17"/>
      <c r="F250" s="17"/>
      <c r="G250" s="30" t="str">
        <f>IF(A250="","",VLOOKUP(A250,bdpot,2,0))</f>
        <v/>
      </c>
      <c r="H250" s="30" t="str">
        <f>IF($A250="","",VLOOKUP($A250,bdpot,3,0))</f>
        <v/>
      </c>
      <c r="I250" s="1" t="str">
        <f>IF(ISNUMBER(A250),VLOOKUP(A250,'Info clients'!$Y:$Z,2,FALSE),"")</f>
        <v/>
      </c>
    </row>
    <row r="251" spans="1:9" ht="18.5">
      <c r="A251" s="16"/>
      <c r="B251" s="11" t="str">
        <f>IF(ISNUMBER(A251),VLOOKUP(A251,'Info clients'!$A:$B,2,FALSE),"")</f>
        <v/>
      </c>
      <c r="C251" s="17"/>
      <c r="D251" s="17"/>
      <c r="E251" s="17"/>
      <c r="F251" s="17"/>
      <c r="G251" s="30" t="str">
        <f>IF(A251="","",VLOOKUP(A251,bdpot,2,0))</f>
        <v/>
      </c>
      <c r="H251" s="30" t="str">
        <f>IF($A251="","",VLOOKUP($A251,bdpot,3,0))</f>
        <v/>
      </c>
      <c r="I251" s="1" t="str">
        <f>IF(ISNUMBER(A251),VLOOKUP(A251,'Info clients'!$Y:$Z,2,FALSE),"")</f>
        <v/>
      </c>
    </row>
    <row r="252" spans="1:9" ht="18.5">
      <c r="A252" s="16"/>
      <c r="B252" s="11" t="str">
        <f>IF(ISNUMBER(A252),VLOOKUP(A252,'Info clients'!$A:$B,2,FALSE),"")</f>
        <v/>
      </c>
      <c r="C252" s="17"/>
      <c r="D252" s="17"/>
      <c r="E252" s="17"/>
      <c r="F252" s="17"/>
      <c r="G252" s="30" t="str">
        <f>IF(A252="","",VLOOKUP(A252,bdpot,2,0))</f>
        <v/>
      </c>
      <c r="H252" s="30" t="str">
        <f>IF($A252="","",VLOOKUP($A252,bdpot,3,0))</f>
        <v/>
      </c>
      <c r="I252" s="1" t="str">
        <f>IF(ISNUMBER(A252),VLOOKUP(A252,'Info clients'!$Y:$Z,2,FALSE),"")</f>
        <v/>
      </c>
    </row>
    <row r="253" spans="1:9" ht="18.5">
      <c r="A253" s="16"/>
      <c r="B253" s="11" t="str">
        <f>IF(ISNUMBER(A253),VLOOKUP(A253,'Info clients'!$A:$B,2,FALSE),"")</f>
        <v/>
      </c>
      <c r="C253" s="17"/>
      <c r="D253" s="17"/>
      <c r="E253" s="17"/>
      <c r="F253" s="17"/>
      <c r="G253" s="30" t="str">
        <f>IF(A253="","",VLOOKUP(A253,bdpot,2,0))</f>
        <v/>
      </c>
      <c r="H253" s="30" t="str">
        <f>IF($A253="","",VLOOKUP($A253,bdpot,3,0))</f>
        <v/>
      </c>
      <c r="I253" s="1" t="str">
        <f>IF(ISNUMBER(A253),VLOOKUP(A253,'Info clients'!$Y:$Z,2,FALSE),"")</f>
        <v/>
      </c>
    </row>
    <row r="254" spans="1:9" ht="18.5">
      <c r="A254" s="16"/>
      <c r="B254" s="11" t="str">
        <f>IF(ISNUMBER(A254),VLOOKUP(A254,'Info clients'!$A:$B,2,FALSE),"")</f>
        <v/>
      </c>
      <c r="C254" s="17"/>
      <c r="D254" s="17"/>
      <c r="E254" s="17"/>
      <c r="F254" s="17"/>
      <c r="G254" s="30" t="str">
        <f>IF(A254="","",VLOOKUP(A254,bdpot,2,0))</f>
        <v/>
      </c>
      <c r="H254" s="30" t="str">
        <f>IF($A254="","",VLOOKUP($A254,bdpot,3,0))</f>
        <v/>
      </c>
      <c r="I254" s="1" t="str">
        <f>IF(ISNUMBER(A254),VLOOKUP(A254,'Info clients'!$Y:$Z,2,FALSE),"")</f>
        <v/>
      </c>
    </row>
    <row r="255" spans="1:9" ht="18.5">
      <c r="A255" s="16"/>
      <c r="B255" s="11" t="str">
        <f>IF(ISNUMBER(A255),VLOOKUP(A255,'Info clients'!$A:$B,2,FALSE),"")</f>
        <v/>
      </c>
      <c r="C255" s="17"/>
      <c r="D255" s="17"/>
      <c r="E255" s="17"/>
      <c r="F255" s="17"/>
      <c r="G255" s="30" t="str">
        <f>IF(A255="","",VLOOKUP(A255,bdpot,2,0))</f>
        <v/>
      </c>
      <c r="H255" s="30" t="str">
        <f>IF($A255="","",VLOOKUP($A255,bdpot,3,0))</f>
        <v/>
      </c>
      <c r="I255" s="1" t="str">
        <f>IF(ISNUMBER(A255),VLOOKUP(A255,'Info clients'!$Y:$Z,2,FALSE),"")</f>
        <v/>
      </c>
    </row>
    <row r="256" spans="1:9" ht="18.5">
      <c r="A256" s="16"/>
      <c r="B256" s="11" t="str">
        <f>IF(ISNUMBER(A256),VLOOKUP(A256,'Info clients'!$A:$B,2,FALSE),"")</f>
        <v/>
      </c>
      <c r="C256" s="17"/>
      <c r="D256" s="17"/>
      <c r="E256" s="17"/>
      <c r="F256" s="17"/>
      <c r="G256" s="30" t="str">
        <f>IF(A256="","",VLOOKUP(A256,bdpot,2,0))</f>
        <v/>
      </c>
      <c r="H256" s="30" t="str">
        <f>IF($A256="","",VLOOKUP($A256,bdpot,3,0))</f>
        <v/>
      </c>
      <c r="I256" s="1" t="str">
        <f>IF(ISNUMBER(A256),VLOOKUP(A256,'Info clients'!$Y:$Z,2,FALSE),"")</f>
        <v/>
      </c>
    </row>
    <row r="257" spans="1:9" ht="18.5">
      <c r="A257" s="16"/>
      <c r="B257" s="11" t="str">
        <f>IF(ISNUMBER(A257),VLOOKUP(A257,'Info clients'!$A:$B,2,FALSE),"")</f>
        <v/>
      </c>
      <c r="C257" s="17"/>
      <c r="D257" s="17"/>
      <c r="E257" s="17"/>
      <c r="F257" s="17"/>
      <c r="G257" s="30" t="str">
        <f>IF(A257="","",VLOOKUP(A257,bdpot,2,0))</f>
        <v/>
      </c>
      <c r="H257" s="30" t="str">
        <f>IF($A257="","",VLOOKUP($A257,bdpot,3,0))</f>
        <v/>
      </c>
      <c r="I257" s="1" t="str">
        <f>IF(ISNUMBER(A257),VLOOKUP(A257,'Info clients'!$Y:$Z,2,FALSE),"")</f>
        <v/>
      </c>
    </row>
    <row r="258" spans="1:9" ht="18.5">
      <c r="A258" s="16"/>
      <c r="B258" s="11" t="str">
        <f>IF(ISNUMBER(A258),VLOOKUP(A258,'Info clients'!$A:$B,2,FALSE),"")</f>
        <v/>
      </c>
      <c r="C258" s="17"/>
      <c r="D258" s="17"/>
      <c r="E258" s="17"/>
      <c r="F258" s="17"/>
      <c r="G258" s="30" t="str">
        <f>IF(A258="","",VLOOKUP(A258,bdpot,2,0))</f>
        <v/>
      </c>
      <c r="H258" s="30" t="str">
        <f>IF($A258="","",VLOOKUP($A258,bdpot,3,0))</f>
        <v/>
      </c>
      <c r="I258" s="1" t="str">
        <f>IF(ISNUMBER(A258),VLOOKUP(A258,'Info clients'!$Y:$Z,2,FALSE),"")</f>
        <v/>
      </c>
    </row>
    <row r="259" spans="1:9" ht="18.5">
      <c r="A259" s="16"/>
      <c r="B259" s="11" t="str">
        <f>IF(ISNUMBER(A259),VLOOKUP(A259,'Info clients'!$A:$B,2,FALSE),"")</f>
        <v/>
      </c>
      <c r="C259" s="17"/>
      <c r="D259" s="17"/>
      <c r="E259" s="17"/>
      <c r="F259" s="17"/>
      <c r="G259" s="30" t="str">
        <f>IF(A259="","",VLOOKUP(A259,bdpot,2,0))</f>
        <v/>
      </c>
      <c r="H259" s="30" t="str">
        <f>IF($A259="","",VLOOKUP($A259,bdpot,3,0))</f>
        <v/>
      </c>
      <c r="I259" s="1" t="str">
        <f>IF(ISNUMBER(A259),VLOOKUP(A259,'Info clients'!$Y:$Z,2,FALSE),"")</f>
        <v/>
      </c>
    </row>
    <row r="260" spans="1:9" ht="18.5">
      <c r="A260" s="16"/>
      <c r="B260" s="12" t="str">
        <f>IF(ISNUMBER(A260),VLOOKUP(A260,'Info clients'!$A:$B,2,FALSE),"")</f>
        <v/>
      </c>
      <c r="C260" s="18"/>
      <c r="D260" s="18"/>
      <c r="E260" s="18"/>
      <c r="F260" s="18"/>
      <c r="G260" s="30" t="str">
        <f>IF(A260="","",VLOOKUP(A260,bdpot,2,0))</f>
        <v/>
      </c>
      <c r="H260" s="30" t="str">
        <f>IF($A260="","",VLOOKUP($A260,bdpot,3,0))</f>
        <v/>
      </c>
      <c r="I260" s="8" t="str">
        <f>IF(ISNUMBER(A260),VLOOKUP(A260,'Info clients'!$Y:$Z,2,FALSE),"")</f>
        <v/>
      </c>
    </row>
    <row r="261" spans="1:9" ht="18.5">
      <c r="A261" s="20"/>
      <c r="B261" s="13" t="str">
        <f>IF(ISNUMBER(A261),VLOOKUP(A261,'Info clients'!$A:$B,2,FALSE),"")</f>
        <v/>
      </c>
      <c r="C261" s="20"/>
      <c r="D261" s="20"/>
      <c r="E261" s="20"/>
      <c r="F261" s="20"/>
      <c r="G261" s="7"/>
      <c r="H261" s="7"/>
      <c r="I261" s="3" t="str">
        <f>IF(ISNUMBER(A261),VLOOKUP(A261,'Info clients'!$Y:$Z,2,FALSE),"")</f>
        <v/>
      </c>
    </row>
    <row r="262" spans="1:9" ht="18.5">
      <c r="A262" s="19"/>
      <c r="B262" s="13" t="str">
        <f>IF(ISNUMBER(A262),VLOOKUP(A262,'Info clients'!$A:$B,2,FALSE),"")</f>
        <v/>
      </c>
      <c r="C262" s="19"/>
      <c r="D262" s="19"/>
      <c r="E262" s="19"/>
      <c r="F262" s="19"/>
      <c r="G262" s="3"/>
      <c r="H262" s="3"/>
      <c r="I262" s="3" t="str">
        <f>IF(ISNUMBER(A262),VLOOKUP(A262,'Info clients'!$Y:$Z,2,FALSE),"")</f>
        <v/>
      </c>
    </row>
    <row r="263" spans="1:9" ht="18.5">
      <c r="A263" s="19"/>
      <c r="B263" s="13" t="str">
        <f>IF(ISNUMBER(A263),VLOOKUP(A263,'Info clients'!$A:$B,2,FALSE),"")</f>
        <v/>
      </c>
      <c r="C263" s="19"/>
      <c r="D263" s="19"/>
      <c r="E263" s="19"/>
      <c r="F263" s="19"/>
      <c r="G263" s="3"/>
      <c r="H263" s="3"/>
      <c r="I263" s="3" t="str">
        <f>IF(ISNUMBER(A263),VLOOKUP(A263,'Info clients'!$Y:$Z,2,FALSE),"")</f>
        <v/>
      </c>
    </row>
    <row r="264" spans="1:9" ht="18.5">
      <c r="A264" s="19"/>
      <c r="B264" s="13" t="str">
        <f>IF(ISNUMBER(A264),VLOOKUP(A264,'Info clients'!$A:$B,2,FALSE),"")</f>
        <v/>
      </c>
      <c r="C264" s="19"/>
      <c r="D264" s="19"/>
      <c r="E264" s="19"/>
      <c r="F264" s="19"/>
      <c r="G264" s="3"/>
      <c r="H264" s="3"/>
      <c r="I264" s="3" t="str">
        <f>IF(ISNUMBER(A264),VLOOKUP(A264,'Info clients'!$Y:$Z,2,FALSE),"")</f>
        <v/>
      </c>
    </row>
    <row r="265" spans="1:9" ht="18.5">
      <c r="A265" s="19"/>
      <c r="B265" s="13" t="str">
        <f>IF(ISNUMBER(A265),VLOOKUP(A265,'Info clients'!$A:$B,2,FALSE),"")</f>
        <v/>
      </c>
      <c r="C265" s="19"/>
      <c r="D265" s="19"/>
      <c r="E265" s="19"/>
      <c r="F265" s="19"/>
      <c r="G265" s="3"/>
      <c r="H265" s="3"/>
      <c r="I265" s="3" t="str">
        <f>IF(ISNUMBER(A265),VLOOKUP(A265,'Info clients'!$Y:$Z,2,FALSE),"")</f>
        <v/>
      </c>
    </row>
    <row r="266" spans="1:9" ht="18.5">
      <c r="A266" s="19"/>
      <c r="B266" s="13" t="str">
        <f>IF(ISNUMBER(A266),VLOOKUP(A266,'Info clients'!$A:$B,2,FALSE),"")</f>
        <v/>
      </c>
      <c r="C266" s="19"/>
      <c r="D266" s="19"/>
      <c r="E266" s="19"/>
      <c r="F266" s="19"/>
      <c r="G266" s="3"/>
      <c r="H266" s="3"/>
      <c r="I266" s="3" t="str">
        <f>IF(ISNUMBER(A266),VLOOKUP(A266,'Info clients'!$Y:$Z,2,FALSE),"")</f>
        <v/>
      </c>
    </row>
    <row r="267" spans="1:9" ht="18.5">
      <c r="A267" s="19"/>
      <c r="B267" s="13" t="str">
        <f>IF(ISNUMBER(A267),VLOOKUP(A267,'Info clients'!$A:$B,2,FALSE),"")</f>
        <v/>
      </c>
      <c r="C267" s="19"/>
      <c r="D267" s="19"/>
      <c r="E267" s="19"/>
      <c r="F267" s="19"/>
      <c r="G267" s="3"/>
      <c r="H267" s="3"/>
      <c r="I267" s="3" t="str">
        <f>IF(ISNUMBER(A267),VLOOKUP(A267,'Info clients'!$Y:$Z,2,FALSE),"")</f>
        <v/>
      </c>
    </row>
    <row r="268" spans="1:9" ht="18.5">
      <c r="A268" s="19"/>
      <c r="B268" s="13" t="str">
        <f>IF(ISNUMBER(A268),VLOOKUP(A268,'Info clients'!$A:$B,2,FALSE),"")</f>
        <v/>
      </c>
      <c r="C268" s="19"/>
      <c r="D268" s="19"/>
      <c r="E268" s="19"/>
      <c r="F268" s="19"/>
      <c r="G268" s="3"/>
      <c r="H268" s="3"/>
      <c r="I268" s="3" t="str">
        <f>IF(ISNUMBER(A268),VLOOKUP(A268,'Info clients'!$Y:$Z,2,FALSE),"")</f>
        <v/>
      </c>
    </row>
    <row r="269" spans="1:9" ht="18.5">
      <c r="A269" s="19"/>
      <c r="B269" s="13" t="str">
        <f>IF(ISNUMBER(A269),VLOOKUP(A269,'Info clients'!$A:$B,2,FALSE),"")</f>
        <v/>
      </c>
      <c r="C269" s="19"/>
      <c r="D269" s="19"/>
      <c r="E269" s="19"/>
      <c r="F269" s="19"/>
      <c r="G269" s="3"/>
      <c r="H269" s="3"/>
      <c r="I269" s="3" t="str">
        <f>IF(ISNUMBER(A269),VLOOKUP(A269,'Info clients'!$Y:$Z,2,FALSE),"")</f>
        <v/>
      </c>
    </row>
    <row r="270" spans="1:9" ht="18.5">
      <c r="A270" s="19"/>
      <c r="B270" s="13" t="str">
        <f>IF(ISNUMBER(A270),VLOOKUP(A270,'Info clients'!$A:$B,2,FALSE),"")</f>
        <v/>
      </c>
      <c r="C270" s="19"/>
      <c r="D270" s="19"/>
      <c r="E270" s="19"/>
      <c r="F270" s="19"/>
      <c r="G270" s="3"/>
      <c r="H270" s="3"/>
      <c r="I270" s="3" t="str">
        <f>IF(ISNUMBER(A270),VLOOKUP(A270,'Info clients'!$Y:$Z,2,FALSE),"")</f>
        <v/>
      </c>
    </row>
    <row r="271" spans="1:9" ht="18.5">
      <c r="A271" s="19"/>
      <c r="B271" s="13" t="str">
        <f>IF(ISNUMBER(A271),VLOOKUP(A271,'Info clients'!$A:$B,2,FALSE),"")</f>
        <v/>
      </c>
      <c r="C271" s="19"/>
      <c r="D271" s="19"/>
      <c r="E271" s="19"/>
      <c r="F271" s="19"/>
      <c r="G271" s="3"/>
      <c r="H271" s="3"/>
      <c r="I271" s="3" t="str">
        <f>IF(ISNUMBER(A271),VLOOKUP(A271,'Info clients'!$Y:$Z,2,FALSE),"")</f>
        <v/>
      </c>
    </row>
    <row r="272" spans="1:9" ht="18.5">
      <c r="A272" s="19"/>
      <c r="B272" s="13" t="str">
        <f>IF(ISNUMBER(A272),VLOOKUP(A272,'Info clients'!$A:$B,2,FALSE),"")</f>
        <v/>
      </c>
      <c r="C272" s="19"/>
      <c r="D272" s="19"/>
      <c r="E272" s="19"/>
      <c r="F272" s="19"/>
      <c r="G272" s="3"/>
      <c r="H272" s="3"/>
      <c r="I272" s="3" t="str">
        <f>IF(ISNUMBER(A272),VLOOKUP(A272,'Info clients'!$Y:$Z,2,FALSE),"")</f>
        <v/>
      </c>
    </row>
    <row r="273" spans="1:9" ht="19" thickBot="1">
      <c r="A273" s="19"/>
      <c r="B273" s="13" t="str">
        <f>IF(ISNUMBER(A273),VLOOKUP(A273,'Info clients'!$A:$B,2,FALSE),"")</f>
        <v/>
      </c>
      <c r="C273" s="19"/>
      <c r="D273" s="19"/>
      <c r="E273" s="19"/>
      <c r="F273" s="19"/>
      <c r="G273" s="3"/>
      <c r="H273" s="3"/>
      <c r="I273" s="3" t="str">
        <f>IF(ISNUMBER(A273),VLOOKUP(A273,'Info clients'!$Y:$Z,2,FALSE),"")</f>
        <v/>
      </c>
    </row>
    <row r="274" spans="1:9" ht="19.5" thickTop="1" thickBot="1">
      <c r="A274" s="27" t="str">
        <f ca="1">INDEX(joursem,SUMPRODUCT(MAX((bdd=SMALL(bdd,11))*ROW(bdd)-9)),SUMPRODUCT(MAX((bdd=SMALL(bdd,11))*COLUMN(bdd)-2)))</f>
        <v>mercredi S 4</v>
      </c>
      <c r="B274" s="10"/>
      <c r="C274" s="15"/>
      <c r="D274" s="15"/>
      <c r="E274" s="15"/>
      <c r="F274" s="15"/>
      <c r="G274" s="2"/>
      <c r="H274" s="2"/>
      <c r="I274" s="2"/>
    </row>
    <row r="275" spans="1:9" ht="19.5" thickTop="1" thickBot="1">
      <c r="A275" s="15" t="s">
        <v>0</v>
      </c>
      <c r="B275" s="10" t="s">
        <v>1</v>
      </c>
      <c r="C275" s="15" t="s">
        <v>2</v>
      </c>
      <c r="D275" s="15" t="s">
        <v>3</v>
      </c>
      <c r="E275" s="15" t="s">
        <v>4</v>
      </c>
      <c r="F275" s="15" t="s">
        <v>5</v>
      </c>
      <c r="G275" s="5" t="s">
        <v>6</v>
      </c>
      <c r="H275" s="5" t="s">
        <v>21</v>
      </c>
      <c r="I275" s="5" t="s">
        <v>28</v>
      </c>
    </row>
    <row r="276" spans="1:9" ht="19" thickTop="1">
      <c r="A276" s="16"/>
      <c r="B276" s="11" t="str">
        <f>IF(ISNUMBER(A276),VLOOKUP(A276,'Info clients'!$A:$B,2,FALSE),"")</f>
        <v/>
      </c>
      <c r="C276" s="16"/>
      <c r="D276" s="16"/>
      <c r="E276" s="16"/>
      <c r="F276" s="16"/>
      <c r="G276" s="30" t="str">
        <f>IF($A276="","",VLOOKUP($A276,bdpot,2,0))</f>
        <v/>
      </c>
      <c r="H276" s="30" t="str">
        <f>IF($A276="","",VLOOKUP($A276,bdpot,3,0))</f>
        <v/>
      </c>
      <c r="I276" s="1" t="str">
        <f>IF(ISNUMBER(A276),VLOOKUP(A276,'Info clients'!$Y:$Z,2,FALSE),"")</f>
        <v/>
      </c>
    </row>
    <row r="277" spans="1:9" ht="18.5">
      <c r="A277" s="16">
        <v>314528</v>
      </c>
      <c r="B277" s="11">
        <f>IF(ISNUMBER(A277),VLOOKUP(A277,'Info clients'!$A:$B,2,FALSE),"")</f>
        <v>0</v>
      </c>
      <c r="C277" s="17"/>
      <c r="D277" s="17"/>
      <c r="E277" s="17"/>
      <c r="F277" s="17"/>
      <c r="G277" s="30">
        <f ca="1">IF(A277="","",VLOOKUP(A277,bdpot,2,0))</f>
        <v>2000</v>
      </c>
      <c r="H277" s="30">
        <f ca="1">IF($A277="","",VLOOKUP($A277,bdpot,3,0))</f>
        <v>24</v>
      </c>
      <c r="I277" s="1">
        <f>IF(ISNUMBER(A277),VLOOKUP(A277,'Info clients'!$Y:$Z,2,FALSE),"")</f>
        <v>24</v>
      </c>
    </row>
    <row r="278" spans="1:9" ht="18.5">
      <c r="A278" s="16"/>
      <c r="B278" s="11" t="str">
        <f>IF(ISNUMBER(A278),VLOOKUP(A278,'Info clients'!$A:$B,2,FALSE),"")</f>
        <v/>
      </c>
      <c r="C278" s="17"/>
      <c r="D278" s="17"/>
      <c r="E278" s="17"/>
      <c r="F278" s="17"/>
      <c r="G278" s="30" t="str">
        <f>IF(A278="","",VLOOKUP(A278,bdpot,2,0))</f>
        <v/>
      </c>
      <c r="H278" s="30" t="str">
        <f>IF($A278="","",VLOOKUP($A278,bdpot,3,0))</f>
        <v/>
      </c>
      <c r="I278" s="1" t="str">
        <f>IF(ISNUMBER(A278),VLOOKUP(A278,'Info clients'!$Y:$Z,2,FALSE),"")</f>
        <v/>
      </c>
    </row>
    <row r="279" spans="1:9" ht="18.5">
      <c r="A279" s="16"/>
      <c r="B279" s="11" t="str">
        <f>IF(ISNUMBER(A279),VLOOKUP(A279,'Info clients'!$A:$B,2,FALSE),"")</f>
        <v/>
      </c>
      <c r="C279" s="17"/>
      <c r="D279" s="17"/>
      <c r="E279" s="17"/>
      <c r="F279" s="17"/>
      <c r="G279" s="30" t="str">
        <f>IF(A279="","",VLOOKUP(A279,bdpot,2,0))</f>
        <v/>
      </c>
      <c r="H279" s="30" t="str">
        <f>IF($A279="","",VLOOKUP($A279,bdpot,3,0))</f>
        <v/>
      </c>
      <c r="I279" s="1" t="str">
        <f>IF(ISNUMBER(A279),VLOOKUP(A279,'Info clients'!$Y:$Z,2,FALSE),"")</f>
        <v/>
      </c>
    </row>
    <row r="280" spans="1:9" ht="18.5">
      <c r="A280" s="16"/>
      <c r="B280" s="11" t="str">
        <f>IF(ISNUMBER(A280),VLOOKUP(A280,'Info clients'!$A:$B,2,FALSE),"")</f>
        <v/>
      </c>
      <c r="C280" s="17"/>
      <c r="D280" s="17"/>
      <c r="E280" s="17"/>
      <c r="F280" s="17"/>
      <c r="G280" s="30" t="str">
        <f>IF(A280="","",VLOOKUP(A280,bdpot,2,0))</f>
        <v/>
      </c>
      <c r="H280" s="30" t="str">
        <f>IF($A280="","",VLOOKUP($A280,bdpot,3,0))</f>
        <v/>
      </c>
      <c r="I280" s="1" t="str">
        <f>IF(ISNUMBER(A280),VLOOKUP(A280,'Info clients'!$Y:$Z,2,FALSE),"")</f>
        <v/>
      </c>
    </row>
    <row r="281" spans="1:9" ht="18.5">
      <c r="A281" s="16"/>
      <c r="B281" s="11" t="str">
        <f>IF(ISNUMBER(A281),VLOOKUP(A281,'Info clients'!$A:$B,2,FALSE),"")</f>
        <v/>
      </c>
      <c r="C281" s="17"/>
      <c r="D281" s="17"/>
      <c r="E281" s="17"/>
      <c r="F281" s="17"/>
      <c r="G281" s="30" t="str">
        <f>IF(A281="","",VLOOKUP(A281,bdpot,2,0))</f>
        <v/>
      </c>
      <c r="H281" s="30" t="str">
        <f>IF($A281="","",VLOOKUP($A281,bdpot,3,0))</f>
        <v/>
      </c>
      <c r="I281" s="1" t="str">
        <f>IF(ISNUMBER(A281),VLOOKUP(A281,'Info clients'!$Y:$Z,2,FALSE),"")</f>
        <v/>
      </c>
    </row>
    <row r="282" spans="1:9" ht="18.5">
      <c r="A282" s="16"/>
      <c r="B282" s="11" t="str">
        <f>IF(ISNUMBER(A282),VLOOKUP(A282,'Info clients'!$A:$B,2,FALSE),"")</f>
        <v/>
      </c>
      <c r="C282" s="17"/>
      <c r="D282" s="17"/>
      <c r="E282" s="17"/>
      <c r="F282" s="17"/>
      <c r="G282" s="30" t="str">
        <f>IF(A282="","",VLOOKUP(A282,bdpot,2,0))</f>
        <v/>
      </c>
      <c r="H282" s="30" t="str">
        <f>IF($A282="","",VLOOKUP($A282,bdpot,3,0))</f>
        <v/>
      </c>
      <c r="I282" s="1" t="str">
        <f>IF(ISNUMBER(A282),VLOOKUP(A282,'Info clients'!$Y:$Z,2,FALSE),"")</f>
        <v/>
      </c>
    </row>
    <row r="283" spans="1:9" ht="18.5">
      <c r="A283" s="16"/>
      <c r="B283" s="11" t="str">
        <f>IF(ISNUMBER(A283),VLOOKUP(A283,'Info clients'!$A:$B,2,FALSE),"")</f>
        <v/>
      </c>
      <c r="C283" s="17"/>
      <c r="D283" s="17"/>
      <c r="E283" s="17"/>
      <c r="F283" s="17"/>
      <c r="G283" s="30" t="str">
        <f>IF(A283="","",VLOOKUP(A283,bdpot,2,0))</f>
        <v/>
      </c>
      <c r="H283" s="30" t="str">
        <f>IF($A283="","",VLOOKUP($A283,bdpot,3,0))</f>
        <v/>
      </c>
      <c r="I283" s="1" t="str">
        <f>IF(ISNUMBER(A283),VLOOKUP(A283,'Info clients'!$Y:$Z,2,FALSE),"")</f>
        <v/>
      </c>
    </row>
    <row r="284" spans="1:9" ht="18.5">
      <c r="A284" s="16"/>
      <c r="B284" s="11" t="str">
        <f>IF(ISNUMBER(A284),VLOOKUP(A284,'Info clients'!$A:$B,2,FALSE),"")</f>
        <v/>
      </c>
      <c r="C284" s="17"/>
      <c r="D284" s="17"/>
      <c r="E284" s="17"/>
      <c r="F284" s="17"/>
      <c r="G284" s="30" t="str">
        <f>IF(A284="","",VLOOKUP(A284,bdpot,2,0))</f>
        <v/>
      </c>
      <c r="H284" s="30" t="str">
        <f>IF($A284="","",VLOOKUP($A284,bdpot,3,0))</f>
        <v/>
      </c>
      <c r="I284" s="1" t="str">
        <f>IF(ISNUMBER(A284),VLOOKUP(A284,'Info clients'!$Y:$Z,2,FALSE),"")</f>
        <v/>
      </c>
    </row>
    <row r="285" spans="1:9" ht="18.5">
      <c r="A285" s="16"/>
      <c r="B285" s="11" t="str">
        <f>IF(ISNUMBER(A285),VLOOKUP(A285,'Info clients'!$A:$B,2,FALSE),"")</f>
        <v/>
      </c>
      <c r="C285" s="17"/>
      <c r="D285" s="17"/>
      <c r="E285" s="17"/>
      <c r="F285" s="17"/>
      <c r="G285" s="30" t="str">
        <f>IF(A285="","",VLOOKUP(A285,bdpot,2,0))</f>
        <v/>
      </c>
      <c r="H285" s="30" t="str">
        <f>IF($A285="","",VLOOKUP($A285,bdpot,3,0))</f>
        <v/>
      </c>
      <c r="I285" s="1" t="str">
        <f>IF(ISNUMBER(A285),VLOOKUP(A285,'Info clients'!$Y:$Z,2,FALSE),"")</f>
        <v/>
      </c>
    </row>
    <row r="286" spans="1:9" ht="18.5">
      <c r="A286" s="16"/>
      <c r="B286" s="11" t="str">
        <f>IF(ISNUMBER(A286),VLOOKUP(A286,'Info clients'!$A:$B,2,FALSE),"")</f>
        <v/>
      </c>
      <c r="C286" s="17"/>
      <c r="D286" s="17"/>
      <c r="E286" s="17"/>
      <c r="F286" s="17"/>
      <c r="G286" s="30" t="str">
        <f>IF(A286="","",VLOOKUP(A286,bdpot,2,0))</f>
        <v/>
      </c>
      <c r="H286" s="30" t="str">
        <f>IF($A286="","",VLOOKUP($A286,bdpot,3,0))</f>
        <v/>
      </c>
      <c r="I286" s="1" t="str">
        <f>IF(ISNUMBER(A286),VLOOKUP(A286,'Info clients'!$Y:$Z,2,FALSE),"")</f>
        <v/>
      </c>
    </row>
    <row r="287" spans="1:9" ht="18.5">
      <c r="A287" s="16"/>
      <c r="B287" s="11" t="str">
        <f>IF(ISNUMBER(A287),VLOOKUP(A287,'Info clients'!$A:$B,2,FALSE),"")</f>
        <v/>
      </c>
      <c r="C287" s="17"/>
      <c r="D287" s="17"/>
      <c r="E287" s="17"/>
      <c r="F287" s="17"/>
      <c r="G287" s="30" t="str">
        <f>IF(A287="","",VLOOKUP(A287,bdpot,2,0))</f>
        <v/>
      </c>
      <c r="H287" s="30" t="str">
        <f>IF($A287="","",VLOOKUP($A287,bdpot,3,0))</f>
        <v/>
      </c>
      <c r="I287" s="1" t="str">
        <f>IF(ISNUMBER(A287),VLOOKUP(A287,'Info clients'!$Y:$Z,2,FALSE),"")</f>
        <v/>
      </c>
    </row>
    <row r="288" spans="1:9" ht="18.5">
      <c r="A288" s="16"/>
      <c r="B288" s="11" t="str">
        <f>IF(ISNUMBER(A288),VLOOKUP(A288,'Info clients'!$A:$B,2,FALSE),"")</f>
        <v/>
      </c>
      <c r="C288" s="17"/>
      <c r="D288" s="17"/>
      <c r="E288" s="17"/>
      <c r="F288" s="17"/>
      <c r="G288" s="30" t="str">
        <f>IF(A288="","",VLOOKUP(A288,bdpot,2,0))</f>
        <v/>
      </c>
      <c r="H288" s="30" t="str">
        <f>IF($A288="","",VLOOKUP($A288,bdpot,3,0))</f>
        <v/>
      </c>
      <c r="I288" s="1" t="str">
        <f>IF(ISNUMBER(A288),VLOOKUP(A288,'Info clients'!$Y:$Z,2,FALSE),"")</f>
        <v/>
      </c>
    </row>
    <row r="289" spans="1:9" ht="18.5">
      <c r="A289" s="16"/>
      <c r="B289" s="12" t="str">
        <f>IF(ISNUMBER(A289),VLOOKUP(A289,'Info clients'!$A:$B,2,FALSE),"")</f>
        <v/>
      </c>
      <c r="C289" s="18"/>
      <c r="D289" s="18"/>
      <c r="E289" s="18"/>
      <c r="F289" s="18"/>
      <c r="G289" s="30" t="str">
        <f>IF(A289="","",VLOOKUP(A289,bdpot,2,0))</f>
        <v/>
      </c>
      <c r="H289" s="30" t="str">
        <f>IF($A289="","",VLOOKUP($A289,bdpot,3,0))</f>
        <v/>
      </c>
      <c r="I289" s="8" t="str">
        <f>IF(ISNUMBER(A289),VLOOKUP(A289,'Info clients'!$Y:$Z,2,FALSE),"")</f>
        <v/>
      </c>
    </row>
    <row r="290" spans="1:9" ht="18.5">
      <c r="A290" s="20"/>
      <c r="B290" s="13" t="str">
        <f>IF(ISNUMBER(A290),VLOOKUP(A290,'Info clients'!$A:$B,2,FALSE),"")</f>
        <v/>
      </c>
      <c r="C290" s="20"/>
      <c r="D290" s="20"/>
      <c r="E290" s="20"/>
      <c r="F290" s="20"/>
      <c r="G290" s="7"/>
      <c r="H290" s="7"/>
      <c r="I290" s="3" t="str">
        <f>IF(ISNUMBER(A290),VLOOKUP(A290,'Info clients'!$Y:$Z,2,FALSE),"")</f>
        <v/>
      </c>
    </row>
    <row r="291" spans="1:9" ht="18.5">
      <c r="A291" s="19"/>
      <c r="B291" s="13" t="str">
        <f>IF(ISNUMBER(A291),VLOOKUP(A291,'Info clients'!$A:$B,2,FALSE),"")</f>
        <v/>
      </c>
      <c r="C291" s="19"/>
      <c r="D291" s="19"/>
      <c r="E291" s="19"/>
      <c r="F291" s="19"/>
      <c r="G291" s="3"/>
      <c r="H291" s="3"/>
      <c r="I291" s="3" t="str">
        <f>IF(ISNUMBER(A291),VLOOKUP(A291,'Info clients'!$Y:$Z,2,FALSE),"")</f>
        <v/>
      </c>
    </row>
    <row r="292" spans="1:9" ht="18.5">
      <c r="A292" s="19"/>
      <c r="B292" s="13" t="str">
        <f>IF(ISNUMBER(A292),VLOOKUP(A292,'Info clients'!$A:$B,2,FALSE),"")</f>
        <v/>
      </c>
      <c r="C292" s="19"/>
      <c r="D292" s="19"/>
      <c r="E292" s="19"/>
      <c r="F292" s="19"/>
      <c r="G292" s="3"/>
      <c r="H292" s="3"/>
      <c r="I292" s="3" t="str">
        <f>IF(ISNUMBER(A292),VLOOKUP(A292,'Info clients'!$Y:$Z,2,FALSE),"")</f>
        <v/>
      </c>
    </row>
    <row r="293" spans="1:9" ht="18.5">
      <c r="A293" s="19"/>
      <c r="B293" s="13" t="str">
        <f>IF(ISNUMBER(A293),VLOOKUP(A293,'Info clients'!$A:$B,2,FALSE),"")</f>
        <v/>
      </c>
      <c r="C293" s="19"/>
      <c r="D293" s="19"/>
      <c r="E293" s="19"/>
      <c r="F293" s="19"/>
      <c r="G293" s="3"/>
      <c r="H293" s="3"/>
      <c r="I293" s="3" t="str">
        <f>IF(ISNUMBER(A293),VLOOKUP(A293,'Info clients'!$Y:$Z,2,FALSE),"")</f>
        <v/>
      </c>
    </row>
    <row r="294" spans="1:9" ht="18.5">
      <c r="A294" s="19"/>
      <c r="B294" s="13" t="str">
        <f>IF(ISNUMBER(A294),VLOOKUP(A294,'Info clients'!$A:$B,2,FALSE),"")</f>
        <v/>
      </c>
      <c r="C294" s="19"/>
      <c r="D294" s="19"/>
      <c r="E294" s="19"/>
      <c r="F294" s="19"/>
      <c r="G294" s="3"/>
      <c r="H294" s="3"/>
      <c r="I294" s="3" t="str">
        <f>IF(ISNUMBER(A294),VLOOKUP(A294,'Info clients'!$Y:$Z,2,FALSE),"")</f>
        <v/>
      </c>
    </row>
    <row r="295" spans="1:9" ht="18.5">
      <c r="A295" s="19"/>
      <c r="B295" s="13" t="str">
        <f>IF(ISNUMBER(A295),VLOOKUP(A295,'Info clients'!$A:$B,2,FALSE),"")</f>
        <v/>
      </c>
      <c r="C295" s="19"/>
      <c r="D295" s="19"/>
      <c r="E295" s="19"/>
      <c r="F295" s="19"/>
      <c r="G295" s="3"/>
      <c r="H295" s="3"/>
      <c r="I295" s="3" t="str">
        <f>IF(ISNUMBER(A295),VLOOKUP(A295,'Info clients'!$Y:$Z,2,FALSE),"")</f>
        <v/>
      </c>
    </row>
    <row r="296" spans="1:9" ht="18.5">
      <c r="A296" s="19"/>
      <c r="B296" s="13" t="str">
        <f>IF(ISNUMBER(A296),VLOOKUP(A296,'Info clients'!$A:$B,2,FALSE),"")</f>
        <v/>
      </c>
      <c r="C296" s="19"/>
      <c r="D296" s="19"/>
      <c r="E296" s="19"/>
      <c r="F296" s="19"/>
      <c r="G296" s="3"/>
      <c r="H296" s="3"/>
      <c r="I296" s="3" t="str">
        <f>IF(ISNUMBER(A296),VLOOKUP(A296,'Info clients'!$Y:$Z,2,FALSE),"")</f>
        <v/>
      </c>
    </row>
    <row r="297" spans="1:9" ht="18.5">
      <c r="A297" s="19"/>
      <c r="B297" s="13" t="str">
        <f>IF(ISNUMBER(A297),VLOOKUP(A297,'Info clients'!$A:$B,2,FALSE),"")</f>
        <v/>
      </c>
      <c r="C297" s="19"/>
      <c r="D297" s="19"/>
      <c r="E297" s="19"/>
      <c r="F297" s="19"/>
      <c r="G297" s="3"/>
      <c r="H297" s="3"/>
      <c r="I297" s="3" t="str">
        <f>IF(ISNUMBER(A297),VLOOKUP(A297,'Info clients'!$Y:$Z,2,FALSE),"")</f>
        <v/>
      </c>
    </row>
    <row r="298" spans="1:9" ht="18.5">
      <c r="A298" s="19"/>
      <c r="B298" s="13" t="str">
        <f>IF(ISNUMBER(A298),VLOOKUP(A298,'Info clients'!$A:$B,2,FALSE),"")</f>
        <v/>
      </c>
      <c r="C298" s="19"/>
      <c r="D298" s="19"/>
      <c r="E298" s="19"/>
      <c r="F298" s="19"/>
      <c r="G298" s="3"/>
      <c r="H298" s="3"/>
      <c r="I298" s="3" t="str">
        <f>IF(ISNUMBER(A298),VLOOKUP(A298,'Info clients'!$Y:$Z,2,FALSE),"")</f>
        <v/>
      </c>
    </row>
    <row r="299" spans="1:9" ht="18.5">
      <c r="A299" s="19"/>
      <c r="B299" s="13" t="str">
        <f>IF(ISNUMBER(A299),VLOOKUP(A299,'Info clients'!$A:$B,2,FALSE),"")</f>
        <v/>
      </c>
      <c r="C299" s="19"/>
      <c r="D299" s="19"/>
      <c r="E299" s="19"/>
      <c r="F299" s="19"/>
      <c r="G299" s="3"/>
      <c r="H299" s="3"/>
      <c r="I299" s="3" t="str">
        <f>IF(ISNUMBER(A299),VLOOKUP(A299,'Info clients'!$Y:$Z,2,FALSE),"")</f>
        <v/>
      </c>
    </row>
    <row r="300" spans="1:9" ht="19" thickBot="1">
      <c r="A300" s="19"/>
      <c r="B300" s="13" t="str">
        <f>IF(ISNUMBER(A300),VLOOKUP(A300,'Info clients'!$A:$B,2,FALSE),"")</f>
        <v/>
      </c>
      <c r="C300" s="19"/>
      <c r="D300" s="19"/>
      <c r="E300" s="19"/>
      <c r="F300" s="19"/>
      <c r="G300" s="3"/>
      <c r="H300" s="3"/>
      <c r="I300" s="3" t="str">
        <f>IF(ISNUMBER(A300),VLOOKUP(A300,'Info clients'!$Y:$Z,2,FALSE),"")</f>
        <v/>
      </c>
    </row>
    <row r="301" spans="1:9" ht="19.5" thickTop="1" thickBot="1">
      <c r="A301" s="27" t="str">
        <f ca="1">INDEX(joursem,SUMPRODUCT(MAX((bdd=SMALL(bdd,12))*ROW(bdd)-9)),SUMPRODUCT(MAX((bdd=SMALL(bdd,12))*COLUMN(bdd)-2)))</f>
        <v>mercredi S 5</v>
      </c>
      <c r="B301" s="10"/>
      <c r="C301" s="15"/>
      <c r="D301" s="15"/>
      <c r="E301" s="15"/>
      <c r="F301" s="15"/>
      <c r="G301" s="2"/>
      <c r="H301" s="2"/>
      <c r="I301" s="2"/>
    </row>
    <row r="302" spans="1:9" ht="19.5" thickTop="1" thickBot="1">
      <c r="A302" s="15" t="s">
        <v>0</v>
      </c>
      <c r="B302" s="10" t="s">
        <v>1</v>
      </c>
      <c r="C302" s="15" t="s">
        <v>2</v>
      </c>
      <c r="D302" s="15" t="s">
        <v>3</v>
      </c>
      <c r="E302" s="15" t="s">
        <v>4</v>
      </c>
      <c r="F302" s="15" t="s">
        <v>5</v>
      </c>
      <c r="G302" s="5" t="s">
        <v>6</v>
      </c>
      <c r="H302" s="5" t="s">
        <v>21</v>
      </c>
      <c r="I302" s="5" t="s">
        <v>28</v>
      </c>
    </row>
    <row r="303" spans="1:9" ht="19" thickTop="1">
      <c r="A303" s="16">
        <v>235241</v>
      </c>
      <c r="B303" s="11">
        <f>IF(ISNUMBER(A303),VLOOKUP(A303,'Info clients'!$A:$B,2,FALSE),"")</f>
        <v>0</v>
      </c>
      <c r="C303" s="16"/>
      <c r="D303" s="16"/>
      <c r="E303" s="16"/>
      <c r="F303" s="16"/>
      <c r="G303" s="30">
        <f ca="1">IF($A303="","",VLOOKUP($A303,bdpot,2,0))</f>
        <v>2000</v>
      </c>
      <c r="H303" s="30">
        <f ca="1">IF($A303="","",VLOOKUP($A303,bdpot,3,0))</f>
        <v>8</v>
      </c>
      <c r="I303" s="1">
        <f>IF(ISNUMBER(A303),VLOOKUP(A303,'Info clients'!$Y:$Z,2,FALSE),"")</f>
        <v>8</v>
      </c>
    </row>
    <row r="304" spans="1:9" ht="18.5">
      <c r="A304" s="16"/>
      <c r="B304" s="11" t="str">
        <f>IF(ISNUMBER(A304),VLOOKUP(A304,'Info clients'!$A:$B,2,FALSE),"")</f>
        <v/>
      </c>
      <c r="C304" s="17"/>
      <c r="D304" s="17"/>
      <c r="E304" s="17"/>
      <c r="F304" s="17"/>
      <c r="G304" s="30" t="str">
        <f>IF(A304="","",VLOOKUP(A304,bdpot,2,0))</f>
        <v/>
      </c>
      <c r="H304" s="30" t="str">
        <f>IF($A304="","",VLOOKUP($A304,bdpot,3,0))</f>
        <v/>
      </c>
      <c r="I304" s="1" t="str">
        <f>IF(ISNUMBER(A304),VLOOKUP(A304,'Info clients'!$Y:$Z,2,FALSE),"")</f>
        <v/>
      </c>
    </row>
    <row r="305" spans="1:9" ht="18.5">
      <c r="A305" s="16"/>
      <c r="B305" s="11" t="str">
        <f>IF(ISNUMBER(A305),VLOOKUP(A305,'Info clients'!$A:$B,2,FALSE),"")</f>
        <v/>
      </c>
      <c r="C305" s="17"/>
      <c r="D305" s="17"/>
      <c r="E305" s="17"/>
      <c r="F305" s="17"/>
      <c r="G305" s="30" t="str">
        <f>IF(A305="","",VLOOKUP(A305,bdpot,2,0))</f>
        <v/>
      </c>
      <c r="H305" s="30" t="str">
        <f>IF($A305="","",VLOOKUP($A305,bdpot,3,0))</f>
        <v/>
      </c>
      <c r="I305" s="1" t="str">
        <f>IF(ISNUMBER(A305),VLOOKUP(A305,'Info clients'!$Y:$Z,2,FALSE),"")</f>
        <v/>
      </c>
    </row>
    <row r="306" spans="1:9" ht="18.5">
      <c r="A306" s="16"/>
      <c r="B306" s="11" t="str">
        <f>IF(ISNUMBER(A306),VLOOKUP(A306,'Info clients'!$A:$B,2,FALSE),"")</f>
        <v/>
      </c>
      <c r="C306" s="17"/>
      <c r="D306" s="17"/>
      <c r="E306" s="17"/>
      <c r="F306" s="17"/>
      <c r="G306" s="30" t="str">
        <f>IF(A306="","",VLOOKUP(A306,bdpot,2,0))</f>
        <v/>
      </c>
      <c r="H306" s="30" t="str">
        <f>IF($A306="","",VLOOKUP($A306,bdpot,3,0))</f>
        <v/>
      </c>
      <c r="I306" s="1" t="str">
        <f>IF(ISNUMBER(A306),VLOOKUP(A306,'Info clients'!$Y:$Z,2,FALSE),"")</f>
        <v/>
      </c>
    </row>
    <row r="307" spans="1:9" ht="18.5">
      <c r="A307" s="16"/>
      <c r="B307" s="11" t="str">
        <f>IF(ISNUMBER(A307),VLOOKUP(A307,'Info clients'!$A:$B,2,FALSE),"")</f>
        <v/>
      </c>
      <c r="C307" s="17"/>
      <c r="D307" s="17"/>
      <c r="E307" s="17"/>
      <c r="F307" s="17"/>
      <c r="G307" s="30" t="str">
        <f>IF(A307="","",VLOOKUP(A307,bdpot,2,0))</f>
        <v/>
      </c>
      <c r="H307" s="30" t="str">
        <f>IF($A307="","",VLOOKUP($A307,bdpot,3,0))</f>
        <v/>
      </c>
      <c r="I307" s="1" t="str">
        <f>IF(ISNUMBER(A307),VLOOKUP(A307,'Info clients'!$Y:$Z,2,FALSE),"")</f>
        <v/>
      </c>
    </row>
    <row r="308" spans="1:9" ht="18.5">
      <c r="A308" s="16"/>
      <c r="B308" s="11" t="str">
        <f>IF(ISNUMBER(A308),VLOOKUP(A308,'Info clients'!$A:$B,2,FALSE),"")</f>
        <v/>
      </c>
      <c r="C308" s="17"/>
      <c r="D308" s="17"/>
      <c r="E308" s="17"/>
      <c r="F308" s="17"/>
      <c r="G308" s="30" t="str">
        <f>IF(A308="","",VLOOKUP(A308,bdpot,2,0))</f>
        <v/>
      </c>
      <c r="H308" s="30" t="str">
        <f>IF($A308="","",VLOOKUP($A308,bdpot,3,0))</f>
        <v/>
      </c>
      <c r="I308" s="1" t="str">
        <f>IF(ISNUMBER(A308),VLOOKUP(A308,'Info clients'!$Y:$Z,2,FALSE),"")</f>
        <v/>
      </c>
    </row>
    <row r="309" spans="1:9" ht="18.5">
      <c r="A309" s="16"/>
      <c r="B309" s="11" t="str">
        <f>IF(ISNUMBER(A309),VLOOKUP(A309,'Info clients'!$A:$B,2,FALSE),"")</f>
        <v/>
      </c>
      <c r="C309" s="17"/>
      <c r="D309" s="17"/>
      <c r="E309" s="17"/>
      <c r="F309" s="17"/>
      <c r="G309" s="30" t="str">
        <f>IF(A309="","",VLOOKUP(A309,bdpot,2,0))</f>
        <v/>
      </c>
      <c r="H309" s="30" t="str">
        <f>IF($A309="","",VLOOKUP($A309,bdpot,3,0))</f>
        <v/>
      </c>
      <c r="I309" s="1" t="str">
        <f>IF(ISNUMBER(A309),VLOOKUP(A309,'Info clients'!$Y:$Z,2,FALSE),"")</f>
        <v/>
      </c>
    </row>
    <row r="310" spans="1:9" ht="18.5">
      <c r="A310" s="16"/>
      <c r="B310" s="11" t="str">
        <f>IF(ISNUMBER(A310),VLOOKUP(A310,'Info clients'!$A:$B,2,FALSE),"")</f>
        <v/>
      </c>
      <c r="C310" s="17"/>
      <c r="D310" s="17"/>
      <c r="E310" s="17"/>
      <c r="F310" s="17"/>
      <c r="G310" s="30" t="str">
        <f>IF(A310="","",VLOOKUP(A310,bdpot,2,0))</f>
        <v/>
      </c>
      <c r="H310" s="30" t="str">
        <f>IF($A310="","",VLOOKUP($A310,bdpot,3,0))</f>
        <v/>
      </c>
      <c r="I310" s="1" t="str">
        <f>IF(ISNUMBER(A310),VLOOKUP(A310,'Info clients'!$Y:$Z,2,FALSE),"")</f>
        <v/>
      </c>
    </row>
    <row r="311" spans="1:9" ht="18.5">
      <c r="A311" s="16"/>
      <c r="B311" s="11" t="str">
        <f>IF(ISNUMBER(A311),VLOOKUP(A311,'Info clients'!$A:$B,2,FALSE),"")</f>
        <v/>
      </c>
      <c r="C311" s="17"/>
      <c r="D311" s="17"/>
      <c r="E311" s="17"/>
      <c r="F311" s="17"/>
      <c r="G311" s="30" t="str">
        <f>IF(A311="","",VLOOKUP(A311,bdpot,2,0))</f>
        <v/>
      </c>
      <c r="H311" s="30" t="str">
        <f>IF($A311="","",VLOOKUP($A311,bdpot,3,0))</f>
        <v/>
      </c>
      <c r="I311" s="1" t="str">
        <f>IF(ISNUMBER(A311),VLOOKUP(A311,'Info clients'!$Y:$Z,2,FALSE),"")</f>
        <v/>
      </c>
    </row>
    <row r="312" spans="1:9" ht="18.5">
      <c r="A312" s="16"/>
      <c r="B312" s="11" t="str">
        <f>IF(ISNUMBER(A312),VLOOKUP(A312,'Info clients'!$A:$B,2,FALSE),"")</f>
        <v/>
      </c>
      <c r="C312" s="17"/>
      <c r="D312" s="17"/>
      <c r="E312" s="17"/>
      <c r="F312" s="17"/>
      <c r="G312" s="30" t="str">
        <f>IF(A312="","",VLOOKUP(A312,bdpot,2,0))</f>
        <v/>
      </c>
      <c r="H312" s="30" t="str">
        <f>IF($A312="","",VLOOKUP($A312,bdpot,3,0))</f>
        <v/>
      </c>
      <c r="I312" s="1" t="str">
        <f>IF(ISNUMBER(A312),VLOOKUP(A312,'Info clients'!$Y:$Z,2,FALSE),"")</f>
        <v/>
      </c>
    </row>
    <row r="313" spans="1:9" ht="18.5">
      <c r="A313" s="16"/>
      <c r="B313" s="11" t="str">
        <f>IF(ISNUMBER(A313),VLOOKUP(A313,'Info clients'!$A:$B,2,FALSE),"")</f>
        <v/>
      </c>
      <c r="C313" s="17"/>
      <c r="D313" s="17"/>
      <c r="E313" s="17"/>
      <c r="F313" s="17"/>
      <c r="G313" s="30" t="str">
        <f>IF(A313="","",VLOOKUP(A313,bdpot,2,0))</f>
        <v/>
      </c>
      <c r="H313" s="30" t="str">
        <f>IF($A313="","",VLOOKUP($A313,bdpot,3,0))</f>
        <v/>
      </c>
      <c r="I313" s="1" t="str">
        <f>IF(ISNUMBER(A313),VLOOKUP(A313,'Info clients'!$Y:$Z,2,FALSE),"")</f>
        <v/>
      </c>
    </row>
    <row r="314" spans="1:9" ht="18.5">
      <c r="A314" s="16"/>
      <c r="B314" s="11" t="str">
        <f>IF(ISNUMBER(A314),VLOOKUP(A314,'Info clients'!$A:$B,2,FALSE),"")</f>
        <v/>
      </c>
      <c r="C314" s="17"/>
      <c r="D314" s="17"/>
      <c r="E314" s="17"/>
      <c r="F314" s="17"/>
      <c r="G314" s="30" t="str">
        <f>IF(A314="","",VLOOKUP(A314,bdpot,2,0))</f>
        <v/>
      </c>
      <c r="H314" s="30" t="str">
        <f>IF($A314="","",VLOOKUP($A314,bdpot,3,0))</f>
        <v/>
      </c>
      <c r="I314" s="1" t="str">
        <f>IF(ISNUMBER(A314),VLOOKUP(A314,'Info clients'!$Y:$Z,2,FALSE),"")</f>
        <v/>
      </c>
    </row>
    <row r="315" spans="1:9" ht="18.5">
      <c r="A315" s="16"/>
      <c r="B315" s="11" t="str">
        <f>IF(ISNUMBER(A315),VLOOKUP(A315,'Info clients'!$A:$B,2,FALSE),"")</f>
        <v/>
      </c>
      <c r="C315" s="17"/>
      <c r="D315" s="17"/>
      <c r="E315" s="17"/>
      <c r="F315" s="17"/>
      <c r="G315" s="30" t="str">
        <f>IF(A315="","",VLOOKUP(A315,bdpot,2,0))</f>
        <v/>
      </c>
      <c r="H315" s="30" t="str">
        <f>IF($A315="","",VLOOKUP($A315,bdpot,3,0))</f>
        <v/>
      </c>
      <c r="I315" s="1" t="str">
        <f>IF(ISNUMBER(A315),VLOOKUP(A315,'Info clients'!$Y:$Z,2,FALSE),"")</f>
        <v/>
      </c>
    </row>
    <row r="316" spans="1:9" ht="18.5">
      <c r="A316" s="16"/>
      <c r="B316" s="12" t="str">
        <f>IF(ISNUMBER(A316),VLOOKUP(A316,'Info clients'!$A:$B,2,FALSE),"")</f>
        <v/>
      </c>
      <c r="C316" s="18"/>
      <c r="D316" s="18"/>
      <c r="E316" s="18"/>
      <c r="F316" s="18"/>
      <c r="G316" s="30" t="str">
        <f>IF(A316="","",VLOOKUP(A316,bdpot,2,0))</f>
        <v/>
      </c>
      <c r="H316" s="30" t="str">
        <f>IF($A316="","",VLOOKUP($A316,bdpot,3,0))</f>
        <v/>
      </c>
      <c r="I316" s="8" t="str">
        <f>IF(ISNUMBER(A316),VLOOKUP(A316,'Info clients'!$Y:$Z,2,FALSE),"")</f>
        <v/>
      </c>
    </row>
    <row r="317" spans="1:9" ht="18.5">
      <c r="A317" s="20"/>
      <c r="B317" s="13" t="str">
        <f>IF(ISNUMBER(A317),VLOOKUP(A317,'Info clients'!$A:$B,2,FALSE),"")</f>
        <v/>
      </c>
      <c r="C317" s="20"/>
      <c r="D317" s="20"/>
      <c r="E317" s="20"/>
      <c r="F317" s="20"/>
      <c r="G317" s="7"/>
      <c r="H317" s="7"/>
      <c r="I317" s="3" t="str">
        <f>IF(ISNUMBER(A317),VLOOKUP(A317,'Info clients'!$Y:$Z,2,FALSE),"")</f>
        <v/>
      </c>
    </row>
    <row r="318" spans="1:9" ht="18.5">
      <c r="A318" s="19"/>
      <c r="B318" s="13" t="str">
        <f>IF(ISNUMBER(A318),VLOOKUP(A318,'Info clients'!$A:$B,2,FALSE),"")</f>
        <v/>
      </c>
      <c r="C318" s="19"/>
      <c r="D318" s="19"/>
      <c r="E318" s="19"/>
      <c r="F318" s="19"/>
      <c r="G318" s="3"/>
      <c r="H318" s="3"/>
      <c r="I318" s="3" t="str">
        <f>IF(ISNUMBER(A318),VLOOKUP(A318,'Info clients'!$Y:$Z,2,FALSE),"")</f>
        <v/>
      </c>
    </row>
    <row r="319" spans="1:9" ht="18.5">
      <c r="A319" s="19"/>
      <c r="B319" s="13" t="str">
        <f>IF(ISNUMBER(A319),VLOOKUP(A319,'Info clients'!$A:$B,2,FALSE),"")</f>
        <v/>
      </c>
      <c r="C319" s="19"/>
      <c r="D319" s="19"/>
      <c r="E319" s="19"/>
      <c r="F319" s="19"/>
      <c r="G319" s="3"/>
      <c r="H319" s="3"/>
      <c r="I319" s="3" t="str">
        <f>IF(ISNUMBER(A319),VLOOKUP(A319,'Info clients'!$Y:$Z,2,FALSE),"")</f>
        <v/>
      </c>
    </row>
    <row r="320" spans="1:9" ht="18.5">
      <c r="A320" s="19"/>
      <c r="B320" s="13" t="str">
        <f>IF(ISNUMBER(A320),VLOOKUP(A320,'Info clients'!$A:$B,2,FALSE),"")</f>
        <v/>
      </c>
      <c r="C320" s="19"/>
      <c r="D320" s="19"/>
      <c r="E320" s="19"/>
      <c r="F320" s="19"/>
      <c r="G320" s="3"/>
      <c r="H320" s="3"/>
      <c r="I320" s="3" t="str">
        <f>IF(ISNUMBER(A320),VLOOKUP(A320,'Info clients'!$Y:$Z,2,FALSE),"")</f>
        <v/>
      </c>
    </row>
    <row r="321" spans="1:9" ht="18.5">
      <c r="A321" s="19"/>
      <c r="B321" s="13" t="str">
        <f>IF(ISNUMBER(A321),VLOOKUP(A321,'Info clients'!$A:$B,2,FALSE),"")</f>
        <v/>
      </c>
      <c r="C321" s="19"/>
      <c r="D321" s="19"/>
      <c r="E321" s="19"/>
      <c r="F321" s="19"/>
      <c r="G321" s="3"/>
      <c r="H321" s="3"/>
      <c r="I321" s="3" t="str">
        <f>IF(ISNUMBER(A321),VLOOKUP(A321,'Info clients'!$Y:$Z,2,FALSE),"")</f>
        <v/>
      </c>
    </row>
    <row r="322" spans="1:9" ht="18.5">
      <c r="A322" s="19"/>
      <c r="B322" s="13" t="str">
        <f>IF(ISNUMBER(A322),VLOOKUP(A322,'Info clients'!$A:$B,2,FALSE),"")</f>
        <v/>
      </c>
      <c r="C322" s="19"/>
      <c r="D322" s="19"/>
      <c r="E322" s="19"/>
      <c r="F322" s="19"/>
      <c r="G322" s="3"/>
      <c r="H322" s="3"/>
      <c r="I322" s="3" t="str">
        <f>IF(ISNUMBER(A322),VLOOKUP(A322,'Info clients'!$Y:$Z,2,FALSE),"")</f>
        <v/>
      </c>
    </row>
    <row r="323" spans="1:9" ht="18.5">
      <c r="A323" s="19"/>
      <c r="B323" s="13" t="str">
        <f>IF(ISNUMBER(A323),VLOOKUP(A323,'Info clients'!$A:$B,2,FALSE),"")</f>
        <v/>
      </c>
      <c r="C323" s="19"/>
      <c r="D323" s="19"/>
      <c r="E323" s="19"/>
      <c r="F323" s="19"/>
      <c r="G323" s="3"/>
      <c r="H323" s="3"/>
      <c r="I323" s="3" t="str">
        <f>IF(ISNUMBER(A323),VLOOKUP(A323,'Info clients'!$Y:$Z,2,FALSE),"")</f>
        <v/>
      </c>
    </row>
    <row r="324" spans="1:9" ht="18.5">
      <c r="A324" s="19"/>
      <c r="B324" s="13" t="str">
        <f>IF(ISNUMBER(A324),VLOOKUP(A324,'Info clients'!$A:$B,2,FALSE),"")</f>
        <v/>
      </c>
      <c r="C324" s="19"/>
      <c r="D324" s="19"/>
      <c r="E324" s="19"/>
      <c r="F324" s="19"/>
      <c r="G324" s="3"/>
      <c r="H324" s="3"/>
      <c r="I324" s="3" t="str">
        <f>IF(ISNUMBER(A324),VLOOKUP(A324,'Info clients'!$Y:$Z,2,FALSE),"")</f>
        <v/>
      </c>
    </row>
    <row r="325" spans="1:9" ht="19" thickBot="1">
      <c r="A325" s="19"/>
      <c r="B325" s="13" t="str">
        <f>IF(ISNUMBER(A325),VLOOKUP(A325,'Info clients'!$A:$B,2,FALSE),"")</f>
        <v/>
      </c>
      <c r="C325" s="19"/>
      <c r="D325" s="19"/>
      <c r="E325" s="19"/>
      <c r="F325" s="19"/>
      <c r="G325" s="3"/>
      <c r="H325" s="3"/>
      <c r="I325" s="3" t="str">
        <f>IF(ISNUMBER(A325),VLOOKUP(A325,'Info clients'!$Y:$Z,2,FALSE),"")</f>
        <v/>
      </c>
    </row>
    <row r="326" spans="1:9" ht="19.5" thickTop="1" thickBot="1">
      <c r="A326" s="27" t="str">
        <f ca="1">INDEX(joursem,SUMPRODUCT(MAX((bdd=SMALL(bdd,13))*ROW(bdd)-9)),SUMPRODUCT(MAX((bdd=SMALL(bdd,13))*COLUMN(bdd)-2)))</f>
        <v>jeudi S 2</v>
      </c>
      <c r="B326" s="10"/>
      <c r="C326" s="15"/>
      <c r="D326" s="15"/>
      <c r="E326" s="15"/>
      <c r="F326" s="15"/>
      <c r="G326" s="2"/>
      <c r="H326" s="2"/>
      <c r="I326" s="2"/>
    </row>
    <row r="327" spans="1:9" ht="19.5" thickTop="1" thickBot="1">
      <c r="A327" s="15" t="s">
        <v>0</v>
      </c>
      <c r="B327" s="10" t="s">
        <v>1</v>
      </c>
      <c r="C327" s="15" t="s">
        <v>2</v>
      </c>
      <c r="D327" s="15" t="s">
        <v>3</v>
      </c>
      <c r="E327" s="15" t="s">
        <v>4</v>
      </c>
      <c r="F327" s="15" t="s">
        <v>5</v>
      </c>
      <c r="G327" s="5" t="s">
        <v>6</v>
      </c>
      <c r="H327" s="5" t="s">
        <v>21</v>
      </c>
      <c r="I327" s="5" t="s">
        <v>28</v>
      </c>
    </row>
    <row r="328" spans="1:9" ht="19" thickTop="1">
      <c r="A328" s="16">
        <v>24619</v>
      </c>
      <c r="B328" s="11">
        <f>IF(ISNUMBER(A328),VLOOKUP(A328,'Info clients'!$A:$B,2,FALSE),"")</f>
        <v>0</v>
      </c>
      <c r="C328" s="16"/>
      <c r="D328" s="16"/>
      <c r="E328" s="16"/>
      <c r="F328" s="16"/>
      <c r="G328" s="30">
        <f ca="1">IF($A328="","",VLOOKUP($A328,bdpot,2,0))</f>
        <v>2000</v>
      </c>
      <c r="H328" s="30">
        <f ca="1">IF($A328="","",VLOOKUP($A328,bdpot,3,0))</f>
        <v>250</v>
      </c>
      <c r="I328" s="1">
        <f>IF(ISNUMBER(A328),VLOOKUP(A328,'Info clients'!$Y:$Z,2,FALSE),"")</f>
        <v>250</v>
      </c>
    </row>
    <row r="329" spans="1:9" ht="18.5">
      <c r="A329" s="16"/>
      <c r="B329" s="11" t="str">
        <f>IF(ISNUMBER(A329),VLOOKUP(A329,'Info clients'!$A:$B,2,FALSE),"")</f>
        <v/>
      </c>
      <c r="C329" s="17"/>
      <c r="D329" s="17"/>
      <c r="E329" s="17"/>
      <c r="F329" s="17"/>
      <c r="G329" s="30" t="str">
        <f>IF(A329="","",VLOOKUP(A329,bdpot,2,0))</f>
        <v/>
      </c>
      <c r="H329" s="30" t="str">
        <f>IF($A329="","",VLOOKUP($A329,bdpot,3,0))</f>
        <v/>
      </c>
      <c r="I329" s="1" t="str">
        <f>IF(ISNUMBER(A329),VLOOKUP(A329,'Info clients'!$Y:$Z,2,FALSE),"")</f>
        <v/>
      </c>
    </row>
    <row r="330" spans="1:9" ht="18.5">
      <c r="A330" s="16"/>
      <c r="B330" s="11" t="str">
        <f>IF(ISNUMBER(A330),VLOOKUP(A330,'Info clients'!$A:$B,2,FALSE),"")</f>
        <v/>
      </c>
      <c r="C330" s="17"/>
      <c r="D330" s="17"/>
      <c r="E330" s="17"/>
      <c r="F330" s="17"/>
      <c r="G330" s="30" t="str">
        <f>IF(A330="","",VLOOKUP(A330,bdpot,2,0))</f>
        <v/>
      </c>
      <c r="H330" s="30" t="str">
        <f>IF($A330="","",VLOOKUP($A330,bdpot,3,0))</f>
        <v/>
      </c>
      <c r="I330" s="1" t="str">
        <f>IF(ISNUMBER(A330),VLOOKUP(A330,'Info clients'!$Y:$Z,2,FALSE),"")</f>
        <v/>
      </c>
    </row>
    <row r="331" spans="1:9" ht="18.5">
      <c r="A331" s="16"/>
      <c r="B331" s="11" t="str">
        <f>IF(ISNUMBER(A331),VLOOKUP(A331,'Info clients'!$A:$B,2,FALSE),"")</f>
        <v/>
      </c>
      <c r="C331" s="17"/>
      <c r="D331" s="17"/>
      <c r="E331" s="17"/>
      <c r="F331" s="17"/>
      <c r="G331" s="30" t="str">
        <f>IF(A331="","",VLOOKUP(A331,bdpot,2,0))</f>
        <v/>
      </c>
      <c r="H331" s="30" t="str">
        <f>IF($A331="","",VLOOKUP($A331,bdpot,3,0))</f>
        <v/>
      </c>
      <c r="I331" s="1" t="str">
        <f>IF(ISNUMBER(A331),VLOOKUP(A331,'Info clients'!$Y:$Z,2,FALSE),"")</f>
        <v/>
      </c>
    </row>
    <row r="332" spans="1:9" ht="18.5">
      <c r="A332" s="16"/>
      <c r="B332" s="11" t="str">
        <f>IF(ISNUMBER(A332),VLOOKUP(A332,'Info clients'!$A:$B,2,FALSE),"")</f>
        <v/>
      </c>
      <c r="C332" s="17"/>
      <c r="D332" s="17"/>
      <c r="E332" s="17"/>
      <c r="F332" s="17"/>
      <c r="G332" s="30" t="str">
        <f>IF(A332="","",VLOOKUP(A332,bdpot,2,0))</f>
        <v/>
      </c>
      <c r="H332" s="30" t="str">
        <f>IF($A332="","",VLOOKUP($A332,bdpot,3,0))</f>
        <v/>
      </c>
      <c r="I332" s="1" t="str">
        <f>IF(ISNUMBER(A332),VLOOKUP(A332,'Info clients'!$Y:$Z,2,FALSE),"")</f>
        <v/>
      </c>
    </row>
    <row r="333" spans="1:9" ht="18.5">
      <c r="A333" s="16"/>
      <c r="B333" s="11" t="str">
        <f>IF(ISNUMBER(A333),VLOOKUP(A333,'Info clients'!$A:$B,2,FALSE),"")</f>
        <v/>
      </c>
      <c r="C333" s="17"/>
      <c r="D333" s="17"/>
      <c r="E333" s="17"/>
      <c r="F333" s="17"/>
      <c r="G333" s="30" t="str">
        <f>IF(A333="","",VLOOKUP(A333,bdpot,2,0))</f>
        <v/>
      </c>
      <c r="H333" s="30" t="str">
        <f>IF($A333="","",VLOOKUP($A333,bdpot,3,0))</f>
        <v/>
      </c>
      <c r="I333" s="1" t="str">
        <f>IF(ISNUMBER(A333),VLOOKUP(A333,'Info clients'!$Y:$Z,2,FALSE),"")</f>
        <v/>
      </c>
    </row>
    <row r="334" spans="1:9" ht="18.5">
      <c r="A334" s="16"/>
      <c r="B334" s="11" t="str">
        <f>IF(ISNUMBER(A334),VLOOKUP(A334,'Info clients'!$A:$B,2,FALSE),"")</f>
        <v/>
      </c>
      <c r="C334" s="17"/>
      <c r="D334" s="17"/>
      <c r="E334" s="17"/>
      <c r="F334" s="17"/>
      <c r="G334" s="30" t="str">
        <f>IF(A334="","",VLOOKUP(A334,bdpot,2,0))</f>
        <v/>
      </c>
      <c r="H334" s="30" t="str">
        <f>IF($A334="","",VLOOKUP($A334,bdpot,3,0))</f>
        <v/>
      </c>
      <c r="I334" s="1" t="str">
        <f>IF(ISNUMBER(A334),VLOOKUP(A334,'Info clients'!$Y:$Z,2,FALSE),"")</f>
        <v/>
      </c>
    </row>
    <row r="335" spans="1:9" ht="18.5">
      <c r="A335" s="16"/>
      <c r="B335" s="11" t="str">
        <f>IF(ISNUMBER(A335),VLOOKUP(A335,'Info clients'!$A:$B,2,FALSE),"")</f>
        <v/>
      </c>
      <c r="C335" s="17"/>
      <c r="D335" s="17"/>
      <c r="E335" s="17"/>
      <c r="F335" s="17"/>
      <c r="G335" s="30" t="str">
        <f>IF(A335="","",VLOOKUP(A335,bdpot,2,0))</f>
        <v/>
      </c>
      <c r="H335" s="30" t="str">
        <f>IF($A335="","",VLOOKUP($A335,bdpot,3,0))</f>
        <v/>
      </c>
      <c r="I335" s="1" t="str">
        <f>IF(ISNUMBER(A335),VLOOKUP(A335,'Info clients'!$Y:$Z,2,FALSE),"")</f>
        <v/>
      </c>
    </row>
    <row r="336" spans="1:9" ht="18.5">
      <c r="A336" s="16"/>
      <c r="B336" s="11" t="str">
        <f>IF(ISNUMBER(A336),VLOOKUP(A336,'Info clients'!$A:$B,2,FALSE),"")</f>
        <v/>
      </c>
      <c r="C336" s="17"/>
      <c r="D336" s="17"/>
      <c r="E336" s="17"/>
      <c r="F336" s="17"/>
      <c r="G336" s="30" t="str">
        <f>IF(A336="","",VLOOKUP(A336,bdpot,2,0))</f>
        <v/>
      </c>
      <c r="H336" s="30" t="str">
        <f>IF($A336="","",VLOOKUP($A336,bdpot,3,0))</f>
        <v/>
      </c>
      <c r="I336" s="1" t="str">
        <f>IF(ISNUMBER(A336),VLOOKUP(A336,'Info clients'!$Y:$Z,2,FALSE),"")</f>
        <v/>
      </c>
    </row>
    <row r="337" spans="1:9" ht="18.5">
      <c r="A337" s="16"/>
      <c r="B337" s="11" t="str">
        <f>IF(ISNUMBER(A337),VLOOKUP(A337,'Info clients'!$A:$B,2,FALSE),"")</f>
        <v/>
      </c>
      <c r="C337" s="17"/>
      <c r="D337" s="17"/>
      <c r="E337" s="17"/>
      <c r="F337" s="17"/>
      <c r="G337" s="30" t="str">
        <f>IF(A337="","",VLOOKUP(A337,bdpot,2,0))</f>
        <v/>
      </c>
      <c r="H337" s="30" t="str">
        <f>IF($A337="","",VLOOKUP($A337,bdpot,3,0))</f>
        <v/>
      </c>
      <c r="I337" s="1" t="str">
        <f>IF(ISNUMBER(A337),VLOOKUP(A337,'Info clients'!$Y:$Z,2,FALSE),"")</f>
        <v/>
      </c>
    </row>
    <row r="338" spans="1:9" ht="18.5">
      <c r="A338" s="16"/>
      <c r="B338" s="11" t="str">
        <f>IF(ISNUMBER(A338),VLOOKUP(A338,'Info clients'!$A:$B,2,FALSE),"")</f>
        <v/>
      </c>
      <c r="C338" s="17"/>
      <c r="D338" s="17"/>
      <c r="E338" s="17"/>
      <c r="F338" s="17"/>
      <c r="G338" s="30" t="str">
        <f>IF(A338="","",VLOOKUP(A338,bdpot,2,0))</f>
        <v/>
      </c>
      <c r="H338" s="30" t="str">
        <f>IF($A338="","",VLOOKUP($A338,bdpot,3,0))</f>
        <v/>
      </c>
      <c r="I338" s="1" t="str">
        <f>IF(ISNUMBER(A338),VLOOKUP(A338,'Info clients'!$Y:$Z,2,FALSE),"")</f>
        <v/>
      </c>
    </row>
    <row r="339" spans="1:9" ht="18.5">
      <c r="A339" s="16"/>
      <c r="B339" s="11" t="str">
        <f>IF(ISNUMBER(A339),VLOOKUP(A339,'Info clients'!$A:$B,2,FALSE),"")</f>
        <v/>
      </c>
      <c r="C339" s="17"/>
      <c r="D339" s="17"/>
      <c r="E339" s="17"/>
      <c r="F339" s="17"/>
      <c r="G339" s="30" t="str">
        <f>IF(A339="","",VLOOKUP(A339,bdpot,2,0))</f>
        <v/>
      </c>
      <c r="H339" s="30" t="str">
        <f>IF($A339="","",VLOOKUP($A339,bdpot,3,0))</f>
        <v/>
      </c>
      <c r="I339" s="1" t="str">
        <f>IF(ISNUMBER(A339),VLOOKUP(A339,'Info clients'!$Y:$Z,2,FALSE),"")</f>
        <v/>
      </c>
    </row>
    <row r="340" spans="1:9" ht="18.5">
      <c r="A340" s="16"/>
      <c r="B340" s="11" t="str">
        <f>IF(ISNUMBER(A340),VLOOKUP(A340,'Info clients'!$A:$B,2,FALSE),"")</f>
        <v/>
      </c>
      <c r="C340" s="17"/>
      <c r="D340" s="17"/>
      <c r="E340" s="17"/>
      <c r="F340" s="17"/>
      <c r="G340" s="30" t="str">
        <f>IF(A340="","",VLOOKUP(A340,bdpot,2,0))</f>
        <v/>
      </c>
      <c r="H340" s="30" t="str">
        <f>IF($A340="","",VLOOKUP($A340,bdpot,3,0))</f>
        <v/>
      </c>
      <c r="I340" s="1" t="str">
        <f>IF(ISNUMBER(A340),VLOOKUP(A340,'Info clients'!$Y:$Z,2,FALSE),"")</f>
        <v/>
      </c>
    </row>
    <row r="341" spans="1:9" ht="18.5">
      <c r="A341" s="16"/>
      <c r="B341" s="12" t="str">
        <f>IF(ISNUMBER(A341),VLOOKUP(A341,'Info clients'!$A:$B,2,FALSE),"")</f>
        <v/>
      </c>
      <c r="C341" s="18"/>
      <c r="D341" s="18"/>
      <c r="E341" s="18"/>
      <c r="F341" s="18"/>
      <c r="G341" s="30" t="str">
        <f>IF(A341="","",VLOOKUP(A341,bdpot,2,0))</f>
        <v/>
      </c>
      <c r="H341" s="30" t="str">
        <f>IF($A341="","",VLOOKUP($A341,bdpot,3,0))</f>
        <v/>
      </c>
      <c r="I341" s="8" t="str">
        <f>IF(ISNUMBER(A341),VLOOKUP(A341,'Info clients'!$Y:$Z,2,FALSE),"")</f>
        <v/>
      </c>
    </row>
    <row r="342" spans="1:9" ht="18.5">
      <c r="A342" s="20"/>
      <c r="B342" s="13" t="str">
        <f>IF(ISNUMBER(A342),VLOOKUP(A342,'Info clients'!$A:$B,2,FALSE),"")</f>
        <v/>
      </c>
      <c r="C342" s="20"/>
      <c r="D342" s="20"/>
      <c r="E342" s="20"/>
      <c r="F342" s="20"/>
      <c r="G342" s="7"/>
      <c r="H342" s="7"/>
      <c r="I342" s="3" t="str">
        <f>IF(ISNUMBER(A342),VLOOKUP(A342,'Info clients'!$Y:$Z,2,FALSE),"")</f>
        <v/>
      </c>
    </row>
    <row r="343" spans="1:9" ht="18.5">
      <c r="A343" s="19"/>
      <c r="B343" s="13" t="str">
        <f>IF(ISNUMBER(A343),VLOOKUP(A343,'Info clients'!$A:$B,2,FALSE),"")</f>
        <v/>
      </c>
      <c r="C343" s="19"/>
      <c r="D343" s="19"/>
      <c r="E343" s="19"/>
      <c r="F343" s="19"/>
      <c r="G343" s="3"/>
      <c r="H343" s="3"/>
      <c r="I343" s="3" t="str">
        <f>IF(ISNUMBER(A343),VLOOKUP(A343,'Info clients'!$Y:$Z,2,FALSE),"")</f>
        <v/>
      </c>
    </row>
    <row r="344" spans="1:9" ht="18.5">
      <c r="A344" s="19"/>
      <c r="B344" s="13" t="str">
        <f>IF(ISNUMBER(A344),VLOOKUP(A344,'Info clients'!$A:$B,2,FALSE),"")</f>
        <v/>
      </c>
      <c r="C344" s="19"/>
      <c r="D344" s="19"/>
      <c r="E344" s="19"/>
      <c r="F344" s="19"/>
      <c r="G344" s="3"/>
      <c r="H344" s="3"/>
      <c r="I344" s="3" t="str">
        <f>IF(ISNUMBER(A344),VLOOKUP(A344,'Info clients'!$Y:$Z,2,FALSE),"")</f>
        <v/>
      </c>
    </row>
    <row r="345" spans="1:9" ht="18.5">
      <c r="A345" s="19"/>
      <c r="B345" s="13" t="str">
        <f>IF(ISNUMBER(A345),VLOOKUP(A345,'Info clients'!$A:$B,2,FALSE),"")</f>
        <v/>
      </c>
      <c r="C345" s="19"/>
      <c r="D345" s="19"/>
      <c r="E345" s="19"/>
      <c r="F345" s="19"/>
      <c r="G345" s="3"/>
      <c r="H345" s="3"/>
      <c r="I345" s="3" t="str">
        <f>IF(ISNUMBER(A345),VLOOKUP(A345,'Info clients'!$Y:$Z,2,FALSE),"")</f>
        <v/>
      </c>
    </row>
    <row r="346" spans="1:9" ht="18.5">
      <c r="A346" s="19"/>
      <c r="B346" s="13" t="str">
        <f>IF(ISNUMBER(A346),VLOOKUP(A346,'Info clients'!$A:$B,2,FALSE),"")</f>
        <v/>
      </c>
      <c r="C346" s="19"/>
      <c r="D346" s="19"/>
      <c r="E346" s="19"/>
      <c r="F346" s="19"/>
      <c r="G346" s="3"/>
      <c r="H346" s="3"/>
      <c r="I346" s="3" t="str">
        <f>IF(ISNUMBER(A346),VLOOKUP(A346,'Info clients'!$Y:$Z,2,FALSE),"")</f>
        <v/>
      </c>
    </row>
    <row r="347" spans="1:9" ht="18.5">
      <c r="A347" s="19"/>
      <c r="B347" s="13" t="str">
        <f>IF(ISNUMBER(A347),VLOOKUP(A347,'Info clients'!$A:$B,2,FALSE),"")</f>
        <v/>
      </c>
      <c r="C347" s="19"/>
      <c r="D347" s="19"/>
      <c r="E347" s="19"/>
      <c r="F347" s="19"/>
      <c r="G347" s="3"/>
      <c r="H347" s="3"/>
      <c r="I347" s="3" t="str">
        <f>IF(ISNUMBER(A347),VLOOKUP(A347,'Info clients'!$Y:$Z,2,FALSE),"")</f>
        <v/>
      </c>
    </row>
    <row r="348" spans="1:9" ht="18.5">
      <c r="A348" s="19"/>
      <c r="B348" s="13" t="str">
        <f>IF(ISNUMBER(A348),VLOOKUP(A348,'Info clients'!$A:$B,2,FALSE),"")</f>
        <v/>
      </c>
      <c r="C348" s="19"/>
      <c r="D348" s="19"/>
      <c r="E348" s="19"/>
      <c r="F348" s="19"/>
      <c r="G348" s="3"/>
      <c r="H348" s="3"/>
      <c r="I348" s="3" t="str">
        <f>IF(ISNUMBER(A348),VLOOKUP(A348,'Info clients'!$Y:$Z,2,FALSE),"")</f>
        <v/>
      </c>
    </row>
    <row r="349" spans="1:9" ht="18.5">
      <c r="A349" s="19"/>
      <c r="B349" s="13" t="str">
        <f>IF(ISNUMBER(A349),VLOOKUP(A349,'Info clients'!$A:$B,2,FALSE),"")</f>
        <v/>
      </c>
      <c r="C349" s="19"/>
      <c r="D349" s="19"/>
      <c r="E349" s="19"/>
      <c r="F349" s="19"/>
      <c r="G349" s="3"/>
      <c r="H349" s="3"/>
      <c r="I349" s="3" t="str">
        <f>IF(ISNUMBER(A349),VLOOKUP(A349,'Info clients'!$Y:$Z,2,FALSE),"")</f>
        <v/>
      </c>
    </row>
    <row r="350" spans="1:9" ht="18.5">
      <c r="A350" s="19"/>
      <c r="B350" s="13" t="str">
        <f>IF(ISNUMBER(A350),VLOOKUP(A350,'Info clients'!$A:$B,2,FALSE),"")</f>
        <v/>
      </c>
      <c r="C350" s="19"/>
      <c r="D350" s="19"/>
      <c r="E350" s="19"/>
      <c r="F350" s="19"/>
      <c r="G350" s="3"/>
      <c r="H350" s="3"/>
      <c r="I350" s="3" t="str">
        <f>IF(ISNUMBER(A350),VLOOKUP(A350,'Info clients'!$Y:$Z,2,FALSE),"")</f>
        <v/>
      </c>
    </row>
    <row r="351" spans="1:9" ht="18.5">
      <c r="A351" s="19"/>
      <c r="B351" s="13" t="str">
        <f>IF(ISNUMBER(A351),VLOOKUP(A351,'Info clients'!$A:$B,2,FALSE),"")</f>
        <v/>
      </c>
      <c r="C351" s="19"/>
      <c r="D351" s="19"/>
      <c r="E351" s="19"/>
      <c r="F351" s="19"/>
      <c r="G351" s="3"/>
      <c r="H351" s="3"/>
      <c r="I351" s="3" t="str">
        <f>IF(ISNUMBER(A351),VLOOKUP(A351,'Info clients'!$Y:$Z,2,FALSE),"")</f>
        <v/>
      </c>
    </row>
    <row r="352" spans="1:9" ht="19" thickBot="1">
      <c r="A352" s="19"/>
      <c r="B352" s="13" t="str">
        <f>IF(ISNUMBER(A352),VLOOKUP(A352,'Info clients'!$A:$B,2,FALSE),"")</f>
        <v/>
      </c>
      <c r="C352" s="19"/>
      <c r="D352" s="19"/>
      <c r="E352" s="19"/>
      <c r="F352" s="19"/>
      <c r="G352" s="3"/>
      <c r="H352" s="3"/>
      <c r="I352" s="3" t="str">
        <f>IF(ISNUMBER(A352),VLOOKUP(A352,'Info clients'!$Y:$Z,2,FALSE),"")</f>
        <v/>
      </c>
    </row>
    <row r="353" spans="1:9" ht="19.5" thickTop="1" thickBot="1">
      <c r="A353" s="27" t="str">
        <f ca="1">INDEX(joursem,SUMPRODUCT(MAX((bdd=SMALL(bdd,14))*ROW(bdd)-9)),SUMPRODUCT(MAX((bdd=SMALL(bdd,14))*COLUMN(bdd)-2)))</f>
        <v>jeudi S 3</v>
      </c>
      <c r="B353" s="10"/>
      <c r="C353" s="15"/>
      <c r="D353" s="15"/>
      <c r="E353" s="15"/>
      <c r="F353" s="15"/>
      <c r="G353" s="2"/>
      <c r="H353" s="2"/>
      <c r="I353" s="2"/>
    </row>
    <row r="354" spans="1:9" ht="19.5" thickTop="1" thickBot="1">
      <c r="A354" s="15" t="s">
        <v>0</v>
      </c>
      <c r="B354" s="10" t="s">
        <v>1</v>
      </c>
      <c r="C354" s="15" t="s">
        <v>2</v>
      </c>
      <c r="D354" s="15" t="s">
        <v>3</v>
      </c>
      <c r="E354" s="15" t="s">
        <v>4</v>
      </c>
      <c r="F354" s="15" t="s">
        <v>5</v>
      </c>
      <c r="G354" s="5" t="s">
        <v>6</v>
      </c>
      <c r="H354" s="5" t="s">
        <v>21</v>
      </c>
      <c r="I354" s="5" t="s">
        <v>28</v>
      </c>
    </row>
    <row r="355" spans="1:9" ht="19" thickTop="1">
      <c r="A355" s="16"/>
      <c r="B355" s="11" t="str">
        <f>IF(ISNUMBER(A355),VLOOKUP(A355,'Info clients'!$A:$B,2,FALSE),"")</f>
        <v/>
      </c>
      <c r="C355" s="16"/>
      <c r="D355" s="16"/>
      <c r="E355" s="16"/>
      <c r="F355" s="16"/>
      <c r="G355" s="30" t="str">
        <f>IF($A355="","",VLOOKUP($A355,bdpot,2,0))</f>
        <v/>
      </c>
      <c r="H355" s="30" t="str">
        <f>IF($A355="","",VLOOKUP($A355,bdpot,3,0))</f>
        <v/>
      </c>
      <c r="I355" s="1" t="str">
        <f>IF(ISNUMBER(A355),VLOOKUP(A355,'Info clients'!$Y:$Z,2,FALSE),"")</f>
        <v/>
      </c>
    </row>
    <row r="356" spans="1:9" ht="18.5">
      <c r="A356" s="16">
        <v>106358</v>
      </c>
      <c r="B356" s="11" t="str">
        <f>IF(ISNUMBER(A356),VLOOKUP(A356,'Info clients'!$A:$B,2,FALSE),"")</f>
        <v>tulipe</v>
      </c>
      <c r="C356" s="17"/>
      <c r="D356" s="17"/>
      <c r="E356" s="17"/>
      <c r="F356" s="17"/>
      <c r="G356" s="30">
        <f ca="1">IF(A356="","",VLOOKUP(A356,bdpot,2,0))</f>
        <v>6714</v>
      </c>
      <c r="H356" s="30">
        <f ca="1">IF($A356="","",VLOOKUP($A356,bdpot,3,0))</f>
        <v>35</v>
      </c>
      <c r="I356" s="1">
        <f>IF(ISNUMBER(A356),VLOOKUP(A356,'Info clients'!$Y:$Z,2,FALSE),"")</f>
        <v>35</v>
      </c>
    </row>
    <row r="357" spans="1:9" ht="18.5">
      <c r="A357" s="16"/>
      <c r="B357" s="11" t="str">
        <f>IF(ISNUMBER(A357),VLOOKUP(A357,'Info clients'!$A:$B,2,FALSE),"")</f>
        <v/>
      </c>
      <c r="C357" s="17"/>
      <c r="D357" s="17"/>
      <c r="E357" s="17"/>
      <c r="F357" s="17"/>
      <c r="G357" s="30" t="str">
        <f>IF(A357="","",VLOOKUP(A357,bdpot,2,0))</f>
        <v/>
      </c>
      <c r="H357" s="30" t="str">
        <f>IF($A357="","",VLOOKUP($A357,bdpot,3,0))</f>
        <v/>
      </c>
      <c r="I357" s="1" t="str">
        <f>IF(ISNUMBER(A357),VLOOKUP(A357,'Info clients'!$Y:$Z,2,FALSE),"")</f>
        <v/>
      </c>
    </row>
    <row r="358" spans="1:9" ht="18.5">
      <c r="A358" s="16"/>
      <c r="B358" s="11" t="str">
        <f>IF(ISNUMBER(A358),VLOOKUP(A358,'Info clients'!$A:$B,2,FALSE),"")</f>
        <v/>
      </c>
      <c r="C358" s="17"/>
      <c r="D358" s="17"/>
      <c r="E358" s="17"/>
      <c r="F358" s="17"/>
      <c r="G358" s="30" t="str">
        <f>IF(A358="","",VLOOKUP(A358,bdpot,2,0))</f>
        <v/>
      </c>
      <c r="H358" s="30" t="str">
        <f>IF($A358="","",VLOOKUP($A358,bdpot,3,0))</f>
        <v/>
      </c>
      <c r="I358" s="1" t="str">
        <f>IF(ISNUMBER(A358),VLOOKUP(A358,'Info clients'!$Y:$Z,2,FALSE),"")</f>
        <v/>
      </c>
    </row>
    <row r="359" spans="1:9" ht="18.5">
      <c r="A359" s="16"/>
      <c r="B359" s="11" t="str">
        <f>IF(ISNUMBER(A359),VLOOKUP(A359,'Info clients'!$A:$B,2,FALSE),"")</f>
        <v/>
      </c>
      <c r="C359" s="17"/>
      <c r="D359" s="17"/>
      <c r="E359" s="17"/>
      <c r="F359" s="17"/>
      <c r="G359" s="30" t="str">
        <f>IF(A359="","",VLOOKUP(A359,bdpot,2,0))</f>
        <v/>
      </c>
      <c r="H359" s="30" t="str">
        <f>IF($A359="","",VLOOKUP($A359,bdpot,3,0))</f>
        <v/>
      </c>
      <c r="I359" s="1" t="str">
        <f>IF(ISNUMBER(A359),VLOOKUP(A359,'Info clients'!$Y:$Z,2,FALSE),"")</f>
        <v/>
      </c>
    </row>
    <row r="360" spans="1:9" ht="18.5">
      <c r="A360" s="16"/>
      <c r="B360" s="11" t="str">
        <f>IF(ISNUMBER(A360),VLOOKUP(A360,'Info clients'!$A:$B,2,FALSE),"")</f>
        <v/>
      </c>
      <c r="C360" s="17"/>
      <c r="D360" s="17"/>
      <c r="E360" s="17"/>
      <c r="F360" s="17"/>
      <c r="G360" s="30" t="str">
        <f>IF(A360="","",VLOOKUP(A360,bdpot,2,0))</f>
        <v/>
      </c>
      <c r="H360" s="30" t="str">
        <f>IF($A360="","",VLOOKUP($A360,bdpot,3,0))</f>
        <v/>
      </c>
      <c r="I360" s="1" t="str">
        <f>IF(ISNUMBER(A360),VLOOKUP(A360,'Info clients'!$Y:$Z,2,FALSE),"")</f>
        <v/>
      </c>
    </row>
    <row r="361" spans="1:9" ht="18.5">
      <c r="A361" s="16"/>
      <c r="B361" s="11" t="str">
        <f>IF(ISNUMBER(A361),VLOOKUP(A361,'Info clients'!$A:$B,2,FALSE),"")</f>
        <v/>
      </c>
      <c r="C361" s="17"/>
      <c r="D361" s="17"/>
      <c r="E361" s="17"/>
      <c r="F361" s="17"/>
      <c r="G361" s="30" t="str">
        <f>IF(A361="","",VLOOKUP(A361,bdpot,2,0))</f>
        <v/>
      </c>
      <c r="H361" s="30" t="str">
        <f>IF($A361="","",VLOOKUP($A361,bdpot,3,0))</f>
        <v/>
      </c>
      <c r="I361" s="1" t="str">
        <f>IF(ISNUMBER(A361),VLOOKUP(A361,'Info clients'!$Y:$Z,2,FALSE),"")</f>
        <v/>
      </c>
    </row>
    <row r="362" spans="1:9" ht="18.5">
      <c r="A362" s="16"/>
      <c r="B362" s="11" t="str">
        <f>IF(ISNUMBER(A362),VLOOKUP(A362,'Info clients'!$A:$B,2,FALSE),"")</f>
        <v/>
      </c>
      <c r="C362" s="17"/>
      <c r="D362" s="17"/>
      <c r="E362" s="17"/>
      <c r="F362" s="17"/>
      <c r="G362" s="30" t="str">
        <f>IF(A362="","",VLOOKUP(A362,bdpot,2,0))</f>
        <v/>
      </c>
      <c r="H362" s="30" t="str">
        <f>IF($A362="","",VLOOKUP($A362,bdpot,3,0))</f>
        <v/>
      </c>
      <c r="I362" s="1" t="str">
        <f>IF(ISNUMBER(A362),VLOOKUP(A362,'Info clients'!$Y:$Z,2,FALSE),"")</f>
        <v/>
      </c>
    </row>
    <row r="363" spans="1:9" ht="18.5">
      <c r="A363" s="16"/>
      <c r="B363" s="11" t="str">
        <f>IF(ISNUMBER(A363),VLOOKUP(A363,'Info clients'!$A:$B,2,FALSE),"")</f>
        <v/>
      </c>
      <c r="C363" s="17"/>
      <c r="D363" s="17"/>
      <c r="E363" s="17"/>
      <c r="F363" s="17"/>
      <c r="G363" s="30" t="str">
        <f>IF(A363="","",VLOOKUP(A363,bdpot,2,0))</f>
        <v/>
      </c>
      <c r="H363" s="30" t="str">
        <f>IF($A363="","",VLOOKUP($A363,bdpot,3,0))</f>
        <v/>
      </c>
      <c r="I363" s="1" t="str">
        <f>IF(ISNUMBER(A363),VLOOKUP(A363,'Info clients'!$Y:$Z,2,FALSE),"")</f>
        <v/>
      </c>
    </row>
    <row r="364" spans="1:9" ht="18.5">
      <c r="A364" s="16"/>
      <c r="B364" s="11" t="str">
        <f>IF(ISNUMBER(A364),VLOOKUP(A364,'Info clients'!$A:$B,2,FALSE),"")</f>
        <v/>
      </c>
      <c r="C364" s="17"/>
      <c r="D364" s="17"/>
      <c r="E364" s="17"/>
      <c r="F364" s="17"/>
      <c r="G364" s="30" t="str">
        <f>IF(A364="","",VLOOKUP(A364,bdpot,2,0))</f>
        <v/>
      </c>
      <c r="H364" s="30" t="str">
        <f>IF($A364="","",VLOOKUP($A364,bdpot,3,0))</f>
        <v/>
      </c>
      <c r="I364" s="1" t="str">
        <f>IF(ISNUMBER(A364),VLOOKUP(A364,'Info clients'!$Y:$Z,2,FALSE),"")</f>
        <v/>
      </c>
    </row>
    <row r="365" spans="1:9" ht="18.5">
      <c r="A365" s="16"/>
      <c r="B365" s="11" t="str">
        <f>IF(ISNUMBER(A365),VLOOKUP(A365,'Info clients'!$A:$B,2,FALSE),"")</f>
        <v/>
      </c>
      <c r="C365" s="17"/>
      <c r="D365" s="17"/>
      <c r="E365" s="17"/>
      <c r="F365" s="17"/>
      <c r="G365" s="30" t="str">
        <f>IF(A365="","",VLOOKUP(A365,bdpot,2,0))</f>
        <v/>
      </c>
      <c r="H365" s="30" t="str">
        <f>IF($A365="","",VLOOKUP($A365,bdpot,3,0))</f>
        <v/>
      </c>
      <c r="I365" s="1" t="str">
        <f>IF(ISNUMBER(A365),VLOOKUP(A365,'Info clients'!$Y:$Z,2,FALSE),"")</f>
        <v/>
      </c>
    </row>
    <row r="366" spans="1:9" ht="18.5">
      <c r="A366" s="16"/>
      <c r="B366" s="11" t="str">
        <f>IF(ISNUMBER(A366),VLOOKUP(A366,'Info clients'!$A:$B,2,FALSE),"")</f>
        <v/>
      </c>
      <c r="C366" s="17"/>
      <c r="D366" s="17"/>
      <c r="E366" s="17"/>
      <c r="F366" s="17"/>
      <c r="G366" s="30" t="str">
        <f>IF(A366="","",VLOOKUP(A366,bdpot,2,0))</f>
        <v/>
      </c>
      <c r="H366" s="30" t="str">
        <f>IF($A366="","",VLOOKUP($A366,bdpot,3,0))</f>
        <v/>
      </c>
      <c r="I366" s="1" t="str">
        <f>IF(ISNUMBER(A366),VLOOKUP(A366,'Info clients'!$Y:$Z,2,FALSE),"")</f>
        <v/>
      </c>
    </row>
    <row r="367" spans="1:9" ht="18.5">
      <c r="A367" s="16"/>
      <c r="B367" s="11" t="str">
        <f>IF(ISNUMBER(A367),VLOOKUP(A367,'Info clients'!$A:$B,2,FALSE),"")</f>
        <v/>
      </c>
      <c r="C367" s="17"/>
      <c r="D367" s="17"/>
      <c r="E367" s="17"/>
      <c r="F367" s="17"/>
      <c r="G367" s="30" t="str">
        <f>IF(A367="","",VLOOKUP(A367,bdpot,2,0))</f>
        <v/>
      </c>
      <c r="H367" s="30" t="str">
        <f>IF($A367="","",VLOOKUP($A367,bdpot,3,0))</f>
        <v/>
      </c>
      <c r="I367" s="1" t="str">
        <f>IF(ISNUMBER(A367),VLOOKUP(A367,'Info clients'!$Y:$Z,2,FALSE),"")</f>
        <v/>
      </c>
    </row>
    <row r="368" spans="1:9" ht="18.5">
      <c r="A368" s="16"/>
      <c r="B368" s="11" t="str">
        <f>IF(ISNUMBER(A368),VLOOKUP(A368,'Info clients'!$A:$B,2,FALSE),"")</f>
        <v/>
      </c>
      <c r="C368" s="17"/>
      <c r="D368" s="17"/>
      <c r="E368" s="17"/>
      <c r="F368" s="17"/>
      <c r="G368" s="30" t="str">
        <f>IF(A368="","",VLOOKUP(A368,bdpot,2,0))</f>
        <v/>
      </c>
      <c r="H368" s="30" t="str">
        <f>IF($A368="","",VLOOKUP($A368,bdpot,3,0))</f>
        <v/>
      </c>
      <c r="I368" s="1" t="str">
        <f>IF(ISNUMBER(A368),VLOOKUP(A368,'Info clients'!$Y:$Z,2,FALSE),"")</f>
        <v/>
      </c>
    </row>
    <row r="369" spans="1:9" ht="18.5">
      <c r="A369" s="18"/>
      <c r="B369" s="12" t="str">
        <f>IF(ISNUMBER(A369),VLOOKUP(A369,'Info clients'!$A:$B,2,FALSE),"")</f>
        <v/>
      </c>
      <c r="C369" s="18"/>
      <c r="D369" s="18"/>
      <c r="E369" s="18"/>
      <c r="F369" s="18"/>
      <c r="G369" s="7"/>
      <c r="H369" s="7"/>
      <c r="I369" s="8" t="str">
        <f>IF(ISNUMBER(A369),VLOOKUP(A369,'Info clients'!$Y:$Z,2,FALSE),"")</f>
        <v/>
      </c>
    </row>
    <row r="370" spans="1:9" ht="18.5">
      <c r="A370" s="19"/>
      <c r="B370" s="13" t="str">
        <f>IF(ISNUMBER(A370),VLOOKUP(A370,'Info clients'!$A:$B,2,FALSE),"")</f>
        <v/>
      </c>
      <c r="C370" s="19"/>
      <c r="D370" s="19"/>
      <c r="E370" s="19"/>
      <c r="F370" s="19"/>
      <c r="G370" s="3"/>
      <c r="H370" s="3"/>
      <c r="I370" s="3" t="str">
        <f>IF(ISNUMBER(A370),VLOOKUP(A370,'Info clients'!$Y:$Z,2,FALSE),"")</f>
        <v/>
      </c>
    </row>
    <row r="371" spans="1:9" ht="18.5">
      <c r="A371" s="19"/>
      <c r="B371" s="13" t="str">
        <f>IF(ISNUMBER(A371),VLOOKUP(A371,'Info clients'!$A:$B,2,FALSE),"")</f>
        <v/>
      </c>
      <c r="C371" s="19"/>
      <c r="D371" s="19"/>
      <c r="E371" s="19"/>
      <c r="F371" s="19"/>
      <c r="G371" s="3"/>
      <c r="H371" s="3"/>
      <c r="I371" s="3" t="str">
        <f>IF(ISNUMBER(A371),VLOOKUP(A371,'Info clients'!$Y:$Z,2,FALSE),"")</f>
        <v/>
      </c>
    </row>
    <row r="372" spans="1:9" ht="18.5">
      <c r="A372" s="19"/>
      <c r="B372" s="13" t="str">
        <f>IF(ISNUMBER(A372),VLOOKUP(A372,'Info clients'!$A:$B,2,FALSE),"")</f>
        <v/>
      </c>
      <c r="C372" s="19"/>
      <c r="D372" s="19"/>
      <c r="E372" s="19"/>
      <c r="F372" s="19"/>
      <c r="G372" s="3"/>
      <c r="H372" s="3"/>
      <c r="I372" s="3" t="str">
        <f>IF(ISNUMBER(A372),VLOOKUP(A372,'Info clients'!$Y:$Z,2,FALSE),"")</f>
        <v/>
      </c>
    </row>
    <row r="373" spans="1:9" ht="18.5">
      <c r="A373" s="19"/>
      <c r="B373" s="13" t="str">
        <f>IF(ISNUMBER(A373),VLOOKUP(A373,'Info clients'!$A:$B,2,FALSE),"")</f>
        <v/>
      </c>
      <c r="C373" s="19"/>
      <c r="D373" s="19"/>
      <c r="E373" s="19"/>
      <c r="F373" s="19"/>
      <c r="G373" s="3"/>
      <c r="H373" s="3"/>
      <c r="I373" s="3" t="str">
        <f>IF(ISNUMBER(A373),VLOOKUP(A373,'Info clients'!$Y:$Z,2,FALSE),"")</f>
        <v/>
      </c>
    </row>
    <row r="374" spans="1:9" ht="18.5">
      <c r="A374" s="19"/>
      <c r="B374" s="13" t="str">
        <f>IF(ISNUMBER(A374),VLOOKUP(A374,'Info clients'!$A:$B,2,FALSE),"")</f>
        <v/>
      </c>
      <c r="C374" s="19"/>
      <c r="D374" s="19"/>
      <c r="E374" s="19"/>
      <c r="F374" s="19"/>
      <c r="G374" s="3"/>
      <c r="H374" s="3"/>
      <c r="I374" s="3" t="str">
        <f>IF(ISNUMBER(A374),VLOOKUP(A374,'Info clients'!$Y:$Z,2,FALSE),"")</f>
        <v/>
      </c>
    </row>
    <row r="375" spans="1:9" ht="18.5">
      <c r="A375" s="19"/>
      <c r="B375" s="13" t="str">
        <f>IF(ISNUMBER(A375),VLOOKUP(A375,'Info clients'!$A:$B,2,FALSE),"")</f>
        <v/>
      </c>
      <c r="C375" s="19"/>
      <c r="D375" s="19"/>
      <c r="E375" s="19"/>
      <c r="F375" s="19"/>
      <c r="G375" s="3"/>
      <c r="H375" s="3"/>
      <c r="I375" s="3" t="str">
        <f>IF(ISNUMBER(A375),VLOOKUP(A375,'Info clients'!$Y:$Z,2,FALSE),"")</f>
        <v/>
      </c>
    </row>
    <row r="376" spans="1:9" ht="18.5">
      <c r="A376" s="19"/>
      <c r="B376" s="13" t="str">
        <f>IF(ISNUMBER(A376),VLOOKUP(A376,'Info clients'!$A:$B,2,FALSE),"")</f>
        <v/>
      </c>
      <c r="C376" s="19"/>
      <c r="D376" s="19"/>
      <c r="E376" s="19"/>
      <c r="F376" s="19"/>
      <c r="G376" s="3"/>
      <c r="H376" s="3"/>
      <c r="I376" s="3" t="str">
        <f>IF(ISNUMBER(A376),VLOOKUP(A376,'Info clients'!$Y:$Z,2,FALSE),"")</f>
        <v/>
      </c>
    </row>
    <row r="377" spans="1:9" ht="18.5">
      <c r="A377" s="19"/>
      <c r="B377" s="13" t="str">
        <f>IF(ISNUMBER(A377),VLOOKUP(A377,'Info clients'!$A:$B,2,FALSE),"")</f>
        <v/>
      </c>
      <c r="C377" s="19"/>
      <c r="D377" s="19"/>
      <c r="E377" s="19"/>
      <c r="F377" s="19"/>
      <c r="G377" s="3"/>
      <c r="H377" s="3"/>
      <c r="I377" s="3" t="str">
        <f>IF(ISNUMBER(A377),VLOOKUP(A377,'Info clients'!$Y:$Z,2,FALSE),"")</f>
        <v/>
      </c>
    </row>
    <row r="378" spans="1:9" ht="18.5">
      <c r="A378" s="19"/>
      <c r="B378" s="13" t="str">
        <f>IF(ISNUMBER(A378),VLOOKUP(A378,'Info clients'!$A:$B,2,FALSE),"")</f>
        <v/>
      </c>
      <c r="C378" s="19"/>
      <c r="D378" s="19"/>
      <c r="E378" s="19"/>
      <c r="F378" s="19"/>
      <c r="G378" s="3"/>
      <c r="H378" s="3"/>
      <c r="I378" s="3" t="str">
        <f>IF(ISNUMBER(A378),VLOOKUP(A378,'Info clients'!$Y:$Z,2,FALSE),"")</f>
        <v/>
      </c>
    </row>
    <row r="379" spans="1:9" ht="18.5">
      <c r="A379" s="19"/>
      <c r="B379" s="13" t="str">
        <f>IF(ISNUMBER(A379),VLOOKUP(A379,'Info clients'!$A:$B,2,FALSE),"")</f>
        <v/>
      </c>
      <c r="C379" s="19"/>
      <c r="D379" s="19"/>
      <c r="E379" s="19"/>
      <c r="F379" s="19"/>
      <c r="G379" s="3"/>
      <c r="H379" s="3"/>
      <c r="I379" s="3" t="str">
        <f>IF(ISNUMBER(A379),VLOOKUP(A379,'Info clients'!$Y:$Z,2,FALSE),"")</f>
        <v/>
      </c>
    </row>
    <row r="380" spans="1:9" ht="18.5">
      <c r="A380" s="19"/>
      <c r="B380" s="13" t="str">
        <f>IF(ISNUMBER(A380),VLOOKUP(A380,'Info clients'!$A:$B,2,FALSE),"")</f>
        <v/>
      </c>
      <c r="C380" s="19"/>
      <c r="D380" s="19"/>
      <c r="E380" s="19"/>
      <c r="F380" s="19"/>
      <c r="G380" s="3"/>
      <c r="H380" s="3"/>
      <c r="I380" s="3" t="str">
        <f>IF(ISNUMBER(A380),VLOOKUP(A380,'Info clients'!$Y:$Z,2,FALSE),"")</f>
        <v/>
      </c>
    </row>
    <row r="381" spans="1:9" ht="19" thickBot="1">
      <c r="A381" s="19"/>
      <c r="B381" s="13" t="str">
        <f>IF(ISNUMBER(A381),VLOOKUP(A381,'Info clients'!$A:$B,2,FALSE),"")</f>
        <v/>
      </c>
      <c r="C381" s="19"/>
      <c r="D381" s="19"/>
      <c r="E381" s="19"/>
      <c r="F381" s="19"/>
      <c r="G381" s="3"/>
      <c r="H381" s="3"/>
      <c r="I381" s="3" t="str">
        <f>IF(ISNUMBER(A381),VLOOKUP(A381,'Info clients'!$Y:$Z,2,FALSE),"")</f>
        <v/>
      </c>
    </row>
    <row r="382" spans="1:9" ht="19.5" thickTop="1" thickBot="1">
      <c r="A382" s="27" t="str">
        <f ca="1">INDEX(joursem,SUMPRODUCT(MAX((bdd=SMALL(bdd,15))*ROW(bdd)-9)),SUMPRODUCT(MAX((bdd=SMALL(bdd,15))*COLUMN(bdd)-2)))</f>
        <v>jeudi S 4</v>
      </c>
      <c r="B382" s="10"/>
      <c r="C382" s="15"/>
      <c r="D382" s="15"/>
      <c r="E382" s="15"/>
      <c r="F382" s="15"/>
      <c r="G382" s="2"/>
      <c r="H382" s="2"/>
      <c r="I382" s="2"/>
    </row>
    <row r="383" spans="1:9" ht="19.5" thickTop="1" thickBot="1">
      <c r="A383" s="15" t="s">
        <v>0</v>
      </c>
      <c r="B383" s="10" t="s">
        <v>1</v>
      </c>
      <c r="C383" s="15" t="s">
        <v>2</v>
      </c>
      <c r="D383" s="15" t="s">
        <v>3</v>
      </c>
      <c r="E383" s="15" t="s">
        <v>4</v>
      </c>
      <c r="F383" s="15" t="s">
        <v>5</v>
      </c>
      <c r="G383" s="5" t="s">
        <v>6</v>
      </c>
      <c r="H383" s="5" t="s">
        <v>21</v>
      </c>
      <c r="I383" s="5" t="s">
        <v>28</v>
      </c>
    </row>
    <row r="384" spans="1:9" ht="19" thickTop="1">
      <c r="A384" s="16"/>
      <c r="B384" s="11" t="str">
        <f>IF(ISNUMBER(A384),VLOOKUP(A384,'Info clients'!$A:$B,2,FALSE),"")</f>
        <v/>
      </c>
      <c r="C384" s="16"/>
      <c r="D384" s="16"/>
      <c r="E384" s="16"/>
      <c r="F384" s="16"/>
      <c r="G384" s="30" t="str">
        <f>IF($A384="","",VLOOKUP($A384,bdpot,2,0))</f>
        <v/>
      </c>
      <c r="H384" s="30" t="str">
        <f>IF($A384="","",VLOOKUP($A384,bdpot,3,0))</f>
        <v/>
      </c>
      <c r="I384" s="1" t="str">
        <f>IF(ISNUMBER(A384),VLOOKUP(A384,'Info clients'!$Y:$Z,2,FALSE),"")</f>
        <v/>
      </c>
    </row>
    <row r="385" spans="1:9" ht="18.5">
      <c r="A385" s="16"/>
      <c r="B385" s="11" t="str">
        <f>IF(ISNUMBER(A385),VLOOKUP(A385,'Info clients'!$A:$B,2,FALSE),"")</f>
        <v/>
      </c>
      <c r="C385" s="17"/>
      <c r="D385" s="17"/>
      <c r="E385" s="17"/>
      <c r="F385" s="17"/>
      <c r="G385" s="30" t="str">
        <f>IF(A385="","",VLOOKUP(A385,bdpot,2,0))</f>
        <v/>
      </c>
      <c r="H385" s="30" t="str">
        <f>IF($A385="","",VLOOKUP($A385,bdpot,3,0))</f>
        <v/>
      </c>
      <c r="I385" s="1" t="str">
        <f>IF(ISNUMBER(A385),VLOOKUP(A385,'Info clients'!$Y:$Z,2,FALSE),"")</f>
        <v/>
      </c>
    </row>
    <row r="386" spans="1:9" ht="18.5">
      <c r="A386" s="16"/>
      <c r="B386" s="11" t="str">
        <f>IF(ISNUMBER(A386),VLOOKUP(A386,'Info clients'!$A:$B,2,FALSE),"")</f>
        <v/>
      </c>
      <c r="C386" s="17"/>
      <c r="D386" s="17"/>
      <c r="E386" s="17"/>
      <c r="F386" s="17"/>
      <c r="G386" s="30" t="str">
        <f>IF(A386="","",VLOOKUP(A386,bdpot,2,0))</f>
        <v/>
      </c>
      <c r="H386" s="30" t="str">
        <f>IF($A386="","",VLOOKUP($A386,bdpot,3,0))</f>
        <v/>
      </c>
      <c r="I386" s="1" t="str">
        <f>IF(ISNUMBER(A386),VLOOKUP(A386,'Info clients'!$Y:$Z,2,FALSE),"")</f>
        <v/>
      </c>
    </row>
    <row r="387" spans="1:9" ht="18.5">
      <c r="A387" s="16">
        <v>316079</v>
      </c>
      <c r="B387" s="11">
        <f>IF(ISNUMBER(A387),VLOOKUP(A387,'Info clients'!$A:$B,2,FALSE),"")</f>
        <v>0</v>
      </c>
      <c r="C387" s="17"/>
      <c r="D387" s="17"/>
      <c r="E387" s="17"/>
      <c r="F387" s="17"/>
      <c r="G387" s="30">
        <f ca="1">IF(A387="","",VLOOKUP(A387,bdpot,2,0))</f>
        <v>2000</v>
      </c>
      <c r="H387" s="30">
        <f ca="1">IF($A387="","",VLOOKUP($A387,bdpot,3,0))</f>
        <v>234</v>
      </c>
      <c r="I387" s="1">
        <f>IF(ISNUMBER(A387),VLOOKUP(A387,'Info clients'!$Y:$Z,2,FALSE),"")</f>
        <v>234</v>
      </c>
    </row>
    <row r="388" spans="1:9" ht="18.5">
      <c r="A388" s="16"/>
      <c r="B388" s="11" t="str">
        <f>IF(ISNUMBER(A388),VLOOKUP(A388,'Info clients'!$A:$B,2,FALSE),"")</f>
        <v/>
      </c>
      <c r="C388" s="17"/>
      <c r="D388" s="17"/>
      <c r="E388" s="17"/>
      <c r="F388" s="17"/>
      <c r="G388" s="30" t="str">
        <f>IF(A388="","",VLOOKUP(A388,bdpot,2,0))</f>
        <v/>
      </c>
      <c r="H388" s="30" t="str">
        <f>IF($A388="","",VLOOKUP($A388,bdpot,3,0))</f>
        <v/>
      </c>
      <c r="I388" s="1" t="str">
        <f>IF(ISNUMBER(A388),VLOOKUP(A388,'Info clients'!$Y:$Z,2,FALSE),"")</f>
        <v/>
      </c>
    </row>
    <row r="389" spans="1:9" ht="18.5">
      <c r="A389" s="16"/>
      <c r="B389" s="11" t="str">
        <f>IF(ISNUMBER(A389),VLOOKUP(A389,'Info clients'!$A:$B,2,FALSE),"")</f>
        <v/>
      </c>
      <c r="C389" s="17"/>
      <c r="D389" s="17"/>
      <c r="E389" s="17"/>
      <c r="F389" s="17"/>
      <c r="G389" s="30" t="str">
        <f>IF(A389="","",VLOOKUP(A389,bdpot,2,0))</f>
        <v/>
      </c>
      <c r="H389" s="30" t="str">
        <f>IF($A389="","",VLOOKUP($A389,bdpot,3,0))</f>
        <v/>
      </c>
      <c r="I389" s="1" t="str">
        <f>IF(ISNUMBER(A389),VLOOKUP(A389,'Info clients'!$Y:$Z,2,FALSE),"")</f>
        <v/>
      </c>
    </row>
    <row r="390" spans="1:9" ht="18.5">
      <c r="A390" s="16"/>
      <c r="B390" s="11" t="str">
        <f>IF(ISNUMBER(A390),VLOOKUP(A390,'Info clients'!$A:$B,2,FALSE),"")</f>
        <v/>
      </c>
      <c r="C390" s="17"/>
      <c r="D390" s="17"/>
      <c r="E390" s="17"/>
      <c r="F390" s="17"/>
      <c r="G390" s="30" t="str">
        <f>IF(A390="","",VLOOKUP(A390,bdpot,2,0))</f>
        <v/>
      </c>
      <c r="H390" s="30" t="str">
        <f>IF($A390="","",VLOOKUP($A390,bdpot,3,0))</f>
        <v/>
      </c>
      <c r="I390" s="1" t="str">
        <f>IF(ISNUMBER(A390),VLOOKUP(A390,'Info clients'!$Y:$Z,2,FALSE),"")</f>
        <v/>
      </c>
    </row>
    <row r="391" spans="1:9" ht="18.5">
      <c r="A391" s="16"/>
      <c r="B391" s="11" t="str">
        <f>IF(ISNUMBER(A391),VLOOKUP(A391,'Info clients'!$A:$B,2,FALSE),"")</f>
        <v/>
      </c>
      <c r="C391" s="17"/>
      <c r="D391" s="17"/>
      <c r="E391" s="17"/>
      <c r="F391" s="17"/>
      <c r="G391" s="30" t="str">
        <f>IF(A391="","",VLOOKUP(A391,bdpot,2,0))</f>
        <v/>
      </c>
      <c r="H391" s="30" t="str">
        <f>IF($A391="","",VLOOKUP($A391,bdpot,3,0))</f>
        <v/>
      </c>
      <c r="I391" s="1" t="str">
        <f>IF(ISNUMBER(A391),VLOOKUP(A391,'Info clients'!$Y:$Z,2,FALSE),"")</f>
        <v/>
      </c>
    </row>
    <row r="392" spans="1:9" ht="18.5">
      <c r="A392" s="16"/>
      <c r="B392" s="11" t="str">
        <f>IF(ISNUMBER(A392),VLOOKUP(A392,'Info clients'!$A:$B,2,FALSE),"")</f>
        <v/>
      </c>
      <c r="C392" s="17"/>
      <c r="D392" s="17"/>
      <c r="E392" s="17"/>
      <c r="F392" s="17"/>
      <c r="G392" s="30" t="str">
        <f>IF(A392="","",VLOOKUP(A392,bdpot,2,0))</f>
        <v/>
      </c>
      <c r="H392" s="30" t="str">
        <f>IF($A392="","",VLOOKUP($A392,bdpot,3,0))</f>
        <v/>
      </c>
      <c r="I392" s="1" t="str">
        <f>IF(ISNUMBER(A392),VLOOKUP(A392,'Info clients'!$Y:$Z,2,FALSE),"")</f>
        <v/>
      </c>
    </row>
    <row r="393" spans="1:9" ht="18.5">
      <c r="A393" s="16"/>
      <c r="B393" s="11" t="str">
        <f>IF(ISNUMBER(A393),VLOOKUP(A393,'Info clients'!$A:$B,2,FALSE),"")</f>
        <v/>
      </c>
      <c r="C393" s="17"/>
      <c r="D393" s="17"/>
      <c r="E393" s="17"/>
      <c r="F393" s="17"/>
      <c r="G393" s="30" t="str">
        <f>IF(A393="","",VLOOKUP(A393,bdpot,2,0))</f>
        <v/>
      </c>
      <c r="H393" s="30" t="str">
        <f>IF($A393="","",VLOOKUP($A393,bdpot,3,0))</f>
        <v/>
      </c>
      <c r="I393" s="1" t="str">
        <f>IF(ISNUMBER(A393),VLOOKUP(A393,'Info clients'!$Y:$Z,2,FALSE),"")</f>
        <v/>
      </c>
    </row>
    <row r="394" spans="1:9" ht="18.5">
      <c r="A394" s="16"/>
      <c r="B394" s="11" t="str">
        <f>IF(ISNUMBER(A394),VLOOKUP(A394,'Info clients'!$A:$B,2,FALSE),"")</f>
        <v/>
      </c>
      <c r="C394" s="17"/>
      <c r="D394" s="17"/>
      <c r="E394" s="17"/>
      <c r="F394" s="17"/>
      <c r="G394" s="30" t="str">
        <f>IF(A394="","",VLOOKUP(A394,bdpot,2,0))</f>
        <v/>
      </c>
      <c r="H394" s="30" t="str">
        <f>IF($A394="","",VLOOKUP($A394,bdpot,3,0))</f>
        <v/>
      </c>
      <c r="I394" s="1" t="str">
        <f>IF(ISNUMBER(A394),VLOOKUP(A394,'Info clients'!$Y:$Z,2,FALSE),"")</f>
        <v/>
      </c>
    </row>
    <row r="395" spans="1:9" ht="18.5">
      <c r="A395" s="16"/>
      <c r="B395" s="11" t="str">
        <f>IF(ISNUMBER(A395),VLOOKUP(A395,'Info clients'!$A:$B,2,FALSE),"")</f>
        <v/>
      </c>
      <c r="C395" s="17"/>
      <c r="D395" s="17"/>
      <c r="E395" s="17"/>
      <c r="F395" s="17"/>
      <c r="G395" s="30" t="str">
        <f>IF(A395="","",VLOOKUP(A395,bdpot,2,0))</f>
        <v/>
      </c>
      <c r="H395" s="30" t="str">
        <f>IF($A395="","",VLOOKUP($A395,bdpot,3,0))</f>
        <v/>
      </c>
      <c r="I395" s="1" t="str">
        <f>IF(ISNUMBER(A395),VLOOKUP(A395,'Info clients'!$Y:$Z,2,FALSE),"")</f>
        <v/>
      </c>
    </row>
    <row r="396" spans="1:9" ht="18.5">
      <c r="A396" s="16"/>
      <c r="B396" s="11" t="str">
        <f>IF(ISNUMBER(A396),VLOOKUP(A396,'Info clients'!$A:$B,2,FALSE),"")</f>
        <v/>
      </c>
      <c r="C396" s="17"/>
      <c r="D396" s="17"/>
      <c r="E396" s="17"/>
      <c r="F396" s="17"/>
      <c r="G396" s="30" t="str">
        <f>IF(A396="","",VLOOKUP(A396,bdpot,2,0))</f>
        <v/>
      </c>
      <c r="H396" s="30" t="str">
        <f>IF($A396="","",VLOOKUP($A396,bdpot,3,0))</f>
        <v/>
      </c>
      <c r="I396" s="1" t="str">
        <f>IF(ISNUMBER(A396),VLOOKUP(A396,'Info clients'!$Y:$Z,2,FALSE),"")</f>
        <v/>
      </c>
    </row>
    <row r="397" spans="1:9" ht="18.5">
      <c r="A397" s="16"/>
      <c r="B397" s="12" t="str">
        <f>IF(ISNUMBER(A397),VLOOKUP(A397,'Info clients'!$A:$B,2,FALSE),"")</f>
        <v/>
      </c>
      <c r="C397" s="18"/>
      <c r="D397" s="18"/>
      <c r="E397" s="18"/>
      <c r="F397" s="18"/>
      <c r="G397" s="30" t="str">
        <f>IF(A397="","",VLOOKUP(A397,bdpot,2,0))</f>
        <v/>
      </c>
      <c r="H397" s="30" t="str">
        <f>IF($A397="","",VLOOKUP($A397,bdpot,3,0))</f>
        <v/>
      </c>
      <c r="I397" s="8" t="str">
        <f>IF(ISNUMBER(A397),VLOOKUP(A397,'Info clients'!$Y:$Z,2,FALSE),"")</f>
        <v/>
      </c>
    </row>
    <row r="398" spans="1:9" ht="18.5">
      <c r="A398" s="20"/>
      <c r="B398" s="13" t="str">
        <f>IF(ISNUMBER(A398),VLOOKUP(A398,'Info clients'!$A:$B,2,FALSE),"")</f>
        <v/>
      </c>
      <c r="C398" s="20"/>
      <c r="D398" s="20"/>
      <c r="E398" s="20"/>
      <c r="F398" s="20"/>
      <c r="G398" s="7"/>
      <c r="H398" s="7"/>
      <c r="I398" s="3" t="str">
        <f>IF(ISNUMBER(A398),VLOOKUP(A398,'Info clients'!$Y:$Z,2,FALSE),"")</f>
        <v/>
      </c>
    </row>
    <row r="399" spans="1:9" ht="18.5">
      <c r="A399" s="19"/>
      <c r="B399" s="13" t="str">
        <f>IF(ISNUMBER(A399),VLOOKUP(A399,'Info clients'!$A:$B,2,FALSE),"")</f>
        <v/>
      </c>
      <c r="C399" s="19"/>
      <c r="D399" s="19"/>
      <c r="E399" s="19"/>
      <c r="F399" s="19"/>
      <c r="G399" s="3"/>
      <c r="H399" s="3"/>
      <c r="I399" s="3" t="str">
        <f>IF(ISNUMBER(A399),VLOOKUP(A399,'Info clients'!$Y:$Z,2,FALSE),"")</f>
        <v/>
      </c>
    </row>
    <row r="400" spans="1:9" ht="18.5">
      <c r="A400" s="19"/>
      <c r="B400" s="13" t="str">
        <f>IF(ISNUMBER(A400),VLOOKUP(A400,'Info clients'!$A:$B,2,FALSE),"")</f>
        <v/>
      </c>
      <c r="C400" s="19"/>
      <c r="D400" s="19"/>
      <c r="E400" s="19"/>
      <c r="F400" s="19"/>
      <c r="G400" s="3"/>
      <c r="H400" s="3"/>
      <c r="I400" s="3" t="str">
        <f>IF(ISNUMBER(A400),VLOOKUP(A400,'Info clients'!$Y:$Z,2,FALSE),"")</f>
        <v/>
      </c>
    </row>
    <row r="401" spans="1:9" ht="18.5">
      <c r="A401" s="19"/>
      <c r="B401" s="13" t="str">
        <f>IF(ISNUMBER(A401),VLOOKUP(A401,'Info clients'!$A:$B,2,FALSE),"")</f>
        <v/>
      </c>
      <c r="C401" s="19"/>
      <c r="D401" s="19"/>
      <c r="E401" s="19"/>
      <c r="F401" s="19"/>
      <c r="G401" s="3"/>
      <c r="H401" s="3"/>
      <c r="I401" s="3" t="str">
        <f>IF(ISNUMBER(A401),VLOOKUP(A401,'Info clients'!$Y:$Z,2,FALSE),"")</f>
        <v/>
      </c>
    </row>
    <row r="402" spans="1:9" ht="18.5">
      <c r="A402" s="19"/>
      <c r="B402" s="13" t="str">
        <f>IF(ISNUMBER(A402),VLOOKUP(A402,'Info clients'!$A:$B,2,FALSE),"")</f>
        <v/>
      </c>
      <c r="C402" s="19"/>
      <c r="D402" s="19"/>
      <c r="E402" s="19"/>
      <c r="F402" s="19"/>
      <c r="G402" s="3"/>
      <c r="H402" s="3"/>
      <c r="I402" s="3" t="str">
        <f>IF(ISNUMBER(A402),VLOOKUP(A402,'Info clients'!$Y:$Z,2,FALSE),"")</f>
        <v/>
      </c>
    </row>
    <row r="403" spans="1:9" ht="18.5">
      <c r="A403" s="19"/>
      <c r="B403" s="13" t="str">
        <f>IF(ISNUMBER(A403),VLOOKUP(A403,'Info clients'!$A:$B,2,FALSE),"")</f>
        <v/>
      </c>
      <c r="C403" s="19"/>
      <c r="D403" s="19"/>
      <c r="E403" s="19"/>
      <c r="F403" s="19"/>
      <c r="G403" s="3"/>
      <c r="H403" s="3"/>
      <c r="I403" s="3" t="str">
        <f>IF(ISNUMBER(A403),VLOOKUP(A403,'Info clients'!$Y:$Z,2,FALSE),"")</f>
        <v/>
      </c>
    </row>
    <row r="404" spans="1:9" ht="18.5">
      <c r="A404" s="19"/>
      <c r="B404" s="13" t="str">
        <f>IF(ISNUMBER(A404),VLOOKUP(A404,'Info clients'!$A:$B,2,FALSE),"")</f>
        <v/>
      </c>
      <c r="C404" s="19"/>
      <c r="D404" s="19"/>
      <c r="E404" s="19"/>
      <c r="F404" s="19"/>
      <c r="G404" s="3"/>
      <c r="H404" s="3"/>
      <c r="I404" s="3" t="str">
        <f>IF(ISNUMBER(A404),VLOOKUP(A404,'Info clients'!$Y:$Z,2,FALSE),"")</f>
        <v/>
      </c>
    </row>
    <row r="405" spans="1:9" ht="18.5">
      <c r="A405" s="19"/>
      <c r="B405" s="13" t="str">
        <f>IF(ISNUMBER(A405),VLOOKUP(A405,'Info clients'!$A:$B,2,FALSE),"")</f>
        <v/>
      </c>
      <c r="C405" s="19"/>
      <c r="D405" s="19"/>
      <c r="E405" s="19"/>
      <c r="F405" s="19"/>
      <c r="G405" s="3"/>
      <c r="H405" s="3"/>
      <c r="I405" s="3" t="str">
        <f>IF(ISNUMBER(A405),VLOOKUP(A405,'Info clients'!$Y:$Z,2,FALSE),"")</f>
        <v/>
      </c>
    </row>
    <row r="406" spans="1:9" ht="18.5">
      <c r="A406" s="19"/>
      <c r="B406" s="13" t="str">
        <f>IF(ISNUMBER(A406),VLOOKUP(A406,'Info clients'!$A:$B,2,FALSE),"")</f>
        <v/>
      </c>
      <c r="C406" s="19"/>
      <c r="D406" s="19"/>
      <c r="E406" s="19"/>
      <c r="F406" s="19"/>
      <c r="G406" s="3"/>
      <c r="H406" s="3"/>
      <c r="I406" s="3" t="str">
        <f>IF(ISNUMBER(A406),VLOOKUP(A406,'Info clients'!$Y:$Z,2,FALSE),"")</f>
        <v/>
      </c>
    </row>
    <row r="407" spans="1:9" ht="18.5">
      <c r="A407" s="19"/>
      <c r="B407" s="13" t="str">
        <f>IF(ISNUMBER(A407),VLOOKUP(A407,'Info clients'!$A:$B,2,FALSE),"")</f>
        <v/>
      </c>
      <c r="C407" s="19"/>
      <c r="D407" s="19"/>
      <c r="E407" s="19"/>
      <c r="F407" s="19"/>
      <c r="G407" s="3"/>
      <c r="H407" s="3"/>
      <c r="I407" s="3" t="str">
        <f>IF(ISNUMBER(A407),VLOOKUP(A407,'Info clients'!$Y:$Z,2,FALSE),"")</f>
        <v/>
      </c>
    </row>
    <row r="408" spans="1:9" ht="19" thickBot="1">
      <c r="A408" s="19"/>
      <c r="B408" s="13" t="str">
        <f>IF(ISNUMBER(A408),VLOOKUP(A408,'Info clients'!$A:$B,2,FALSE),"")</f>
        <v/>
      </c>
      <c r="C408" s="19"/>
      <c r="D408" s="19"/>
      <c r="E408" s="19"/>
      <c r="F408" s="19"/>
      <c r="G408" s="3"/>
      <c r="H408" s="3"/>
      <c r="I408" s="3" t="str">
        <f>IF(ISNUMBER(A408),VLOOKUP(A408,'Info clients'!$Y:$Z,2,FALSE),"")</f>
        <v/>
      </c>
    </row>
    <row r="409" spans="1:9" ht="19.5" thickTop="1" thickBot="1">
      <c r="A409" s="27" t="str">
        <f ca="1">INDEX(joursem,SUMPRODUCT(MAX((bdd=SMALL(bdd,16))*ROW(bdd)-9)),SUMPRODUCT(MAX((bdd=SMALL(bdd,16))*COLUMN(bdd)-2)))</f>
        <v>jeudi S 5</v>
      </c>
      <c r="B409" s="10"/>
      <c r="C409" s="15"/>
      <c r="D409" s="15"/>
      <c r="E409" s="15"/>
      <c r="F409" s="15"/>
      <c r="G409" s="2"/>
      <c r="H409" s="2"/>
      <c r="I409" s="2"/>
    </row>
    <row r="410" spans="1:9" ht="19.5" thickTop="1" thickBot="1">
      <c r="A410" s="15" t="s">
        <v>0</v>
      </c>
      <c r="B410" s="10" t="s">
        <v>1</v>
      </c>
      <c r="C410" s="15" t="s">
        <v>2</v>
      </c>
      <c r="D410" s="15" t="s">
        <v>3</v>
      </c>
      <c r="E410" s="15" t="s">
        <v>4</v>
      </c>
      <c r="F410" s="15" t="s">
        <v>5</v>
      </c>
      <c r="G410" s="5" t="s">
        <v>6</v>
      </c>
      <c r="H410" s="5" t="s">
        <v>21</v>
      </c>
      <c r="I410" s="5" t="s">
        <v>28</v>
      </c>
    </row>
    <row r="411" spans="1:9" ht="19" thickTop="1">
      <c r="A411" s="16"/>
      <c r="B411" s="11" t="str">
        <f>IF(ISNUMBER(A411),VLOOKUP(A411,'Info clients'!$A:$B,2,FALSE),"")</f>
        <v/>
      </c>
      <c r="C411" s="16"/>
      <c r="D411" s="16"/>
      <c r="E411" s="16"/>
      <c r="F411" s="16"/>
      <c r="G411" s="30" t="str">
        <f>IF($A411="","",VLOOKUP($A411,bdpot,2,0))</f>
        <v/>
      </c>
      <c r="H411" s="30" t="str">
        <f>IF($A411="","",VLOOKUP($A411,bdpot,3,0))</f>
        <v/>
      </c>
      <c r="I411" s="1" t="str">
        <f>IF(ISNUMBER(A411),VLOOKUP(A411,'Info clients'!$Y:$Z,2,FALSE),"")</f>
        <v/>
      </c>
    </row>
    <row r="412" spans="1:9" ht="18.5">
      <c r="A412" s="16"/>
      <c r="B412" s="11" t="str">
        <f>IF(ISNUMBER(A412),VLOOKUP(A412,'Info clients'!$A:$B,2,FALSE),"")</f>
        <v/>
      </c>
      <c r="C412" s="17"/>
      <c r="D412" s="17"/>
      <c r="E412" s="17"/>
      <c r="F412" s="17"/>
      <c r="G412" s="30" t="str">
        <f>IF(A412="","",VLOOKUP(A412,bdpot,2,0))</f>
        <v/>
      </c>
      <c r="H412" s="30" t="str">
        <f>IF($A412="","",VLOOKUP($A412,bdpot,3,0))</f>
        <v/>
      </c>
      <c r="I412" s="1" t="str">
        <f>IF(ISNUMBER(A412),VLOOKUP(A412,'Info clients'!$Y:$Z,2,FALSE),"")</f>
        <v/>
      </c>
    </row>
    <row r="413" spans="1:9" ht="18.5">
      <c r="A413" s="16">
        <v>24619</v>
      </c>
      <c r="B413" s="11">
        <f>IF(ISNUMBER(A413),VLOOKUP(A413,'Info clients'!$A:$B,2,FALSE),"")</f>
        <v>0</v>
      </c>
      <c r="C413" s="17"/>
      <c r="D413" s="17"/>
      <c r="E413" s="17"/>
      <c r="F413" s="17"/>
      <c r="G413" s="30">
        <f ca="1">IF(A413="","",VLOOKUP(A413,bdpot,2,0))</f>
        <v>2000</v>
      </c>
      <c r="H413" s="30">
        <f ca="1">IF($A413="","",VLOOKUP($A413,bdpot,3,0))</f>
        <v>250</v>
      </c>
      <c r="I413" s="1">
        <f>IF(ISNUMBER(A413),VLOOKUP(A413,'Info clients'!$Y:$Z,2,FALSE),"")</f>
        <v>250</v>
      </c>
    </row>
    <row r="414" spans="1:9" ht="18.5">
      <c r="A414" s="16"/>
      <c r="B414" s="11" t="str">
        <f>IF(ISNUMBER(A414),VLOOKUP(A414,'Info clients'!$A:$B,2,FALSE),"")</f>
        <v/>
      </c>
      <c r="C414" s="17"/>
      <c r="D414" s="17"/>
      <c r="E414" s="17"/>
      <c r="F414" s="17"/>
      <c r="G414" s="30" t="str">
        <f>IF(A414="","",VLOOKUP(A414,bdpot,2,0))</f>
        <v/>
      </c>
      <c r="H414" s="30" t="str">
        <f>IF($A414="","",VLOOKUP($A414,bdpot,3,0))</f>
        <v/>
      </c>
      <c r="I414" s="1" t="str">
        <f>IF(ISNUMBER(A414),VLOOKUP(A414,'Info clients'!$Y:$Z,2,FALSE),"")</f>
        <v/>
      </c>
    </row>
    <row r="415" spans="1:9" ht="18.5">
      <c r="A415" s="16"/>
      <c r="B415" s="11" t="str">
        <f>IF(ISNUMBER(A415),VLOOKUP(A415,'Info clients'!$A:$B,2,FALSE),"")</f>
        <v/>
      </c>
      <c r="C415" s="17"/>
      <c r="D415" s="17"/>
      <c r="E415" s="17"/>
      <c r="F415" s="17"/>
      <c r="G415" s="30" t="str">
        <f>IF(A415="","",VLOOKUP(A415,bdpot,2,0))</f>
        <v/>
      </c>
      <c r="H415" s="30" t="str">
        <f>IF($A415="","",VLOOKUP($A415,bdpot,3,0))</f>
        <v/>
      </c>
      <c r="I415" s="1" t="str">
        <f>IF(ISNUMBER(A415),VLOOKUP(A415,'Info clients'!$Y:$Z,2,FALSE),"")</f>
        <v/>
      </c>
    </row>
    <row r="416" spans="1:9" ht="18.5">
      <c r="A416" s="16"/>
      <c r="B416" s="11" t="str">
        <f>IF(ISNUMBER(A416),VLOOKUP(A416,'Info clients'!$A:$B,2,FALSE),"")</f>
        <v/>
      </c>
      <c r="C416" s="17"/>
      <c r="D416" s="17"/>
      <c r="E416" s="17"/>
      <c r="F416" s="17"/>
      <c r="G416" s="30" t="str">
        <f>IF(A416="","",VLOOKUP(A416,bdpot,2,0))</f>
        <v/>
      </c>
      <c r="H416" s="30" t="str">
        <f>IF($A416="","",VLOOKUP($A416,bdpot,3,0))</f>
        <v/>
      </c>
      <c r="I416" s="1" t="str">
        <f>IF(ISNUMBER(A416),VLOOKUP(A416,'Info clients'!$Y:$Z,2,FALSE),"")</f>
        <v/>
      </c>
    </row>
    <row r="417" spans="1:9" ht="18.5">
      <c r="A417" s="16"/>
      <c r="B417" s="11" t="str">
        <f>IF(ISNUMBER(A417),VLOOKUP(A417,'Info clients'!$A:$B,2,FALSE),"")</f>
        <v/>
      </c>
      <c r="C417" s="17"/>
      <c r="D417" s="17"/>
      <c r="E417" s="17"/>
      <c r="F417" s="17"/>
      <c r="G417" s="30" t="str">
        <f>IF(A417="","",VLOOKUP(A417,bdpot,2,0))</f>
        <v/>
      </c>
      <c r="H417" s="30" t="str">
        <f>IF($A417="","",VLOOKUP($A417,bdpot,3,0))</f>
        <v/>
      </c>
      <c r="I417" s="1" t="str">
        <f>IF(ISNUMBER(A417),VLOOKUP(A417,'Info clients'!$Y:$Z,2,FALSE),"")</f>
        <v/>
      </c>
    </row>
    <row r="418" spans="1:9" ht="18.5">
      <c r="A418" s="16"/>
      <c r="B418" s="11" t="str">
        <f>IF(ISNUMBER(A418),VLOOKUP(A418,'Info clients'!$A:$B,2,FALSE),"")</f>
        <v/>
      </c>
      <c r="C418" s="17"/>
      <c r="D418" s="17"/>
      <c r="E418" s="17"/>
      <c r="F418" s="17"/>
      <c r="G418" s="30" t="str">
        <f>IF(A418="","",VLOOKUP(A418,bdpot,2,0))</f>
        <v/>
      </c>
      <c r="H418" s="30" t="str">
        <f>IF($A418="","",VLOOKUP($A418,bdpot,3,0))</f>
        <v/>
      </c>
      <c r="I418" s="1" t="str">
        <f>IF(ISNUMBER(A418),VLOOKUP(A418,'Info clients'!$Y:$Z,2,FALSE),"")</f>
        <v/>
      </c>
    </row>
    <row r="419" spans="1:9" ht="18.5">
      <c r="A419" s="16"/>
      <c r="B419" s="11" t="str">
        <f>IF(ISNUMBER(A419),VLOOKUP(A419,'Info clients'!$A:$B,2,FALSE),"")</f>
        <v/>
      </c>
      <c r="C419" s="17"/>
      <c r="D419" s="17"/>
      <c r="E419" s="17"/>
      <c r="F419" s="17"/>
      <c r="G419" s="30" t="str">
        <f>IF(A419="","",VLOOKUP(A419,bdpot,2,0))</f>
        <v/>
      </c>
      <c r="H419" s="30" t="str">
        <f>IF($A419="","",VLOOKUP($A419,bdpot,3,0))</f>
        <v/>
      </c>
      <c r="I419" s="1" t="str">
        <f>IF(ISNUMBER(A419),VLOOKUP(A419,'Info clients'!$Y:$Z,2,FALSE),"")</f>
        <v/>
      </c>
    </row>
    <row r="420" spans="1:9" ht="18.5">
      <c r="A420" s="16"/>
      <c r="B420" s="11" t="str">
        <f>IF(ISNUMBER(A420),VLOOKUP(A420,'Info clients'!$A:$B,2,FALSE),"")</f>
        <v/>
      </c>
      <c r="C420" s="17"/>
      <c r="D420" s="17"/>
      <c r="E420" s="17"/>
      <c r="F420" s="17"/>
      <c r="G420" s="30" t="str">
        <f>IF(A420="","",VLOOKUP(A420,bdpot,2,0))</f>
        <v/>
      </c>
      <c r="H420" s="30" t="str">
        <f>IF($A420="","",VLOOKUP($A420,bdpot,3,0))</f>
        <v/>
      </c>
      <c r="I420" s="1" t="str">
        <f>IF(ISNUMBER(A420),VLOOKUP(A420,'Info clients'!$Y:$Z,2,FALSE),"")</f>
        <v/>
      </c>
    </row>
    <row r="421" spans="1:9" ht="18.5">
      <c r="A421" s="16"/>
      <c r="B421" s="11" t="str">
        <f>IF(ISNUMBER(A421),VLOOKUP(A421,'Info clients'!$A:$B,2,FALSE),"")</f>
        <v/>
      </c>
      <c r="C421" s="17"/>
      <c r="D421" s="17"/>
      <c r="E421" s="17"/>
      <c r="F421" s="17"/>
      <c r="G421" s="30" t="str">
        <f>IF(A421="","",VLOOKUP(A421,bdpot,2,0))</f>
        <v/>
      </c>
      <c r="H421" s="30" t="str">
        <f>IF($A421="","",VLOOKUP($A421,bdpot,3,0))</f>
        <v/>
      </c>
      <c r="I421" s="1" t="str">
        <f>IF(ISNUMBER(A421),VLOOKUP(A421,'Info clients'!$Y:$Z,2,FALSE),"")</f>
        <v/>
      </c>
    </row>
    <row r="422" spans="1:9" ht="18.5">
      <c r="A422" s="16"/>
      <c r="B422" s="11" t="str">
        <f>IF(ISNUMBER(A422),VLOOKUP(A422,'Info clients'!$A:$B,2,FALSE),"")</f>
        <v/>
      </c>
      <c r="C422" s="17"/>
      <c r="D422" s="17"/>
      <c r="E422" s="17"/>
      <c r="F422" s="17"/>
      <c r="G422" s="30" t="str">
        <f>IF(A422="","",VLOOKUP(A422,bdpot,2,0))</f>
        <v/>
      </c>
      <c r="H422" s="30" t="str">
        <f>IF($A422="","",VLOOKUP($A422,bdpot,3,0))</f>
        <v/>
      </c>
      <c r="I422" s="1" t="str">
        <f>IF(ISNUMBER(A422),VLOOKUP(A422,'Info clients'!$Y:$Z,2,FALSE),"")</f>
        <v/>
      </c>
    </row>
    <row r="423" spans="1:9" ht="18.5">
      <c r="A423" s="16"/>
      <c r="B423" s="11" t="str">
        <f>IF(ISNUMBER(A423),VLOOKUP(A423,'Info clients'!$A:$B,2,FALSE),"")</f>
        <v/>
      </c>
      <c r="C423" s="17"/>
      <c r="D423" s="17"/>
      <c r="E423" s="17"/>
      <c r="F423" s="17"/>
      <c r="G423" s="30" t="str">
        <f>IF(A423="","",VLOOKUP(A423,bdpot,2,0))</f>
        <v/>
      </c>
      <c r="H423" s="30" t="str">
        <f>IF($A423="","",VLOOKUP($A423,bdpot,3,0))</f>
        <v/>
      </c>
      <c r="I423" s="1" t="str">
        <f>IF(ISNUMBER(A423),VLOOKUP(A423,'Info clients'!$Y:$Z,2,FALSE),"")</f>
        <v/>
      </c>
    </row>
    <row r="424" spans="1:9" ht="18.5">
      <c r="A424" s="16"/>
      <c r="B424" s="12" t="str">
        <f>IF(ISNUMBER(A424),VLOOKUP(A424,'Info clients'!$A:$B,2,FALSE),"")</f>
        <v/>
      </c>
      <c r="C424" s="18"/>
      <c r="D424" s="18"/>
      <c r="E424" s="18"/>
      <c r="F424" s="18"/>
      <c r="G424" s="30" t="str">
        <f>IF(A424="","",VLOOKUP(A424,bdpot,2,0))</f>
        <v/>
      </c>
      <c r="H424" s="30" t="str">
        <f>IF($A424="","",VLOOKUP($A424,bdpot,3,0))</f>
        <v/>
      </c>
      <c r="I424" s="8" t="str">
        <f>IF(ISNUMBER(A424),VLOOKUP(A424,'Info clients'!$Y:$Z,2,FALSE),"")</f>
        <v/>
      </c>
    </row>
    <row r="425" spans="1:9" ht="18.5">
      <c r="A425" s="20"/>
      <c r="B425" s="13" t="str">
        <f>IF(ISNUMBER(A425),VLOOKUP(A425,'Info clients'!$A:$B,2,FALSE),"")</f>
        <v/>
      </c>
      <c r="C425" s="20"/>
      <c r="D425" s="20"/>
      <c r="E425" s="20"/>
      <c r="F425" s="20"/>
      <c r="G425" s="7"/>
      <c r="H425" s="7"/>
      <c r="I425" s="3" t="str">
        <f>IF(ISNUMBER(A425),VLOOKUP(A425,'Info clients'!$Y:$Z,2,FALSE),"")</f>
        <v/>
      </c>
    </row>
    <row r="426" spans="1:9" ht="18.5">
      <c r="A426" s="19"/>
      <c r="B426" s="13" t="str">
        <f>IF(ISNUMBER(A426),VLOOKUP(A426,'Info clients'!$A:$B,2,FALSE),"")</f>
        <v/>
      </c>
      <c r="C426" s="19"/>
      <c r="D426" s="19"/>
      <c r="E426" s="19"/>
      <c r="F426" s="19"/>
      <c r="G426" s="3"/>
      <c r="H426" s="3"/>
      <c r="I426" s="3" t="str">
        <f>IF(ISNUMBER(A426),VLOOKUP(A426,'Info clients'!$Y:$Z,2,FALSE),"")</f>
        <v/>
      </c>
    </row>
    <row r="427" spans="1:9" ht="18.5">
      <c r="A427" s="19"/>
      <c r="B427" s="13" t="str">
        <f>IF(ISNUMBER(A427),VLOOKUP(A427,'Info clients'!$A:$B,2,FALSE),"")</f>
        <v/>
      </c>
      <c r="C427" s="19"/>
      <c r="D427" s="19"/>
      <c r="E427" s="19"/>
      <c r="F427" s="19"/>
      <c r="G427" s="3"/>
      <c r="H427" s="3"/>
      <c r="I427" s="3" t="str">
        <f>IF(ISNUMBER(A427),VLOOKUP(A427,'Info clients'!$Y:$Z,2,FALSE),"")</f>
        <v/>
      </c>
    </row>
    <row r="428" spans="1:9" ht="18.5">
      <c r="A428" s="19"/>
      <c r="B428" s="13" t="str">
        <f>IF(ISNUMBER(A428),VLOOKUP(A428,'Info clients'!$A:$B,2,FALSE),"")</f>
        <v/>
      </c>
      <c r="C428" s="19"/>
      <c r="D428" s="19"/>
      <c r="E428" s="19"/>
      <c r="F428" s="19"/>
      <c r="G428" s="3"/>
      <c r="H428" s="3"/>
      <c r="I428" s="3" t="str">
        <f>IF(ISNUMBER(A428),VLOOKUP(A428,'Info clients'!$Y:$Z,2,FALSE),"")</f>
        <v/>
      </c>
    </row>
    <row r="429" spans="1:9" ht="18.5">
      <c r="A429" s="19"/>
      <c r="B429" s="13" t="str">
        <f>IF(ISNUMBER(A429),VLOOKUP(A429,'Info clients'!$A:$B,2,FALSE),"")</f>
        <v/>
      </c>
      <c r="C429" s="19"/>
      <c r="D429" s="19"/>
      <c r="E429" s="19"/>
      <c r="F429" s="19"/>
      <c r="G429" s="3"/>
      <c r="H429" s="3"/>
      <c r="I429" s="3" t="str">
        <f>IF(ISNUMBER(A429),VLOOKUP(A429,'Info clients'!$Y:$Z,2,FALSE),"")</f>
        <v/>
      </c>
    </row>
    <row r="430" spans="1:9" ht="18.5">
      <c r="A430" s="19"/>
      <c r="B430" s="13" t="str">
        <f>IF(ISNUMBER(A430),VLOOKUP(A430,'Info clients'!$A:$B,2,FALSE),"")</f>
        <v/>
      </c>
      <c r="C430" s="19"/>
      <c r="D430" s="19"/>
      <c r="E430" s="19"/>
      <c r="F430" s="19"/>
      <c r="G430" s="3"/>
      <c r="H430" s="3"/>
      <c r="I430" s="3" t="str">
        <f>IF(ISNUMBER(A430),VLOOKUP(A430,'Info clients'!$Y:$Z,2,FALSE),"")</f>
        <v/>
      </c>
    </row>
    <row r="431" spans="1:9" ht="18.5">
      <c r="A431" s="19"/>
      <c r="B431" s="13" t="str">
        <f>IF(ISNUMBER(A431),VLOOKUP(A431,'Info clients'!$A:$B,2,FALSE),"")</f>
        <v/>
      </c>
      <c r="C431" s="19"/>
      <c r="D431" s="19"/>
      <c r="E431" s="19"/>
      <c r="F431" s="19"/>
      <c r="G431" s="3"/>
      <c r="H431" s="3"/>
      <c r="I431" s="3" t="str">
        <f>IF(ISNUMBER(A431),VLOOKUP(A431,'Info clients'!$Y:$Z,2,FALSE),"")</f>
        <v/>
      </c>
    </row>
    <row r="432" spans="1:9" ht="18.5">
      <c r="A432" s="19"/>
      <c r="B432" s="13" t="str">
        <f>IF(ISNUMBER(A432),VLOOKUP(A432,'Info clients'!$A:$B,2,FALSE),"")</f>
        <v/>
      </c>
      <c r="C432" s="19"/>
      <c r="D432" s="19"/>
      <c r="E432" s="19"/>
      <c r="F432" s="19"/>
      <c r="G432" s="3"/>
      <c r="H432" s="3"/>
      <c r="I432" s="3" t="str">
        <f>IF(ISNUMBER(A432),VLOOKUP(A432,'Info clients'!$Y:$Z,2,FALSE),"")</f>
        <v/>
      </c>
    </row>
    <row r="433" spans="1:9" ht="19" thickBot="1">
      <c r="A433" s="19"/>
      <c r="B433" s="13" t="str">
        <f>IF(ISNUMBER(A433),VLOOKUP(A433,'Info clients'!$A:$B,2,FALSE),"")</f>
        <v/>
      </c>
      <c r="C433" s="19"/>
      <c r="D433" s="19"/>
      <c r="E433" s="19"/>
      <c r="F433" s="19"/>
      <c r="G433" s="3"/>
      <c r="H433" s="3"/>
      <c r="I433" s="3" t="str">
        <f>IF(ISNUMBER(A433),VLOOKUP(A433,'Info clients'!$Y:$Z,2,FALSE),"")</f>
        <v/>
      </c>
    </row>
    <row r="434" spans="1:9" ht="19.5" thickTop="1" thickBot="1">
      <c r="A434" s="27" t="str">
        <f ca="1">INDEX(joursem,SUMPRODUCT(MAX((bdd=SMALL(bdd,17))*ROW(bdd)-9)),SUMPRODUCT(MAX((bdd=SMALL(bdd,17))*COLUMN(bdd)-2)))</f>
        <v>vendredi S 2</v>
      </c>
      <c r="B434" s="10"/>
      <c r="C434" s="15"/>
      <c r="D434" s="15"/>
      <c r="E434" s="15"/>
      <c r="F434" s="15"/>
      <c r="G434" s="2"/>
      <c r="H434" s="2"/>
      <c r="I434" s="2"/>
    </row>
    <row r="435" spans="1:9" ht="19.5" thickTop="1" thickBot="1">
      <c r="A435" s="15" t="s">
        <v>0</v>
      </c>
      <c r="B435" s="10" t="s">
        <v>1</v>
      </c>
      <c r="C435" s="15" t="s">
        <v>2</v>
      </c>
      <c r="D435" s="15" t="s">
        <v>3</v>
      </c>
      <c r="E435" s="15" t="s">
        <v>4</v>
      </c>
      <c r="F435" s="15" t="s">
        <v>5</v>
      </c>
      <c r="G435" s="5" t="s">
        <v>6</v>
      </c>
      <c r="H435" s="5" t="s">
        <v>21</v>
      </c>
      <c r="I435" s="5" t="s">
        <v>28</v>
      </c>
    </row>
    <row r="436" spans="1:9" ht="19" thickTop="1">
      <c r="A436" s="16"/>
      <c r="B436" s="11" t="str">
        <f>IF(ISNUMBER(A436),VLOOKUP(A436,'Info clients'!$A:$B,2,FALSE),"")</f>
        <v/>
      </c>
      <c r="C436" s="16"/>
      <c r="D436" s="16"/>
      <c r="E436" s="16"/>
      <c r="F436" s="16"/>
      <c r="G436" s="30" t="str">
        <f>IF($A436="","",VLOOKUP($A436,bdpot,2,0))</f>
        <v/>
      </c>
      <c r="H436" s="30" t="str">
        <f>IF($A436="","",VLOOKUP($A436,bdpot,3,0))</f>
        <v/>
      </c>
      <c r="I436" s="1" t="str">
        <f>IF(ISNUMBER(A436),VLOOKUP(A436,'Info clients'!$Y:$Z,2,FALSE),"")</f>
        <v/>
      </c>
    </row>
    <row r="437" spans="1:9" ht="18.5">
      <c r="A437" s="16">
        <v>316079</v>
      </c>
      <c r="B437" s="11">
        <f>IF(ISNUMBER(A437),VLOOKUP(A437,'Info clients'!$A:$B,2,FALSE),"")</f>
        <v>0</v>
      </c>
      <c r="C437" s="17"/>
      <c r="D437" s="17"/>
      <c r="E437" s="17"/>
      <c r="F437" s="17"/>
      <c r="G437" s="30">
        <f ca="1">IF(A437="","",VLOOKUP(A437,bdpot,2,0))</f>
        <v>2000</v>
      </c>
      <c r="H437" s="30">
        <f ca="1">IF($A437="","",VLOOKUP($A437,bdpot,3,0))</f>
        <v>234</v>
      </c>
      <c r="I437" s="1">
        <f>IF(ISNUMBER(A437),VLOOKUP(A437,'Info clients'!$Y:$Z,2,FALSE),"")</f>
        <v>234</v>
      </c>
    </row>
    <row r="438" spans="1:9" ht="18.5">
      <c r="A438" s="16"/>
      <c r="B438" s="11" t="str">
        <f>IF(ISNUMBER(A438),VLOOKUP(A438,'Info clients'!$A:$B,2,FALSE),"")</f>
        <v/>
      </c>
      <c r="C438" s="17"/>
      <c r="D438" s="17"/>
      <c r="E438" s="17"/>
      <c r="F438" s="17"/>
      <c r="G438" s="30" t="str">
        <f>IF(A438="","",VLOOKUP(A438,bdpot,2,0))</f>
        <v/>
      </c>
      <c r="H438" s="30" t="str">
        <f>IF($A438="","",VLOOKUP($A438,bdpot,3,0))</f>
        <v/>
      </c>
      <c r="I438" s="1" t="str">
        <f>IF(ISNUMBER(A438),VLOOKUP(A438,'Info clients'!$Y:$Z,2,FALSE),"")</f>
        <v/>
      </c>
    </row>
    <row r="439" spans="1:9" ht="18.5">
      <c r="A439" s="16"/>
      <c r="B439" s="11" t="str">
        <f>IF(ISNUMBER(A439),VLOOKUP(A439,'Info clients'!$A:$B,2,FALSE),"")</f>
        <v/>
      </c>
      <c r="C439" s="17"/>
      <c r="D439" s="17"/>
      <c r="E439" s="17"/>
      <c r="F439" s="17"/>
      <c r="G439" s="30" t="str">
        <f>IF(A439="","",VLOOKUP(A439,bdpot,2,0))</f>
        <v/>
      </c>
      <c r="H439" s="30" t="str">
        <f>IF($A439="","",VLOOKUP($A439,bdpot,3,0))</f>
        <v/>
      </c>
      <c r="I439" s="1" t="str">
        <f>IF(ISNUMBER(A439),VLOOKUP(A439,'Info clients'!$Y:$Z,2,FALSE),"")</f>
        <v/>
      </c>
    </row>
    <row r="440" spans="1:9" ht="18.5">
      <c r="A440" s="16"/>
      <c r="B440" s="11" t="str">
        <f>IF(ISNUMBER(A440),VLOOKUP(A440,'Info clients'!$A:$B,2,FALSE),"")</f>
        <v/>
      </c>
      <c r="C440" s="17"/>
      <c r="D440" s="17"/>
      <c r="E440" s="17"/>
      <c r="F440" s="17"/>
      <c r="G440" s="30" t="str">
        <f>IF(A440="","",VLOOKUP(A440,bdpot,2,0))</f>
        <v/>
      </c>
      <c r="H440" s="30" t="str">
        <f>IF($A440="","",VLOOKUP($A440,bdpot,3,0))</f>
        <v/>
      </c>
      <c r="I440" s="1" t="str">
        <f>IF(ISNUMBER(A440),VLOOKUP(A440,'Info clients'!$Y:$Z,2,FALSE),"")</f>
        <v/>
      </c>
    </row>
    <row r="441" spans="1:9" ht="18.5">
      <c r="A441" s="16"/>
      <c r="B441" s="11" t="str">
        <f>IF(ISNUMBER(A441),VLOOKUP(A441,'Info clients'!$A:$B,2,FALSE),"")</f>
        <v/>
      </c>
      <c r="C441" s="17"/>
      <c r="D441" s="17"/>
      <c r="E441" s="17"/>
      <c r="F441" s="17"/>
      <c r="G441" s="30" t="str">
        <f>IF(A441="","",VLOOKUP(A441,bdpot,2,0))</f>
        <v/>
      </c>
      <c r="H441" s="30" t="str">
        <f>IF($A441="","",VLOOKUP($A441,bdpot,3,0))</f>
        <v/>
      </c>
      <c r="I441" s="1" t="str">
        <f>IF(ISNUMBER(A441),VLOOKUP(A441,'Info clients'!$Y:$Z,2,FALSE),"")</f>
        <v/>
      </c>
    </row>
    <row r="442" spans="1:9" ht="18.5">
      <c r="A442" s="16"/>
      <c r="B442" s="11" t="str">
        <f>IF(ISNUMBER(A442),VLOOKUP(A442,'Info clients'!$A:$B,2,FALSE),"")</f>
        <v/>
      </c>
      <c r="C442" s="17"/>
      <c r="D442" s="17"/>
      <c r="E442" s="17"/>
      <c r="F442" s="17"/>
      <c r="G442" s="30" t="str">
        <f>IF(A442="","",VLOOKUP(A442,bdpot,2,0))</f>
        <v/>
      </c>
      <c r="H442" s="30" t="str">
        <f>IF($A442="","",VLOOKUP($A442,bdpot,3,0))</f>
        <v/>
      </c>
      <c r="I442" s="1" t="str">
        <f>IF(ISNUMBER(A442),VLOOKUP(A442,'Info clients'!$Y:$Z,2,FALSE),"")</f>
        <v/>
      </c>
    </row>
    <row r="443" spans="1:9" ht="18.5">
      <c r="A443" s="16"/>
      <c r="B443" s="11" t="str">
        <f>IF(ISNUMBER(A443),VLOOKUP(A443,'Info clients'!$A:$B,2,FALSE),"")</f>
        <v/>
      </c>
      <c r="C443" s="17"/>
      <c r="D443" s="17"/>
      <c r="E443" s="17"/>
      <c r="F443" s="17"/>
      <c r="G443" s="30" t="str">
        <f>IF(A443="","",VLOOKUP(A443,bdpot,2,0))</f>
        <v/>
      </c>
      <c r="H443" s="30" t="str">
        <f>IF($A443="","",VLOOKUP($A443,bdpot,3,0))</f>
        <v/>
      </c>
      <c r="I443" s="1" t="str">
        <f>IF(ISNUMBER(A443),VLOOKUP(A443,'Info clients'!$Y:$Z,2,FALSE),"")</f>
        <v/>
      </c>
    </row>
    <row r="444" spans="1:9" ht="18.5">
      <c r="A444" s="16"/>
      <c r="B444" s="11" t="str">
        <f>IF(ISNUMBER(A444),VLOOKUP(A444,'Info clients'!$A:$B,2,FALSE),"")</f>
        <v/>
      </c>
      <c r="C444" s="17"/>
      <c r="D444" s="17"/>
      <c r="E444" s="17"/>
      <c r="F444" s="17"/>
      <c r="G444" s="30" t="str">
        <f>IF(A444="","",VLOOKUP(A444,bdpot,2,0))</f>
        <v/>
      </c>
      <c r="H444" s="30" t="str">
        <f>IF($A444="","",VLOOKUP($A444,bdpot,3,0))</f>
        <v/>
      </c>
      <c r="I444" s="1" t="str">
        <f>IF(ISNUMBER(A444),VLOOKUP(A444,'Info clients'!$Y:$Z,2,FALSE),"")</f>
        <v/>
      </c>
    </row>
    <row r="445" spans="1:9" ht="18.5">
      <c r="A445" s="16"/>
      <c r="B445" s="11" t="str">
        <f>IF(ISNUMBER(A445),VLOOKUP(A445,'Info clients'!$A:$B,2,FALSE),"")</f>
        <v/>
      </c>
      <c r="C445" s="17"/>
      <c r="D445" s="17"/>
      <c r="E445" s="17"/>
      <c r="F445" s="17"/>
      <c r="G445" s="30" t="str">
        <f>IF(A445="","",VLOOKUP(A445,bdpot,2,0))</f>
        <v/>
      </c>
      <c r="H445" s="30" t="str">
        <f>IF($A445="","",VLOOKUP($A445,bdpot,3,0))</f>
        <v/>
      </c>
      <c r="I445" s="1" t="str">
        <f>IF(ISNUMBER(A445),VLOOKUP(A445,'Info clients'!$Y:$Z,2,FALSE),"")</f>
        <v/>
      </c>
    </row>
    <row r="446" spans="1:9" ht="18.5">
      <c r="A446" s="16"/>
      <c r="B446" s="11" t="str">
        <f>IF(ISNUMBER(A446),VLOOKUP(A446,'Info clients'!$A:$B,2,FALSE),"")</f>
        <v/>
      </c>
      <c r="C446" s="17"/>
      <c r="D446" s="17"/>
      <c r="E446" s="17"/>
      <c r="F446" s="17"/>
      <c r="G446" s="30" t="str">
        <f>IF(A446="","",VLOOKUP(A446,bdpot,2,0))</f>
        <v/>
      </c>
      <c r="H446" s="30" t="str">
        <f>IF($A446="","",VLOOKUP($A446,bdpot,3,0))</f>
        <v/>
      </c>
      <c r="I446" s="1" t="str">
        <f>IF(ISNUMBER(A446),VLOOKUP(A446,'Info clients'!$Y:$Z,2,FALSE),"")</f>
        <v/>
      </c>
    </row>
    <row r="447" spans="1:9" ht="18.5">
      <c r="A447" s="16"/>
      <c r="B447" s="11" t="str">
        <f>IF(ISNUMBER(A447),VLOOKUP(A447,'Info clients'!$A:$B,2,FALSE),"")</f>
        <v/>
      </c>
      <c r="C447" s="17"/>
      <c r="D447" s="17"/>
      <c r="E447" s="17"/>
      <c r="F447" s="17"/>
      <c r="G447" s="30" t="str">
        <f>IF(A447="","",VLOOKUP(A447,bdpot,2,0))</f>
        <v/>
      </c>
      <c r="H447" s="30" t="str">
        <f>IF($A447="","",VLOOKUP($A447,bdpot,3,0))</f>
        <v/>
      </c>
      <c r="I447" s="1" t="str">
        <f>IF(ISNUMBER(A447),VLOOKUP(A447,'Info clients'!$Y:$Z,2,FALSE),"")</f>
        <v/>
      </c>
    </row>
    <row r="448" spans="1:9" ht="18.5">
      <c r="A448" s="16"/>
      <c r="B448" s="11" t="str">
        <f>IF(ISNUMBER(A448),VLOOKUP(A448,'Info clients'!$A:$B,2,FALSE),"")</f>
        <v/>
      </c>
      <c r="C448" s="17"/>
      <c r="D448" s="17"/>
      <c r="E448" s="17"/>
      <c r="F448" s="17"/>
      <c r="G448" s="30" t="str">
        <f>IF(A448="","",VLOOKUP(A448,bdpot,2,0))</f>
        <v/>
      </c>
      <c r="H448" s="30" t="str">
        <f>IF($A448="","",VLOOKUP($A448,bdpot,3,0))</f>
        <v/>
      </c>
      <c r="I448" s="1" t="str">
        <f>IF(ISNUMBER(A448),VLOOKUP(A448,'Info clients'!$Y:$Z,2,FALSE),"")</f>
        <v/>
      </c>
    </row>
    <row r="449" spans="1:9" ht="18.5">
      <c r="A449" s="18"/>
      <c r="B449" s="12" t="str">
        <f>IF(ISNUMBER(A449),VLOOKUP(A449,'Info clients'!$A:$B,2,FALSE),"")</f>
        <v/>
      </c>
      <c r="C449" s="18"/>
      <c r="D449" s="18"/>
      <c r="E449" s="18"/>
      <c r="F449" s="18"/>
      <c r="G449" s="30" t="str">
        <f>IF(A449="","",VLOOKUP(A449,bdpot,2,0))</f>
        <v/>
      </c>
      <c r="H449" s="30" t="str">
        <f>IF($A449="","",VLOOKUP($A449,bdpot,3,0))</f>
        <v/>
      </c>
      <c r="I449" s="8" t="str">
        <f>IF(ISNUMBER(A449),VLOOKUP(A449,'Info clients'!$Y:$Z,2,FALSE),"")</f>
        <v/>
      </c>
    </row>
    <row r="450" spans="1:9" ht="18.5">
      <c r="A450" s="20"/>
      <c r="B450" s="13" t="str">
        <f>IF(ISNUMBER(A450),VLOOKUP(A450,'Info clients'!$A:$B,2,FALSE),"")</f>
        <v/>
      </c>
      <c r="C450" s="20"/>
      <c r="D450" s="20"/>
      <c r="E450" s="20"/>
      <c r="F450" s="20"/>
      <c r="G450" s="7"/>
      <c r="H450" s="7"/>
      <c r="I450" s="3" t="str">
        <f>IF(ISNUMBER(A450),VLOOKUP(A450,'Info clients'!$Y:$Z,2,FALSE),"")</f>
        <v/>
      </c>
    </row>
    <row r="451" spans="1:9" ht="18.5">
      <c r="A451" s="19"/>
      <c r="B451" s="13" t="str">
        <f>IF(ISNUMBER(A451),VLOOKUP(A451,'Info clients'!$A:$B,2,FALSE),"")</f>
        <v/>
      </c>
      <c r="C451" s="19"/>
      <c r="D451" s="19"/>
      <c r="E451" s="19"/>
      <c r="F451" s="19"/>
      <c r="G451" s="3"/>
      <c r="H451" s="3"/>
      <c r="I451" s="3" t="str">
        <f>IF(ISNUMBER(A451),VLOOKUP(A451,'Info clients'!$Y:$Z,2,FALSE),"")</f>
        <v/>
      </c>
    </row>
    <row r="452" spans="1:9" ht="18.5">
      <c r="A452" s="19"/>
      <c r="B452" s="13" t="str">
        <f>IF(ISNUMBER(A452),VLOOKUP(A452,'Info clients'!$A:$B,2,FALSE),"")</f>
        <v/>
      </c>
      <c r="C452" s="19"/>
      <c r="D452" s="19"/>
      <c r="E452" s="19"/>
      <c r="F452" s="19"/>
      <c r="G452" s="3"/>
      <c r="H452" s="3"/>
      <c r="I452" s="3" t="str">
        <f>IF(ISNUMBER(A452),VLOOKUP(A452,'Info clients'!$Y:$Z,2,FALSE),"")</f>
        <v/>
      </c>
    </row>
    <row r="453" spans="1:9" ht="18.5">
      <c r="A453" s="19"/>
      <c r="B453" s="13" t="str">
        <f>IF(ISNUMBER(A453),VLOOKUP(A453,'Info clients'!$A:$B,2,FALSE),"")</f>
        <v/>
      </c>
      <c r="C453" s="19"/>
      <c r="D453" s="19"/>
      <c r="E453" s="19"/>
      <c r="F453" s="19"/>
      <c r="G453" s="3"/>
      <c r="H453" s="3"/>
      <c r="I453" s="3" t="str">
        <f>IF(ISNUMBER(A453),VLOOKUP(A453,'Info clients'!$Y:$Z,2,FALSE),"")</f>
        <v/>
      </c>
    </row>
    <row r="454" spans="1:9" ht="18.5">
      <c r="A454" s="19"/>
      <c r="B454" s="13" t="str">
        <f>IF(ISNUMBER(A454),VLOOKUP(A454,'Info clients'!$A:$B,2,FALSE),"")</f>
        <v/>
      </c>
      <c r="C454" s="19"/>
      <c r="D454" s="19"/>
      <c r="E454" s="19"/>
      <c r="F454" s="19"/>
      <c r="G454" s="3"/>
      <c r="H454" s="3"/>
      <c r="I454" s="3" t="str">
        <f>IF(ISNUMBER(A454),VLOOKUP(A454,'Info clients'!$Y:$Z,2,FALSE),"")</f>
        <v/>
      </c>
    </row>
    <row r="455" spans="1:9" ht="18.5">
      <c r="A455" s="19"/>
      <c r="B455" s="13" t="str">
        <f>IF(ISNUMBER(A455),VLOOKUP(A455,'Info clients'!$A:$B,2,FALSE),"")</f>
        <v/>
      </c>
      <c r="C455" s="19"/>
      <c r="D455" s="19"/>
      <c r="E455" s="19"/>
      <c r="F455" s="19"/>
      <c r="G455" s="3"/>
      <c r="H455" s="3"/>
      <c r="I455" s="3" t="str">
        <f>IF(ISNUMBER(A455),VLOOKUP(A455,'Info clients'!$Y:$Z,2,FALSE),"")</f>
        <v/>
      </c>
    </row>
    <row r="456" spans="1:9" ht="18.5">
      <c r="A456" s="19"/>
      <c r="B456" s="13" t="str">
        <f>IF(ISNUMBER(A456),VLOOKUP(A456,'Info clients'!$A:$B,2,FALSE),"")</f>
        <v/>
      </c>
      <c r="C456" s="19"/>
      <c r="D456" s="19"/>
      <c r="E456" s="19"/>
      <c r="F456" s="19"/>
      <c r="G456" s="3"/>
      <c r="H456" s="3"/>
      <c r="I456" s="3" t="str">
        <f>IF(ISNUMBER(A456),VLOOKUP(A456,'Info clients'!$Y:$Z,2,FALSE),"")</f>
        <v/>
      </c>
    </row>
    <row r="457" spans="1:9" ht="18.5">
      <c r="A457" s="19"/>
      <c r="B457" s="13" t="str">
        <f>IF(ISNUMBER(A457),VLOOKUP(A457,'Info clients'!$A:$B,2,FALSE),"")</f>
        <v/>
      </c>
      <c r="C457" s="19"/>
      <c r="D457" s="19"/>
      <c r="E457" s="19"/>
      <c r="F457" s="19"/>
      <c r="G457" s="3"/>
      <c r="H457" s="3"/>
      <c r="I457" s="3" t="str">
        <f>IF(ISNUMBER(A457),VLOOKUP(A457,'Info clients'!$Y:$Z,2,FALSE),"")</f>
        <v/>
      </c>
    </row>
    <row r="458" spans="1:9" ht="18.5">
      <c r="A458" s="19"/>
      <c r="B458" s="13" t="str">
        <f>IF(ISNUMBER(A458),VLOOKUP(A458,'Info clients'!$A:$B,2,FALSE),"")</f>
        <v/>
      </c>
      <c r="C458" s="19"/>
      <c r="D458" s="19"/>
      <c r="E458" s="19"/>
      <c r="F458" s="19"/>
      <c r="G458" s="3"/>
      <c r="H458" s="3"/>
      <c r="I458" s="3" t="str">
        <f>IF(ISNUMBER(A458),VLOOKUP(A458,'Info clients'!$Y:$Z,2,FALSE),"")</f>
        <v/>
      </c>
    </row>
    <row r="459" spans="1:9" ht="18.5">
      <c r="A459" s="19"/>
      <c r="B459" s="13" t="str">
        <f>IF(ISNUMBER(A459),VLOOKUP(A459,'Info clients'!$A:$B,2,FALSE),"")</f>
        <v/>
      </c>
      <c r="C459" s="19"/>
      <c r="D459" s="19"/>
      <c r="E459" s="19"/>
      <c r="F459" s="19"/>
      <c r="G459" s="3"/>
      <c r="H459" s="3"/>
      <c r="I459" s="3" t="str">
        <f>IF(ISNUMBER(A459),VLOOKUP(A459,'Info clients'!$Y:$Z,2,FALSE),"")</f>
        <v/>
      </c>
    </row>
    <row r="460" spans="1:9" ht="19" thickBot="1">
      <c r="A460" s="19"/>
      <c r="B460" s="13" t="str">
        <f>IF(ISNUMBER(A460),VLOOKUP(A460,'Info clients'!$A:$B,2,FALSE),"")</f>
        <v/>
      </c>
      <c r="C460" s="19"/>
      <c r="D460" s="19"/>
      <c r="E460" s="19"/>
      <c r="F460" s="19"/>
      <c r="G460" s="3"/>
      <c r="H460" s="3"/>
      <c r="I460" s="3" t="str">
        <f>IF(ISNUMBER(A460),VLOOKUP(A460,'Info clients'!$Y:$Z,2,FALSE),"")</f>
        <v/>
      </c>
    </row>
    <row r="461" spans="1:9" ht="19.5" thickTop="1" thickBot="1">
      <c r="A461" s="27" t="str">
        <f ca="1">INDEX(joursem,SUMPRODUCT(MAX((bdd=SMALL(bdd,18))*ROW(bdd)-9)),SUMPRODUCT(MAX((bdd=SMALL(bdd,18))*COLUMN(bdd)-2)))</f>
        <v>vendredi S 3</v>
      </c>
      <c r="B461" s="10"/>
      <c r="C461" s="15"/>
      <c r="D461" s="15"/>
      <c r="E461" s="15"/>
      <c r="F461" s="15"/>
      <c r="G461" s="2"/>
      <c r="H461" s="2"/>
      <c r="I461" s="2"/>
    </row>
    <row r="462" spans="1:9" ht="19.5" thickTop="1" thickBot="1">
      <c r="A462" s="15" t="s">
        <v>0</v>
      </c>
      <c r="B462" s="10" t="s">
        <v>1</v>
      </c>
      <c r="C462" s="15" t="s">
        <v>2</v>
      </c>
      <c r="D462" s="15" t="s">
        <v>3</v>
      </c>
      <c r="E462" s="15" t="s">
        <v>4</v>
      </c>
      <c r="F462" s="15" t="s">
        <v>5</v>
      </c>
      <c r="G462" s="5" t="s">
        <v>6</v>
      </c>
      <c r="H462" s="5" t="s">
        <v>21</v>
      </c>
      <c r="I462" s="5" t="s">
        <v>28</v>
      </c>
    </row>
    <row r="463" spans="1:9" ht="19" thickTop="1">
      <c r="A463" s="16">
        <v>315759</v>
      </c>
      <c r="B463" s="11">
        <f>IF(ISNUMBER(A463),VLOOKUP(A463,'Info clients'!$A:$B,2,FALSE),"")</f>
        <v>0</v>
      </c>
      <c r="C463" s="16"/>
      <c r="D463" s="16"/>
      <c r="E463" s="16"/>
      <c r="F463" s="16"/>
      <c r="G463" s="30">
        <f ca="1">IF($A463="","",VLOOKUP($A463,bdpot,2,0))</f>
        <v>2000</v>
      </c>
      <c r="H463" s="30">
        <f ca="1">IF($A463="","",VLOOKUP($A463,bdpot,3,0))</f>
        <v>587</v>
      </c>
      <c r="I463" s="1">
        <f>IF(ISNUMBER(A463),VLOOKUP(A463,'Info clients'!$Y:$Z,2,FALSE),"")</f>
        <v>587</v>
      </c>
    </row>
    <row r="464" spans="1:9" ht="18.5">
      <c r="A464" s="16"/>
      <c r="B464" s="11" t="str">
        <f>IF(ISNUMBER(A464),VLOOKUP(A464,'Info clients'!$A:$B,2,FALSE),"")</f>
        <v/>
      </c>
      <c r="C464" s="17"/>
      <c r="D464" s="17"/>
      <c r="E464" s="17"/>
      <c r="F464" s="17"/>
      <c r="G464" s="30" t="str">
        <f>IF(A464="","",VLOOKUP(A464,bdpot,2,0))</f>
        <v/>
      </c>
      <c r="H464" s="30" t="str">
        <f>IF($A464="","",VLOOKUP($A464,bdpot,3,0))</f>
        <v/>
      </c>
      <c r="I464" s="1" t="str">
        <f>IF(ISNUMBER(A464),VLOOKUP(A464,'Info clients'!$Y:$Z,2,FALSE),"")</f>
        <v/>
      </c>
    </row>
    <row r="465" spans="1:9" ht="18.5">
      <c r="A465" s="16"/>
      <c r="B465" s="11" t="str">
        <f>IF(ISNUMBER(A465),VLOOKUP(A465,'Info clients'!$A:$B,2,FALSE),"")</f>
        <v/>
      </c>
      <c r="C465" s="17"/>
      <c r="D465" s="17"/>
      <c r="E465" s="17"/>
      <c r="F465" s="17"/>
      <c r="G465" s="30" t="str">
        <f>IF(A465="","",VLOOKUP(A465,bdpot,2,0))</f>
        <v/>
      </c>
      <c r="H465" s="30" t="str">
        <f>IF($A465="","",VLOOKUP($A465,bdpot,3,0))</f>
        <v/>
      </c>
      <c r="I465" s="1" t="str">
        <f>IF(ISNUMBER(A465),VLOOKUP(A465,'Info clients'!$Y:$Z,2,FALSE),"")</f>
        <v/>
      </c>
    </row>
    <row r="466" spans="1:9" ht="18.5">
      <c r="A466" s="16"/>
      <c r="B466" s="11" t="str">
        <f>IF(ISNUMBER(A466),VLOOKUP(A466,'Info clients'!$A:$B,2,FALSE),"")</f>
        <v/>
      </c>
      <c r="C466" s="17"/>
      <c r="D466" s="17"/>
      <c r="E466" s="17"/>
      <c r="F466" s="17"/>
      <c r="G466" s="30" t="str">
        <f>IF(A466="","",VLOOKUP(A466,bdpot,2,0))</f>
        <v/>
      </c>
      <c r="H466" s="30" t="str">
        <f>IF($A466="","",VLOOKUP($A466,bdpot,3,0))</f>
        <v/>
      </c>
      <c r="I466" s="1" t="str">
        <f>IF(ISNUMBER(A466),VLOOKUP(A466,'Info clients'!$Y:$Z,2,FALSE),"")</f>
        <v/>
      </c>
    </row>
    <row r="467" spans="1:9" ht="18.5">
      <c r="A467" s="16"/>
      <c r="B467" s="11" t="str">
        <f>IF(ISNUMBER(A467),VLOOKUP(A467,'Info clients'!$A:$B,2,FALSE),"")</f>
        <v/>
      </c>
      <c r="C467" s="17"/>
      <c r="D467" s="17"/>
      <c r="E467" s="17"/>
      <c r="F467" s="17"/>
      <c r="G467" s="30" t="str">
        <f>IF(A467="","",VLOOKUP(A467,bdpot,2,0))</f>
        <v/>
      </c>
      <c r="H467" s="30" t="str">
        <f>IF($A467="","",VLOOKUP($A467,bdpot,3,0))</f>
        <v/>
      </c>
      <c r="I467" s="1" t="str">
        <f>IF(ISNUMBER(A467),VLOOKUP(A467,'Info clients'!$Y:$Z,2,FALSE),"")</f>
        <v/>
      </c>
    </row>
    <row r="468" spans="1:9" ht="18.5">
      <c r="A468" s="16"/>
      <c r="B468" s="11" t="str">
        <f>IF(ISNUMBER(A468),VLOOKUP(A468,'Info clients'!$A:$B,2,FALSE),"")</f>
        <v/>
      </c>
      <c r="C468" s="17"/>
      <c r="D468" s="17"/>
      <c r="E468" s="17"/>
      <c r="F468" s="17"/>
      <c r="G468" s="30" t="str">
        <f>IF(A468="","",VLOOKUP(A468,bdpot,2,0))</f>
        <v/>
      </c>
      <c r="H468" s="30" t="str">
        <f>IF($A468="","",VLOOKUP($A468,bdpot,3,0))</f>
        <v/>
      </c>
      <c r="I468" s="1" t="str">
        <f>IF(ISNUMBER(A468),VLOOKUP(A468,'Info clients'!$Y:$Z,2,FALSE),"")</f>
        <v/>
      </c>
    </row>
    <row r="469" spans="1:9" ht="18.5">
      <c r="A469" s="16"/>
      <c r="B469" s="11" t="str">
        <f>IF(ISNUMBER(A469),VLOOKUP(A469,'Info clients'!$A:$B,2,FALSE),"")</f>
        <v/>
      </c>
      <c r="C469" s="17"/>
      <c r="D469" s="17"/>
      <c r="E469" s="17"/>
      <c r="F469" s="17"/>
      <c r="G469" s="30" t="str">
        <f>IF(A469="","",VLOOKUP(A469,bdpot,2,0))</f>
        <v/>
      </c>
      <c r="H469" s="30" t="str">
        <f>IF($A469="","",VLOOKUP($A469,bdpot,3,0))</f>
        <v/>
      </c>
      <c r="I469" s="1" t="str">
        <f>IF(ISNUMBER(A469),VLOOKUP(A469,'Info clients'!$Y:$Z,2,FALSE),"")</f>
        <v/>
      </c>
    </row>
    <row r="470" spans="1:9" ht="18.5">
      <c r="A470" s="16"/>
      <c r="B470" s="11" t="str">
        <f>IF(ISNUMBER(A470),VLOOKUP(A470,'Info clients'!$A:$B,2,FALSE),"")</f>
        <v/>
      </c>
      <c r="C470" s="17"/>
      <c r="D470" s="17"/>
      <c r="E470" s="17"/>
      <c r="F470" s="17"/>
      <c r="G470" s="30" t="str">
        <f>IF(A470="","",VLOOKUP(A470,bdpot,2,0))</f>
        <v/>
      </c>
      <c r="H470" s="30" t="str">
        <f>IF($A470="","",VLOOKUP($A470,bdpot,3,0))</f>
        <v/>
      </c>
      <c r="I470" s="1" t="str">
        <f>IF(ISNUMBER(A470),VLOOKUP(A470,'Info clients'!$Y:$Z,2,FALSE),"")</f>
        <v/>
      </c>
    </row>
    <row r="471" spans="1:9" ht="18.5">
      <c r="A471" s="16"/>
      <c r="B471" s="11" t="str">
        <f>IF(ISNUMBER(A471),VLOOKUP(A471,'Info clients'!$A:$B,2,FALSE),"")</f>
        <v/>
      </c>
      <c r="C471" s="17"/>
      <c r="D471" s="17"/>
      <c r="E471" s="17"/>
      <c r="F471" s="17"/>
      <c r="G471" s="30" t="str">
        <f>IF(A471="","",VLOOKUP(A471,bdpot,2,0))</f>
        <v/>
      </c>
      <c r="H471" s="30" t="str">
        <f>IF($A471="","",VLOOKUP($A471,bdpot,3,0))</f>
        <v/>
      </c>
      <c r="I471" s="1" t="str">
        <f>IF(ISNUMBER(A471),VLOOKUP(A471,'Info clients'!$Y:$Z,2,FALSE),"")</f>
        <v/>
      </c>
    </row>
    <row r="472" spans="1:9" ht="18.5">
      <c r="A472" s="16"/>
      <c r="B472" s="11" t="str">
        <f>IF(ISNUMBER(A472),VLOOKUP(A472,'Info clients'!$A:$B,2,FALSE),"")</f>
        <v/>
      </c>
      <c r="C472" s="17"/>
      <c r="D472" s="17"/>
      <c r="E472" s="17"/>
      <c r="F472" s="17"/>
      <c r="G472" s="30" t="str">
        <f>IF(A472="","",VLOOKUP(A472,bdpot,2,0))</f>
        <v/>
      </c>
      <c r="H472" s="30" t="str">
        <f>IF($A472="","",VLOOKUP($A472,bdpot,3,0))</f>
        <v/>
      </c>
      <c r="I472" s="1" t="str">
        <f>IF(ISNUMBER(A472),VLOOKUP(A472,'Info clients'!$Y:$Z,2,FALSE),"")</f>
        <v/>
      </c>
    </row>
    <row r="473" spans="1:9" ht="18.5">
      <c r="A473" s="16"/>
      <c r="B473" s="11" t="str">
        <f>IF(ISNUMBER(A473),VLOOKUP(A473,'Info clients'!$A:$B,2,FALSE),"")</f>
        <v/>
      </c>
      <c r="C473" s="17"/>
      <c r="D473" s="17"/>
      <c r="E473" s="17"/>
      <c r="F473" s="17"/>
      <c r="G473" s="30" t="str">
        <f>IF(A473="","",VLOOKUP(A473,bdpot,2,0))</f>
        <v/>
      </c>
      <c r="H473" s="30" t="str">
        <f>IF($A473="","",VLOOKUP($A473,bdpot,3,0))</f>
        <v/>
      </c>
      <c r="I473" s="1" t="str">
        <f>IF(ISNUMBER(A473),VLOOKUP(A473,'Info clients'!$Y:$Z,2,FALSE),"")</f>
        <v/>
      </c>
    </row>
    <row r="474" spans="1:9" ht="18.5">
      <c r="A474" s="16"/>
      <c r="B474" s="11" t="str">
        <f>IF(ISNUMBER(A474),VLOOKUP(A474,'Info clients'!$A:$B,2,FALSE),"")</f>
        <v/>
      </c>
      <c r="C474" s="17"/>
      <c r="D474" s="17"/>
      <c r="E474" s="17"/>
      <c r="F474" s="17"/>
      <c r="G474" s="30" t="str">
        <f>IF(A474="","",VLOOKUP(A474,bdpot,2,0))</f>
        <v/>
      </c>
      <c r="H474" s="30" t="str">
        <f>IF($A474="","",VLOOKUP($A474,bdpot,3,0))</f>
        <v/>
      </c>
      <c r="I474" s="1" t="str">
        <f>IF(ISNUMBER(A474),VLOOKUP(A474,'Info clients'!$Y:$Z,2,FALSE),"")</f>
        <v/>
      </c>
    </row>
    <row r="475" spans="1:9" ht="18.5">
      <c r="A475" s="16"/>
      <c r="B475" s="11" t="str">
        <f>IF(ISNUMBER(A475),VLOOKUP(A475,'Info clients'!$A:$B,2,FALSE),"")</f>
        <v/>
      </c>
      <c r="C475" s="17"/>
      <c r="D475" s="17"/>
      <c r="E475" s="17"/>
      <c r="F475" s="17"/>
      <c r="G475" s="30" t="str">
        <f>IF(A475="","",VLOOKUP(A475,bdpot,2,0))</f>
        <v/>
      </c>
      <c r="H475" s="30" t="str">
        <f>IF($A475="","",VLOOKUP($A475,bdpot,3,0))</f>
        <v/>
      </c>
      <c r="I475" s="1" t="str">
        <f>IF(ISNUMBER(A475),VLOOKUP(A475,'Info clients'!$Y:$Z,2,FALSE),"")</f>
        <v/>
      </c>
    </row>
    <row r="476" spans="1:9" ht="18.5">
      <c r="A476" s="16"/>
      <c r="B476" s="12" t="str">
        <f>IF(ISNUMBER(A476),VLOOKUP(A476,'Info clients'!$A:$B,2,FALSE),"")</f>
        <v/>
      </c>
      <c r="C476" s="18"/>
      <c r="D476" s="18"/>
      <c r="E476" s="18"/>
      <c r="F476" s="18"/>
      <c r="G476" s="30" t="str">
        <f>IF(A476="","",VLOOKUP(A476,bdpot,2,0))</f>
        <v/>
      </c>
      <c r="H476" s="30" t="str">
        <f>IF($A476="","",VLOOKUP($A476,bdpot,3,0))</f>
        <v/>
      </c>
      <c r="I476" s="8" t="str">
        <f>IF(ISNUMBER(A476),VLOOKUP(A476,'Info clients'!$Y:$Z,2,FALSE),"")</f>
        <v/>
      </c>
    </row>
    <row r="477" spans="1:9" ht="18.5">
      <c r="A477" s="20"/>
      <c r="B477" s="13" t="str">
        <f>IF(ISNUMBER(A477),VLOOKUP(A477,'Info clients'!$A:$B,2,FALSE),"")</f>
        <v/>
      </c>
      <c r="C477" s="20"/>
      <c r="D477" s="20"/>
      <c r="E477" s="20"/>
      <c r="F477" s="20"/>
      <c r="G477" s="7"/>
      <c r="H477" s="7"/>
      <c r="I477" s="3" t="str">
        <f>IF(ISNUMBER(A477),VLOOKUP(A477,'Info clients'!$Y:$Z,2,FALSE),"")</f>
        <v/>
      </c>
    </row>
    <row r="478" spans="1:9" ht="18.5">
      <c r="A478" s="19"/>
      <c r="B478" s="13" t="str">
        <f>IF(ISNUMBER(A478),VLOOKUP(A478,'Info clients'!$A:$B,2,FALSE),"")</f>
        <v/>
      </c>
      <c r="C478" s="19"/>
      <c r="D478" s="19"/>
      <c r="E478" s="19"/>
      <c r="F478" s="19"/>
      <c r="G478" s="3"/>
      <c r="H478" s="3"/>
      <c r="I478" s="3" t="str">
        <f>IF(ISNUMBER(A478),VLOOKUP(A478,'Info clients'!$Y:$Z,2,FALSE),"")</f>
        <v/>
      </c>
    </row>
    <row r="479" spans="1:9" ht="18.5">
      <c r="A479" s="19"/>
      <c r="B479" s="13" t="str">
        <f>IF(ISNUMBER(A479),VLOOKUP(A479,'Info clients'!$A:$B,2,FALSE),"")</f>
        <v/>
      </c>
      <c r="C479" s="19"/>
      <c r="D479" s="19"/>
      <c r="E479" s="19"/>
      <c r="F479" s="19"/>
      <c r="G479" s="3"/>
      <c r="H479" s="3"/>
      <c r="I479" s="3" t="str">
        <f>IF(ISNUMBER(A479),VLOOKUP(A479,'Info clients'!$Y:$Z,2,FALSE),"")</f>
        <v/>
      </c>
    </row>
    <row r="480" spans="1:9" ht="18.5">
      <c r="A480" s="19"/>
      <c r="B480" s="13" t="str">
        <f>IF(ISNUMBER(A480),VLOOKUP(A480,'Info clients'!$A:$B,2,FALSE),"")</f>
        <v/>
      </c>
      <c r="C480" s="19"/>
      <c r="D480" s="19"/>
      <c r="E480" s="19"/>
      <c r="F480" s="19"/>
      <c r="G480" s="3"/>
      <c r="H480" s="3"/>
      <c r="I480" s="3" t="str">
        <f>IF(ISNUMBER(A480),VLOOKUP(A480,'Info clients'!$Y:$Z,2,FALSE),"")</f>
        <v/>
      </c>
    </row>
    <row r="481" spans="1:9" ht="18.5">
      <c r="A481" s="19"/>
      <c r="B481" s="13" t="str">
        <f>IF(ISNUMBER(A481),VLOOKUP(A481,'Info clients'!$A:$B,2,FALSE),"")</f>
        <v/>
      </c>
      <c r="C481" s="19"/>
      <c r="D481" s="19"/>
      <c r="E481" s="19"/>
      <c r="F481" s="19"/>
      <c r="G481" s="3"/>
      <c r="H481" s="3"/>
      <c r="I481" s="3" t="str">
        <f>IF(ISNUMBER(A481),VLOOKUP(A481,'Info clients'!$Y:$Z,2,FALSE),"")</f>
        <v/>
      </c>
    </row>
    <row r="482" spans="1:9" ht="18.5">
      <c r="A482" s="19"/>
      <c r="B482" s="13" t="str">
        <f>IF(ISNUMBER(A482),VLOOKUP(A482,'Info clients'!$A:$B,2,FALSE),"")</f>
        <v/>
      </c>
      <c r="C482" s="19"/>
      <c r="D482" s="19"/>
      <c r="E482" s="19"/>
      <c r="F482" s="19"/>
      <c r="G482" s="3"/>
      <c r="H482" s="3"/>
      <c r="I482" s="3" t="str">
        <f>IF(ISNUMBER(A482),VLOOKUP(A482,'Info clients'!$Y:$Z,2,FALSE),"")</f>
        <v/>
      </c>
    </row>
    <row r="483" spans="1:9" ht="18.5">
      <c r="A483" s="19"/>
      <c r="B483" s="13" t="str">
        <f>IF(ISNUMBER(A483),VLOOKUP(A483,'Info clients'!$A:$B,2,FALSE),"")</f>
        <v/>
      </c>
      <c r="C483" s="19"/>
      <c r="D483" s="19"/>
      <c r="E483" s="19"/>
      <c r="F483" s="19"/>
      <c r="G483" s="3"/>
      <c r="H483" s="3"/>
      <c r="I483" s="3" t="str">
        <f>IF(ISNUMBER(A483),VLOOKUP(A483,'Info clients'!$Y:$Z,2,FALSE),"")</f>
        <v/>
      </c>
    </row>
    <row r="484" spans="1:9" ht="18.5">
      <c r="A484" s="19"/>
      <c r="B484" s="13" t="str">
        <f>IF(ISNUMBER(A484),VLOOKUP(A484,'Info clients'!$A:$B,2,FALSE),"")</f>
        <v/>
      </c>
      <c r="C484" s="19"/>
      <c r="D484" s="19"/>
      <c r="E484" s="19"/>
      <c r="F484" s="19"/>
      <c r="G484" s="3"/>
      <c r="H484" s="3"/>
      <c r="I484" s="3" t="str">
        <f>IF(ISNUMBER(A484),VLOOKUP(A484,'Info clients'!$Y:$Z,2,FALSE),"")</f>
        <v/>
      </c>
    </row>
    <row r="485" spans="1:9" ht="18.5">
      <c r="A485" s="19"/>
      <c r="B485" s="13" t="str">
        <f>IF(ISNUMBER(A485),VLOOKUP(A485,'Info clients'!$A:$B,2,FALSE),"")</f>
        <v/>
      </c>
      <c r="C485" s="19"/>
      <c r="D485" s="19"/>
      <c r="E485" s="19"/>
      <c r="F485" s="19"/>
      <c r="G485" s="3"/>
      <c r="H485" s="3"/>
      <c r="I485" s="3" t="str">
        <f>IF(ISNUMBER(A485),VLOOKUP(A485,'Info clients'!$Y:$Z,2,FALSE),"")</f>
        <v/>
      </c>
    </row>
    <row r="486" spans="1:9" ht="18.5">
      <c r="A486" s="19"/>
      <c r="B486" s="13" t="str">
        <f>IF(ISNUMBER(A486),VLOOKUP(A486,'Info clients'!$A:$B,2,FALSE),"")</f>
        <v/>
      </c>
      <c r="C486" s="19"/>
      <c r="D486" s="19"/>
      <c r="E486" s="19"/>
      <c r="F486" s="19"/>
      <c r="G486" s="3"/>
      <c r="H486" s="3"/>
      <c r="I486" s="3" t="str">
        <f>IF(ISNUMBER(A486),VLOOKUP(A486,'Info clients'!$Y:$Z,2,FALSE),"")</f>
        <v/>
      </c>
    </row>
    <row r="487" spans="1:9" ht="18.5">
      <c r="A487" s="19"/>
      <c r="B487" s="13" t="str">
        <f>IF(ISNUMBER(A487),VLOOKUP(A487,'Info clients'!$A:$B,2,FALSE),"")</f>
        <v/>
      </c>
      <c r="C487" s="19"/>
      <c r="D487" s="19"/>
      <c r="E487" s="19"/>
      <c r="F487" s="19"/>
      <c r="G487" s="3"/>
      <c r="H487" s="3"/>
      <c r="I487" s="3" t="str">
        <f>IF(ISNUMBER(A487),VLOOKUP(A487,'Info clients'!$Y:$Z,2,FALSE),"")</f>
        <v/>
      </c>
    </row>
    <row r="488" spans="1:9" ht="18.5">
      <c r="A488" s="19"/>
      <c r="B488" s="13" t="str">
        <f>IF(ISNUMBER(A488),VLOOKUP(A488,'Info clients'!$A:$B,2,FALSE),"")</f>
        <v/>
      </c>
      <c r="C488" s="19"/>
      <c r="D488" s="19"/>
      <c r="E488" s="19"/>
      <c r="F488" s="19"/>
      <c r="G488" s="3"/>
      <c r="H488" s="3"/>
      <c r="I488" s="3" t="str">
        <f>IF(ISNUMBER(A488),VLOOKUP(A488,'Info clients'!$Y:$Z,2,FALSE),"")</f>
        <v/>
      </c>
    </row>
    <row r="489" spans="1:9" ht="19" thickBot="1">
      <c r="A489" s="19"/>
      <c r="B489" s="13" t="str">
        <f>IF(ISNUMBER(A489),VLOOKUP(A489,'Info clients'!$A:$B,2,FALSE),"")</f>
        <v/>
      </c>
      <c r="C489" s="19"/>
      <c r="D489" s="19"/>
      <c r="E489" s="19"/>
      <c r="F489" s="19"/>
      <c r="G489" s="3"/>
      <c r="H489" s="3"/>
      <c r="I489" s="3" t="str">
        <f>IF(ISNUMBER(A489),VLOOKUP(A489,'Info clients'!$Y:$Z,2,FALSE),"")</f>
        <v/>
      </c>
    </row>
    <row r="490" spans="1:9" ht="19.5" thickTop="1" thickBot="1">
      <c r="A490" s="27" t="str">
        <f ca="1">INDEX(joursem,SUMPRODUCT(MAX((bdd=SMALL(bdd,19))*ROW(bdd)-9)),SUMPRODUCT(MAX((bdd=SMALL(bdd,19))*COLUMN(bdd)-2)))</f>
        <v>vendredi S 4</v>
      </c>
      <c r="B490" s="10"/>
      <c r="C490" s="15"/>
      <c r="D490" s="15"/>
      <c r="E490" s="15"/>
      <c r="F490" s="15"/>
      <c r="G490" s="2"/>
      <c r="H490" s="2"/>
      <c r="I490" s="2"/>
    </row>
    <row r="491" spans="1:9" ht="19.5" thickTop="1" thickBot="1">
      <c r="A491" s="15" t="s">
        <v>0</v>
      </c>
      <c r="B491" s="10" t="s">
        <v>1</v>
      </c>
      <c r="C491" s="15" t="s">
        <v>2</v>
      </c>
      <c r="D491" s="15" t="s">
        <v>3</v>
      </c>
      <c r="E491" s="15" t="s">
        <v>4</v>
      </c>
      <c r="F491" s="15" t="s">
        <v>5</v>
      </c>
      <c r="G491" s="5" t="s">
        <v>6</v>
      </c>
      <c r="H491" s="5" t="s">
        <v>21</v>
      </c>
      <c r="I491" s="5" t="s">
        <v>28</v>
      </c>
    </row>
    <row r="492" spans="1:9" ht="19" thickTop="1">
      <c r="A492" s="16"/>
      <c r="B492" s="11" t="str">
        <f>IF(ISNUMBER(A492),VLOOKUP(A492,'Info clients'!$A:$B,2,FALSE),"")</f>
        <v/>
      </c>
      <c r="C492" s="16"/>
      <c r="D492" s="16"/>
      <c r="E492" s="16"/>
      <c r="F492" s="16"/>
      <c r="G492" s="30" t="str">
        <f>IF($A492="","",VLOOKUP($A492,bdpot,2,0))</f>
        <v/>
      </c>
      <c r="H492" s="30" t="str">
        <f>IF($A492="","",VLOOKUP($A492,bdpot,3,0))</f>
        <v/>
      </c>
      <c r="I492" s="1" t="str">
        <f>IF(ISNUMBER(A492),VLOOKUP(A492,'Info clients'!$Y:$Z,2,FALSE),"")</f>
        <v/>
      </c>
    </row>
    <row r="493" spans="1:9" ht="18.5">
      <c r="A493" s="16"/>
      <c r="B493" s="11" t="str">
        <f>IF(ISNUMBER(A493),VLOOKUP(A493,'Info clients'!$A:$B,2,FALSE),"")</f>
        <v/>
      </c>
      <c r="C493" s="17"/>
      <c r="D493" s="17"/>
      <c r="E493" s="17"/>
      <c r="F493" s="17"/>
      <c r="G493" s="30" t="str">
        <f>IF(A493="","",VLOOKUP(A493,bdpot,2,0))</f>
        <v/>
      </c>
      <c r="H493" s="30" t="str">
        <f>IF($A493="","",VLOOKUP($A493,bdpot,3,0))</f>
        <v/>
      </c>
      <c r="I493" s="1" t="str">
        <f>IF(ISNUMBER(A493),VLOOKUP(A493,'Info clients'!$Y:$Z,2,FALSE),"")</f>
        <v/>
      </c>
    </row>
    <row r="494" spans="1:9" ht="18.5">
      <c r="A494" s="16"/>
      <c r="B494" s="11" t="str">
        <f>IF(ISNUMBER(A494),VLOOKUP(A494,'Info clients'!$A:$B,2,FALSE),"")</f>
        <v/>
      </c>
      <c r="C494" s="17"/>
      <c r="D494" s="17"/>
      <c r="E494" s="17"/>
      <c r="F494" s="17"/>
      <c r="G494" s="30" t="str">
        <f>IF(A494="","",VLOOKUP(A494,bdpot,2,0))</f>
        <v/>
      </c>
      <c r="H494" s="30" t="str">
        <f>IF($A494="","",VLOOKUP($A494,bdpot,3,0))</f>
        <v/>
      </c>
      <c r="I494" s="1" t="str">
        <f>IF(ISNUMBER(A494),VLOOKUP(A494,'Info clients'!$Y:$Z,2,FALSE),"")</f>
        <v/>
      </c>
    </row>
    <row r="495" spans="1:9" ht="18.5">
      <c r="A495" s="16"/>
      <c r="B495" s="11" t="str">
        <f>IF(ISNUMBER(A495),VLOOKUP(A495,'Info clients'!$A:$B,2,FALSE),"")</f>
        <v/>
      </c>
      <c r="C495" s="17"/>
      <c r="D495" s="17"/>
      <c r="E495" s="17"/>
      <c r="F495" s="17"/>
      <c r="G495" s="30" t="str">
        <f>IF(A495="","",VLOOKUP(A495,bdpot,2,0))</f>
        <v/>
      </c>
      <c r="H495" s="30" t="str">
        <f>IF($A495="","",VLOOKUP($A495,bdpot,3,0))</f>
        <v/>
      </c>
      <c r="I495" s="1" t="str">
        <f>IF(ISNUMBER(A495),VLOOKUP(A495,'Info clients'!$Y:$Z,2,FALSE),"")</f>
        <v/>
      </c>
    </row>
    <row r="496" spans="1:9" ht="18.5">
      <c r="A496" s="16"/>
      <c r="B496" s="11" t="str">
        <f>IF(ISNUMBER(A496),VLOOKUP(A496,'Info clients'!$A:$B,2,FALSE),"")</f>
        <v/>
      </c>
      <c r="C496" s="17"/>
      <c r="D496" s="17"/>
      <c r="E496" s="17"/>
      <c r="F496" s="17"/>
      <c r="G496" s="30" t="str">
        <f>IF(A496="","",VLOOKUP(A496,bdpot,2,0))</f>
        <v/>
      </c>
      <c r="H496" s="30" t="str">
        <f>IF($A496="","",VLOOKUP($A496,bdpot,3,0))</f>
        <v/>
      </c>
      <c r="I496" s="1" t="str">
        <f>IF(ISNUMBER(A496),VLOOKUP(A496,'Info clients'!$Y:$Z,2,FALSE),"")</f>
        <v/>
      </c>
    </row>
    <row r="497" spans="1:9" ht="18.5">
      <c r="A497" s="16"/>
      <c r="B497" s="11" t="str">
        <f>IF(ISNUMBER(A497),VLOOKUP(A497,'Info clients'!$A:$B,2,FALSE),"")</f>
        <v/>
      </c>
      <c r="C497" s="17"/>
      <c r="D497" s="17"/>
      <c r="E497" s="17"/>
      <c r="F497" s="17"/>
      <c r="G497" s="30" t="str">
        <f>IF(A497="","",VLOOKUP(A497,bdpot,2,0))</f>
        <v/>
      </c>
      <c r="H497" s="30" t="str">
        <f>IF($A497="","",VLOOKUP($A497,bdpot,3,0))</f>
        <v/>
      </c>
      <c r="I497" s="1" t="str">
        <f>IF(ISNUMBER(A497),VLOOKUP(A497,'Info clients'!$Y:$Z,2,FALSE),"")</f>
        <v/>
      </c>
    </row>
    <row r="498" spans="1:9" ht="18.5">
      <c r="A498" s="16"/>
      <c r="B498" s="11" t="str">
        <f>IF(ISNUMBER(A498),VLOOKUP(A498,'Info clients'!$A:$B,2,FALSE),"")</f>
        <v/>
      </c>
      <c r="C498" s="17"/>
      <c r="D498" s="17"/>
      <c r="E498" s="17"/>
      <c r="F498" s="17"/>
      <c r="G498" s="30" t="str">
        <f>IF(A498="","",VLOOKUP(A498,bdpot,2,0))</f>
        <v/>
      </c>
      <c r="H498" s="30" t="str">
        <f>IF($A498="","",VLOOKUP($A498,bdpot,3,0))</f>
        <v/>
      </c>
      <c r="I498" s="1" t="str">
        <f>IF(ISNUMBER(A498),VLOOKUP(A498,'Info clients'!$Y:$Z,2,FALSE),"")</f>
        <v/>
      </c>
    </row>
    <row r="499" spans="1:9" ht="18.5">
      <c r="A499" s="16"/>
      <c r="B499" s="11" t="str">
        <f>IF(ISNUMBER(A499),VLOOKUP(A499,'Info clients'!$A:$B,2,FALSE),"")</f>
        <v/>
      </c>
      <c r="C499" s="17"/>
      <c r="D499" s="17"/>
      <c r="E499" s="17"/>
      <c r="F499" s="17"/>
      <c r="G499" s="30" t="str">
        <f>IF(A499="","",VLOOKUP(A499,bdpot,2,0))</f>
        <v/>
      </c>
      <c r="H499" s="30" t="str">
        <f>IF($A499="","",VLOOKUP($A499,bdpot,3,0))</f>
        <v/>
      </c>
      <c r="I499" s="1" t="str">
        <f>IF(ISNUMBER(A499),VLOOKUP(A499,'Info clients'!$Y:$Z,2,FALSE),"")</f>
        <v/>
      </c>
    </row>
    <row r="500" spans="1:9" ht="18.5">
      <c r="A500" s="16"/>
      <c r="B500" s="11" t="str">
        <f>IF(ISNUMBER(A500),VLOOKUP(A500,'Info clients'!$A:$B,2,FALSE),"")</f>
        <v/>
      </c>
      <c r="C500" s="17"/>
      <c r="D500" s="17"/>
      <c r="E500" s="17"/>
      <c r="F500" s="17"/>
      <c r="G500" s="30" t="str">
        <f>IF(A500="","",VLOOKUP(A500,bdpot,2,0))</f>
        <v/>
      </c>
      <c r="H500" s="30" t="str">
        <f>IF($A500="","",VLOOKUP($A500,bdpot,3,0))</f>
        <v/>
      </c>
      <c r="I500" s="1" t="str">
        <f>IF(ISNUMBER(A500),VLOOKUP(A500,'Info clients'!$Y:$Z,2,FALSE),"")</f>
        <v/>
      </c>
    </row>
    <row r="501" spans="1:9" ht="18.5">
      <c r="A501" s="16"/>
      <c r="B501" s="11" t="str">
        <f>IF(ISNUMBER(A501),VLOOKUP(A501,'Info clients'!$A:$B,2,FALSE),"")</f>
        <v/>
      </c>
      <c r="C501" s="17"/>
      <c r="D501" s="17"/>
      <c r="E501" s="17"/>
      <c r="F501" s="17"/>
      <c r="G501" s="30" t="str">
        <f>IF(A501="","",VLOOKUP(A501,bdpot,2,0))</f>
        <v/>
      </c>
      <c r="H501" s="30" t="str">
        <f>IF($A501="","",VLOOKUP($A501,bdpot,3,0))</f>
        <v/>
      </c>
      <c r="I501" s="1" t="str">
        <f>IF(ISNUMBER(A501),VLOOKUP(A501,'Info clients'!$Y:$Z,2,FALSE),"")</f>
        <v/>
      </c>
    </row>
    <row r="502" spans="1:9" ht="18.5">
      <c r="A502" s="16"/>
      <c r="B502" s="11" t="str">
        <f>IF(ISNUMBER(A502),VLOOKUP(A502,'Info clients'!$A:$B,2,FALSE),"")</f>
        <v/>
      </c>
      <c r="C502" s="17"/>
      <c r="D502" s="17"/>
      <c r="E502" s="17"/>
      <c r="F502" s="17"/>
      <c r="G502" s="30" t="str">
        <f>IF(A502="","",VLOOKUP(A502,bdpot,2,0))</f>
        <v/>
      </c>
      <c r="H502" s="30" t="str">
        <f>IF($A502="","",VLOOKUP($A502,bdpot,3,0))</f>
        <v/>
      </c>
      <c r="I502" s="1" t="str">
        <f>IF(ISNUMBER(A502),VLOOKUP(A502,'Info clients'!$Y:$Z,2,FALSE),"")</f>
        <v/>
      </c>
    </row>
    <row r="503" spans="1:9" ht="18.5">
      <c r="A503" s="16"/>
      <c r="B503" s="11" t="str">
        <f>IF(ISNUMBER(A503),VLOOKUP(A503,'Info clients'!$A:$B,2,FALSE),"")</f>
        <v/>
      </c>
      <c r="C503" s="17"/>
      <c r="D503" s="17"/>
      <c r="E503" s="17"/>
      <c r="F503" s="17"/>
      <c r="G503" s="30" t="str">
        <f>IF(A503="","",VLOOKUP(A503,bdpot,2,0))</f>
        <v/>
      </c>
      <c r="H503" s="30" t="str">
        <f>IF($A503="","",VLOOKUP($A503,bdpot,3,0))</f>
        <v/>
      </c>
      <c r="I503" s="1" t="str">
        <f>IF(ISNUMBER(A503),VLOOKUP(A503,'Info clients'!$Y:$Z,2,FALSE),"")</f>
        <v/>
      </c>
    </row>
    <row r="504" spans="1:9" ht="18.5">
      <c r="A504" s="16"/>
      <c r="B504" s="11" t="str">
        <f>IF(ISNUMBER(A504),VLOOKUP(A504,'Info clients'!$A:$B,2,FALSE),"")</f>
        <v/>
      </c>
      <c r="C504" s="17"/>
      <c r="D504" s="17"/>
      <c r="E504" s="17"/>
      <c r="F504" s="17"/>
      <c r="G504" s="30" t="str">
        <f>IF(A504="","",VLOOKUP(A504,bdpot,2,0))</f>
        <v/>
      </c>
      <c r="H504" s="30" t="str">
        <f>IF($A504="","",VLOOKUP($A504,bdpot,3,0))</f>
        <v/>
      </c>
      <c r="I504" s="1" t="str">
        <f>IF(ISNUMBER(A504),VLOOKUP(A504,'Info clients'!$Y:$Z,2,FALSE),"")</f>
        <v/>
      </c>
    </row>
    <row r="505" spans="1:9" ht="18.5">
      <c r="A505" s="16"/>
      <c r="B505" s="12" t="str">
        <f>IF(ISNUMBER(A505),VLOOKUP(A505,'Info clients'!$A:$B,2,FALSE),"")</f>
        <v/>
      </c>
      <c r="C505" s="18"/>
      <c r="D505" s="18"/>
      <c r="E505" s="18"/>
      <c r="F505" s="18"/>
      <c r="G505" s="30" t="str">
        <f>IF(A505="","",VLOOKUP(A505,bdpot,2,0))</f>
        <v/>
      </c>
      <c r="H505" s="30" t="str">
        <f>IF($A505="","",VLOOKUP($A505,bdpot,3,0))</f>
        <v/>
      </c>
      <c r="I505" s="8" t="str">
        <f>IF(ISNUMBER(A505),VLOOKUP(A505,'Info clients'!$Y:$Z,2,FALSE),"")</f>
        <v/>
      </c>
    </row>
    <row r="506" spans="1:9" ht="18.5">
      <c r="A506" s="20"/>
      <c r="B506" s="13" t="str">
        <f>IF(ISNUMBER(A506),VLOOKUP(A506,'Info clients'!$A:$B,2,FALSE),"")</f>
        <v/>
      </c>
      <c r="C506" s="20"/>
      <c r="D506" s="20"/>
      <c r="E506" s="20"/>
      <c r="F506" s="20"/>
      <c r="G506" s="7"/>
      <c r="H506" s="7"/>
      <c r="I506" s="3" t="str">
        <f>IF(ISNUMBER(A506),VLOOKUP(A506,'Info clients'!$Y:$Z,2,FALSE),"")</f>
        <v/>
      </c>
    </row>
    <row r="507" spans="1:9" ht="18.5">
      <c r="A507" s="19"/>
      <c r="B507" s="13" t="str">
        <f>IF(ISNUMBER(A507),VLOOKUP(A507,'Info clients'!$A:$B,2,FALSE),"")</f>
        <v/>
      </c>
      <c r="C507" s="19"/>
      <c r="D507" s="19"/>
      <c r="E507" s="19"/>
      <c r="F507" s="19"/>
      <c r="G507" s="3"/>
      <c r="H507" s="3"/>
      <c r="I507" s="3" t="str">
        <f>IF(ISNUMBER(A507),VLOOKUP(A507,'Info clients'!$Y:$Z,2,FALSE),"")</f>
        <v/>
      </c>
    </row>
    <row r="508" spans="1:9" ht="18.5">
      <c r="A508" s="19"/>
      <c r="B508" s="13" t="str">
        <f>IF(ISNUMBER(A508),VLOOKUP(A508,'Info clients'!$A:$B,2,FALSE),"")</f>
        <v/>
      </c>
      <c r="C508" s="19"/>
      <c r="D508" s="19"/>
      <c r="E508" s="19"/>
      <c r="F508" s="19"/>
      <c r="G508" s="3"/>
      <c r="H508" s="3"/>
      <c r="I508" s="3" t="str">
        <f>IF(ISNUMBER(A508),VLOOKUP(A508,'Info clients'!$Y:$Z,2,FALSE),"")</f>
        <v/>
      </c>
    </row>
    <row r="509" spans="1:9" ht="18.5">
      <c r="A509" s="19"/>
      <c r="B509" s="13" t="str">
        <f>IF(ISNUMBER(A509),VLOOKUP(A509,'Info clients'!$A:$B,2,FALSE),"")</f>
        <v/>
      </c>
      <c r="C509" s="19"/>
      <c r="D509" s="19"/>
      <c r="E509" s="19"/>
      <c r="F509" s="19"/>
      <c r="G509" s="3"/>
      <c r="H509" s="3"/>
      <c r="I509" s="3" t="str">
        <f>IF(ISNUMBER(A509),VLOOKUP(A509,'Info clients'!$Y:$Z,2,FALSE),"")</f>
        <v/>
      </c>
    </row>
    <row r="510" spans="1:9" ht="18.5">
      <c r="A510" s="19"/>
      <c r="B510" s="13" t="str">
        <f>IF(ISNUMBER(A510),VLOOKUP(A510,'Info clients'!$A:$B,2,FALSE),"")</f>
        <v/>
      </c>
      <c r="C510" s="19"/>
      <c r="D510" s="19"/>
      <c r="E510" s="19"/>
      <c r="F510" s="19"/>
      <c r="G510" s="3"/>
      <c r="H510" s="3"/>
      <c r="I510" s="3" t="str">
        <f>IF(ISNUMBER(A510),VLOOKUP(A510,'Info clients'!$Y:$Z,2,FALSE),"")</f>
        <v/>
      </c>
    </row>
    <row r="511" spans="1:9" ht="18.5">
      <c r="A511" s="19"/>
      <c r="B511" s="13" t="str">
        <f>IF(ISNUMBER(A511),VLOOKUP(A511,'Info clients'!$A:$B,2,FALSE),"")</f>
        <v/>
      </c>
      <c r="C511" s="19"/>
      <c r="D511" s="19"/>
      <c r="E511" s="19"/>
      <c r="F511" s="19"/>
      <c r="G511" s="3"/>
      <c r="H511" s="3"/>
      <c r="I511" s="3" t="str">
        <f>IF(ISNUMBER(A511),VLOOKUP(A511,'Info clients'!$Y:$Z,2,FALSE),"")</f>
        <v/>
      </c>
    </row>
    <row r="512" spans="1:9" ht="18.5">
      <c r="A512" s="19"/>
      <c r="B512" s="13" t="str">
        <f>IF(ISNUMBER(A512),VLOOKUP(A512,'Info clients'!$A:$B,2,FALSE),"")</f>
        <v/>
      </c>
      <c r="C512" s="19"/>
      <c r="D512" s="19"/>
      <c r="E512" s="19"/>
      <c r="F512" s="19"/>
      <c r="G512" s="3"/>
      <c r="H512" s="3"/>
      <c r="I512" s="3" t="str">
        <f>IF(ISNUMBER(A512),VLOOKUP(A512,'Info clients'!$Y:$Z,2,FALSE),"")</f>
        <v/>
      </c>
    </row>
    <row r="513" spans="1:9" ht="18.5">
      <c r="A513" s="19"/>
      <c r="B513" s="13" t="str">
        <f>IF(ISNUMBER(A513),VLOOKUP(A513,'Info clients'!$A:$B,2,FALSE),"")</f>
        <v/>
      </c>
      <c r="C513" s="19"/>
      <c r="D513" s="19"/>
      <c r="E513" s="19"/>
      <c r="F513" s="19"/>
      <c r="G513" s="3"/>
      <c r="H513" s="3"/>
      <c r="I513" s="3" t="str">
        <f>IF(ISNUMBER(A513),VLOOKUP(A513,'Info clients'!$Y:$Z,2,FALSE),"")</f>
        <v/>
      </c>
    </row>
    <row r="514" spans="1:9" ht="18.5">
      <c r="A514" s="19"/>
      <c r="B514" s="13" t="str">
        <f>IF(ISNUMBER(A514),VLOOKUP(A514,'Info clients'!$A:$B,2,FALSE),"")</f>
        <v/>
      </c>
      <c r="C514" s="19"/>
      <c r="D514" s="19"/>
      <c r="E514" s="19"/>
      <c r="F514" s="19"/>
      <c r="G514" s="3"/>
      <c r="H514" s="3"/>
      <c r="I514" s="3" t="str">
        <f>IF(ISNUMBER(A514),VLOOKUP(A514,'Info clients'!$Y:$Z,2,FALSE),"")</f>
        <v/>
      </c>
    </row>
    <row r="515" spans="1:9" ht="18.5">
      <c r="A515" s="19"/>
      <c r="B515" s="13" t="str">
        <f>IF(ISNUMBER(A515),VLOOKUP(A515,'Info clients'!$A:$B,2,FALSE),"")</f>
        <v/>
      </c>
      <c r="C515" s="19"/>
      <c r="D515" s="19"/>
      <c r="E515" s="19"/>
      <c r="F515" s="19"/>
      <c r="G515" s="3"/>
      <c r="H515" s="3"/>
      <c r="I515" s="3" t="str">
        <f>IF(ISNUMBER(A515),VLOOKUP(A515,'Info clients'!$Y:$Z,2,FALSE),"")</f>
        <v/>
      </c>
    </row>
    <row r="516" spans="1:9" ht="19" thickBot="1">
      <c r="A516" s="19"/>
      <c r="B516" s="13" t="str">
        <f>IF(ISNUMBER(A516),VLOOKUP(A516,'Info clients'!$A:$B,2,FALSE),"")</f>
        <v/>
      </c>
      <c r="C516" s="19"/>
      <c r="D516" s="19"/>
      <c r="E516" s="19"/>
      <c r="F516" s="19"/>
      <c r="G516" s="3"/>
      <c r="H516" s="3"/>
      <c r="I516" s="3" t="str">
        <f>IF(ISNUMBER(A516),VLOOKUP(A516,'Info clients'!$Y:$Z,2,FALSE),"")</f>
        <v/>
      </c>
    </row>
    <row r="517" spans="1:9" ht="19.5" thickTop="1" thickBot="1">
      <c r="A517" s="27" t="str">
        <f ca="1">INDEX(joursem,SUMPRODUCT(MAX((bdd=SMALL(bdd,20))*ROW(bdd)-9)),SUMPRODUCT(MAX((bdd=SMALL(bdd,20))*COLUMN(bdd)-2)))</f>
        <v>vendredi S 5</v>
      </c>
      <c r="B517" s="10"/>
      <c r="C517" s="15"/>
      <c r="D517" s="15"/>
      <c r="E517" s="15"/>
      <c r="F517" s="15"/>
      <c r="G517" s="2"/>
      <c r="H517" s="2"/>
      <c r="I517" s="2"/>
    </row>
    <row r="518" spans="1:9" ht="19.5" thickTop="1" thickBot="1">
      <c r="A518" s="15" t="s">
        <v>0</v>
      </c>
      <c r="B518" s="10" t="s">
        <v>1</v>
      </c>
      <c r="C518" s="15" t="s">
        <v>2</v>
      </c>
      <c r="D518" s="15" t="s">
        <v>3</v>
      </c>
      <c r="E518" s="15" t="s">
        <v>4</v>
      </c>
      <c r="F518" s="15" t="s">
        <v>5</v>
      </c>
      <c r="G518" s="5" t="s">
        <v>6</v>
      </c>
      <c r="H518" s="5" t="s">
        <v>21</v>
      </c>
      <c r="I518" s="5" t="s">
        <v>28</v>
      </c>
    </row>
    <row r="519" spans="1:9" ht="19" thickTop="1">
      <c r="A519" s="16"/>
      <c r="B519" s="11" t="str">
        <f>IF(ISNUMBER(A519),VLOOKUP(A519,'Info clients'!$A:$B,2,FALSE),"")</f>
        <v/>
      </c>
      <c r="C519" s="16"/>
      <c r="D519" s="16"/>
      <c r="E519" s="16"/>
      <c r="F519" s="16"/>
      <c r="G519" s="30" t="str">
        <f>IF($A519="","",VLOOKUP($A519,bdpot,2,0))</f>
        <v/>
      </c>
      <c r="H519" s="30" t="str">
        <f>IF($A519="","",VLOOKUP($A519,bdpot,3,0))</f>
        <v/>
      </c>
      <c r="I519" s="1" t="str">
        <f>IF(ISNUMBER(A519),VLOOKUP(A519,'Info clients'!$Y:$Z,2,FALSE),"")</f>
        <v/>
      </c>
    </row>
    <row r="520" spans="1:9" ht="18.5">
      <c r="A520" s="16"/>
      <c r="B520" s="11" t="str">
        <f>IF(ISNUMBER(A520),VLOOKUP(A520,'Info clients'!$A:$B,2,FALSE),"")</f>
        <v/>
      </c>
      <c r="C520" s="17"/>
      <c r="D520" s="17"/>
      <c r="E520" s="17"/>
      <c r="F520" s="17"/>
      <c r="G520" s="30" t="str">
        <f>IF(A520="","",VLOOKUP(A520,bdpot,2,0))</f>
        <v/>
      </c>
      <c r="H520" s="30" t="str">
        <f>IF($A520="","",VLOOKUP($A520,bdpot,3,0))</f>
        <v/>
      </c>
      <c r="I520" s="1" t="str">
        <f>IF(ISNUMBER(A520),VLOOKUP(A520,'Info clients'!$Y:$Z,2,FALSE),"")</f>
        <v/>
      </c>
    </row>
    <row r="521" spans="1:9" ht="18.5">
      <c r="A521" s="16"/>
      <c r="B521" s="11" t="str">
        <f>IF(ISNUMBER(A521),VLOOKUP(A521,'Info clients'!$A:$B,2,FALSE),"")</f>
        <v/>
      </c>
      <c r="C521" s="17"/>
      <c r="D521" s="17"/>
      <c r="E521" s="17"/>
      <c r="F521" s="17"/>
      <c r="G521" s="30" t="str">
        <f>IF(A521="","",VLOOKUP(A521,bdpot,2,0))</f>
        <v/>
      </c>
      <c r="H521" s="30" t="str">
        <f>IF($A521="","",VLOOKUP($A521,bdpot,3,0))</f>
        <v/>
      </c>
      <c r="I521" s="1" t="str">
        <f>IF(ISNUMBER(A521),VLOOKUP(A521,'Info clients'!$Y:$Z,2,FALSE),"")</f>
        <v/>
      </c>
    </row>
    <row r="522" spans="1:9" ht="18.5">
      <c r="A522" s="16"/>
      <c r="B522" s="11" t="str">
        <f>IF(ISNUMBER(A522),VLOOKUP(A522,'Info clients'!$A:$B,2,FALSE),"")</f>
        <v/>
      </c>
      <c r="C522" s="17"/>
      <c r="D522" s="17"/>
      <c r="E522" s="17"/>
      <c r="F522" s="17"/>
      <c r="G522" s="30" t="str">
        <f>IF(A522="","",VLOOKUP(A522,bdpot,2,0))</f>
        <v/>
      </c>
      <c r="H522" s="30" t="str">
        <f>IF($A522="","",VLOOKUP($A522,bdpot,3,0))</f>
        <v/>
      </c>
      <c r="I522" s="1" t="str">
        <f>IF(ISNUMBER(A522),VLOOKUP(A522,'Info clients'!$Y:$Z,2,FALSE),"")</f>
        <v/>
      </c>
    </row>
    <row r="523" spans="1:9" ht="18.5">
      <c r="A523" s="16"/>
      <c r="B523" s="11" t="str">
        <f>IF(ISNUMBER(A523),VLOOKUP(A523,'Info clients'!$A:$B,2,FALSE),"")</f>
        <v/>
      </c>
      <c r="C523" s="17"/>
      <c r="D523" s="17"/>
      <c r="E523" s="17"/>
      <c r="F523" s="17"/>
      <c r="G523" s="30" t="str">
        <f>IF(A523="","",VLOOKUP(A523,bdpot,2,0))</f>
        <v/>
      </c>
      <c r="H523" s="30" t="str">
        <f>IF($A523="","",VLOOKUP($A523,bdpot,3,0))</f>
        <v/>
      </c>
      <c r="I523" s="1" t="str">
        <f>IF(ISNUMBER(A523),VLOOKUP(A523,'Info clients'!$Y:$Z,2,FALSE),"")</f>
        <v/>
      </c>
    </row>
    <row r="524" spans="1:9" ht="18.5">
      <c r="A524" s="16"/>
      <c r="B524" s="11" t="str">
        <f>IF(ISNUMBER(A524),VLOOKUP(A524,'Info clients'!$A:$B,2,FALSE),"")</f>
        <v/>
      </c>
      <c r="C524" s="17"/>
      <c r="D524" s="17"/>
      <c r="E524" s="17"/>
      <c r="F524" s="17"/>
      <c r="G524" s="30" t="str">
        <f>IF(A524="","",VLOOKUP(A524,bdpot,2,0))</f>
        <v/>
      </c>
      <c r="H524" s="30" t="str">
        <f>IF($A524="","",VLOOKUP($A524,bdpot,3,0))</f>
        <v/>
      </c>
      <c r="I524" s="1" t="str">
        <f>IF(ISNUMBER(A524),VLOOKUP(A524,'Info clients'!$Y:$Z,2,FALSE),"")</f>
        <v/>
      </c>
    </row>
    <row r="525" spans="1:9" ht="18.5">
      <c r="A525" s="16"/>
      <c r="B525" s="11" t="str">
        <f>IF(ISNUMBER(A525),VLOOKUP(A525,'Info clients'!$A:$B,2,FALSE),"")</f>
        <v/>
      </c>
      <c r="C525" s="17"/>
      <c r="D525" s="17"/>
      <c r="E525" s="17"/>
      <c r="F525" s="17"/>
      <c r="G525" s="30" t="str">
        <f>IF(A525="","",VLOOKUP(A525,bdpot,2,0))</f>
        <v/>
      </c>
      <c r="H525" s="30" t="str">
        <f>IF($A525="","",VLOOKUP($A525,bdpot,3,0))</f>
        <v/>
      </c>
      <c r="I525" s="1" t="str">
        <f>IF(ISNUMBER(A525),VLOOKUP(A525,'Info clients'!$Y:$Z,2,FALSE),"")</f>
        <v/>
      </c>
    </row>
    <row r="526" spans="1:9" ht="18.5">
      <c r="A526" s="16"/>
      <c r="B526" s="11" t="str">
        <f>IF(ISNUMBER(A526),VLOOKUP(A526,'Info clients'!$A:$B,2,FALSE),"")</f>
        <v/>
      </c>
      <c r="C526" s="17"/>
      <c r="D526" s="17"/>
      <c r="E526" s="17"/>
      <c r="F526" s="17"/>
      <c r="G526" s="30" t="str">
        <f>IF(A526="","",VLOOKUP(A526,bdpot,2,0))</f>
        <v/>
      </c>
      <c r="H526" s="30" t="str">
        <f>IF($A526="","",VLOOKUP($A526,bdpot,3,0))</f>
        <v/>
      </c>
      <c r="I526" s="1" t="str">
        <f>IF(ISNUMBER(A526),VLOOKUP(A526,'Info clients'!$Y:$Z,2,FALSE),"")</f>
        <v/>
      </c>
    </row>
    <row r="527" spans="1:9" ht="18.5">
      <c r="A527" s="16"/>
      <c r="B527" s="11" t="str">
        <f>IF(ISNUMBER(A527),VLOOKUP(A527,'Info clients'!$A:$B,2,FALSE),"")</f>
        <v/>
      </c>
      <c r="C527" s="17"/>
      <c r="D527" s="17"/>
      <c r="E527" s="17"/>
      <c r="F527" s="17"/>
      <c r="G527" s="30" t="str">
        <f>IF(A527="","",VLOOKUP(A527,bdpot,2,0))</f>
        <v/>
      </c>
      <c r="H527" s="30" t="str">
        <f>IF($A527="","",VLOOKUP($A527,bdpot,3,0))</f>
        <v/>
      </c>
      <c r="I527" s="1" t="str">
        <f>IF(ISNUMBER(A527),VLOOKUP(A527,'Info clients'!$Y:$Z,2,FALSE),"")</f>
        <v/>
      </c>
    </row>
    <row r="528" spans="1:9" ht="18.5">
      <c r="A528" s="16"/>
      <c r="B528" s="11" t="str">
        <f>IF(ISNUMBER(A528),VLOOKUP(A528,'Info clients'!$A:$B,2,FALSE),"")</f>
        <v/>
      </c>
      <c r="C528" s="17"/>
      <c r="D528" s="17"/>
      <c r="E528" s="17"/>
      <c r="F528" s="17"/>
      <c r="G528" s="30" t="str">
        <f>IF(A528="","",VLOOKUP(A528,bdpot,2,0))</f>
        <v/>
      </c>
      <c r="H528" s="30" t="str">
        <f>IF($A528="","",VLOOKUP($A528,bdpot,3,0))</f>
        <v/>
      </c>
      <c r="I528" s="1" t="str">
        <f>IF(ISNUMBER(A528),VLOOKUP(A528,'Info clients'!$Y:$Z,2,FALSE),"")</f>
        <v/>
      </c>
    </row>
    <row r="529" spans="1:10" ht="18.5">
      <c r="A529" s="16"/>
      <c r="B529" s="11" t="str">
        <f>IF(ISNUMBER(A529),VLOOKUP(A529,'Info clients'!$A:$B,2,FALSE),"")</f>
        <v/>
      </c>
      <c r="C529" s="17"/>
      <c r="D529" s="17"/>
      <c r="E529" s="17"/>
      <c r="F529" s="17"/>
      <c r="G529" s="30" t="str">
        <f>IF(A529="","",VLOOKUP(A529,bdpot,2,0))</f>
        <v/>
      </c>
      <c r="H529" s="30" t="str">
        <f>IF($A529="","",VLOOKUP($A529,bdpot,3,0))</f>
        <v/>
      </c>
      <c r="I529" s="1" t="str">
        <f>IF(ISNUMBER(A529),VLOOKUP(A529,'Info clients'!$Y:$Z,2,FALSE),"")</f>
        <v/>
      </c>
    </row>
    <row r="530" spans="1:10" ht="18.5">
      <c r="A530" s="16"/>
      <c r="B530" s="11" t="str">
        <f>IF(ISNUMBER(A530),VLOOKUP(A530,'Info clients'!$A:$B,2,FALSE),"")</f>
        <v/>
      </c>
      <c r="C530" s="17"/>
      <c r="D530" s="17"/>
      <c r="E530" s="17"/>
      <c r="F530" s="17"/>
      <c r="G530" s="30" t="str">
        <f>IF(A530="","",VLOOKUP(A530,bdpot,2,0))</f>
        <v/>
      </c>
      <c r="H530" s="30" t="str">
        <f>IF($A530="","",VLOOKUP($A530,bdpot,3,0))</f>
        <v/>
      </c>
      <c r="I530" s="1" t="str">
        <f>IF(ISNUMBER(A530),VLOOKUP(A530,'Info clients'!$Y:$Z,2,FALSE),"")</f>
        <v/>
      </c>
    </row>
    <row r="531" spans="1:10" ht="18.5">
      <c r="A531" s="16"/>
      <c r="B531" s="11" t="str">
        <f>IF(ISNUMBER(A531),VLOOKUP(A531,'Info clients'!$A:$B,2,FALSE),"")</f>
        <v/>
      </c>
      <c r="C531" s="17"/>
      <c r="D531" s="17"/>
      <c r="E531" s="17"/>
      <c r="F531" s="17"/>
      <c r="G531" s="30" t="str">
        <f>IF(A531="","",VLOOKUP(A531,bdpot,2,0))</f>
        <v/>
      </c>
      <c r="H531" s="30" t="str">
        <f>IF($A531="","",VLOOKUP($A531,bdpot,3,0))</f>
        <v/>
      </c>
      <c r="I531" s="1" t="str">
        <f>IF(ISNUMBER(A531),VLOOKUP(A531,'Info clients'!$Y:$Z,2,FALSE),"")</f>
        <v/>
      </c>
    </row>
    <row r="532" spans="1:10" ht="18.5">
      <c r="A532" s="16"/>
      <c r="B532" s="11" t="str">
        <f>IF(ISNUMBER(A532),VLOOKUP(A532,'Info clients'!$A:$B,2,FALSE),"")</f>
        <v/>
      </c>
      <c r="C532" s="17"/>
      <c r="D532" s="17"/>
      <c r="E532" s="17"/>
      <c r="F532" s="17"/>
      <c r="G532" s="30" t="str">
        <f>IF(A532="","",VLOOKUP(A532,bdpot,2,0))</f>
        <v/>
      </c>
      <c r="H532" s="30" t="str">
        <f>IF($A532="","",VLOOKUP($A532,bdpot,3,0))</f>
        <v/>
      </c>
      <c r="I532" s="1" t="str">
        <f>IF(ISNUMBER(A532),VLOOKUP(A532,'Info clients'!$Y:$Z,2,FALSE),"")</f>
        <v/>
      </c>
    </row>
    <row r="533" spans="1:10" ht="18.5">
      <c r="A533" s="16"/>
      <c r="B533" s="11" t="str">
        <f>IF(ISNUMBER(A533),VLOOKUP(A533,'Info clients'!$A:$B,2,FALSE),"")</f>
        <v/>
      </c>
      <c r="C533" s="17"/>
      <c r="D533" s="17"/>
      <c r="E533" s="17"/>
      <c r="F533" s="17"/>
      <c r="G533" s="7"/>
      <c r="H533" s="7"/>
      <c r="I533" s="1" t="str">
        <f>IF(ISNUMBER(A533),VLOOKUP(A533,'Info clients'!$Y:$Z,2,FALSE),"")</f>
        <v/>
      </c>
    </row>
    <row r="534" spans="1:10">
      <c r="I534" s="1" t="str">
        <f>IF(ISNUMBER(A534),VLOOKUP(A534,'Info clients'!$Y:$Z,2,FALSE),"")</f>
        <v/>
      </c>
    </row>
    <row r="536" spans="1:10">
      <c r="I536">
        <f>SUM(I5:I29,I32:I58,I61:I85,I88:I110,I113:I137,I140:I166,I169:I193,I196:I217,I220:I244,I247:I273,I276:I300,I303:I325,I328:I352,I355:I381,I384:I408,I411:I433,I436:I460,I463:I489,I492:I516,I519:I535)</f>
        <v>3131</v>
      </c>
      <c r="J536" t="s">
        <v>30</v>
      </c>
    </row>
    <row r="540" spans="1:10" ht="15" thickBot="1"/>
    <row r="541" spans="1:10" ht="19.5" thickTop="1" thickBot="1">
      <c r="A541" s="27" t="str">
        <f ca="1">INDEX(joursem,SUMPRODUCT(MAX((bdd=SMALL(bdd,21))*ROW(bdd)-9)),SUMPRODUCT(MAX((bdd=SMALL(bdd,21))*COLUMN(bdd)-2)))</f>
        <v>samedi S 2</v>
      </c>
    </row>
    <row r="542" spans="1:10" ht="15" thickTop="1"/>
    <row r="543" spans="1:10" ht="15" thickBot="1"/>
    <row r="544" spans="1:10" ht="19.5" thickTop="1" thickBot="1">
      <c r="A544" s="27" t="str">
        <f ca="1">INDEX(joursem,SUMPRODUCT(MAX((bdd=SMALL(bdd,22))*ROW(bdd)-9)),SUMPRODUCT(MAX((bdd=SMALL(bdd,22))*COLUMN(bdd)-2)))</f>
        <v>samedi S 3</v>
      </c>
    </row>
    <row r="545" spans="1:1" ht="15" thickTop="1"/>
    <row r="546" spans="1:1" ht="15" thickBot="1"/>
    <row r="547" spans="1:1" ht="19.5" thickTop="1" thickBot="1">
      <c r="A547" s="27" t="str">
        <f ca="1">INDEX(joursem,SUMPRODUCT(MAX((bdd=SMALL(bdd,23))*ROW(bdd)-9)),SUMPRODUCT(MAX((bdd=SMALL(bdd,23))*COLUMN(bdd)-2)))</f>
        <v>samedi S 4</v>
      </c>
    </row>
    <row r="548" spans="1:1" ht="15.5" thickTop="1" thickBot="1"/>
    <row r="549" spans="1:1" ht="19.5" thickTop="1" thickBot="1">
      <c r="A549" s="27" t="str">
        <f ca="1">INDEX(joursem,SUMPRODUCT(MAX((bdd=SMALL(bdd,24))*ROW(bdd)-9)),SUMPRODUCT(MAX((bdd=SMALL(bdd,24))*COLUMN(bdd)-2)))</f>
        <v>samedi S 5</v>
      </c>
    </row>
    <row r="550" spans="1:1" ht="15.5" thickTop="1" thickBot="1"/>
    <row r="551" spans="1:1" ht="19.5" thickTop="1" thickBot="1">
      <c r="A551" s="27" t="e">
        <f ca="1">INDEX(joursem,SUMPRODUCT(MAX((bdd=SMALL(bdd,25))*ROW(bdd)-9)),SUMPRODUCT(MAX((bdd=SMALL(bdd,25))*COLUMN(bdd)-2)))</f>
        <v>#NUM!</v>
      </c>
    </row>
    <row r="552" spans="1:1" ht="15" thickTop="1"/>
  </sheetData>
  <dataValidations count="2">
    <dataValidation type="list" allowBlank="1" showInputMessage="1" showErrorMessage="1" sqref="A1">
      <formula1>mois</formula1>
    </dataValidation>
    <dataValidation type="list" allowBlank="1" showInputMessage="1" showErrorMessage="1" sqref="A5:A18 A32:A46 A61:A75 A88:A101 A140:A153 A169:A182 A196:A209 A220:A233 A247:A260 A276:A289 A303:A316 A328:A341 A355:A368 A384:A397 A411:A424 A436:A448 A463:A476 A492:A505 A519:A533 A113:A127">
      <formula1>listeclient</formula1>
    </dataValidation>
  </dataValidation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56"/>
  <sheetViews>
    <sheetView topLeftCell="D1" workbookViewId="0">
      <selection activeCell="N1" sqref="N1:N31"/>
    </sheetView>
  </sheetViews>
  <sheetFormatPr baseColWidth="10" defaultRowHeight="14.5"/>
  <cols>
    <col min="2" max="2" width="21.1796875" bestFit="1" customWidth="1"/>
    <col min="3" max="3" width="21.90625" customWidth="1"/>
    <col min="4" max="4" width="13.08984375" customWidth="1"/>
    <col min="5" max="5" width="18" customWidth="1"/>
    <col min="6" max="6" width="13.36328125" customWidth="1"/>
    <col min="7" max="7" width="18.54296875" customWidth="1"/>
    <col min="8" max="8" width="14.08984375" customWidth="1"/>
  </cols>
  <sheetData>
    <row r="1" spans="1:14">
      <c r="A1" s="21">
        <f>TEXT("01"&amp;"/"&amp;'Lundi '!A1&amp;"/"&amp;2016,"jj/mm/aaaa")*1</f>
        <v>42370</v>
      </c>
      <c r="B1">
        <f t="array" aca="1" ref="B1" ca="1">WEEKNUM(MAX(IF(WEEKDAY(ROW(INDIRECT(A1&amp;":"&amp;A1+30)))=2,ROW(INDIRECT(A1&amp;":"&amp;A1+30)),"")))</f>
        <v>5</v>
      </c>
      <c r="C1" s="25" t="s">
        <v>38</v>
      </c>
      <c r="D1" s="25" t="s">
        <v>39</v>
      </c>
      <c r="E1" s="25" t="s">
        <v>40</v>
      </c>
      <c r="F1" s="25" t="s">
        <v>41</v>
      </c>
      <c r="G1" s="25" t="s">
        <v>42</v>
      </c>
      <c r="H1" s="25" t="s">
        <v>43</v>
      </c>
      <c r="J1" t="s">
        <v>32</v>
      </c>
      <c r="L1">
        <f t="array" aca="1" ref="L1" ca="1">INDEX(codeclient,SMALL(IF(OFFSET(coldept,,MATCH(MONTH($A$1),MONTH("01/"&amp;indexmois),0)-1)&lt;&gt;"",ROW(coldept)-1,""),ROW(A1)))</f>
        <v>11475</v>
      </c>
      <c r="M1">
        <f t="array" aca="1" ref="M1" ca="1">INDEX(potentielannu,SMALL(IF(OFFSET(coldept,,MATCH(MONTH($A$1),MONTH("01/"&amp;indexmois),0)-1)&lt;&gt;"",ROW(coldept)-1,""),ROW(B1)))</f>
        <v>2000</v>
      </c>
      <c r="N1">
        <f t="array" aca="1" ref="N1" ca="1">INDEX(OFFSET(coldept,,MATCH(MONTH($A$1),MONTH("01/"&amp;indexmois),0)-1,),SMALL(IF(OFFSET(coldept,,MATCH(MONTH($A$1),MONTH("01/"&amp;indexmois),0)-1)&gt;0,ROW(coldept)-1,""),ROW(A1)))</f>
        <v>2</v>
      </c>
    </row>
    <row r="2" spans="1:14">
      <c r="B2" s="23">
        <f t="array" aca="1" ref="B2" ca="1">MIN(IF(WEEKDAY(ROW(INDIRECT(A1&amp;":"&amp;A1+31)))=2,ROW(INDIRECT(A1&amp;":"&amp;A1+31)),""))</f>
        <v>42373</v>
      </c>
      <c r="C2" s="26" t="str">
        <f t="array" aca="1" ref="C2" ca="1">IF(MONTH($B1+7)&gt;MONTH(B1),"",TEXT($B2,"jjjjj")&amp;" S "&amp;WEEKNUM($B2,1))</f>
        <v>lundi S 2</v>
      </c>
      <c r="D2" s="26" t="str">
        <f ca="1">IF(MONTH($B1+8)&gt;MONTH($B1),"",TEXT($B2+1,"jjjjj")&amp;" S "&amp;WEEKNUM($B2,1))</f>
        <v>mardi S 2</v>
      </c>
      <c r="E2" s="26" t="str">
        <f ca="1">IF(MONTH($B1+8)&gt;MONTH($B1),"",TEXT($B2+2,"jjjjj")&amp;" S "&amp;WEEKNUM($B2,1))</f>
        <v>mercredi S 2</v>
      </c>
      <c r="F2" s="26" t="str">
        <f ca="1">IF(MONTH($B1+8)&gt;MONTH($B1),"",TEXT($B2+3,"jjjjj")&amp;" S "&amp;WEEKNUM($B2,1))</f>
        <v>jeudi S 2</v>
      </c>
      <c r="G2" s="26" t="str">
        <f ca="1">IF(MONTH($B1+8)&gt;MONTH($B1),"",TEXT($B2+4,"jjjjj")&amp;" S "&amp;WEEKNUM($B2,1))</f>
        <v>vendredi S 2</v>
      </c>
      <c r="H2" s="26" t="str">
        <f ca="1">IF(WEEKNUM($B2,1)&gt;$B$1,"",TEXT($B2+5,"jjjjj")&amp;" S "&amp;WEEKNUM($B2,1))</f>
        <v>samedi S 2</v>
      </c>
      <c r="J2" t="s">
        <v>33</v>
      </c>
      <c r="L2">
        <f t="array" aca="1" ref="L2" ca="1">INDEX(codeclient,SMALL(IF(OFFSET(coldept,,MATCH(MONTH(A$1),MONTH("01/"&amp;indexmois),0)-1)&lt;&gt;"",ROW(coldept)-1,""),ROW(A2)))</f>
        <v>24619</v>
      </c>
      <c r="M2">
        <f t="array" aca="1" ref="M2" ca="1">INDEX(potentielannu,SMALL(IF(OFFSET(coldept,,MATCH(MONTH($A$1),MONTH("01/"&amp;indexmois),0)-1)&lt;&gt;"",ROW(coldept)-1,""),ROW(B2)))</f>
        <v>2000</v>
      </c>
      <c r="N2">
        <f t="array" aca="1" ref="N2" ca="1">INDEX(OFFSET(coldept,,MATCH(MONTH($A$1),MONTH("01/"&amp;indexmois),0)-1,),SMALL(IF(OFFSET(coldept,,MATCH(MONTH($A$1),MONTH("01/"&amp;indexmois),0)-1)&gt;0,ROW(coldept)-1,""),ROW(A2)))</f>
        <v>250</v>
      </c>
    </row>
    <row r="3" spans="1:14">
      <c r="B3" s="23">
        <f ca="1">B2+7</f>
        <v>42380</v>
      </c>
      <c r="C3" s="26" t="str">
        <f t="array" aca="1" ref="C3" ca="1">IF(MONTH($B2+7)&gt;MONTH(B2),"",TEXT($B3,"jjjjj")&amp;" S "&amp;WEEKNUM($B3,1))</f>
        <v>lundi S 3</v>
      </c>
      <c r="D3" s="26" t="str">
        <f t="shared" ref="D3:D6" ca="1" si="0">IF(MONTH($B2+8)&gt;MONTH($B2),"",TEXT($B3+1,"jjjjj")&amp;" S "&amp;WEEKNUM($B3,1))</f>
        <v>mardi S 3</v>
      </c>
      <c r="E3" s="26" t="str">
        <f t="shared" ref="E3:E4" ca="1" si="1">IF(MONTH($B2+8)&gt;MONTH($B2),"",TEXT($B3+2,"jjjjj")&amp;" S "&amp;WEEKNUM($B3,1))</f>
        <v>mercredi S 3</v>
      </c>
      <c r="F3" s="26" t="str">
        <f t="shared" ref="F3:F4" ca="1" si="2">IF(MONTH($B2+8)&gt;MONTH($B2),"",TEXT($B3+3,"jjjjj")&amp;" S "&amp;WEEKNUM($B3,1))</f>
        <v>jeudi S 3</v>
      </c>
      <c r="G3" s="26" t="str">
        <f t="shared" ref="G3:G4" ca="1" si="3">IF(MONTH($B2+8)&gt;MONTH($B2),"",TEXT($B3+4,"jjjjj")&amp;" S "&amp;WEEKNUM($B3,1))</f>
        <v>vendredi S 3</v>
      </c>
      <c r="H3" s="26" t="str">
        <f t="shared" ref="H3:H4" ca="1" si="4">IF(WEEKNUM($B3,1)&gt;$B$1,"",TEXT($B3+5,"jjjjj")&amp;" S "&amp;WEEKNUM($B3,1))</f>
        <v>samedi S 3</v>
      </c>
      <c r="J3" t="s">
        <v>34</v>
      </c>
      <c r="L3">
        <f t="array" aca="1" ref="L3" ca="1">INDEX(codeclient,SMALL(IF(OFFSET(coldept,,MATCH(MONTH(A$1),MONTH("01/"&amp;indexmois),0)-1)&lt;&gt;"",ROW(coldept)-1,""),ROW(A3)))</f>
        <v>106358</v>
      </c>
      <c r="M3">
        <f t="array" aca="1" ref="M3" ca="1">INDEX(potentielannu,SMALL(IF(OFFSET(coldept,,MATCH(MONTH($A$1),MONTH("01/"&amp;indexmois),0)-1)&lt;&gt;"",ROW(coldept)-1,""),ROW(B3)))</f>
        <v>6714</v>
      </c>
      <c r="N3">
        <f t="array" aca="1" ref="N3" ca="1">INDEX(OFFSET(coldept,,MATCH(MONTH($A$1),MONTH("01/"&amp;indexmois),0)-1,),SMALL(IF(OFFSET(coldept,,MATCH(MONTH($A$1),MONTH("01/"&amp;indexmois),0)-1)&gt;0,ROW(coldept)-1,""),ROW(A3)))</f>
        <v>35</v>
      </c>
    </row>
    <row r="4" spans="1:14">
      <c r="B4" s="23">
        <f t="shared" ref="B4:B6" ca="1" si="5">B3+7</f>
        <v>42387</v>
      </c>
      <c r="C4" s="26" t="str">
        <f t="array" aca="1" ref="C4" ca="1">IF(MONTH($B3+7)&gt;MONTH(B3),"",TEXT($B4,"jjjjj")&amp;" S "&amp;WEEKNUM($B4,1))</f>
        <v>lundi S 4</v>
      </c>
      <c r="D4" s="26" t="str">
        <f t="shared" ca="1" si="0"/>
        <v>mardi S 4</v>
      </c>
      <c r="E4" s="26" t="str">
        <f t="shared" ca="1" si="1"/>
        <v>mercredi S 4</v>
      </c>
      <c r="F4" s="26" t="str">
        <f t="shared" ca="1" si="2"/>
        <v>jeudi S 4</v>
      </c>
      <c r="G4" s="26" t="str">
        <f t="shared" ca="1" si="3"/>
        <v>vendredi S 4</v>
      </c>
      <c r="H4" s="26" t="str">
        <f t="shared" ca="1" si="4"/>
        <v>samedi S 4</v>
      </c>
      <c r="J4" t="s">
        <v>22</v>
      </c>
      <c r="L4">
        <f t="array" aca="1" ref="L4" ca="1">INDEX(codeclient,SMALL(IF(OFFSET(coldept,,MATCH(MONTH(A$1),MONTH("01/"&amp;indexmois),0)-1)&lt;&gt;"",ROW(coldept)-1,""),ROW(A4)))</f>
        <v>235241</v>
      </c>
      <c r="M4">
        <f t="array" aca="1" ref="M4" ca="1">INDEX(potentielannu,SMALL(IF(OFFSET(coldept,,MATCH(MONTH($A$1),MONTH("01/"&amp;indexmois),0)-1)&lt;&gt;"",ROW(coldept)-1,""),ROW(B4)))</f>
        <v>2000</v>
      </c>
      <c r="N4">
        <f t="array" aca="1" ref="N4" ca="1">INDEX(OFFSET(coldept,,MATCH(MONTH($A$1),MONTH("01/"&amp;indexmois),0)-1,),SMALL(IF(OFFSET(coldept,,MATCH(MONTH($A$1),MONTH("01/"&amp;indexmois),0)-1)&gt;0,ROW(coldept)-1,""),ROW(A4)))</f>
        <v>8</v>
      </c>
    </row>
    <row r="5" spans="1:14">
      <c r="B5" s="23">
        <f t="shared" ca="1" si="5"/>
        <v>42394</v>
      </c>
      <c r="C5" s="26" t="str">
        <f t="array" aca="1" ref="C5" ca="1">IF(MONTH($B4+7)&gt;MONTH(B4),"",TEXT($B5,"jjjjj")&amp;" S "&amp;WEEKNUM($B5,1))</f>
        <v>lundi S 5</v>
      </c>
      <c r="D5" s="26" t="str">
        <f t="shared" ca="1" si="0"/>
        <v>mardi S 5</v>
      </c>
      <c r="E5" s="26" t="str">
        <f ca="1">IF(MONTH($B4+9)&gt;MONTH($B4),"",TEXT($B5+2,"jjjjj")&amp;" S "&amp;WEEKNUM($B5,1))</f>
        <v>mercredi S 5</v>
      </c>
      <c r="F5" s="26" t="str">
        <f ca="1">IF(MONTH($B4+10)&gt;MONTH($B4),"",TEXT($B5+3,"jjjjj")&amp;" S "&amp;WEEKNUM($B5,1))</f>
        <v>jeudi S 5</v>
      </c>
      <c r="G5" s="26" t="str">
        <f ca="1">IF(MONTH($B4+11)&gt;MONTH($B4),"",TEXT($B5+4,"jjjjj")&amp;" S "&amp;WEEKNUM($B5,1))</f>
        <v>vendredi S 5</v>
      </c>
      <c r="H5" s="26" t="str">
        <f ca="1">IF(MONTH($B4+12)&gt;MONTH($B4),"",TEXT($B5+5,"jjjjj")&amp;" S "&amp;WEEKNUM($B5,1))</f>
        <v>samedi S 5</v>
      </c>
      <c r="J5" t="s">
        <v>23</v>
      </c>
      <c r="L5">
        <f t="array" aca="1" ref="L5" ca="1">INDEX(codeclient,SMALL(IF(OFFSET(coldept,,MATCH(MONTH(A$1),MONTH("01/"&amp;indexmois),0)-1)&lt;&gt;"",ROW(coldept)-1,""),ROW(A5)))</f>
        <v>314528</v>
      </c>
      <c r="M5">
        <f t="array" aca="1" ref="M5" ca="1">INDEX(potentielannu,SMALL(IF(OFFSET(coldept,,MATCH(MONTH($A$1),MONTH("01/"&amp;indexmois),0)-1)&lt;&gt;"",ROW(coldept)-1,""),ROW(B5)))</f>
        <v>2000</v>
      </c>
      <c r="N5">
        <f t="array" aca="1" ref="N5" ca="1">INDEX(OFFSET(coldept,,MATCH(MONTH($A$1),MONTH("01/"&amp;indexmois),0)-1,),SMALL(IF(OFFSET(coldept,,MATCH(MONTH($A$1),MONTH("01/"&amp;indexmois),0)-1)&gt;0,ROW(coldept)-1,""),ROW(A5)))</f>
        <v>24</v>
      </c>
    </row>
    <row r="6" spans="1:14">
      <c r="B6" s="23">
        <f t="shared" ca="1" si="5"/>
        <v>42401</v>
      </c>
      <c r="C6" s="26" t="str">
        <f t="array" aca="1" ref="C6" ca="1">IF(MONTH($B5+7)&gt;MONTH(B5),"",TEXT($B6,"jjjjj")&amp;" S "&amp;WEEKNUM($B6,1))</f>
        <v/>
      </c>
      <c r="D6" s="26" t="str">
        <f t="shared" ca="1" si="0"/>
        <v/>
      </c>
      <c r="E6" s="26" t="str">
        <f ca="1">IF(MONTH($B5+9)&gt;MONTH($B5),"",TEXT($B6+2,"jjjjj")&amp;" S "&amp;WEEKNUM($B6,1))</f>
        <v/>
      </c>
      <c r="F6" s="26" t="str">
        <f ca="1">IF(MONTH($B5+10)&gt;MONTH($B5),"",TEXT($B6+3,"jjjjj")&amp;" S "&amp;WEEKNUM($B6,1))</f>
        <v/>
      </c>
      <c r="G6" s="26" t="str">
        <f ca="1">IF(MONTH($B5+11)&gt;MONTH($B5),"",TEXT($B6+4,"jjjjj")&amp;" S "&amp;WEEKNUM($B6,1))</f>
        <v/>
      </c>
      <c r="H6" s="26" t="str">
        <f ca="1">IF(MONTH($B5+12)&gt;MONTH($B5),"",TEXT($B6,"jjjjj")&amp;" S "&amp;WEEKNUM($B6,1))</f>
        <v/>
      </c>
      <c r="J6" t="s">
        <v>24</v>
      </c>
      <c r="L6">
        <f t="array" aca="1" ref="L6" ca="1">INDEX(codeclient,SMALL(IF(OFFSET(coldept,,MATCH(MONTH(A$1),MONTH("01/"&amp;indexmois),0)-1)&lt;&gt;"",ROW(coldept)-1,""),ROW(A6)))</f>
        <v>315759</v>
      </c>
      <c r="M6">
        <f t="array" aca="1" ref="M6" ca="1">INDEX(potentielannu,SMALL(IF(OFFSET(coldept,,MATCH(MONTH($A$1),MONTH("01/"&amp;indexmois),0)-1)&lt;&gt;"",ROW(coldept)-1,""),ROW(B6)))</f>
        <v>2000</v>
      </c>
      <c r="N6">
        <f t="array" aca="1" ref="N6" ca="1">INDEX(OFFSET(coldept,,MATCH(MONTH($A$1),MONTH("01/"&amp;indexmois),0)-1,),SMALL(IF(OFFSET(coldept,,MATCH(MONTH($A$1),MONTH("01/"&amp;indexmois),0)-1)&gt;0,ROW(coldept)-1,""),ROW(A6)))</f>
        <v>587</v>
      </c>
    </row>
    <row r="7" spans="1:14">
      <c r="B7" s="23"/>
      <c r="C7" s="23"/>
      <c r="J7" t="s">
        <v>25</v>
      </c>
      <c r="L7">
        <f t="array" aca="1" ref="L7" ca="1">INDEX(codeclient,SMALL(IF(OFFSET(coldept,,MATCH(MONTH(A$1),MONTH("01/"&amp;indexmois),0)-1)&lt;&gt;"",ROW(coldept)-1,""),ROW(A7)))</f>
        <v>316079</v>
      </c>
      <c r="M7">
        <f t="array" aca="1" ref="M7" ca="1">INDEX(potentielannu,SMALL(IF(OFFSET(coldept,,MATCH(MONTH($A$1),MONTH("01/"&amp;indexmois),0)-1)&lt;&gt;"",ROW(coldept)-1,""),ROW(B7)))</f>
        <v>2000</v>
      </c>
      <c r="N7">
        <f t="array" aca="1" ref="N7" ca="1">INDEX(OFFSET(coldept,,MATCH(MONTH($A$1),MONTH("01/"&amp;indexmois),0)-1,),SMALL(IF(OFFSET(coldept,,MATCH(MONTH($A$1),MONTH("01/"&amp;indexmois),0)-1)&gt;0,ROW(coldept)-1,""),ROW(A7)))</f>
        <v>234</v>
      </c>
    </row>
    <row r="8" spans="1:14">
      <c r="B8" s="23"/>
      <c r="C8" s="23"/>
      <c r="J8" t="s">
        <v>35</v>
      </c>
      <c r="L8" t="e">
        <f t="array" aca="1" ref="L8" ca="1">INDEX(codeclient,SMALL(IF(OFFSET(coldept,,MATCH(MONTH(A$1),MONTH("01/"&amp;indexmois),0)-1)&lt;&gt;"",ROW(coldept)-1,""),ROW(A8)))</f>
        <v>#NUM!</v>
      </c>
      <c r="M8" t="e">
        <f t="array" aca="1" ref="M8" ca="1">INDEX(potentielannu,SMALL(IF(OFFSET(coldept,,MATCH(MONTH($A$1),MONTH("01/"&amp;indexmois),0)-1)&lt;&gt;"",ROW(coldept)-1,""),ROW(B8)))</f>
        <v>#NUM!</v>
      </c>
      <c r="N8" t="e">
        <f t="array" aca="1" ref="N8" ca="1">INDEX(OFFSET(coldept,,MATCH(MONTH($A$1),MONTH("01/"&amp;indexmois),0)-1,),SMALL(IF(OFFSET(coldept,,MATCH(MONTH($A$1),MONTH("01/"&amp;indexmois),0)-1)&gt;0,ROW(coldept)-1,""),ROW(A8)))</f>
        <v>#NUM!</v>
      </c>
    </row>
    <row r="9" spans="1:14">
      <c r="B9" s="23"/>
      <c r="C9" s="23"/>
      <c r="J9" t="s">
        <v>26</v>
      </c>
      <c r="L9" t="e">
        <f t="array" aca="1" ref="L9" ca="1">INDEX(codeclient,SMALL(IF(OFFSET(coldept,,MATCH(MONTH(A$1),MONTH("01/"&amp;indexmois),0)-1)&lt;&gt;"",ROW(coldept)-1,""),ROW(A9)))</f>
        <v>#NUM!</v>
      </c>
      <c r="M9" t="e">
        <f t="array" aca="1" ref="M9" ca="1">INDEX(potentielannu,SMALL(IF(OFFSET(coldept,,MATCH(MONTH($A$1),MONTH("01/"&amp;indexmois),0)-1)&lt;&gt;"",ROW(coldept)-1,""),ROW(B9)))</f>
        <v>#NUM!</v>
      </c>
      <c r="N9" t="e">
        <f t="array" aca="1" ref="N9" ca="1">INDEX(OFFSET(coldept,,MATCH(MONTH($A$1),MONTH("01/"&amp;indexmois),0)-1,),SMALL(IF(OFFSET(coldept,,MATCH(MONTH($A$1),MONTH("01/"&amp;indexmois),0)-1)&gt;0,ROW(coldept)-1,""),ROW(A9)))</f>
        <v>#NUM!</v>
      </c>
    </row>
    <row r="10" spans="1:14">
      <c r="B10" s="23"/>
      <c r="C10" s="29">
        <f ca="1">IF(C2&lt;&gt;"",ROW(A1)*COLUMNS($A:A),"")</f>
        <v>1</v>
      </c>
      <c r="D10" s="29">
        <f ca="1">IF(D2="","",MAX($C$10:C14)+IF(D2&lt;&gt;"",ROW(A1),0))</f>
        <v>5</v>
      </c>
      <c r="E10" s="29">
        <f ca="1">IF(E2="","",MAX($C$10:D14)+IF(E2&lt;&gt;"",ROW(B1),0))</f>
        <v>9</v>
      </c>
      <c r="F10" s="29">
        <f ca="1">IF(F2="","",MAX($C$10:E14)+IF(F2&lt;&gt;"",ROW(C1),0))</f>
        <v>13</v>
      </c>
      <c r="G10" s="29">
        <f ca="1">IF(G2="","",MAX($C$10:F14)+IF(G2&lt;&gt;"",ROW(D1),0))</f>
        <v>17</v>
      </c>
      <c r="H10" s="29">
        <f ca="1">IF(H2="","",MAX($C$10:G14)+IF(H2&lt;&gt;"",ROW(E1),0))</f>
        <v>21</v>
      </c>
      <c r="J10" t="s">
        <v>36</v>
      </c>
      <c r="L10" t="e">
        <f t="array" aca="1" ref="L10" ca="1">INDEX(codeclient,SMALL(IF(OFFSET(coldept,,MATCH(MONTH(A$1),MONTH("01/"&amp;indexmois),0)-1)&lt;&gt;"",ROW(coldept)-1,""),ROW(A10)))</f>
        <v>#NUM!</v>
      </c>
      <c r="M10" t="e">
        <f t="array" aca="1" ref="M10" ca="1">INDEX(potentielannu,SMALL(IF(OFFSET(coldept,,MATCH(MONTH($A$1),MONTH("01/"&amp;indexmois),0)-1)&lt;&gt;"",ROW(coldept)-1,""),ROW(B10)))</f>
        <v>#NUM!</v>
      </c>
      <c r="N10" t="e">
        <f t="array" aca="1" ref="N10" ca="1">INDEX(OFFSET(coldept,,MATCH(MONTH($A$1),MONTH("01/"&amp;indexmois),0)-1,),SMALL(IF(OFFSET(coldept,,MATCH(MONTH($A$1),MONTH("01/"&amp;indexmois),0)-1)&gt;0,ROW(coldept)-1,""),ROW(A10)))</f>
        <v>#NUM!</v>
      </c>
    </row>
    <row r="11" spans="1:14">
      <c r="B11" s="23"/>
      <c r="C11" s="29">
        <f ca="1">IF(C3&lt;&gt;"",ROW(A2)*COLUMNS($A:A),"")</f>
        <v>2</v>
      </c>
      <c r="D11" s="29">
        <f ca="1">IF(D3="","",MAX($C$10:C15)+IF(D3&lt;&gt;"",ROW(A2),0))</f>
        <v>6</v>
      </c>
      <c r="E11" s="29">
        <f ca="1">IF(E3="","",MAX($C$10:D15)+IF(E3&lt;&gt;"",ROW(B2),0))</f>
        <v>10</v>
      </c>
      <c r="F11" s="29">
        <f ca="1">IF(F3="","",MAX($C$10:E15)+IF(F3&lt;&gt;"",ROW(C2),0))</f>
        <v>14</v>
      </c>
      <c r="G11" s="29">
        <f ca="1">IF(G3="","",MAX($C$10:F15)+IF(G3&lt;&gt;"",ROW(D2),0))</f>
        <v>18</v>
      </c>
      <c r="H11" s="29">
        <f ca="1">IF(H3="","",MAX($C$10:G15)+IF(H3&lt;&gt;"",ROW(E2),0))</f>
        <v>22</v>
      </c>
      <c r="J11" t="s">
        <v>27</v>
      </c>
      <c r="L11" t="e">
        <f t="array" aca="1" ref="L11" ca="1">INDEX(codeclient,SMALL(IF(OFFSET(coldept,,MATCH(MONTH(A$1),MONTH("01/"&amp;indexmois),0)-1)&lt;&gt;"",ROW(coldept)-1,""),ROW(A11)))</f>
        <v>#NUM!</v>
      </c>
      <c r="M11" t="e">
        <f t="array" aca="1" ref="M11" ca="1">INDEX(potentielannu,SMALL(IF(OFFSET(coldept,,MATCH(MONTH($A$1),MONTH("01/"&amp;indexmois),0)-1)&lt;&gt;"",ROW(coldept)-1,""),ROW(B11)))</f>
        <v>#NUM!</v>
      </c>
      <c r="N11" t="e">
        <f t="array" aca="1" ref="N11" ca="1">INDEX(OFFSET(coldept,,MATCH(MONTH($A$1),MONTH("01/"&amp;indexmois),0)-1,),SMALL(IF(OFFSET(coldept,,MATCH(MONTH($A$1),MONTH("01/"&amp;indexmois),0)-1)&gt;0,ROW(coldept)-1,""),ROW(A11)))</f>
        <v>#NUM!</v>
      </c>
    </row>
    <row r="12" spans="1:14">
      <c r="B12" s="23"/>
      <c r="C12" s="29">
        <f ca="1">IF(C4&lt;&gt;"",ROW(A3)*COLUMNS($A:A),"")</f>
        <v>3</v>
      </c>
      <c r="D12" s="29">
        <f ca="1">IF(D4="","",MAX($C$10:C16)+IF(D4&lt;&gt;"",ROW(A3),0))</f>
        <v>7</v>
      </c>
      <c r="E12" s="29">
        <f ca="1">IF(E4="","",MAX($C$10:D16)+IF(E4&lt;&gt;"",ROW(B3),0))</f>
        <v>11</v>
      </c>
      <c r="F12" s="29">
        <f ca="1">IF(F4="","",MAX($C$10:E16)+IF(F4&lt;&gt;"",ROW(C3),0))</f>
        <v>15</v>
      </c>
      <c r="G12" s="29">
        <f ca="1">IF(G4="","",MAX($C$10:F16)+IF(G4&lt;&gt;"",ROW(D3),0))</f>
        <v>19</v>
      </c>
      <c r="H12" s="29">
        <f ca="1">IF(H4="","",MAX($C$10:G16)+IF(H4&lt;&gt;"",ROW(E3),0))</f>
        <v>23</v>
      </c>
      <c r="J12" t="s">
        <v>37</v>
      </c>
      <c r="L12" t="e">
        <f t="array" aca="1" ref="L12" ca="1">INDEX(codeclient,SMALL(IF(OFFSET(coldept,,MATCH(MONTH(A$1),MONTH("01/"&amp;indexmois),0)-1)&lt;&gt;"",ROW(coldept)-1,""),ROW(A12)))</f>
        <v>#NUM!</v>
      </c>
      <c r="M12" t="e">
        <f t="array" aca="1" ref="M12" ca="1">INDEX(potentielannu,SMALL(IF(OFFSET(coldept,,MATCH(MONTH($A$1),MONTH("01/"&amp;indexmois),0)-1)&lt;&gt;"",ROW(coldept)-1,""),ROW(B12)))</f>
        <v>#NUM!</v>
      </c>
      <c r="N12" t="e">
        <f t="array" aca="1" ref="N12" ca="1">INDEX(OFFSET(coldept,,MATCH(MONTH($A$1),MONTH("01/"&amp;indexmois),0)-1,),SMALL(IF(OFFSET(coldept,,MATCH(MONTH($A$1),MONTH("01/"&amp;indexmois),0)-1)&gt;0,ROW(coldept)-1,""),ROW(A12)))</f>
        <v>#NUM!</v>
      </c>
    </row>
    <row r="13" spans="1:14">
      <c r="B13" s="23"/>
      <c r="C13" s="29">
        <f ca="1">IF(C5&lt;&gt;"",ROW(A4)*COLUMNS($A:A),"")</f>
        <v>4</v>
      </c>
      <c r="D13" s="29">
        <f ca="1">IF(D5="","",MAX($C$10:C17)+IF(D5&lt;&gt;"",ROW(A4),0))</f>
        <v>8</v>
      </c>
      <c r="E13" s="29">
        <f ca="1">IF(E5="","",MAX($C$10:D17)+IF(E5&lt;&gt;"",ROW(B4),0))</f>
        <v>12</v>
      </c>
      <c r="F13" s="29">
        <f ca="1">IF(F5="","",MAX($C$10:E17)+IF(F5&lt;&gt;"",ROW(C4),0))</f>
        <v>16</v>
      </c>
      <c r="G13" s="29">
        <f ca="1">IF(G5="","",MAX($C$10:F17)+IF(G5&lt;&gt;"",ROW(D4),0))</f>
        <v>20</v>
      </c>
      <c r="H13" s="29">
        <f ca="1">IF(H5="","",MAX($C$10:G17)+IF(H5&lt;&gt;"",ROW(E4),0))</f>
        <v>24</v>
      </c>
      <c r="L13" t="e">
        <f t="array" aca="1" ref="L13" ca="1">INDEX(codeclient,SMALL(IF(OFFSET(coldept,,MATCH(MONTH(A$1),MONTH("01/"&amp;indexmois),0)-1)&lt;&gt;"",ROW(coldept)-1,""),ROW(A13)))</f>
        <v>#NUM!</v>
      </c>
      <c r="M13" t="e">
        <f t="array" aca="1" ref="M13" ca="1">INDEX(potentielannu,SMALL(IF(OFFSET(coldept,,MATCH(MONTH($A$1),MONTH("01/"&amp;indexmois),0)-1)&lt;&gt;"",ROW(coldept)-1,""),ROW(B13)))</f>
        <v>#NUM!</v>
      </c>
      <c r="N13" t="e">
        <f t="array" aca="1" ref="N13" ca="1">INDEX(OFFSET(coldept,,MATCH(MONTH($A$1),MONTH("01/"&amp;indexmois),0)-1,),SMALL(IF(OFFSET(coldept,,MATCH(MONTH($A$1),MONTH("01/"&amp;indexmois),0)-1)&gt;0,ROW(coldept)-1,""),ROW(A13)))</f>
        <v>#NUM!</v>
      </c>
    </row>
    <row r="14" spans="1:14">
      <c r="B14" s="23"/>
      <c r="C14" s="24" t="str">
        <f ca="1">IF(C6&lt;&gt;"",ROW(A5)*COLUMNS($A:A),"")</f>
        <v/>
      </c>
      <c r="D14" s="24" t="str">
        <f ca="1">IF(D6="","",MAX($C$10:C18)+IF(D6&lt;&gt;"",ROW(A5),0))</f>
        <v/>
      </c>
      <c r="E14" s="24" t="str">
        <f ca="1">IF(E6="","",MAX($C$10:D18)+IF(E6&lt;&gt;"",ROW(B5),0))</f>
        <v/>
      </c>
      <c r="F14" s="24" t="str">
        <f ca="1">IF(F6="","",MAX($C$10:E18)+IF(F6&lt;&gt;"",ROW(C5),0))</f>
        <v/>
      </c>
      <c r="G14" s="24" t="str">
        <f ca="1">IF(G6="","",MAX($C$10:F18)+IF(G6&lt;&gt;"",ROW(D5),0))</f>
        <v/>
      </c>
      <c r="H14" s="24" t="str">
        <f ca="1">IF(H6="","",MAX($C$10:G18)+IF(H6&lt;&gt;"",ROW(E5),0))</f>
        <v/>
      </c>
      <c r="L14" t="e">
        <f t="array" aca="1" ref="L14" ca="1">INDEX(codeclient,SMALL(IF(OFFSET(coldept,,MATCH(MONTH(A$1),MONTH("01/"&amp;indexmois),0)-1)&lt;&gt;"",ROW(coldept)-1,""),ROW(A14)))</f>
        <v>#NUM!</v>
      </c>
      <c r="M14" t="e">
        <f t="array" aca="1" ref="M14" ca="1">INDEX(potentielannu,SMALL(IF(OFFSET(coldept,,MATCH(MONTH($A$1),MONTH("01/"&amp;indexmois),0)-1)&lt;&gt;"",ROW(coldept)-1,""),ROW(B14)))</f>
        <v>#NUM!</v>
      </c>
      <c r="N14" t="e">
        <f t="array" aca="1" ref="N14" ca="1">INDEX(OFFSET(coldept,,MATCH(MONTH($A$1),MONTH("01/"&amp;indexmois),0)-1,),SMALL(IF(OFFSET(coldept,,MATCH(MONTH($A$1),MONTH("01/"&amp;indexmois),0)-1)&gt;0,ROW(coldept)-1,""),ROW(A14)))</f>
        <v>#NUM!</v>
      </c>
    </row>
    <row r="15" spans="1:14">
      <c r="B15" s="23"/>
      <c r="C15" s="24"/>
      <c r="L15" t="e">
        <f t="array" aca="1" ref="L15" ca="1">INDEX(codeclient,SMALL(IF(OFFSET(coldept,,MATCH(MONTH(A$1),MONTH("01/"&amp;indexmois),0)-1)&lt;&gt;"",ROW(coldept)-1,""),ROW(A15)))</f>
        <v>#NUM!</v>
      </c>
      <c r="M15" t="e">
        <f t="array" aca="1" ref="M15" ca="1">INDEX(potentielannu,SMALL(IF(OFFSET(coldept,,MATCH(MONTH($A$1),MONTH("01/"&amp;indexmois),0)-1)&lt;&gt;"",ROW(coldept)-1,""),ROW(B15)))</f>
        <v>#NUM!</v>
      </c>
      <c r="N15" t="e">
        <f t="array" aca="1" ref="N15" ca="1">INDEX(OFFSET(coldept,,MATCH(MONTH($A$1),MONTH("01/"&amp;indexmois),0)-1,),SMALL(IF(OFFSET(coldept,,MATCH(MONTH($A$1),MONTH("01/"&amp;indexmois),0)-1)&gt;0,ROW(coldept)-1,""),ROW(A15)))</f>
        <v>#NUM!</v>
      </c>
    </row>
    <row r="16" spans="1:14">
      <c r="B16" s="23"/>
      <c r="C16" s="24"/>
      <c r="L16" t="e">
        <f t="array" aca="1" ref="L16" ca="1">INDEX(codeclient,SMALL(IF(OFFSET(coldept,,MATCH(MONTH(A$1),MONTH("01/"&amp;indexmois),0)-1)&lt;&gt;"",ROW(coldept)-1,""),ROW(A16)))</f>
        <v>#NUM!</v>
      </c>
      <c r="M16" t="e">
        <f t="array" aca="1" ref="M16" ca="1">INDEX(potentielannu,SMALL(IF(OFFSET(coldept,,MATCH(MONTH($A$1),MONTH("01/"&amp;indexmois),0)-1)&lt;&gt;"",ROW(coldept)-1,""),ROW(B16)))</f>
        <v>#NUM!</v>
      </c>
      <c r="N16" t="e">
        <f t="array" aca="1" ref="N16" ca="1">INDEX(OFFSET(coldept,,MATCH(MONTH($A$1),MONTH("01/"&amp;indexmois),0)-1,),SMALL(IF(OFFSET(coldept,,MATCH(MONTH($A$1),MONTH("01/"&amp;indexmois),0)-1)&gt;0,ROW(coldept)-1,""),ROW(A16)))</f>
        <v>#NUM!</v>
      </c>
    </row>
    <row r="17" spans="2:14">
      <c r="B17" s="23"/>
      <c r="C17" s="24"/>
      <c r="L17" t="e">
        <f t="array" aca="1" ref="L17" ca="1">INDEX(codeclient,SMALL(IF(OFFSET(coldept,,MATCH(MONTH(A$1),MONTH("01/"&amp;indexmois),0)-1)&lt;&gt;"",ROW(coldept)-1,""),ROW(A17)))</f>
        <v>#NUM!</v>
      </c>
      <c r="M17" t="e">
        <f t="array" aca="1" ref="M17" ca="1">INDEX(potentielannu,SMALL(IF(OFFSET(coldept,,MATCH(MONTH($A$1),MONTH("01/"&amp;indexmois),0)-1)&lt;&gt;"",ROW(coldept)-1,""),ROW(B17)))</f>
        <v>#NUM!</v>
      </c>
      <c r="N17" t="e">
        <f t="array" aca="1" ref="N17" ca="1">INDEX(OFFSET(coldept,,MATCH(MONTH($A$1),MONTH("01/"&amp;indexmois),0)-1,),SMALL(IF(OFFSET(coldept,,MATCH(MONTH($A$1),MONTH("01/"&amp;indexmois),0)-1)&gt;0,ROW(coldept)-1,""),ROW(A17)))</f>
        <v>#NUM!</v>
      </c>
    </row>
    <row r="18" spans="2:14">
      <c r="B18" s="23"/>
      <c r="C18" s="24"/>
      <c r="L18" t="e">
        <f t="array" aca="1" ref="L18" ca="1">INDEX(codeclient,SMALL(IF(OFFSET(coldept,,MATCH(MONTH(A$1),MONTH("01/"&amp;indexmois),0)-1)&lt;&gt;"",ROW(coldept)-1,""),ROW(A18)))</f>
        <v>#NUM!</v>
      </c>
      <c r="M18" t="e">
        <f t="array" aca="1" ref="M18" ca="1">INDEX(potentielannu,SMALL(IF(OFFSET(coldept,,MATCH(MONTH($A$1),MONTH("01/"&amp;indexmois),0)-1)&lt;&gt;"",ROW(coldept)-1,""),ROW(B18)))</f>
        <v>#NUM!</v>
      </c>
      <c r="N18" t="e">
        <f t="array" aca="1" ref="N18" ca="1">INDEX(OFFSET(coldept,,MATCH(MONTH($A$1),MONTH("01/"&amp;indexmois),0)-1,),SMALL(IF(OFFSET(coldept,,MATCH(MONTH($A$1),MONTH("01/"&amp;indexmois),0)-1)&gt;0,ROW(coldept)-1,""),ROW(A18)))</f>
        <v>#NUM!</v>
      </c>
    </row>
    <row r="19" spans="2:14">
      <c r="B19" s="23"/>
      <c r="C19" s="24"/>
      <c r="L19" t="e">
        <f t="array" aca="1" ref="L19" ca="1">INDEX(codeclient,SMALL(IF(OFFSET(coldept,,MATCH(MONTH(A$1),MONTH("01/"&amp;indexmois),0)-1)&lt;&gt;"",ROW(coldept)-1,""),ROW(A19)))</f>
        <v>#NUM!</v>
      </c>
      <c r="M19" t="e">
        <f t="array" aca="1" ref="M19" ca="1">INDEX(potentielannu,SMALL(IF(OFFSET(coldept,,MATCH(MONTH($A$1),MONTH("01/"&amp;indexmois),0)-1)&lt;&gt;"",ROW(coldept)-1,""),ROW(B19)))</f>
        <v>#NUM!</v>
      </c>
      <c r="N19" t="e">
        <f t="array" aca="1" ref="N19" ca="1">INDEX(OFFSET(coldept,,MATCH(MONTH($A$1),MONTH("01/"&amp;indexmois),0)-1,),SMALL(IF(OFFSET(coldept,,MATCH(MONTH($A$1),MONTH("01/"&amp;indexmois),0)-1)&gt;0,ROW(coldept)-1,""),ROW(A19)))</f>
        <v>#NUM!</v>
      </c>
    </row>
    <row r="20" spans="2:14">
      <c r="B20" s="23"/>
      <c r="C20" s="23"/>
      <c r="L20" t="e">
        <f t="array" aca="1" ref="L20" ca="1">INDEX(codeclient,SMALL(IF(OFFSET(coldept,,MATCH(MONTH(A$1),MONTH("01/"&amp;indexmois),0)-1)&lt;&gt;"",ROW(coldept)-1,""),ROW(A20)))</f>
        <v>#NUM!</v>
      </c>
      <c r="M20" t="e">
        <f t="array" aca="1" ref="M20" ca="1">INDEX(potentielannu,SMALL(IF(OFFSET(coldept,,MATCH(MONTH($A$1),MONTH("01/"&amp;indexmois),0)-1)&lt;&gt;"",ROW(coldept)-1,""),ROW(B20)))</f>
        <v>#NUM!</v>
      </c>
      <c r="N20" t="e">
        <f t="array" aca="1" ref="N20" ca="1">INDEX(OFFSET(coldept,,MATCH(MONTH($A$1),MONTH("01/"&amp;indexmois),0)-1,),SMALL(IF(OFFSET(coldept,,MATCH(MONTH($A$1),MONTH("01/"&amp;indexmois),0)-1)&gt;0,ROW(coldept)-1,""),ROW(A20)))</f>
        <v>#NUM!</v>
      </c>
    </row>
    <row r="21" spans="2:14">
      <c r="B21" s="23"/>
      <c r="C21" s="23"/>
      <c r="L21" t="e">
        <f t="array" aca="1" ref="L21" ca="1">INDEX(codeclient,SMALL(IF(OFFSET(coldept,,MATCH(MONTH(A$1),MONTH("01/"&amp;indexmois),0)-1)&lt;&gt;"",ROW(coldept)-1,""),ROW(A21)))</f>
        <v>#NUM!</v>
      </c>
      <c r="M21" t="e">
        <f t="array" aca="1" ref="M21" ca="1">INDEX(potentielannu,SMALL(IF(OFFSET(coldept,,MATCH(MONTH($A$1),MONTH("01/"&amp;indexmois),0)-1)&lt;&gt;"",ROW(coldept)-1,""),ROW(B21)))</f>
        <v>#NUM!</v>
      </c>
      <c r="N21" t="e">
        <f t="array" aca="1" ref="N21" ca="1">INDEX(OFFSET(coldept,,MATCH(MONTH($A$1),MONTH("01/"&amp;indexmois),0)-1,),SMALL(IF(OFFSET(coldept,,MATCH(MONTH($A$1),MONTH("01/"&amp;indexmois),0)-1)&gt;0,ROW(coldept)-1,""),ROW(A21)))</f>
        <v>#NUM!</v>
      </c>
    </row>
    <row r="22" spans="2:14">
      <c r="B22" s="23"/>
      <c r="C22" s="23"/>
      <c r="L22" t="e">
        <f t="array" aca="1" ref="L22" ca="1">INDEX(codeclient,SMALL(IF(OFFSET(coldept,,MATCH(MONTH(A$1),MONTH("01/"&amp;indexmois),0)-1)&lt;&gt;"",ROW(coldept)-1,""),ROW(A22)))</f>
        <v>#NUM!</v>
      </c>
      <c r="M22" t="e">
        <f t="array" aca="1" ref="M22" ca="1">INDEX(potentielannu,SMALL(IF(OFFSET(coldept,,MATCH(MONTH($A$1),MONTH("01/"&amp;indexmois),0)-1)&lt;&gt;"",ROW(coldept)-1,""),ROW(B22)))</f>
        <v>#NUM!</v>
      </c>
      <c r="N22" t="e">
        <f t="array" aca="1" ref="N22" ca="1">INDEX(OFFSET(coldept,,MATCH(MONTH($A$1),MONTH("01/"&amp;indexmois),0)-1,),SMALL(IF(OFFSET(coldept,,MATCH(MONTH($A$1),MONTH("01/"&amp;indexmois),0)-1)&gt;0,ROW(coldept)-1,""),ROW(A22)))</f>
        <v>#NUM!</v>
      </c>
    </row>
    <row r="23" spans="2:14">
      <c r="B23" s="23"/>
      <c r="C23" s="23"/>
      <c r="L23" t="e">
        <f t="array" aca="1" ref="L23" ca="1">INDEX(codeclient,SMALL(IF(OFFSET(coldept,,MATCH(MONTH(A$1),MONTH("01/"&amp;indexmois),0)-1)&lt;&gt;"",ROW(coldept)-1,""),ROW(A23)))</f>
        <v>#NUM!</v>
      </c>
      <c r="M23" t="e">
        <f t="array" aca="1" ref="M23" ca="1">INDEX(potentielannu,SMALL(IF(OFFSET(coldept,,MATCH(MONTH($A$1),MONTH("01/"&amp;indexmois),0)-1)&lt;&gt;"",ROW(coldept)-1,""),ROW(B23)))</f>
        <v>#NUM!</v>
      </c>
      <c r="N23" t="e">
        <f t="array" aca="1" ref="N23" ca="1">INDEX(OFFSET(coldept,,MATCH(MONTH($A$1),MONTH("01/"&amp;indexmois),0)-1,),SMALL(IF(OFFSET(coldept,,MATCH(MONTH($A$1),MONTH("01/"&amp;indexmois),0)-1)&gt;0,ROW(coldept)-1,""),ROW(A23)))</f>
        <v>#NUM!</v>
      </c>
    </row>
    <row r="24" spans="2:14">
      <c r="B24" s="23"/>
      <c r="C24" s="23"/>
      <c r="L24" t="e">
        <f t="array" aca="1" ref="L24" ca="1">INDEX(codeclient,SMALL(IF(OFFSET(coldept,,MATCH(MONTH(A$1),MONTH("01/"&amp;indexmois),0)-1)&lt;&gt;"",ROW(coldept)-1,""),ROW(A24)))</f>
        <v>#NUM!</v>
      </c>
      <c r="M24" t="e">
        <f t="array" aca="1" ref="M24" ca="1">INDEX(potentielannu,SMALL(IF(OFFSET(coldept,,MATCH(MONTH($A$1),MONTH("01/"&amp;indexmois),0)-1)&lt;&gt;"",ROW(coldept)-1,""),ROW(B24)))</f>
        <v>#NUM!</v>
      </c>
      <c r="N24" t="e">
        <f t="array" aca="1" ref="N24" ca="1">INDEX(OFFSET(coldept,,MATCH(MONTH($A$1),MONTH("01/"&amp;indexmois),0)-1,),SMALL(IF(OFFSET(coldept,,MATCH(MONTH($A$1),MONTH("01/"&amp;indexmois),0)-1)&gt;0,ROW(coldept)-1,""),ROW(A24)))</f>
        <v>#NUM!</v>
      </c>
    </row>
    <row r="25" spans="2:14">
      <c r="B25" s="23"/>
      <c r="C25" s="23"/>
      <c r="L25" t="e">
        <f t="array" aca="1" ref="L25" ca="1">INDEX(codeclient,SMALL(IF(OFFSET(coldept,,MATCH(MONTH(A$1),MONTH("01/"&amp;indexmois),0)-1)&lt;&gt;"",ROW(coldept)-1,""),ROW(A25)))</f>
        <v>#NUM!</v>
      </c>
      <c r="M25" t="e">
        <f t="array" aca="1" ref="M25" ca="1">INDEX(potentielannu,SMALL(IF(OFFSET(coldept,,MATCH(MONTH($A$1),MONTH("01/"&amp;indexmois),0)-1)&lt;&gt;"",ROW(coldept)-1,""),ROW(B25)))</f>
        <v>#NUM!</v>
      </c>
      <c r="N25" t="e">
        <f t="array" aca="1" ref="N25" ca="1">INDEX(OFFSET(coldept,,MATCH(MONTH($A$1),MONTH("01/"&amp;indexmois),0)-1,),SMALL(IF(OFFSET(coldept,,MATCH(MONTH($A$1),MONTH("01/"&amp;indexmois),0)-1)&gt;0,ROW(coldept)-1,""),ROW(A25)))</f>
        <v>#NUM!</v>
      </c>
    </row>
    <row r="26" spans="2:14">
      <c r="B26" s="23"/>
      <c r="C26" s="23"/>
      <c r="L26" t="e">
        <f t="array" aca="1" ref="L26" ca="1">INDEX(codeclient,SMALL(IF(OFFSET(coldept,,MATCH(MONTH(A$1),MONTH("01/"&amp;indexmois),0)-1)&lt;&gt;"",ROW(coldept)-1,""),ROW(A26)))</f>
        <v>#NUM!</v>
      </c>
      <c r="M26" t="e">
        <f t="array" aca="1" ref="M26" ca="1">INDEX(potentielannu,SMALL(IF(OFFSET(coldept,,MATCH(MONTH($A$1),MONTH("01/"&amp;indexmois),0)-1)&lt;&gt;"",ROW(coldept)-1,""),ROW(B26)))</f>
        <v>#NUM!</v>
      </c>
      <c r="N26" t="e">
        <f t="array" aca="1" ref="N26" ca="1">INDEX(OFFSET(coldept,,MATCH(MONTH($A$1),MONTH("01/"&amp;indexmois),0)-1,),SMALL(IF(OFFSET(coldept,,MATCH(MONTH($A$1),MONTH("01/"&amp;indexmois),0)-1)&gt;0,ROW(coldept)-1,""),ROW(A26)))</f>
        <v>#NUM!</v>
      </c>
    </row>
    <row r="27" spans="2:14">
      <c r="B27" s="23"/>
      <c r="C27" s="23"/>
      <c r="L27" t="e">
        <f t="array" aca="1" ref="L27" ca="1">INDEX(codeclient,SMALL(IF(OFFSET(coldept,,MATCH(MONTH(A$1),MONTH("01/"&amp;indexmois),0)-1)&lt;&gt;"",ROW(coldept)-1,""),ROW(A27)))</f>
        <v>#NUM!</v>
      </c>
      <c r="M27" t="e">
        <f t="array" aca="1" ref="M27" ca="1">INDEX(potentielannu,SMALL(IF(OFFSET(coldept,,MATCH(MONTH($A$1),MONTH("01/"&amp;indexmois),0)-1)&lt;&gt;"",ROW(coldept)-1,""),ROW(B27)))</f>
        <v>#NUM!</v>
      </c>
      <c r="N27" t="e">
        <f t="array" aca="1" ref="N27" ca="1">INDEX(OFFSET(coldept,,MATCH(MONTH($A$1),MONTH("01/"&amp;indexmois),0)-1,),SMALL(IF(OFFSET(coldept,,MATCH(MONTH($A$1),MONTH("01/"&amp;indexmois),0)-1)&gt;0,ROW(coldept)-1,""),ROW(A27)))</f>
        <v>#NUM!</v>
      </c>
    </row>
    <row r="28" spans="2:14">
      <c r="B28" s="23"/>
      <c r="C28" s="23"/>
      <c r="L28" t="e">
        <f t="array" aca="1" ref="L28" ca="1">INDEX(codeclient,SMALL(IF(OFFSET(coldept,,MATCH(MONTH(A$1),MONTH("01/"&amp;indexmois),0)-1)&lt;&gt;"",ROW(coldept)-1,""),ROW(A28)))</f>
        <v>#NUM!</v>
      </c>
      <c r="M28" t="e">
        <f t="array" aca="1" ref="M28" ca="1">INDEX(potentielannu,SMALL(IF(OFFSET(coldept,,MATCH(MONTH($A$1),MONTH("01/"&amp;indexmois),0)-1)&lt;&gt;"",ROW(coldept)-1,""),ROW(B28)))</f>
        <v>#NUM!</v>
      </c>
      <c r="N28" t="e">
        <f t="array" aca="1" ref="N28" ca="1">INDEX(OFFSET(coldept,,MATCH(MONTH($A$1),MONTH("01/"&amp;indexmois),0)-1,),SMALL(IF(OFFSET(coldept,,MATCH(MONTH($A$1),MONTH("01/"&amp;indexmois),0)-1)&gt;0,ROW(coldept)-1,""),ROW(A28)))</f>
        <v>#NUM!</v>
      </c>
    </row>
    <row r="29" spans="2:14">
      <c r="B29" s="23"/>
      <c r="C29" s="23"/>
      <c r="L29" t="e">
        <f t="array" aca="1" ref="L29" ca="1">INDEX(codeclient,SMALL(IF(OFFSET(coldept,,MATCH(MONTH(A$1),MONTH("01/"&amp;indexmois),0)-1)&lt;&gt;"",ROW(coldept)-1,""),ROW(A29)))</f>
        <v>#NUM!</v>
      </c>
      <c r="M29" t="e">
        <f t="array" aca="1" ref="M29" ca="1">INDEX(potentielannu,SMALL(IF(OFFSET(coldept,,MATCH(MONTH($A$1),MONTH("01/"&amp;indexmois),0)-1)&lt;&gt;"",ROW(coldept)-1,""),ROW(B29)))</f>
        <v>#NUM!</v>
      </c>
      <c r="N29" t="e">
        <f t="array" aca="1" ref="N29" ca="1">INDEX(OFFSET(coldept,,MATCH(MONTH($A$1),MONTH("01/"&amp;indexmois),0)-1,),SMALL(IF(OFFSET(coldept,,MATCH(MONTH($A$1),MONTH("01/"&amp;indexmois),0)-1)&gt;0,ROW(coldept)-1,""),ROW(A29)))</f>
        <v>#NUM!</v>
      </c>
    </row>
    <row r="30" spans="2:14">
      <c r="B30" s="23"/>
      <c r="C30" s="23"/>
      <c r="L30" t="e">
        <f t="array" aca="1" ref="L30" ca="1">INDEX(codeclient,SMALL(IF(OFFSET(coldept,,MATCH(MONTH(A$1),MONTH("01/"&amp;indexmois),0)-1)&lt;&gt;"",ROW(coldept)-1,""),ROW(A30)))</f>
        <v>#NUM!</v>
      </c>
      <c r="M30" t="e">
        <f t="array" aca="1" ref="M30" ca="1">INDEX(potentielannu,SMALL(IF(OFFSET(coldept,,MATCH(MONTH($A$1),MONTH("01/"&amp;indexmois),0)-1)&lt;&gt;"",ROW(coldept)-1,""),ROW(B30)))</f>
        <v>#NUM!</v>
      </c>
      <c r="N30" t="e">
        <f t="array" aca="1" ref="N30" ca="1">INDEX(OFFSET(coldept,,MATCH(MONTH($A$1),MONTH("01/"&amp;indexmois),0)-1,),SMALL(IF(OFFSET(coldept,,MATCH(MONTH($A$1),MONTH("01/"&amp;indexmois),0)-1)&gt;0,ROW(coldept)-1,""),ROW(A30)))</f>
        <v>#NUM!</v>
      </c>
    </row>
    <row r="31" spans="2:14">
      <c r="B31" s="23"/>
      <c r="C31" s="23"/>
      <c r="L31" t="e">
        <f t="array" aca="1" ref="L31" ca="1">INDEX(codeclient,SMALL(IF(OFFSET(coldept,,MATCH(MONTH(A$1),MONTH("01/"&amp;indexmois),0)-1)&lt;&gt;"",ROW(coldept)-1,""),ROW(A31)))</f>
        <v>#NUM!</v>
      </c>
      <c r="M31" t="e">
        <f t="array" aca="1" ref="M31" ca="1">INDEX(potentielannu,SMALL(IF(OFFSET(coldept,,MATCH(MONTH($A$1),MONTH("01/"&amp;indexmois),0)-1)&lt;&gt;"",ROW(coldept)-1,""),ROW(B31)))</f>
        <v>#NUM!</v>
      </c>
      <c r="N31" t="e">
        <f t="array" aca="1" ref="N31" ca="1">INDEX(OFFSET(coldept,,MATCH(MONTH($A$1),MONTH("01/"&amp;indexmois),0)-1,),SMALL(IF(OFFSET(coldept,,MATCH(MONTH($A$1),MONTH("01/"&amp;indexmois),0)-1)&gt;0,ROW(coldept)-1,""),ROW(A31)))</f>
        <v>#NUM!</v>
      </c>
    </row>
    <row r="32" spans="2:14">
      <c r="B32" s="23"/>
      <c r="C32" s="23"/>
    </row>
    <row r="33" spans="2:3">
      <c r="B33" s="23"/>
      <c r="C33" s="23"/>
    </row>
    <row r="34" spans="2:3">
      <c r="B34" s="23"/>
      <c r="C34" s="23"/>
    </row>
    <row r="35" spans="2:3">
      <c r="B35" s="23"/>
      <c r="C35" s="23"/>
    </row>
    <row r="36" spans="2:3">
      <c r="B36" s="23"/>
      <c r="C36" s="23"/>
    </row>
    <row r="37" spans="2:3">
      <c r="B37" s="23"/>
      <c r="C37" s="23"/>
    </row>
    <row r="38" spans="2:3">
      <c r="B38" s="23"/>
      <c r="C38" s="23"/>
    </row>
    <row r="39" spans="2:3">
      <c r="B39" s="23"/>
      <c r="C39" s="23"/>
    </row>
    <row r="40" spans="2:3">
      <c r="B40" s="23"/>
      <c r="C40" s="23"/>
    </row>
    <row r="41" spans="2:3">
      <c r="B41" s="23"/>
      <c r="C41" s="23"/>
    </row>
    <row r="42" spans="2:3">
      <c r="B42" s="23"/>
      <c r="C42" s="23"/>
    </row>
    <row r="43" spans="2:3">
      <c r="B43" s="23"/>
      <c r="C43" s="23"/>
    </row>
    <row r="44" spans="2:3">
      <c r="B44" s="23"/>
      <c r="C44" s="23"/>
    </row>
    <row r="45" spans="2:3">
      <c r="B45" s="23"/>
      <c r="C45" s="23"/>
    </row>
    <row r="46" spans="2:3">
      <c r="B46" s="23"/>
      <c r="C46" s="23"/>
    </row>
    <row r="47" spans="2:3">
      <c r="B47" s="23"/>
      <c r="C47" s="23"/>
    </row>
    <row r="48" spans="2:3">
      <c r="B48" s="23"/>
      <c r="C48" s="23"/>
    </row>
    <row r="49" spans="2:3">
      <c r="B49" s="23"/>
      <c r="C49" s="23"/>
    </row>
    <row r="50" spans="2:3">
      <c r="B50" s="23"/>
      <c r="C50" s="23"/>
    </row>
    <row r="51" spans="2:3">
      <c r="B51" s="23"/>
      <c r="C51" s="23"/>
    </row>
    <row r="52" spans="2:3">
      <c r="B52" s="23"/>
      <c r="C52" s="23"/>
    </row>
    <row r="53" spans="2:3">
      <c r="B53" s="23"/>
      <c r="C53" s="23"/>
    </row>
    <row r="54" spans="2:3">
      <c r="B54" s="23"/>
      <c r="C54" s="23"/>
    </row>
    <row r="55" spans="2:3">
      <c r="B55" s="23"/>
      <c r="C55" s="23"/>
    </row>
    <row r="56" spans="2:3">
      <c r="B56" s="23"/>
      <c r="C56" s="2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Info clients</vt:lpstr>
      <vt:lpstr>Lundi </vt:lpstr>
      <vt:lpstr>param</vt:lpstr>
      <vt:lpstr>bdd</vt:lpstr>
      <vt:lpstr>'Info clients'!CA_mois</vt:lpstr>
      <vt:lpstr>CAMOIS</vt:lpstr>
      <vt:lpstr>coldept</vt:lpstr>
      <vt:lpstr>indexmois</vt:lpstr>
      <vt:lpstr>joursem</vt:lpstr>
      <vt:lpstr>mois</vt:lpstr>
    </vt:vector>
  </TitlesOfParts>
  <Company>WF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tulipe</cp:lastModifiedBy>
  <cp:lastPrinted>2016-06-05T14:52:58Z</cp:lastPrinted>
  <dcterms:created xsi:type="dcterms:W3CDTF">2016-06-05T07:12:25Z</dcterms:created>
  <dcterms:modified xsi:type="dcterms:W3CDTF">2016-07-04T14:45:30Z</dcterms:modified>
</cp:coreProperties>
</file>