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showInkAnnotation="0" codeName="ThisWorkbook"/>
  <bookViews>
    <workbookView xWindow="0" yWindow="0" windowWidth="19420" windowHeight="9510" tabRatio="686"/>
  </bookViews>
  <sheets>
    <sheet name="Avril" sheetId="18" r:id="rId1"/>
    <sheet name="Noms des employés" sheetId="16" r:id="rId2"/>
    <sheet name="réglage" sheetId="28" r:id="rId3"/>
  </sheets>
  <definedNames>
    <definedName name="An">réglage!$A$4</definedName>
    <definedName name="AnnéeCalendrier">#REF!</definedName>
    <definedName name="Avril">Février1215[#All]</definedName>
    <definedName name="CléCongé">#REF!</definedName>
    <definedName name="CléMaladie">#REF!</definedName>
    <definedName name="CléPersonnalisée1">#REF!</definedName>
    <definedName name="CléPersonnel">#REF!</definedName>
    <definedName name="ÉtiquetteCléCongé">#REF!</definedName>
    <definedName name="ÉtiquetteCléMaladie">#REF!</definedName>
    <definedName name="ÉtiquetteCléPersonnalisée1">#REF!</definedName>
    <definedName name="ÉtiquetteCléPersonnalisée2">#REF!</definedName>
    <definedName name="ÉtiquetteCléPersonnel">#REF!</definedName>
    <definedName name="feries">réglage!$D$1:$E$11</definedName>
    <definedName name="fériés">Tableau4feries[#All]</definedName>
    <definedName name="_xlnm.Print_Titles" localSheetId="0">Avril!$4:$7</definedName>
    <definedName name="Nom_clé">#REF!</definedName>
    <definedName name="NomMois" localSheetId="0">Avril!$B$4</definedName>
    <definedName name="Premier_mois">réglage!$A$2</definedName>
    <definedName name="Titre_Absence_Employé">#REF!</definedName>
    <definedName name="Titre1">#REF!</definedName>
    <definedName name="Titre10">#REF!</definedName>
    <definedName name="Titre11">#REF!</definedName>
    <definedName name="Titre12">#REF!</definedName>
    <definedName name="Titre2">#REF!</definedName>
    <definedName name="Titre3">#REF!</definedName>
    <definedName name="Titre4">#REF!</definedName>
    <definedName name="Titre5">#REF!</definedName>
    <definedName name="Titre6">#REF!</definedName>
    <definedName name="Titre7">#REF!</definedName>
    <definedName name="Titre8">#REF!</definedName>
    <definedName name="Titre9">#REF!</definedName>
    <definedName name="TitreColonne13">NomEmployé[[#Headers],[Noms des employés]]</definedName>
  </definedNames>
  <calcPr calcId="124519" iterate="1"/>
</workbook>
</file>

<file path=xl/calcChain.xml><?xml version="1.0" encoding="utf-8"?>
<calcChain xmlns="http://schemas.openxmlformats.org/spreadsheetml/2006/main">
  <c r="E5" i="18"/>
  <c r="F5"/>
  <c r="G5"/>
  <c r="H5"/>
  <c r="H6" s="1"/>
  <c r="I5"/>
  <c r="J5"/>
  <c r="K5"/>
  <c r="L5"/>
  <c r="L6" s="1"/>
  <c r="M5"/>
  <c r="N5"/>
  <c r="O5"/>
  <c r="P5"/>
  <c r="P6" s="1"/>
  <c r="Q5"/>
  <c r="R5"/>
  <c r="S5"/>
  <c r="T5"/>
  <c r="T6" s="1"/>
  <c r="U5"/>
  <c r="V5"/>
  <c r="W5"/>
  <c r="X5"/>
  <c r="X6" s="1"/>
  <c r="Y5"/>
  <c r="Z5"/>
  <c r="AA5"/>
  <c r="AB5"/>
  <c r="AB6" s="1"/>
  <c r="AC5"/>
  <c r="AD5"/>
  <c r="AE5"/>
  <c r="AF5"/>
  <c r="AF6" s="1"/>
  <c r="AG5"/>
  <c r="E6"/>
  <c r="F6"/>
  <c r="G6"/>
  <c r="I6"/>
  <c r="J6"/>
  <c r="K6"/>
  <c r="M6"/>
  <c r="N6"/>
  <c r="O6"/>
  <c r="Q6"/>
  <c r="R6"/>
  <c r="S6"/>
  <c r="U6"/>
  <c r="V6"/>
  <c r="W6"/>
  <c r="Y6"/>
  <c r="Z6"/>
  <c r="AA6"/>
  <c r="AC6"/>
  <c r="AD6"/>
  <c r="AE6"/>
  <c r="AG6"/>
  <c r="AH8" l="1"/>
  <c r="AH9"/>
  <c r="AH10"/>
  <c r="AH11"/>
  <c r="AH12"/>
  <c r="AH13"/>
  <c r="AH14"/>
  <c r="AH15"/>
  <c r="AH16"/>
  <c r="AH17"/>
  <c r="AH18"/>
  <c r="AH19"/>
  <c r="AH20"/>
  <c r="AH21"/>
  <c r="AH22"/>
  <c r="AH23"/>
  <c r="AH24"/>
  <c r="AH25"/>
  <c r="AH26"/>
  <c r="AH27"/>
  <c r="AH28"/>
  <c r="AH29"/>
  <c r="AH30"/>
  <c r="AH31"/>
  <c r="AH32"/>
  <c r="AH33"/>
  <c r="AH34"/>
  <c r="AH35"/>
  <c r="AH36"/>
  <c r="AH37"/>
  <c r="AH38"/>
  <c r="AH39"/>
  <c r="AH40"/>
  <c r="AH41"/>
  <c r="AH42"/>
  <c r="AH43"/>
  <c r="AH44"/>
  <c r="AH45"/>
  <c r="AH46"/>
  <c r="AH47"/>
  <c r="AH48"/>
  <c r="AH49"/>
  <c r="AH50"/>
  <c r="AH51"/>
  <c r="AH52"/>
  <c r="AH53"/>
  <c r="AH54"/>
  <c r="AH55"/>
  <c r="AH56"/>
  <c r="AH57"/>
  <c r="AH58"/>
  <c r="AH59"/>
  <c r="AH60"/>
  <c r="AH61"/>
  <c r="AH62"/>
  <c r="AH63"/>
  <c r="AH64"/>
  <c r="AH65"/>
  <c r="AH66"/>
  <c r="AH67"/>
  <c r="AH68"/>
  <c r="AH69"/>
  <c r="AH70"/>
  <c r="AH71"/>
  <c r="AH72"/>
  <c r="AE72" l="1"/>
  <c r="AD72"/>
  <c r="AC72"/>
  <c r="AB72"/>
  <c r="AA72"/>
  <c r="Z72"/>
  <c r="Y72"/>
  <c r="X72"/>
  <c r="W72"/>
  <c r="V72"/>
  <c r="U72"/>
  <c r="T72"/>
  <c r="S72"/>
  <c r="R72"/>
  <c r="Q72"/>
  <c r="P72"/>
  <c r="O72"/>
  <c r="N72"/>
  <c r="M72"/>
  <c r="L72"/>
  <c r="K72"/>
  <c r="J72"/>
  <c r="I72"/>
  <c r="H72"/>
  <c r="G72"/>
  <c r="F72"/>
  <c r="E72"/>
  <c r="D72"/>
  <c r="C71"/>
  <c r="B71"/>
  <c r="C70"/>
  <c r="B70"/>
  <c r="C69"/>
  <c r="B69"/>
  <c r="C68"/>
  <c r="B68"/>
  <c r="C67"/>
  <c r="B67"/>
  <c r="C66"/>
  <c r="B66"/>
  <c r="C65"/>
  <c r="B65"/>
  <c r="C64"/>
  <c r="B64"/>
  <c r="C63"/>
  <c r="B63"/>
  <c r="C62"/>
  <c r="B62"/>
  <c r="C61"/>
  <c r="B61"/>
  <c r="C60"/>
  <c r="B60"/>
  <c r="C59"/>
  <c r="B59"/>
  <c r="C58"/>
  <c r="B58"/>
  <c r="C57"/>
  <c r="B57"/>
  <c r="C56"/>
  <c r="B56"/>
  <c r="C55"/>
  <c r="B55"/>
  <c r="C54"/>
  <c r="B54"/>
  <c r="C53"/>
  <c r="B53"/>
  <c r="C52"/>
  <c r="B52"/>
  <c r="C51"/>
  <c r="B51"/>
  <c r="C50"/>
  <c r="B50"/>
  <c r="C49"/>
  <c r="B49"/>
  <c r="C48"/>
  <c r="B48"/>
  <c r="C47"/>
  <c r="B47"/>
  <c r="C46"/>
  <c r="B46"/>
  <c r="C45"/>
  <c r="B45"/>
  <c r="C44"/>
  <c r="B44"/>
  <c r="C43"/>
  <c r="B43"/>
  <c r="C42"/>
  <c r="B42"/>
  <c r="C41"/>
  <c r="B41"/>
  <c r="C40"/>
  <c r="B40"/>
  <c r="C39"/>
  <c r="B39"/>
  <c r="C38"/>
  <c r="B38"/>
  <c r="C37"/>
  <c r="B37"/>
  <c r="C36"/>
  <c r="B36"/>
  <c r="C35"/>
  <c r="B35"/>
  <c r="C34"/>
  <c r="B34"/>
  <c r="C33"/>
  <c r="B33"/>
  <c r="C32"/>
  <c r="B32"/>
  <c r="C31"/>
  <c r="B31"/>
  <c r="C30"/>
  <c r="B30"/>
  <c r="C29"/>
  <c r="B29"/>
  <c r="C28"/>
  <c r="B28"/>
  <c r="C27"/>
  <c r="B27"/>
  <c r="C26"/>
  <c r="B26"/>
  <c r="C25"/>
  <c r="B25"/>
  <c r="C24"/>
  <c r="B24"/>
  <c r="C23"/>
  <c r="B23"/>
  <c r="C22"/>
  <c r="B22"/>
  <c r="C21"/>
  <c r="B21"/>
  <c r="C20"/>
  <c r="B20"/>
  <c r="C19"/>
  <c r="B19"/>
  <c r="C18"/>
  <c r="B18"/>
  <c r="C17"/>
  <c r="B17"/>
  <c r="C16"/>
  <c r="B16"/>
  <c r="C15"/>
  <c r="B15"/>
  <c r="C14"/>
  <c r="B14"/>
  <c r="C13"/>
  <c r="B13"/>
  <c r="C12"/>
  <c r="B12"/>
  <c r="C11"/>
  <c r="B11"/>
  <c r="C10"/>
  <c r="B10"/>
  <c r="C9"/>
  <c r="B9"/>
  <c r="C8"/>
  <c r="B8"/>
  <c r="AH4"/>
  <c r="D5" s="1"/>
  <c r="AC1"/>
  <c r="C1"/>
  <c r="I3" i="28" l="1"/>
  <c r="D6" i="18" l="1"/>
  <c r="AI2" s="1"/>
  <c r="D21" i="28" l="1"/>
  <c r="D11"/>
  <c r="C11"/>
  <c r="E20" s="1"/>
  <c r="C10"/>
  <c r="D9" s="1"/>
  <c r="C9"/>
  <c r="D18" s="1"/>
  <c r="B9"/>
  <c r="C8"/>
  <c r="D7" s="1"/>
  <c r="B8"/>
  <c r="C7"/>
  <c r="D16" s="1"/>
  <c r="B7"/>
  <c r="C6"/>
  <c r="B6"/>
  <c r="A6"/>
  <c r="C5"/>
  <c r="D15" s="1"/>
  <c r="B5"/>
  <c r="C4"/>
  <c r="D14" s="1"/>
  <c r="B4"/>
  <c r="C3"/>
  <c r="D13" s="1"/>
  <c r="B3"/>
  <c r="C2"/>
  <c r="D12" s="1"/>
  <c r="B2"/>
  <c r="D17" l="1"/>
  <c r="D4"/>
  <c r="D10"/>
  <c r="D19"/>
  <c r="D8"/>
  <c r="E10"/>
  <c r="D20"/>
  <c r="E12"/>
  <c r="D2"/>
  <c r="D3"/>
  <c r="D6"/>
  <c r="E2"/>
  <c r="D5"/>
  <c r="D71" i="16" l="1"/>
  <c r="D72" l="1"/>
</calcChain>
</file>

<file path=xl/sharedStrings.xml><?xml version="1.0" encoding="utf-8"?>
<sst xmlns="http://schemas.openxmlformats.org/spreadsheetml/2006/main" count="108" uniqueCount="64">
  <si>
    <t>Janvier</t>
  </si>
  <si>
    <t>C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</si>
  <si>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</si>
  <si>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</si>
  <si>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</si>
  <si>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</si>
  <si>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</si>
  <si>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</si>
  <si>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</si>
  <si>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</si>
  <si>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</si>
  <si>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</si>
  <si>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</si>
  <si>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Noms des employés</t>
  </si>
  <si>
    <t>F</t>
  </si>
  <si>
    <t>Formation</t>
  </si>
  <si>
    <t>Total des jours de CA</t>
  </si>
  <si>
    <t>ETP</t>
  </si>
  <si>
    <t>Vacances</t>
  </si>
  <si>
    <t>date de début</t>
  </si>
  <si>
    <t>date de fin</t>
  </si>
  <si>
    <t>Premier mois du planning</t>
  </si>
  <si>
    <t>Jours chômés</t>
  </si>
  <si>
    <t>Année du jour férié</t>
  </si>
  <si>
    <t>Dates</t>
  </si>
  <si>
    <t>Jour Fériés</t>
  </si>
  <si>
    <t>Année du premier mois du planning</t>
  </si>
  <si>
    <t>Lundi de pâques</t>
  </si>
  <si>
    <t>Fête du travail</t>
  </si>
  <si>
    <t>Nombre de jours des douzes mois du planning</t>
  </si>
  <si>
    <t>Jeudi de l'ascension</t>
  </si>
  <si>
    <t>Lundi de Pentecôte</t>
  </si>
  <si>
    <t>Fête nationale</t>
  </si>
  <si>
    <t>L'Assomption</t>
  </si>
  <si>
    <t>La Toussaint</t>
  </si>
  <si>
    <t>Noël</t>
  </si>
  <si>
    <t>mois :</t>
  </si>
  <si>
    <t>code</t>
  </si>
  <si>
    <t>Date limite :</t>
  </si>
  <si>
    <t>CA</t>
  </si>
  <si>
    <t>X</t>
  </si>
  <si>
    <t>V</t>
  </si>
  <si>
    <t>7/15'</t>
  </si>
  <si>
    <t>8/20'</t>
  </si>
  <si>
    <t>7/13'</t>
  </si>
  <si>
    <t>12/20'</t>
  </si>
  <si>
    <t>/</t>
  </si>
  <si>
    <t>Calendrier des congés et désidératas</t>
  </si>
  <si>
    <t>Nombre de nuit (V)</t>
  </si>
  <si>
    <t>date limite de remises des congés</t>
  </si>
  <si>
    <t>Congé (CA)</t>
  </si>
  <si>
    <t>Congé (récup)</t>
  </si>
  <si>
    <t xml:space="preserve">Clé de motif </t>
  </si>
  <si>
    <t>Travail</t>
  </si>
  <si>
    <t>Nuit</t>
  </si>
  <si>
    <t>n° sem</t>
  </si>
  <si>
    <t>employé1</t>
  </si>
  <si>
    <t>employé2</t>
  </si>
  <si>
    <t>employé3</t>
  </si>
  <si>
    <t>employé4</t>
  </si>
  <si>
    <t>employé5</t>
  </si>
  <si>
    <t>employé6</t>
  </si>
  <si>
    <t>nb de CA</t>
  </si>
  <si>
    <t xml:space="preserve">choix sem&gt;&gt;&gt;saisir
</t>
  </si>
</sst>
</file>

<file path=xl/styles.xml><?xml version="1.0" encoding="utf-8"?>
<styleSheet xmlns="http://schemas.openxmlformats.org/spreadsheetml/2006/main">
  <numFmts count="1">
    <numFmt numFmtId="164" formatCode="ddd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6"/>
      <color theme="3" tint="-0.24994659260841701"/>
      <name val="Calibri"/>
      <family val="2"/>
      <scheme val="major"/>
    </font>
    <font>
      <b/>
      <sz val="18"/>
      <color theme="4" tint="-0.24994659260841701"/>
      <name val="Calibri"/>
      <family val="2"/>
      <scheme val="minor"/>
    </font>
    <font>
      <b/>
      <sz val="26"/>
      <color theme="3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i/>
      <sz val="11"/>
      <name val="Arial"/>
      <family val="2"/>
    </font>
    <font>
      <sz val="12"/>
      <color theme="1"/>
      <name val="Calibri"/>
      <family val="2"/>
      <scheme val="minor"/>
    </font>
    <font>
      <i/>
      <sz val="12"/>
      <name val="Calibri"/>
      <family val="2"/>
      <scheme val="minor"/>
    </font>
    <font>
      <b/>
      <sz val="11"/>
      <color indexed="8"/>
      <name val="Century Gothic"/>
      <family val="2"/>
    </font>
    <font>
      <sz val="8"/>
      <color theme="1"/>
      <name val="Calibri"/>
      <family val="2"/>
      <scheme val="minor"/>
    </font>
    <font>
      <b/>
      <sz val="11"/>
      <name val="Century Gothic"/>
      <family val="2"/>
    </font>
    <font>
      <sz val="10"/>
      <name val="Calibri"/>
      <family val="2"/>
      <scheme val="minor"/>
    </font>
    <font>
      <sz val="8"/>
      <color theme="4" tint="-0.24994659260841701"/>
      <name val="Calibri"/>
      <family val="2"/>
      <scheme val="minor"/>
    </font>
    <font>
      <sz val="11"/>
      <color theme="1"/>
      <name val="Century Gothic"/>
      <family val="2"/>
    </font>
    <font>
      <sz val="10"/>
      <color theme="1"/>
      <name val="Century Gothic"/>
      <family val="2"/>
    </font>
    <font>
      <sz val="9"/>
      <color theme="1"/>
      <name val="Calibri"/>
      <family val="2"/>
      <scheme val="minor"/>
    </font>
    <font>
      <b/>
      <sz val="26"/>
      <color theme="2"/>
      <name val="Calibri"/>
      <family val="2"/>
      <scheme val="minor"/>
    </font>
    <font>
      <b/>
      <sz val="10"/>
      <color theme="4" tint="-0.24994659260841701"/>
      <name val="Calibri"/>
      <family val="2"/>
      <scheme val="minor"/>
    </font>
    <font>
      <b/>
      <sz val="28"/>
      <color theme="4" tint="-0.24994659260841701"/>
      <name val="Calibri"/>
      <family val="2"/>
      <scheme val="minor"/>
    </font>
    <font>
      <b/>
      <sz val="8"/>
      <color theme="4" tint="-0.2499465926084170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-0.24994659260841701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8E3E0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ck">
        <color theme="0"/>
      </top>
      <bottom style="medium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8">
    <xf numFmtId="0" fontId="0" fillId="0" borderId="0">
      <alignment horizontal="left" vertical="center"/>
    </xf>
    <xf numFmtId="0" fontId="7" fillId="0" borderId="0" applyNumberFormat="0" applyFill="0" applyBorder="0" applyProtection="0">
      <alignment vertical="top"/>
    </xf>
    <xf numFmtId="0" fontId="5" fillId="0" borderId="0" applyNumberFormat="0" applyFill="0" applyBorder="0" applyProtection="0">
      <alignment vertical="top"/>
    </xf>
    <xf numFmtId="0" fontId="6" fillId="2" borderId="0" applyNumberFormat="0" applyBorder="0" applyProtection="0">
      <alignment horizontal="center" vertical="center"/>
    </xf>
    <xf numFmtId="0" fontId="2" fillId="20" borderId="0" applyNumberFormat="0" applyProtection="0">
      <alignment horizontal="right" vertical="center" indent="1"/>
    </xf>
    <xf numFmtId="0" fontId="3" fillId="0" borderId="0" applyNumberFormat="0" applyFill="0" applyBorder="0" applyProtection="0">
      <alignment horizontal="left" vertical="center" indent="2"/>
    </xf>
    <xf numFmtId="0" fontId="4" fillId="3" borderId="0" applyNumberFormat="0" applyBorder="0" applyAlignment="0" applyProtection="0"/>
    <xf numFmtId="0" fontId="1" fillId="4" borderId="0" applyNumberFormat="0" applyBorder="0" applyProtection="0">
      <alignment horizontal="center" vertical="center"/>
    </xf>
    <xf numFmtId="0" fontId="2" fillId="9" borderId="0" applyNumberFormat="0" applyBorder="0" applyAlignment="0" applyProtection="0"/>
    <xf numFmtId="0" fontId="1" fillId="5" borderId="0" applyNumberFormat="0" applyBorder="0" applyAlignment="0" applyProtection="0"/>
    <xf numFmtId="0" fontId="4" fillId="7" borderId="0" applyNumberFormat="0" applyBorder="0" applyAlignment="0" applyProtection="0"/>
    <xf numFmtId="0" fontId="1" fillId="6" borderId="0" applyNumberFormat="0" applyBorder="0" applyAlignment="0" applyProtection="0"/>
    <xf numFmtId="0" fontId="2" fillId="15" borderId="0" applyNumberFormat="0" applyBorder="0" applyAlignment="0" applyProtection="0"/>
    <xf numFmtId="0" fontId="1" fillId="8" borderId="0" applyNumberFormat="0" applyBorder="0" applyAlignment="0" applyProtection="0"/>
    <xf numFmtId="0" fontId="4" fillId="15" borderId="0" applyNumberFormat="0" applyBorder="0" applyAlignment="0" applyProtection="0"/>
    <xf numFmtId="0" fontId="1" fillId="18" borderId="0" applyNumberFormat="0" applyBorder="0" applyAlignment="0" applyProtection="0"/>
    <xf numFmtId="0" fontId="2" fillId="17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2" fillId="10" borderId="0" applyNumberFormat="0" applyBorder="0" applyAlignment="0" applyProtection="0"/>
    <xf numFmtId="0" fontId="4" fillId="11" borderId="0" applyNumberFormat="0" applyBorder="0" applyAlignment="0" applyProtection="0"/>
    <xf numFmtId="0" fontId="1" fillId="2" borderId="0" applyNumberFormat="0" applyBorder="0" applyAlignment="0" applyProtection="0"/>
    <xf numFmtId="0" fontId="2" fillId="12" borderId="0" applyNumberFormat="0" applyBorder="0" applyProtection="0">
      <alignment horizontal="left" vertical="center" indent="1"/>
    </xf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1" fontId="1" fillId="0" borderId="0" applyFill="0" applyBorder="0" applyProtection="0">
      <alignment horizontal="center" vertical="center"/>
    </xf>
    <xf numFmtId="0" fontId="1" fillId="0" borderId="0" applyNumberFormat="0" applyFill="0" applyBorder="0">
      <alignment horizontal="left" vertical="center" wrapText="1" indent="2"/>
    </xf>
    <xf numFmtId="0" fontId="8" fillId="0" borderId="0">
      <alignment horizontal="center"/>
    </xf>
  </cellStyleXfs>
  <cellXfs count="86">
    <xf numFmtId="0" fontId="0" fillId="0" borderId="0" xfId="0">
      <alignment horizontal="left" vertical="center"/>
    </xf>
    <xf numFmtId="0" fontId="0" fillId="0" borderId="0" xfId="0" applyFont="1" applyFill="1" applyBorder="1" applyAlignment="1" applyProtection="1">
      <alignment horizontal="center" vertical="center"/>
    </xf>
    <xf numFmtId="0" fontId="2" fillId="15" borderId="0" xfId="12" applyAlignment="1" applyProtection="1">
      <alignment horizontal="center" vertical="center"/>
    </xf>
    <xf numFmtId="1" fontId="1" fillId="0" borderId="0" xfId="25" applyFill="1" applyBorder="1" applyProtection="1">
      <alignment horizontal="center" vertical="center"/>
    </xf>
    <xf numFmtId="0" fontId="0" fillId="0" borderId="0" xfId="0" applyProtection="1">
      <alignment horizontal="left" vertical="center"/>
    </xf>
    <xf numFmtId="0" fontId="7" fillId="0" borderId="0" xfId="1" applyAlignment="1" applyProtection="1">
      <alignment vertical="top"/>
    </xf>
    <xf numFmtId="0" fontId="2" fillId="20" borderId="0" xfId="4" applyProtection="1">
      <alignment horizontal="right" vertical="center" indent="1"/>
    </xf>
    <xf numFmtId="0" fontId="8" fillId="0" borderId="0" xfId="27" applyProtection="1">
      <alignment horizontal="center"/>
    </xf>
    <xf numFmtId="0" fontId="7" fillId="0" borderId="0" xfId="1">
      <alignment vertical="top"/>
    </xf>
    <xf numFmtId="0" fontId="0" fillId="0" borderId="0" xfId="26" applyFont="1" applyFill="1" applyBorder="1">
      <alignment horizontal="left" vertical="center" wrapText="1" indent="2"/>
    </xf>
    <xf numFmtId="0" fontId="10" fillId="0" borderId="0" xfId="26" applyFont="1" applyAlignment="1">
      <alignment horizontal="center" vertical="center" wrapText="1"/>
    </xf>
    <xf numFmtId="49" fontId="11" fillId="22" borderId="0" xfId="0" applyNumberFormat="1" applyFont="1" applyFill="1" applyBorder="1" applyAlignment="1">
      <alignment horizontal="center" vertical="center"/>
    </xf>
    <xf numFmtId="49" fontId="10" fillId="22" borderId="0" xfId="26" applyNumberFormat="1" applyFont="1" applyFill="1" applyBorder="1" applyAlignment="1">
      <alignment horizontal="center" vertical="center" wrapText="1"/>
    </xf>
    <xf numFmtId="49" fontId="10" fillId="0" borderId="0" xfId="26" applyNumberFormat="1" applyFont="1" applyBorder="1" applyAlignment="1">
      <alignment horizontal="center" vertical="center" wrapText="1"/>
    </xf>
    <xf numFmtId="0" fontId="0" fillId="0" borderId="0" xfId="0" applyFill="1" applyProtection="1">
      <alignment horizontal="left" vertical="center"/>
    </xf>
    <xf numFmtId="1" fontId="1" fillId="0" borderId="0" xfId="25" applyProtection="1">
      <alignment horizontal="center" vertical="center"/>
    </xf>
    <xf numFmtId="1" fontId="1" fillId="0" borderId="0" xfId="25" applyNumberForma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10" fillId="0" borderId="0" xfId="26" applyFont="1">
      <alignment horizontal="left" vertical="center" wrapText="1" indent="2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14" fontId="0" fillId="0" borderId="0" xfId="0" applyNumberFormat="1">
      <alignment horizontal="left" vertical="center"/>
    </xf>
    <xf numFmtId="49" fontId="9" fillId="0" borderId="0" xfId="0" applyNumberFormat="1" applyFont="1" applyBorder="1" applyAlignment="1" applyProtection="1">
      <alignment horizontal="center" vertical="center"/>
      <protection locked="0"/>
    </xf>
    <xf numFmtId="0" fontId="14" fillId="23" borderId="1" xfId="0" applyFont="1" applyFill="1" applyBorder="1" applyAlignment="1">
      <alignment horizontal="center" vertical="center"/>
    </xf>
    <xf numFmtId="0" fontId="12" fillId="24" borderId="1" xfId="0" applyFont="1" applyFill="1" applyBorder="1" applyAlignment="1">
      <alignment horizontal="center" vertical="center"/>
    </xf>
    <xf numFmtId="1" fontId="0" fillId="0" borderId="0" xfId="0" applyNumberFormat="1" applyFont="1" applyFill="1" applyBorder="1" applyAlignment="1" applyProtection="1">
      <alignment horizontal="center" vertical="center"/>
    </xf>
    <xf numFmtId="0" fontId="2" fillId="17" borderId="1" xfId="0" applyFont="1" applyFill="1" applyBorder="1" applyAlignment="1">
      <alignment horizontal="center" vertical="center"/>
    </xf>
    <xf numFmtId="0" fontId="2" fillId="17" borderId="1" xfId="0" applyFont="1" applyFill="1" applyBorder="1" applyAlignment="1">
      <alignment vertical="center"/>
    </xf>
    <xf numFmtId="0" fontId="2" fillId="17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5" borderId="1" xfId="0" applyFill="1" applyBorder="1" applyAlignment="1">
      <alignment horizontal="center" vertical="center"/>
    </xf>
    <xf numFmtId="0" fontId="0" fillId="25" borderId="3" xfId="0" applyFill="1" applyBorder="1" applyAlignment="1">
      <alignment horizontal="center" vertical="center"/>
    </xf>
    <xf numFmtId="14" fontId="15" fillId="25" borderId="1" xfId="0" applyNumberFormat="1" applyFont="1" applyFill="1" applyBorder="1" applyAlignment="1">
      <alignment horizontal="center" vertical="center"/>
    </xf>
    <xf numFmtId="0" fontId="0" fillId="25" borderId="3" xfId="0" applyFill="1" applyBorder="1" applyAlignment="1"/>
    <xf numFmtId="0" fontId="0" fillId="25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vertical="center"/>
    </xf>
    <xf numFmtId="0" fontId="0" fillId="25" borderId="3" xfId="0" applyFill="1" applyBorder="1" applyAlignment="1">
      <alignment vertical="center"/>
    </xf>
    <xf numFmtId="0" fontId="0" fillId="0" borderId="0" xfId="0" applyNumberFormat="1" applyAlignment="1">
      <alignment vertical="center"/>
    </xf>
    <xf numFmtId="14" fontId="15" fillId="25" borderId="1" xfId="0" applyNumberFormat="1" applyFont="1" applyFill="1" applyBorder="1" applyAlignment="1">
      <alignment horizontal="left" vertical="center" indent="1"/>
    </xf>
    <xf numFmtId="14" fontId="15" fillId="0" borderId="1" xfId="0" applyNumberFormat="1" applyFont="1" applyFill="1" applyBorder="1" applyAlignment="1">
      <alignment horizontal="center" vertical="center"/>
    </xf>
    <xf numFmtId="14" fontId="15" fillId="0" borderId="1" xfId="0" applyNumberFormat="1" applyFont="1" applyFill="1" applyBorder="1" applyAlignment="1">
      <alignment horizontal="left" vertical="center"/>
    </xf>
    <xf numFmtId="0" fontId="0" fillId="0" borderId="0" xfId="0" applyAlignment="1"/>
    <xf numFmtId="14" fontId="15" fillId="0" borderId="0" xfId="0" applyNumberFormat="1" applyFont="1" applyFill="1" applyBorder="1" applyAlignment="1">
      <alignment horizontal="center" vertical="center"/>
    </xf>
    <xf numFmtId="14" fontId="15" fillId="25" borderId="2" xfId="0" applyNumberFormat="1" applyFont="1" applyFill="1" applyBorder="1" applyAlignment="1">
      <alignment horizontal="center" vertical="center"/>
    </xf>
    <xf numFmtId="0" fontId="15" fillId="25" borderId="3" xfId="0" applyFont="1" applyFill="1" applyBorder="1" applyAlignment="1">
      <alignment horizontal="left" vertical="center" indent="1"/>
    </xf>
    <xf numFmtId="0" fontId="2" fillId="17" borderId="4" xfId="0" applyFont="1" applyFill="1" applyBorder="1" applyAlignment="1">
      <alignment horizontal="center" vertical="center"/>
    </xf>
    <xf numFmtId="0" fontId="2" fillId="17" borderId="5" xfId="0" applyFont="1" applyFill="1" applyBorder="1" applyAlignment="1">
      <alignment horizontal="center" vertical="center"/>
    </xf>
    <xf numFmtId="14" fontId="15" fillId="25" borderId="6" xfId="0" applyNumberFormat="1" applyFont="1" applyFill="1" applyBorder="1" applyAlignment="1">
      <alignment horizontal="center" vertical="center"/>
    </xf>
    <xf numFmtId="14" fontId="15" fillId="25" borderId="7" xfId="0" applyNumberFormat="1" applyFont="1" applyFill="1" applyBorder="1" applyAlignment="1">
      <alignment horizontal="left" vertical="center" indent="1"/>
    </xf>
    <xf numFmtId="164" fontId="16" fillId="2" borderId="0" xfId="3" applyNumberFormat="1" applyFont="1" applyProtection="1">
      <alignment horizontal="center" vertical="center"/>
    </xf>
    <xf numFmtId="0" fontId="6" fillId="2" borderId="0" xfId="3" applyProtection="1">
      <alignment horizontal="center" vertical="center"/>
    </xf>
    <xf numFmtId="14" fontId="17" fillId="0" borderId="0" xfId="0" applyNumberFormat="1" applyFont="1" applyAlignment="1" applyProtection="1">
      <alignment horizontal="center" vertical="center"/>
    </xf>
    <xf numFmtId="0" fontId="17" fillId="0" borderId="0" xfId="0" applyFont="1" applyAlignment="1" applyProtection="1">
      <alignment horizontal="right" vertical="center"/>
    </xf>
    <xf numFmtId="0" fontId="13" fillId="0" borderId="0" xfId="26" applyFont="1" applyFill="1" applyBorder="1" applyAlignment="1">
      <alignment horizontal="center" vertical="center" wrapText="1"/>
    </xf>
    <xf numFmtId="2" fontId="0" fillId="0" borderId="0" xfId="0" applyNumberFormat="1">
      <alignment horizontal="left" vertical="center"/>
    </xf>
    <xf numFmtId="0" fontId="6" fillId="2" borderId="0" xfId="3" applyProtection="1">
      <alignment horizontal="center" vertical="center"/>
    </xf>
    <xf numFmtId="17" fontId="0" fillId="0" borderId="0" xfId="0" applyNumberFormat="1" applyAlignment="1"/>
    <xf numFmtId="1" fontId="1" fillId="0" borderId="0" xfId="25" applyBorder="1" applyProtection="1">
      <alignment horizontal="center" vertical="center"/>
    </xf>
    <xf numFmtId="1" fontId="1" fillId="22" borderId="8" xfId="25" applyFill="1" applyBorder="1" applyProtection="1">
      <alignment horizontal="center" vertical="center"/>
    </xf>
    <xf numFmtId="1" fontId="0" fillId="0" borderId="0" xfId="25" applyFont="1" applyProtection="1">
      <alignment horizontal="center" vertical="center"/>
    </xf>
    <xf numFmtId="0" fontId="19" fillId="0" borderId="0" xfId="0" applyFont="1" applyAlignment="1"/>
    <xf numFmtId="0" fontId="4" fillId="21" borderId="0" xfId="3" applyNumberFormat="1" applyFont="1" applyFill="1" applyProtection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2" fillId="29" borderId="0" xfId="19" applyFill="1" applyAlignment="1" applyProtection="1">
      <alignment horizontal="center" vertical="center"/>
    </xf>
    <xf numFmtId="0" fontId="2" fillId="27" borderId="0" xfId="19" applyFill="1" applyAlignment="1" applyProtection="1">
      <alignment horizontal="center" vertical="center"/>
    </xf>
    <xf numFmtId="0" fontId="2" fillId="20" borderId="0" xfId="4" applyAlignment="1" applyProtection="1">
      <alignment horizontal="center" vertical="center"/>
    </xf>
    <xf numFmtId="0" fontId="2" fillId="28" borderId="0" xfId="19" applyFill="1" applyAlignment="1" applyProtection="1">
      <alignment horizontal="center" vertical="center"/>
    </xf>
    <xf numFmtId="0" fontId="2" fillId="26" borderId="0" xfId="19" applyFill="1" applyAlignment="1" applyProtection="1">
      <alignment horizontal="center" vertical="center"/>
    </xf>
    <xf numFmtId="0" fontId="22" fillId="2" borderId="0" xfId="3" applyFont="1" applyProtection="1">
      <alignment horizontal="center" vertical="center"/>
    </xf>
    <xf numFmtId="0" fontId="21" fillId="31" borderId="0" xfId="3" applyFont="1" applyFill="1" applyAlignment="1" applyProtection="1">
      <alignment horizontal="center" vertical="center"/>
    </xf>
    <xf numFmtId="0" fontId="0" fillId="31" borderId="9" xfId="0" applyFill="1" applyBorder="1">
      <alignment horizontal="left" vertical="center"/>
    </xf>
    <xf numFmtId="14" fontId="0" fillId="0" borderId="0" xfId="0" applyNumberFormat="1" applyAlignment="1">
      <alignment vertical="center"/>
    </xf>
    <xf numFmtId="0" fontId="0" fillId="0" borderId="0" xfId="0" quotePrefix="1">
      <alignment horizontal="left" vertical="center"/>
    </xf>
    <xf numFmtId="0" fontId="16" fillId="2" borderId="0" xfId="3" applyNumberFormat="1" applyFont="1" applyProtection="1">
      <alignment horizontal="center" vertical="center"/>
    </xf>
    <xf numFmtId="14" fontId="20" fillId="2" borderId="0" xfId="3" applyNumberFormat="1" applyFont="1" applyProtection="1">
      <alignment horizontal="center" vertical="center"/>
    </xf>
    <xf numFmtId="0" fontId="23" fillId="2" borderId="0" xfId="3" applyFont="1" applyProtection="1">
      <alignment horizontal="center" vertical="center"/>
    </xf>
    <xf numFmtId="0" fontId="6" fillId="2" borderId="0" xfId="3" applyProtection="1">
      <alignment horizontal="center" vertical="center"/>
    </xf>
    <xf numFmtId="14" fontId="18" fillId="0" borderId="0" xfId="0" applyNumberFormat="1" applyFont="1" applyAlignment="1" applyProtection="1">
      <alignment horizontal="right" vertical="center"/>
    </xf>
    <xf numFmtId="14" fontId="17" fillId="0" borderId="0" xfId="0" applyNumberFormat="1" applyFont="1" applyAlignment="1" applyProtection="1">
      <alignment horizontal="center" vertical="center"/>
    </xf>
    <xf numFmtId="0" fontId="0" fillId="30" borderId="0" xfId="21" applyFont="1" applyFill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0" fillId="27" borderId="1" xfId="0" applyFill="1" applyBorder="1">
      <alignment horizontal="left" vertical="center"/>
    </xf>
    <xf numFmtId="0" fontId="0" fillId="32" borderId="0" xfId="0" applyFill="1" applyAlignment="1">
      <alignment horizontal="center" vertical="center"/>
    </xf>
    <xf numFmtId="0" fontId="2" fillId="27" borderId="1" xfId="0" applyFont="1" applyFill="1" applyBorder="1" applyAlignment="1">
      <alignment horizontal="center" vertical="center"/>
    </xf>
    <xf numFmtId="0" fontId="0" fillId="27" borderId="10" xfId="0" applyFill="1" applyBorder="1" applyAlignment="1">
      <alignment horizontal="left" vertical="center" wrapText="1"/>
    </xf>
  </cellXfs>
  <cellStyles count="28">
    <cellStyle name="20 % - Accent1" xfId="15" builtinId="30" customBuiltin="1"/>
    <cellStyle name="20 % - Accent3" xfId="21" builtinId="38" customBuiltin="1"/>
    <cellStyle name="20 % - Accent4" xfId="7" builtinId="42" customBuiltin="1"/>
    <cellStyle name="20 % - Accent6" xfId="11" builtinId="50" customBuiltin="1"/>
    <cellStyle name="40 % - Accent1" xfId="16" builtinId="31" customBuiltin="1"/>
    <cellStyle name="40 % - Accent2" xfId="19" builtinId="35" customBuiltin="1"/>
    <cellStyle name="40 % - Accent3" xfId="22" builtinId="39" customBuiltin="1"/>
    <cellStyle name="40 % - Accent4" xfId="8" builtinId="43" customBuiltin="1"/>
    <cellStyle name="40 % - Accent5" xfId="24" builtinId="47" customBuiltin="1"/>
    <cellStyle name="40 % - Accent6" xfId="12" builtinId="51" customBuiltin="1"/>
    <cellStyle name="60 % - Accent1" xfId="17" builtinId="32" customBuiltin="1"/>
    <cellStyle name="60 % - Accent3" xfId="23" builtinId="40" customBuiltin="1"/>
    <cellStyle name="60 % - Accent4" xfId="9" builtinId="44" customBuiltin="1"/>
    <cellStyle name="60 % - Accent6" xfId="13" builtinId="52" customBuiltin="1"/>
    <cellStyle name="Accent1" xfId="14" builtinId="29" customBuiltin="1"/>
    <cellStyle name="Accent2" xfId="18" builtinId="33" customBuiltin="1"/>
    <cellStyle name="Accent3" xfId="20" builtinId="37" customBuiltin="1"/>
    <cellStyle name="Accent4" xfId="6" builtinId="41" customBuiltin="1"/>
    <cellStyle name="Accent6" xfId="10" builtinId="49" customBuiltin="1"/>
    <cellStyle name="Employé" xfId="26"/>
    <cellStyle name="Étiquette" xfId="27"/>
    <cellStyle name="Normal" xfId="0" builtinId="0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25" builtinId="25" customBuiltin="1"/>
  </cellStyles>
  <dxfs count="148">
    <dxf>
      <fill>
        <patternFill>
          <bgColor rgb="FF99CCFF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FFCC"/>
        </patternFill>
      </fill>
    </dxf>
    <dxf>
      <fill>
        <patternFill>
          <bgColor rgb="FF0070C0"/>
        </patternFill>
      </fill>
    </dxf>
    <dxf>
      <fill>
        <patternFill>
          <bgColor theme="7" tint="0.79998168889431442"/>
        </patternFill>
      </fill>
    </dxf>
    <dxf>
      <fill>
        <patternFill>
          <bgColor rgb="FFFFFF99"/>
        </patternFill>
      </fill>
    </dxf>
    <dxf>
      <fill>
        <patternFill>
          <bgColor rgb="FF00B050"/>
        </patternFill>
      </fill>
    </dxf>
    <dxf>
      <fill>
        <patternFill>
          <bgColor theme="4" tint="0.39994506668294322"/>
        </patternFill>
      </fill>
    </dxf>
    <dxf>
      <fill>
        <patternFill>
          <bgColor rgb="FFFFFFCC"/>
        </patternFill>
      </fill>
    </dxf>
    <dxf>
      <fill>
        <patternFill>
          <bgColor theme="4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general" vertical="bottom" textRotation="0" wrapText="0" indent="0" relativeIndent="255" justifyLastLine="0" shrinkToFit="0" readingOrder="0"/>
    </dxf>
    <dxf>
      <alignment horizontal="general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left" vertical="center" textRotation="0" wrapText="0" indent="1" relativeIndent="255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9" formatCode="dd/mm/yyyy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9" formatCode="dd/mm/yyyy"/>
    </dxf>
    <dxf>
      <numFmt numFmtId="19" formatCode="dd/mm/yyyy"/>
    </dxf>
    <dxf>
      <alignment horizontal="center" vertical="center" textRotation="0" wrapText="0" indent="0" relativeIndent="255" justifyLastLine="0" shrinkToFit="0" readingOrder="0"/>
    </dxf>
    <dxf>
      <numFmt numFmtId="2" formatCode="0.0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  <dxf>
      <numFmt numFmtId="2" formatCode="0.0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scheme val="minor"/>
      </font>
    </dxf>
    <dxf>
      <alignment horizontal="center" vertical="center" textRotation="0" wrapText="0" indent="0" relativeIndent="255" justifyLastLine="0" shrinkToFit="0" readingOrder="0"/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" formatCode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0" indent="1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1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protection locked="1" hidden="0"/>
    </dxf>
    <dxf>
      <protection locked="1" hidden="0"/>
    </dxf>
    <dxf>
      <protection locked="1" hidden="0"/>
    </dxf>
    <dxf>
      <fill>
        <patternFill patternType="solid">
          <bgColor theme="6" tint="0.79998168889431442"/>
        </patternFill>
      </fill>
      <border diagonalUp="0" diagonalDown="0">
        <left/>
        <right/>
        <top style="thin">
          <color theme="0" tint="-0.14996795556505021"/>
        </top>
        <bottom style="medium">
          <color theme="2" tint="-0.499984740745262"/>
        </bottom>
        <vertical/>
        <horizontal/>
      </border>
    </dxf>
    <dxf>
      <font>
        <color theme="1"/>
      </font>
      <fill>
        <patternFill patternType="solid">
          <bgColor theme="6" tint="0.79998168889431442"/>
        </patternFill>
      </fill>
      <border diagonalUp="0" diagonalDown="0">
        <left/>
        <right/>
        <top style="thin">
          <color theme="0" tint="-0.14993743705557422"/>
        </top>
        <bottom style="medium">
          <color theme="2" tint="-0.499984740745262"/>
        </bottom>
        <vertical/>
        <horizontal style="thin">
          <color theme="0" tint="-0.14993743705557422"/>
        </horizontal>
      </border>
    </dxf>
    <dxf>
      <font>
        <color theme="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thin">
          <color theme="0" tint="-0.14993743705557422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4.9989318521683403E-2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0.14996795556505021"/>
        </patternFill>
      </fill>
    </dxf>
    <dxf>
      <fill>
        <patternFill patternType="solid">
          <fgColor theme="4" tint="0.79992065187536243"/>
          <bgColor theme="0" tint="-4.9989318521683403E-2"/>
        </patternFill>
      </fill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color theme="1"/>
      </font>
      <fill>
        <patternFill patternType="none">
          <bgColor auto="1"/>
        </patternFill>
      </fill>
      <border>
        <left/>
        <right/>
        <top style="thin">
          <color theme="2" tint="-9.9917600024414813E-2"/>
        </top>
        <bottom style="thin">
          <color theme="2" tint="-9.9948118533890809E-2"/>
        </bottom>
        <vertical/>
        <horizontal style="thin">
          <color theme="2" tint="-9.9917600024414813E-2"/>
        </horizontal>
      </border>
    </dxf>
    <dxf>
      <font>
        <color theme="1"/>
      </font>
      <fill>
        <patternFill>
          <bgColor theme="6" tint="0.79998168889431442"/>
        </patternFill>
      </fill>
      <border diagonalUp="0" diagonalDown="0">
        <left style="thin">
          <color theme="0"/>
        </left>
        <right style="thin">
          <color theme="0"/>
        </right>
        <top/>
        <bottom style="medium">
          <color theme="2" tint="-0.499984740745262"/>
        </bottom>
        <vertical style="thin">
          <color theme="0"/>
        </vertical>
        <horizontal/>
      </border>
    </dxf>
    <dxf>
      <font>
        <color theme="0"/>
      </font>
      <fill>
        <patternFill>
          <bgColor theme="3"/>
        </patternFill>
      </fill>
    </dxf>
    <dxf>
      <font>
        <color theme="1"/>
      </font>
      <border diagonalUp="0" diagonalDown="0">
        <left/>
        <right/>
        <top/>
        <bottom/>
        <vertical style="thin">
          <color theme="0"/>
        </vertical>
        <horizontal/>
      </border>
    </dxf>
  </dxfs>
  <tableStyles count="1" defaultTableStyle="Tableau des absences des employés" defaultPivotStyle="PivotStyleLight16">
    <tableStyle name="Tableau des absences des employés" pivot="0" count="13">
      <tableStyleElement type="wholeTable" dxfId="147"/>
      <tableStyleElement type="headerRow" dxfId="146"/>
      <tableStyleElement type="totalRow" dxfId="145"/>
      <tableStyleElement type="firstColumn" dxfId="144"/>
      <tableStyleElement type="lastColumn" dxfId="143"/>
      <tableStyleElement type="firstRowStripe" dxfId="142"/>
      <tableStyleElement type="secondRowStripe" dxfId="141"/>
      <tableStyleElement type="firstColumnStripe" dxfId="140"/>
      <tableStyleElement type="secondColumnStripe" dxfId="139"/>
      <tableStyleElement type="firstHeaderCell" dxfId="138"/>
      <tableStyleElement type="lastHeaderCell" dxfId="137"/>
      <tableStyleElement type="firstTotalCell" dxfId="136"/>
      <tableStyleElement type="lastTotalCell" dxfId="135"/>
    </tableStyle>
  </tableStyles>
  <colors>
    <mruColors>
      <color rgb="FFFFFFCC"/>
      <color rgb="FF99CCFF"/>
      <color rgb="FFFFFF99"/>
      <color rgb="FFFFCC66"/>
      <color rgb="FF990033"/>
      <color rgb="FFFFFF66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4" name="Février1215" displayName="Février1215" ref="B8:AH72" headerRowCount="0" headerRowDxfId="134" dataDxfId="133" totalsRowDxfId="132">
  <tableColumns count="33">
    <tableColumn id="1" name="Nom :" totalsRowFunction="custom" headerRowDxfId="131" dataDxfId="130" totalsRowDxfId="129" headerRowCellStyle="20 % - Accent3">
      <calculatedColumnFormula>'Noms des employés'!B4</calculatedColumnFormula>
      <totalsRowFormula>NomMois&amp;" Total"</totalsRowFormula>
    </tableColumn>
    <tableColumn id="34" name="ETP" headerRowDxfId="128" dataDxfId="127" totalsRowDxfId="126" headerRowCellStyle="20 % - Accent3"/>
    <tableColumn id="2" name="1" totalsRowFunction="custom" headerRowDxfId="125" dataDxfId="124" totalsRowDxfId="123" dataCellStyle="Total">
      <totalsRowFormula>SUBTOTAL(103,#REF!)</totalsRowFormula>
    </tableColumn>
    <tableColumn id="3" name="2" totalsRowFunction="custom" headerRowDxfId="122" dataDxfId="121" totalsRowDxfId="120" dataCellStyle="Total">
      <totalsRowFormula>SUBTOTAL(103,#REF!)</totalsRowFormula>
    </tableColumn>
    <tableColumn id="4" name="3" totalsRowFunction="custom" headerRowDxfId="119" dataDxfId="118" totalsRowDxfId="117" dataCellStyle="Total">
      <totalsRowFormula>SUBTOTAL(103,#REF!)</totalsRowFormula>
    </tableColumn>
    <tableColumn id="5" name="4" totalsRowFunction="custom" headerRowDxfId="116" dataDxfId="115" totalsRowDxfId="114" dataCellStyle="Total">
      <totalsRowFormula>SUBTOTAL(103,#REF!)</totalsRowFormula>
    </tableColumn>
    <tableColumn id="6" name="5" totalsRowFunction="custom" headerRowDxfId="113" totalsRowDxfId="112" dataCellStyle="Total">
      <totalsRowFormula>SUBTOTAL(103,#REF!)</totalsRowFormula>
    </tableColumn>
    <tableColumn id="7" name="6" totalsRowFunction="custom" headerRowDxfId="111" dataDxfId="110" totalsRowDxfId="109" dataCellStyle="Total">
      <totalsRowFormula>SUBTOTAL(103,#REF!)</totalsRowFormula>
    </tableColumn>
    <tableColumn id="8" name="7" totalsRowFunction="custom" headerRowDxfId="108" dataDxfId="107" totalsRowDxfId="106" dataCellStyle="Total">
      <totalsRowFormula>SUBTOTAL(103,#REF!)</totalsRowFormula>
    </tableColumn>
    <tableColumn id="9" name="8" totalsRowFunction="custom" headerRowDxfId="105" dataDxfId="104" totalsRowDxfId="103" dataCellStyle="Total">
      <totalsRowFormula>SUBTOTAL(103,#REF!)</totalsRowFormula>
    </tableColumn>
    <tableColumn id="10" name="9" totalsRowFunction="custom" headerRowDxfId="102" dataDxfId="101" totalsRowDxfId="100" dataCellStyle="Total">
      <totalsRowFormula>SUBTOTAL(103,#REF!)</totalsRowFormula>
    </tableColumn>
    <tableColumn id="11" name="10" totalsRowFunction="custom" headerRowDxfId="99" dataDxfId="98" totalsRowDxfId="97" dataCellStyle="Total">
      <totalsRowFormula>SUBTOTAL(103,#REF!)</totalsRowFormula>
    </tableColumn>
    <tableColumn id="12" name="11" totalsRowFunction="custom" headerRowDxfId="96" dataDxfId="95" totalsRowDxfId="94" dataCellStyle="Total">
      <totalsRowFormula>SUBTOTAL(103,#REF!)</totalsRowFormula>
    </tableColumn>
    <tableColumn id="13" name="12" totalsRowFunction="custom" headerRowDxfId="93" dataDxfId="92" totalsRowDxfId="91" dataCellStyle="Total">
      <totalsRowFormula>SUBTOTAL(103,#REF!)</totalsRowFormula>
    </tableColumn>
    <tableColumn id="14" name="13" totalsRowFunction="custom" headerRowDxfId="90" dataDxfId="89" totalsRowDxfId="88" dataCellStyle="Total">
      <totalsRowFormula>SUBTOTAL(103,#REF!)</totalsRowFormula>
    </tableColumn>
    <tableColumn id="15" name="14" totalsRowFunction="custom" headerRowDxfId="87" dataDxfId="86" totalsRowDxfId="85" dataCellStyle="Total">
      <totalsRowFormula>SUBTOTAL(103,#REF!)</totalsRowFormula>
    </tableColumn>
    <tableColumn id="16" name="15" totalsRowFunction="custom" headerRowDxfId="84" dataDxfId="83" totalsRowDxfId="82" dataCellStyle="Total">
      <totalsRowFormula>SUBTOTAL(103,#REF!)</totalsRowFormula>
    </tableColumn>
    <tableColumn id="17" name="16" totalsRowFunction="custom" headerRowDxfId="81" dataDxfId="80" totalsRowDxfId="79" dataCellStyle="Total">
      <totalsRowFormula>SUBTOTAL(103,#REF!)</totalsRowFormula>
    </tableColumn>
    <tableColumn id="18" name="17" totalsRowFunction="custom" headerRowDxfId="78" dataDxfId="77" totalsRowDxfId="76" dataCellStyle="Total">
      <totalsRowFormula>SUBTOTAL(103,#REF!)</totalsRowFormula>
    </tableColumn>
    <tableColumn id="19" name="18" totalsRowFunction="custom" headerRowDxfId="75" dataDxfId="74" totalsRowDxfId="73" dataCellStyle="Total">
      <totalsRowFormula>SUBTOTAL(103,#REF!)</totalsRowFormula>
    </tableColumn>
    <tableColumn id="20" name="19" totalsRowFunction="custom" headerRowDxfId="72" dataDxfId="71" totalsRowDxfId="70" dataCellStyle="Total">
      <totalsRowFormula>SUBTOTAL(103,#REF!)</totalsRowFormula>
    </tableColumn>
    <tableColumn id="21" name="20" totalsRowFunction="custom" headerRowDxfId="69" dataDxfId="68" totalsRowDxfId="67" dataCellStyle="Total">
      <totalsRowFormula>SUBTOTAL(103,#REF!)</totalsRowFormula>
    </tableColumn>
    <tableColumn id="22" name="21" totalsRowFunction="custom" headerRowDxfId="66" dataDxfId="65" totalsRowDxfId="64" dataCellStyle="Total">
      <totalsRowFormula>SUBTOTAL(103,#REF!)</totalsRowFormula>
    </tableColumn>
    <tableColumn id="23" name="22" totalsRowFunction="custom" headerRowDxfId="63" dataDxfId="62" totalsRowDxfId="61" dataCellStyle="Total">
      <totalsRowFormula>SUBTOTAL(103,#REF!)</totalsRowFormula>
    </tableColumn>
    <tableColumn id="24" name="23" totalsRowFunction="custom" headerRowDxfId="60" dataDxfId="59" totalsRowDxfId="58" dataCellStyle="Total">
      <totalsRowFormula>SUBTOTAL(103,#REF!)</totalsRowFormula>
    </tableColumn>
    <tableColumn id="25" name="24" totalsRowFunction="custom" headerRowDxfId="57" dataDxfId="56" totalsRowDxfId="55" dataCellStyle="Total">
      <totalsRowFormula>SUBTOTAL(103,#REF!)</totalsRowFormula>
    </tableColumn>
    <tableColumn id="26" name="25" totalsRowFunction="custom" headerRowDxfId="54" dataDxfId="53" totalsRowDxfId="52" dataCellStyle="Total">
      <totalsRowFormula>SUBTOTAL(103,#REF!)</totalsRowFormula>
    </tableColumn>
    <tableColumn id="27" name="26" totalsRowFunction="custom" headerRowDxfId="51" dataDxfId="50" totalsRowDxfId="49" dataCellStyle="Total">
      <totalsRowFormula>SUBTOTAL(103,#REF!)</totalsRowFormula>
    </tableColumn>
    <tableColumn id="28" name="27" totalsRowFunction="custom" headerRowDxfId="48" dataDxfId="47" totalsRowDxfId="46" dataCellStyle="Total">
      <totalsRowFormula>SUBTOTAL(103,#REF!)</totalsRowFormula>
    </tableColumn>
    <tableColumn id="29" name="28" totalsRowFunction="custom" headerRowDxfId="45" dataDxfId="44" totalsRowDxfId="43" dataCellStyle="Total">
      <totalsRowFormula>SUBTOTAL(103,#REF!)</totalsRowFormula>
    </tableColumn>
    <tableColumn id="32" name="Colonne3" headerRowDxfId="42" dataDxfId="41" totalsRowDxfId="40" dataCellStyle="Total"/>
    <tableColumn id="31" name="Colonne2" headerRowDxfId="39" dataDxfId="38" totalsRowDxfId="37" dataCellStyle="Total"/>
    <tableColumn id="33" name="Total des jours de CA" totalsRowFunction="sum" headerRowDxfId="36" dataDxfId="35" totalsRowDxfId="34" headerRowCellStyle="20 % - Accent3" dataCellStyle="Total">
      <calculatedColumnFormula>COUNTIF(Février1215[[#This Row],[1]:[Colonne2]],"c")</calculatedColumnFormula>
    </tableColumn>
  </tableColumns>
  <tableStyleInfo name="Tableau des absences des employés" showFirstColumn="1" showLastColumn="1" showRowStripes="1" showColumnStripes="0"/>
  <extLst>
    <ext xmlns:x14="http://schemas.microsoft.com/office/spreadsheetml/2009/9/main" uri="{504A1905-F514-4f6f-8877-14C23A59335A}">
      <x14:table altTextSummary="Entrez les noms des employés et les dates d’absence. Enregistrez le motif d’absence à l’aide des clés figurant dans la ligne 12 : C=Congé, M=Maladie, P=Personnel, et deux espaces réservés pour des entrées personnalisées"/>
    </ext>
  </extLst>
</table>
</file>

<file path=xl/tables/table2.xml><?xml version="1.0" encoding="utf-8"?>
<table xmlns="http://schemas.openxmlformats.org/spreadsheetml/2006/main" id="13" name="NomEmployé" displayName="NomEmployé" ref="B3:B70" totalsRowShown="0" headerRowDxfId="31" dataDxfId="30" dataCellStyle="Employé">
  <autoFilter ref="B3:B70"/>
  <tableColumns count="1">
    <tableColumn id="1" name="Noms des employés" dataDxfId="29" dataCellStyle="Employé"/>
  </tableColumns>
  <tableStyleInfo name="Tableau des absences des employés" showFirstColumn="1" showLastColumn="1" showRowStripes="1" showColumnStripes="0"/>
  <extLst>
    <ext xmlns:x14="http://schemas.microsoft.com/office/spreadsheetml/2009/9/main" uri="{504A1905-F514-4f6f-8877-14C23A59335A}">
      <x14:table altTextSummary="Entrez les noms des employés dans ce tableau. Ces noms sont utilisés en tant qu’options dans la colonne B du calendrier des absences de chaque mois."/>
    </ext>
  </extLst>
</table>
</file>

<file path=xl/tables/table3.xml><?xml version="1.0" encoding="utf-8"?>
<table xmlns="http://schemas.openxmlformats.org/spreadsheetml/2006/main" id="1" name="Tableau1" displayName="Tableau1" ref="D3:D72" headerRowDxfId="28" dataDxfId="27" totalsRowDxfId="26">
  <autoFilter ref="D3:D72"/>
  <tableColumns count="1">
    <tableColumn id="1" name="ETP" totalsRowFunction="count" dataDxfId="25" totalsRowDxfId="24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H3:I8" totalsRowShown="0" headerRowDxfId="23">
  <autoFilter ref="H3:I8"/>
  <tableColumns count="2">
    <tableColumn id="1" name="date de début" dataDxfId="22"/>
    <tableColumn id="2" name="date de fin" dataDxfId="21"/>
  </tableColumns>
  <tableStyleInfo name="TableStyleLight3" showFirstColumn="0" showLastColumn="0" showRowStripes="1" showColumnStripes="0"/>
</table>
</file>

<file path=xl/tables/table5.xml><?xml version="1.0" encoding="utf-8"?>
<table xmlns="http://schemas.openxmlformats.org/spreadsheetml/2006/main" id="4" name="Tableau4feries" displayName="Tableau4feries" ref="D1:E12" totalsRowShown="0" headerRowDxfId="20" headerRowBorderDxfId="19" tableBorderDxfId="18" totalsRowBorderDxfId="17">
  <autoFilter ref="D1:E12"/>
  <tableColumns count="2">
    <tableColumn id="1" name="Dates" dataDxfId="16"/>
    <tableColumn id="2" name="Jour Fériés" dataDxfId="15"/>
  </tableColumns>
  <tableStyleInfo name="Tableau des absences des employés" showFirstColumn="0" showLastColumn="0" showRowStripes="1" showColumnStripes="0"/>
</table>
</file>

<file path=xl/tables/table6.xml><?xml version="1.0" encoding="utf-8"?>
<table xmlns="http://schemas.openxmlformats.org/spreadsheetml/2006/main" id="7" name="mois" displayName="mois" ref="G2:G14" totalsRowShown="0">
  <autoFilter ref="G2:G14"/>
  <tableColumns count="1">
    <tableColumn id="1" name="mois :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9" name="code" displayName="code" ref="I2:I11" totalsRowShown="0" dataDxfId="14">
  <autoFilter ref="I2:I11"/>
  <tableColumns count="1">
    <tableColumn id="1" name="code" dataDxfId="1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Personnalisé 11">
      <a:dk1>
        <a:sysClr val="windowText" lastClr="000000"/>
      </a:dk1>
      <a:lt1>
        <a:sysClr val="window" lastClr="FFFFFF"/>
      </a:lt1>
      <a:dk2>
        <a:srgbClr val="4B180E"/>
      </a:dk2>
      <a:lt2>
        <a:srgbClr val="F1F2E8"/>
      </a:lt2>
      <a:accent1>
        <a:srgbClr val="A53423"/>
      </a:accent1>
      <a:accent2>
        <a:srgbClr val="92D050"/>
      </a:accent2>
      <a:accent3>
        <a:srgbClr val="9BB05D"/>
      </a:accent3>
      <a:accent4>
        <a:srgbClr val="CC9900"/>
      </a:accent4>
      <a:accent5>
        <a:srgbClr val="3B4C83"/>
      </a:accent5>
      <a:accent6>
        <a:srgbClr val="D0D2D3"/>
      </a:accent6>
      <a:hlink>
        <a:srgbClr val="4F66AF"/>
      </a:hlink>
      <a:folHlink>
        <a:srgbClr val="FF0000"/>
      </a:folHlink>
    </a:clrScheme>
    <a:fontScheme name="Employee Absence Schedule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>
    <tabColor theme="2" tint="-0.249977111117893"/>
    <pageSetUpPr fitToPage="1"/>
  </sheetPr>
  <dimension ref="B1:AL72"/>
  <sheetViews>
    <sheetView showGridLines="0" tabSelected="1" topLeftCell="N1" workbookViewId="0">
      <selection activeCell="AL6" sqref="AL6"/>
    </sheetView>
  </sheetViews>
  <sheetFormatPr baseColWidth="10" defaultColWidth="9.1796875" defaultRowHeight="30" customHeight="1"/>
  <cols>
    <col min="2" max="2" width="25.7265625" style="4" customWidth="1"/>
    <col min="3" max="3" width="6.453125" style="4" customWidth="1"/>
    <col min="4" max="4" width="4.26953125" style="4" customWidth="1"/>
    <col min="5" max="33" width="4.7265625" style="4" customWidth="1"/>
    <col min="34" max="34" width="17.54296875" style="4" customWidth="1"/>
    <col min="35" max="35" width="5.90625" customWidth="1"/>
    <col min="36" max="36" width="12.453125" customWidth="1"/>
    <col min="38" max="38" width="9.54296875" bestFit="1" customWidth="1"/>
  </cols>
  <sheetData>
    <row r="1" spans="2:38" ht="50.15" customHeight="1">
      <c r="B1" s="53" t="s">
        <v>38</v>
      </c>
      <c r="C1" s="78">
        <f>réglage!A8</f>
        <v>43271</v>
      </c>
      <c r="D1" s="78"/>
      <c r="H1" s="5" t="s">
        <v>47</v>
      </c>
      <c r="AC1" s="79">
        <f ca="1">TODAY()</f>
        <v>43269</v>
      </c>
      <c r="AD1" s="79"/>
      <c r="AE1" s="79"/>
      <c r="AF1" s="52"/>
      <c r="AG1" s="52"/>
      <c r="AH1" s="85" t="s">
        <v>63</v>
      </c>
      <c r="AI1" s="83">
        <v>4</v>
      </c>
    </row>
    <row r="2" spans="2:38" ht="15" customHeight="1">
      <c r="B2" s="66" t="s">
        <v>52</v>
      </c>
      <c r="C2" s="6"/>
      <c r="D2" s="2" t="s">
        <v>1</v>
      </c>
      <c r="E2" s="80" t="s">
        <v>50</v>
      </c>
      <c r="F2" s="80"/>
      <c r="G2" s="80"/>
      <c r="H2" s="64" t="s">
        <v>46</v>
      </c>
      <c r="I2" s="80" t="s">
        <v>51</v>
      </c>
      <c r="J2" s="80"/>
      <c r="K2" s="80"/>
      <c r="L2" s="65" t="s">
        <v>14</v>
      </c>
      <c r="M2" s="80" t="s">
        <v>15</v>
      </c>
      <c r="N2" s="80"/>
      <c r="O2" s="80"/>
      <c r="P2" s="67" t="s">
        <v>40</v>
      </c>
      <c r="Q2" s="80" t="s">
        <v>53</v>
      </c>
      <c r="R2" s="80"/>
      <c r="S2" s="80"/>
      <c r="T2" s="68" t="s">
        <v>41</v>
      </c>
      <c r="U2" s="80" t="s">
        <v>54</v>
      </c>
      <c r="V2" s="80"/>
      <c r="W2" s="80"/>
      <c r="AH2" s="82" t="s">
        <v>62</v>
      </c>
      <c r="AI2" s="84">
        <f>SUMPRODUCT((D6:AG6=AI1)*(D8:AG68="ca"))</f>
        <v>6</v>
      </c>
    </row>
    <row r="3" spans="2:38" ht="15" customHeight="1">
      <c r="AH3" s="7"/>
    </row>
    <row r="4" spans="2:38" ht="30" customHeight="1">
      <c r="B4" s="75">
        <v>1</v>
      </c>
      <c r="C4" s="51"/>
      <c r="D4" s="77" t="s">
        <v>47</v>
      </c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51">
        <f>An</f>
        <v>2018</v>
      </c>
    </row>
    <row r="5" spans="2:38" ht="30" customHeight="1">
      <c r="B5" s="69" t="s">
        <v>0</v>
      </c>
      <c r="C5" s="51"/>
      <c r="D5" s="50">
        <f xml:space="preserve"> DATE(AH4,$B$4, D7)</f>
        <v>43101</v>
      </c>
      <c r="E5" s="50">
        <f t="shared" ref="E5:AG5" si="0" xml:space="preserve"> DATE(AI4,$B$4, E7)</f>
        <v>2</v>
      </c>
      <c r="F5" s="50">
        <f t="shared" si="0"/>
        <v>3</v>
      </c>
      <c r="G5" s="50">
        <f t="shared" si="0"/>
        <v>4</v>
      </c>
      <c r="H5" s="50">
        <f t="shared" si="0"/>
        <v>5</v>
      </c>
      <c r="I5" s="50">
        <f t="shared" si="0"/>
        <v>6</v>
      </c>
      <c r="J5" s="50">
        <f t="shared" si="0"/>
        <v>7</v>
      </c>
      <c r="K5" s="50">
        <f t="shared" si="0"/>
        <v>8</v>
      </c>
      <c r="L5" s="50">
        <f t="shared" si="0"/>
        <v>9</v>
      </c>
      <c r="M5" s="50">
        <f t="shared" si="0"/>
        <v>10</v>
      </c>
      <c r="N5" s="50">
        <f t="shared" si="0"/>
        <v>11</v>
      </c>
      <c r="O5" s="50">
        <f t="shared" si="0"/>
        <v>12</v>
      </c>
      <c r="P5" s="50">
        <f t="shared" si="0"/>
        <v>13</v>
      </c>
      <c r="Q5" s="50">
        <f t="shared" si="0"/>
        <v>14</v>
      </c>
      <c r="R5" s="50">
        <f t="shared" si="0"/>
        <v>15</v>
      </c>
      <c r="S5" s="50">
        <f t="shared" si="0"/>
        <v>16</v>
      </c>
      <c r="T5" s="50">
        <f t="shared" si="0"/>
        <v>17</v>
      </c>
      <c r="U5" s="50">
        <f t="shared" si="0"/>
        <v>18</v>
      </c>
      <c r="V5" s="50">
        <f t="shared" si="0"/>
        <v>19</v>
      </c>
      <c r="W5" s="50">
        <f t="shared" si="0"/>
        <v>20</v>
      </c>
      <c r="X5" s="50">
        <f t="shared" si="0"/>
        <v>21</v>
      </c>
      <c r="Y5" s="50">
        <f t="shared" si="0"/>
        <v>22</v>
      </c>
      <c r="Z5" s="50">
        <f t="shared" si="0"/>
        <v>23</v>
      </c>
      <c r="AA5" s="50">
        <f t="shared" si="0"/>
        <v>24</v>
      </c>
      <c r="AB5" s="50">
        <f t="shared" si="0"/>
        <v>25</v>
      </c>
      <c r="AC5" s="50">
        <f t="shared" si="0"/>
        <v>26</v>
      </c>
      <c r="AD5" s="50">
        <f t="shared" si="0"/>
        <v>27</v>
      </c>
      <c r="AE5" s="50">
        <f t="shared" si="0"/>
        <v>28</v>
      </c>
      <c r="AF5" s="50">
        <f t="shared" si="0"/>
        <v>29</v>
      </c>
      <c r="AG5" s="50">
        <f t="shared" si="0"/>
        <v>30</v>
      </c>
      <c r="AH5" s="51"/>
    </row>
    <row r="6" spans="2:38" ht="30" customHeight="1">
      <c r="B6" s="69"/>
      <c r="C6" s="76" t="s">
        <v>55</v>
      </c>
      <c r="D6" s="74">
        <f>WEEKNUM(D5,2)</f>
        <v>1</v>
      </c>
      <c r="E6" s="74">
        <f t="shared" ref="E6:AG6" si="1">WEEKNUM(E5,2)</f>
        <v>2</v>
      </c>
      <c r="F6" s="74">
        <f t="shared" si="1"/>
        <v>2</v>
      </c>
      <c r="G6" s="74">
        <f t="shared" si="1"/>
        <v>2</v>
      </c>
      <c r="H6" s="74">
        <f t="shared" si="1"/>
        <v>2</v>
      </c>
      <c r="I6" s="74">
        <f t="shared" si="1"/>
        <v>2</v>
      </c>
      <c r="J6" s="74">
        <f t="shared" si="1"/>
        <v>2</v>
      </c>
      <c r="K6" s="74">
        <f t="shared" si="1"/>
        <v>2</v>
      </c>
      <c r="L6" s="74">
        <f t="shared" si="1"/>
        <v>3</v>
      </c>
      <c r="M6" s="74">
        <f t="shared" si="1"/>
        <v>3</v>
      </c>
      <c r="N6" s="74">
        <f t="shared" si="1"/>
        <v>3</v>
      </c>
      <c r="O6" s="74">
        <f t="shared" si="1"/>
        <v>3</v>
      </c>
      <c r="P6" s="74">
        <f t="shared" si="1"/>
        <v>3</v>
      </c>
      <c r="Q6" s="74">
        <f t="shared" si="1"/>
        <v>3</v>
      </c>
      <c r="R6" s="74">
        <f t="shared" si="1"/>
        <v>3</v>
      </c>
      <c r="S6" s="74">
        <f t="shared" si="1"/>
        <v>4</v>
      </c>
      <c r="T6" s="74">
        <f t="shared" si="1"/>
        <v>4</v>
      </c>
      <c r="U6" s="74">
        <f t="shared" si="1"/>
        <v>4</v>
      </c>
      <c r="V6" s="74">
        <f t="shared" si="1"/>
        <v>4</v>
      </c>
      <c r="W6" s="74">
        <f t="shared" si="1"/>
        <v>4</v>
      </c>
      <c r="X6" s="74">
        <f t="shared" si="1"/>
        <v>4</v>
      </c>
      <c r="Y6" s="74">
        <f t="shared" si="1"/>
        <v>4</v>
      </c>
      <c r="Z6" s="74">
        <f t="shared" si="1"/>
        <v>5</v>
      </c>
      <c r="AA6" s="74">
        <f t="shared" si="1"/>
        <v>5</v>
      </c>
      <c r="AB6" s="74">
        <f t="shared" si="1"/>
        <v>5</v>
      </c>
      <c r="AC6" s="74">
        <f t="shared" si="1"/>
        <v>5</v>
      </c>
      <c r="AD6" s="74">
        <f t="shared" si="1"/>
        <v>5</v>
      </c>
      <c r="AE6" s="74">
        <f t="shared" si="1"/>
        <v>5</v>
      </c>
      <c r="AF6" s="74">
        <f t="shared" si="1"/>
        <v>5</v>
      </c>
      <c r="AG6" s="74">
        <f t="shared" si="1"/>
        <v>6</v>
      </c>
      <c r="AH6" s="56"/>
    </row>
    <row r="7" spans="2:38" ht="18.75" customHeight="1">
      <c r="B7" s="51"/>
      <c r="C7" s="51"/>
      <c r="D7" s="62">
        <v>1</v>
      </c>
      <c r="E7" s="62">
        <v>2</v>
      </c>
      <c r="F7" s="62">
        <v>3</v>
      </c>
      <c r="G7" s="62">
        <v>4</v>
      </c>
      <c r="H7" s="62">
        <v>5</v>
      </c>
      <c r="I7" s="62">
        <v>6</v>
      </c>
      <c r="J7" s="62">
        <v>7</v>
      </c>
      <c r="K7" s="62">
        <v>8</v>
      </c>
      <c r="L7" s="62">
        <v>9</v>
      </c>
      <c r="M7" s="62">
        <v>10</v>
      </c>
      <c r="N7" s="62">
        <v>11</v>
      </c>
      <c r="O7" s="62">
        <v>12</v>
      </c>
      <c r="P7" s="62">
        <v>13</v>
      </c>
      <c r="Q7" s="62">
        <v>14</v>
      </c>
      <c r="R7" s="62">
        <v>15</v>
      </c>
      <c r="S7" s="62">
        <v>16</v>
      </c>
      <c r="T7" s="62">
        <v>17</v>
      </c>
      <c r="U7" s="62">
        <v>18</v>
      </c>
      <c r="V7" s="62">
        <v>19</v>
      </c>
      <c r="W7" s="62">
        <v>20</v>
      </c>
      <c r="X7" s="62">
        <v>21</v>
      </c>
      <c r="Y7" s="62">
        <v>22</v>
      </c>
      <c r="Z7" s="62">
        <v>23</v>
      </c>
      <c r="AA7" s="62">
        <v>24</v>
      </c>
      <c r="AB7" s="62">
        <v>25</v>
      </c>
      <c r="AC7" s="62">
        <v>26</v>
      </c>
      <c r="AD7" s="62">
        <v>27</v>
      </c>
      <c r="AE7" s="62">
        <v>28</v>
      </c>
      <c r="AF7" s="62">
        <v>29</v>
      </c>
      <c r="AG7" s="62">
        <v>30</v>
      </c>
      <c r="AH7" s="70" t="s">
        <v>16</v>
      </c>
      <c r="AI7" s="71"/>
    </row>
    <row r="8" spans="2:38" ht="30" customHeight="1">
      <c r="B8" s="9" t="str">
        <f>'Noms des employés'!B4</f>
        <v>employé1</v>
      </c>
      <c r="C8" s="54">
        <f>'Noms des employés'!D4</f>
        <v>0.8</v>
      </c>
      <c r="D8" s="25"/>
      <c r="E8" s="1" t="s">
        <v>41</v>
      </c>
      <c r="F8" s="1"/>
      <c r="G8" s="1"/>
      <c r="H8" s="1" t="s">
        <v>39</v>
      </c>
      <c r="I8" s="1"/>
      <c r="J8" s="1"/>
      <c r="K8" s="1"/>
      <c r="L8" s="1"/>
      <c r="M8" s="1" t="s">
        <v>1</v>
      </c>
      <c r="N8" s="1" t="s">
        <v>1</v>
      </c>
      <c r="O8" s="1" t="s">
        <v>1</v>
      </c>
      <c r="P8" s="1" t="s">
        <v>1</v>
      </c>
      <c r="Q8" s="1" t="s">
        <v>1</v>
      </c>
      <c r="R8" s="1"/>
      <c r="S8" s="1"/>
      <c r="T8" s="1" t="s">
        <v>1</v>
      </c>
      <c r="U8" s="1" t="s">
        <v>1</v>
      </c>
      <c r="V8" s="1" t="s">
        <v>39</v>
      </c>
      <c r="W8" s="1" t="s">
        <v>39</v>
      </c>
      <c r="X8" s="1" t="s">
        <v>39</v>
      </c>
      <c r="Y8" s="1" t="s">
        <v>39</v>
      </c>
      <c r="Z8" s="1"/>
      <c r="AA8" s="1"/>
      <c r="AB8" s="1"/>
      <c r="AC8" s="1"/>
      <c r="AD8" s="1"/>
      <c r="AE8" s="1"/>
      <c r="AF8" s="1"/>
      <c r="AG8" s="1"/>
      <c r="AH8" s="3">
        <f>COUNTIF(Février1215[[#This Row],[1]:[Colonne2]],"c")</f>
        <v>7</v>
      </c>
      <c r="AL8" s="73"/>
    </row>
    <row r="9" spans="2:38" ht="30" customHeight="1">
      <c r="B9" s="9" t="str">
        <f>'Noms des employés'!B5</f>
        <v>employé2</v>
      </c>
      <c r="C9" s="54">
        <f>'Noms des employés'!D5</f>
        <v>0.5</v>
      </c>
      <c r="D9" s="1"/>
      <c r="E9" s="1" t="s">
        <v>39</v>
      </c>
      <c r="F9" s="1"/>
      <c r="G9" s="1"/>
      <c r="H9" s="1"/>
      <c r="I9" s="1"/>
      <c r="J9" s="1"/>
      <c r="K9" s="1" t="s">
        <v>43</v>
      </c>
      <c r="L9" s="1" t="s">
        <v>41</v>
      </c>
      <c r="M9" s="1" t="s">
        <v>44</v>
      </c>
      <c r="N9" s="1" t="s">
        <v>43</v>
      </c>
      <c r="O9" s="1" t="s">
        <v>46</v>
      </c>
      <c r="P9" s="1" t="s">
        <v>14</v>
      </c>
      <c r="Q9" s="1" t="s">
        <v>40</v>
      </c>
      <c r="R9" s="1" t="s">
        <v>45</v>
      </c>
      <c r="S9" s="1"/>
      <c r="T9" s="1" t="s">
        <v>46</v>
      </c>
      <c r="U9" s="1" t="s">
        <v>46</v>
      </c>
      <c r="V9" s="1"/>
      <c r="W9" s="1" t="s">
        <v>39</v>
      </c>
      <c r="X9" s="1"/>
      <c r="Y9" s="1"/>
      <c r="Z9" s="1"/>
      <c r="AA9" s="1"/>
      <c r="AB9" s="1"/>
      <c r="AC9" s="1"/>
      <c r="AD9" s="1"/>
      <c r="AE9" s="1"/>
      <c r="AF9" s="1"/>
      <c r="AG9" s="1"/>
      <c r="AH9" s="3">
        <f>COUNTIF(Février1215[[#This Row],[1]:[Colonne2]],"c")</f>
        <v>0</v>
      </c>
    </row>
    <row r="10" spans="2:38" ht="30" customHeight="1">
      <c r="B10" s="9" t="str">
        <f>'Noms des employés'!B6</f>
        <v>employé3</v>
      </c>
      <c r="C10" s="54">
        <f>'Noms des employés'!D6</f>
        <v>1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 t="s">
        <v>46</v>
      </c>
      <c r="U10" s="1"/>
      <c r="V10" s="1"/>
      <c r="W10" s="1"/>
      <c r="X10" s="1" t="s">
        <v>39</v>
      </c>
      <c r="Y10" s="1"/>
      <c r="Z10" s="1"/>
      <c r="AA10" s="1"/>
      <c r="AB10" s="1"/>
      <c r="AC10" s="1"/>
      <c r="AD10" s="1"/>
      <c r="AE10" s="1"/>
      <c r="AF10" s="1"/>
      <c r="AG10" s="1"/>
      <c r="AH10" s="3">
        <f>COUNTIF(Février1215[[#This Row],[1]:[Colonne2]],"c")</f>
        <v>0</v>
      </c>
    </row>
    <row r="11" spans="2:38" ht="30" customHeight="1">
      <c r="B11" s="9" t="str">
        <f>'Noms des employés'!B7</f>
        <v>employé4</v>
      </c>
      <c r="C11" s="54">
        <f>'Noms des employés'!D7</f>
        <v>0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 t="s">
        <v>1</v>
      </c>
      <c r="P11" s="1"/>
      <c r="Q11" s="1"/>
      <c r="R11" s="1"/>
      <c r="S11" s="1"/>
      <c r="T11" s="1" t="s">
        <v>46</v>
      </c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3">
        <f>COUNTIF(Février1215[[#This Row],[1]:[Colonne2]],"c")</f>
        <v>1</v>
      </c>
    </row>
    <row r="12" spans="2:38" ht="30" customHeight="1">
      <c r="B12" s="9" t="str">
        <f>'Noms des employés'!B8</f>
        <v>employé5</v>
      </c>
      <c r="C12" s="54">
        <f>'Noms des employés'!D8</f>
        <v>1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3">
        <f>COUNTIF(Février1215[[#This Row],[1]:[Colonne2]],"c")</f>
        <v>0</v>
      </c>
    </row>
    <row r="13" spans="2:38" ht="30" customHeight="1">
      <c r="B13" s="9" t="str">
        <f>'Noms des employés'!B9</f>
        <v>employé6</v>
      </c>
      <c r="C13" s="54">
        <f>'Noms des employés'!D9</f>
        <v>1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3">
        <f>COUNTIF(Février1215[[#This Row],[1]:[Colonne2]],"c")</f>
        <v>0</v>
      </c>
    </row>
    <row r="14" spans="2:38" ht="30" customHeight="1">
      <c r="B14" s="9">
        <f>'Noms des employés'!B10</f>
        <v>0</v>
      </c>
      <c r="C14" s="54">
        <f>'Noms des employés'!D10</f>
        <v>0</v>
      </c>
      <c r="D14" s="60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6">
        <f>COUNTIF(Février1215[[#This Row],[1]:[Colonne2]],"c")</f>
        <v>0</v>
      </c>
    </row>
    <row r="15" spans="2:38" ht="30" customHeight="1">
      <c r="B15" s="9">
        <f>'Noms des employés'!B11</f>
        <v>0</v>
      </c>
      <c r="C15" s="54">
        <f>'Noms des employés'!D11</f>
        <v>0</v>
      </c>
      <c r="D15" s="60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6">
        <f>COUNTIF(Février1215[[#This Row],[1]:[Colonne2]],"c")</f>
        <v>0</v>
      </c>
    </row>
    <row r="16" spans="2:38" ht="30" customHeight="1">
      <c r="B16" s="9">
        <f>'Noms des employés'!B12</f>
        <v>0</v>
      </c>
      <c r="C16" s="54">
        <f>'Noms des employés'!D12</f>
        <v>1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6">
        <f>COUNTIF(Février1215[[#This Row],[1]:[Colonne2]],"c")</f>
        <v>0</v>
      </c>
    </row>
    <row r="17" spans="2:34" ht="30" customHeight="1">
      <c r="B17" s="9">
        <f>'Noms des employés'!B13</f>
        <v>0</v>
      </c>
      <c r="C17" s="54">
        <f>'Noms des employés'!D13</f>
        <v>0.66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6">
        <f>COUNTIF(Février1215[[#This Row],[1]:[Colonne2]],"c")</f>
        <v>0</v>
      </c>
    </row>
    <row r="18" spans="2:34" ht="30" customHeight="1">
      <c r="B18" s="9">
        <f>'Noms des employés'!B14</f>
        <v>0</v>
      </c>
      <c r="C18" s="54">
        <f>'Noms des employés'!D14</f>
        <v>0.74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6">
        <f>COUNTIF(Février1215[[#This Row],[1]:[Colonne2]],"c")</f>
        <v>0</v>
      </c>
    </row>
    <row r="19" spans="2:34" ht="30" customHeight="1">
      <c r="B19" s="9">
        <f>'Noms des employés'!B15</f>
        <v>0</v>
      </c>
      <c r="C19" s="54">
        <f>'Noms des employés'!D15</f>
        <v>0.8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6">
        <f>COUNTIF(Février1215[[#This Row],[1]:[Colonne2]],"c")</f>
        <v>0</v>
      </c>
    </row>
    <row r="20" spans="2:34" ht="30" customHeight="1">
      <c r="B20" s="9">
        <f>'Noms des employés'!B16</f>
        <v>0</v>
      </c>
      <c r="C20" s="54">
        <f>'Noms des employés'!D16</f>
        <v>0.8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6">
        <f>COUNTIF(Février1215[[#This Row],[1]:[Colonne2]],"c")</f>
        <v>0</v>
      </c>
    </row>
    <row r="21" spans="2:34" ht="30" customHeight="1">
      <c r="B21" s="9">
        <f>'Noms des employés'!B17</f>
        <v>0</v>
      </c>
      <c r="C21" s="54">
        <f>'Noms des employés'!D17</f>
        <v>0.8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6">
        <f>COUNTIF(Février1215[[#This Row],[1]:[Colonne2]],"c")</f>
        <v>0</v>
      </c>
    </row>
    <row r="22" spans="2:34" ht="30" customHeight="1">
      <c r="B22" s="9">
        <f>'Noms des employés'!B18</f>
        <v>0</v>
      </c>
      <c r="C22" s="54">
        <f>'Noms des employés'!D18</f>
        <v>0.8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6">
        <f>COUNTIF(Février1215[[#This Row],[1]:[Colonne2]],"c")</f>
        <v>0</v>
      </c>
    </row>
    <row r="23" spans="2:34" ht="30" customHeight="1">
      <c r="B23" s="9">
        <f>'Noms des employés'!B19</f>
        <v>0</v>
      </c>
      <c r="C23" s="54">
        <f>'Noms des employés'!D19</f>
        <v>0.8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6">
        <f>COUNTIF(Février1215[[#This Row],[1]:[Colonne2]],"c")</f>
        <v>0</v>
      </c>
    </row>
    <row r="24" spans="2:34" ht="30" customHeight="1">
      <c r="B24" s="9">
        <f>'Noms des employés'!B20</f>
        <v>0</v>
      </c>
      <c r="C24" s="54">
        <f>'Noms des employés'!D20</f>
        <v>0.5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6">
        <f>COUNTIF(Février1215[[#This Row],[1]:[Colonne2]],"c")</f>
        <v>0</v>
      </c>
    </row>
    <row r="25" spans="2:34" ht="30" customHeight="1">
      <c r="B25" s="9">
        <f>'Noms des employés'!B21</f>
        <v>0</v>
      </c>
      <c r="C25" s="54">
        <f>'Noms des employés'!D21</f>
        <v>0.63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6">
        <f>COUNTIF(Février1215[[#This Row],[1]:[Colonne2]],"c")</f>
        <v>0</v>
      </c>
    </row>
    <row r="26" spans="2:34" ht="30" customHeight="1">
      <c r="B26" s="9">
        <f>'Noms des employés'!B22</f>
        <v>0</v>
      </c>
      <c r="C26" s="54">
        <f>'Noms des employés'!D22</f>
        <v>1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6">
        <f>COUNTIF(Février1215[[#This Row],[1]:[Colonne2]],"c")</f>
        <v>0</v>
      </c>
    </row>
    <row r="27" spans="2:34" ht="30" customHeight="1">
      <c r="B27" s="9">
        <f>'Noms des employés'!B23</f>
        <v>0</v>
      </c>
      <c r="C27" s="54">
        <f>'Noms des employés'!D23</f>
        <v>0.8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6">
        <f>COUNTIF(Février1215[[#This Row],[1]:[Colonne2]],"c")</f>
        <v>0</v>
      </c>
    </row>
    <row r="28" spans="2:34" ht="30" customHeight="1">
      <c r="B28" s="9">
        <f>'Noms des employés'!B24</f>
        <v>0</v>
      </c>
      <c r="C28" s="54">
        <f>'Noms des employés'!D24</f>
        <v>0.8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6">
        <f>COUNTIF(Février1215[[#This Row],[1]:[Colonne2]],"c")</f>
        <v>0</v>
      </c>
    </row>
    <row r="29" spans="2:34" ht="30" customHeight="1">
      <c r="B29" s="9">
        <f>'Noms des employés'!B25</f>
        <v>0</v>
      </c>
      <c r="C29" s="54">
        <f>'Noms des employés'!D25</f>
        <v>0.8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6">
        <f>COUNTIF(Février1215[[#This Row],[1]:[Colonne2]],"c")</f>
        <v>0</v>
      </c>
    </row>
    <row r="30" spans="2:34" ht="30" customHeight="1">
      <c r="B30" s="9">
        <f>'Noms des employés'!B26</f>
        <v>0</v>
      </c>
      <c r="C30" s="54">
        <f>'Noms des employés'!D26</f>
        <v>1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6">
        <f>COUNTIF(Février1215[[#This Row],[1]:[Colonne2]],"c")</f>
        <v>0</v>
      </c>
    </row>
    <row r="31" spans="2:34" ht="30" customHeight="1">
      <c r="B31" s="9">
        <f>'Noms des employés'!B27</f>
        <v>0</v>
      </c>
      <c r="C31" s="54">
        <f>'Noms des employés'!D27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6">
        <f>COUNTIF(Février1215[[#This Row],[1]:[Colonne2]],"c")</f>
        <v>0</v>
      </c>
    </row>
    <row r="32" spans="2:34" ht="30" customHeight="1">
      <c r="B32" s="9">
        <f>'Noms des employés'!B28</f>
        <v>0</v>
      </c>
      <c r="C32" s="54">
        <f>'Noms des employés'!D28</f>
        <v>0.8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6">
        <f>COUNTIF(Février1215[[#This Row],[1]:[Colonne2]],"c")</f>
        <v>0</v>
      </c>
    </row>
    <row r="33" spans="2:34" ht="30" customHeight="1">
      <c r="B33" s="9">
        <f>'Noms des employés'!B29</f>
        <v>0</v>
      </c>
      <c r="C33" s="54">
        <f>'Noms des employés'!D29</f>
        <v>1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6">
        <f>COUNTIF(Février1215[[#This Row],[1]:[Colonne2]],"c")</f>
        <v>0</v>
      </c>
    </row>
    <row r="34" spans="2:34" ht="30" customHeight="1">
      <c r="B34" s="9">
        <f>'Noms des employés'!B30</f>
        <v>0</v>
      </c>
      <c r="C34" s="54">
        <f>'Noms des employés'!D30</f>
        <v>0.8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6">
        <f>COUNTIF(Février1215[[#This Row],[1]:[Colonne2]],"c")</f>
        <v>0</v>
      </c>
    </row>
    <row r="35" spans="2:34" ht="30" customHeight="1">
      <c r="B35" s="9">
        <f>'Noms des employés'!B31</f>
        <v>0</v>
      </c>
      <c r="C35" s="54">
        <f>'Noms des employés'!D31</f>
        <v>0.75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6">
        <f>COUNTIF(Février1215[[#This Row],[1]:[Colonne2]],"c")</f>
        <v>0</v>
      </c>
    </row>
    <row r="36" spans="2:34" ht="30" customHeight="1">
      <c r="B36" s="9">
        <f>'Noms des employés'!B32</f>
        <v>0</v>
      </c>
      <c r="C36" s="54">
        <f>'Noms des employés'!D32</f>
        <v>0.73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6">
        <f>COUNTIF(Février1215[[#This Row],[1]:[Colonne2]],"c")</f>
        <v>0</v>
      </c>
    </row>
    <row r="37" spans="2:34" ht="30" customHeight="1">
      <c r="B37" s="9">
        <f>'Noms des employés'!B33</f>
        <v>0</v>
      </c>
      <c r="C37" s="54">
        <f>'Noms des employés'!D33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6">
        <f>COUNTIF(Février1215[[#This Row],[1]:[Colonne2]],"c")</f>
        <v>0</v>
      </c>
    </row>
    <row r="38" spans="2:34" ht="30" customHeight="1">
      <c r="B38" s="9">
        <f>'Noms des employés'!B34</f>
        <v>0</v>
      </c>
      <c r="C38" s="54">
        <f>'Noms des employés'!D34</f>
        <v>0.5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6">
        <f>COUNTIF(Février1215[[#This Row],[1]:[Colonne2]],"c")</f>
        <v>0</v>
      </c>
    </row>
    <row r="39" spans="2:34" ht="30" customHeight="1">
      <c r="B39" s="9">
        <f>'Noms des employés'!B35</f>
        <v>0</v>
      </c>
      <c r="C39" s="54">
        <f>'Noms des employés'!D35</f>
        <v>0.75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6">
        <f>COUNTIF(Février1215[[#This Row],[1]:[Colonne2]],"c")</f>
        <v>0</v>
      </c>
    </row>
    <row r="40" spans="2:34" ht="30" customHeight="1">
      <c r="B40" s="9">
        <f>'Noms des employés'!B36</f>
        <v>0</v>
      </c>
      <c r="C40" s="54">
        <f>'Noms des employés'!D36</f>
        <v>1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6">
        <f>COUNTIF(Février1215[[#This Row],[1]:[Colonne2]],"c")</f>
        <v>0</v>
      </c>
    </row>
    <row r="41" spans="2:34" ht="30" customHeight="1">
      <c r="B41" s="9">
        <f>'Noms des employés'!B37</f>
        <v>0</v>
      </c>
      <c r="C41" s="54">
        <f>'Noms des employés'!D37</f>
        <v>0.84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6">
        <f>COUNTIF(Février1215[[#This Row],[1]:[Colonne2]],"c")</f>
        <v>0</v>
      </c>
    </row>
    <row r="42" spans="2:34" ht="30" customHeight="1">
      <c r="B42" s="9">
        <f>'Noms des employés'!B38</f>
        <v>0</v>
      </c>
      <c r="C42" s="54">
        <f>'Noms des employés'!D38</f>
        <v>0.5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6">
        <f>COUNTIF(Février1215[[#This Row],[1]:[Colonne2]],"c")</f>
        <v>0</v>
      </c>
    </row>
    <row r="43" spans="2:34" ht="30" customHeight="1">
      <c r="B43" s="9">
        <f>'Noms des employés'!B39</f>
        <v>0</v>
      </c>
      <c r="C43" s="54">
        <f>'Noms des employés'!D39</f>
        <v>0.8</v>
      </c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6">
        <f>COUNTIF(Février1215[[#This Row],[1]:[Colonne2]],"c")</f>
        <v>0</v>
      </c>
    </row>
    <row r="44" spans="2:34" ht="30" customHeight="1">
      <c r="B44" s="9">
        <f>'Noms des employés'!B40</f>
        <v>0</v>
      </c>
      <c r="C44" s="54">
        <f>'Noms des employés'!D40</f>
        <v>1</v>
      </c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6">
        <f>COUNTIF(Février1215[[#This Row],[1]:[Colonne2]],"c")</f>
        <v>0</v>
      </c>
    </row>
    <row r="45" spans="2:34" ht="30" customHeight="1">
      <c r="B45" s="9">
        <f>'Noms des employés'!B41</f>
        <v>0</v>
      </c>
      <c r="C45" s="54">
        <f>'Noms des employés'!D41</f>
        <v>0.5</v>
      </c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6">
        <f>COUNTIF(Février1215[[#This Row],[1]:[Colonne2]],"c")</f>
        <v>0</v>
      </c>
    </row>
    <row r="46" spans="2:34" ht="30" customHeight="1">
      <c r="B46" s="9">
        <f>'Noms des employés'!B42</f>
        <v>0</v>
      </c>
      <c r="C46" s="54">
        <f>'Noms des employés'!D42</f>
        <v>1</v>
      </c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6">
        <f>COUNTIF(Février1215[[#This Row],[1]:[Colonne2]],"c")</f>
        <v>0</v>
      </c>
    </row>
    <row r="47" spans="2:34" ht="30" customHeight="1">
      <c r="B47" s="9">
        <f>'Noms des employés'!B43</f>
        <v>0</v>
      </c>
      <c r="C47" s="54">
        <f>'Noms des employés'!D43</f>
        <v>0.63</v>
      </c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6">
        <f>COUNTIF(Février1215[[#This Row],[1]:[Colonne2]],"c")</f>
        <v>0</v>
      </c>
    </row>
    <row r="48" spans="2:34" ht="30" customHeight="1">
      <c r="B48" s="9">
        <f>'Noms des employés'!B44</f>
        <v>0</v>
      </c>
      <c r="C48" s="54">
        <f>'Noms des employés'!D44</f>
        <v>0.8</v>
      </c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6">
        <f>COUNTIF(Février1215[[#This Row],[1]:[Colonne2]],"c")</f>
        <v>0</v>
      </c>
    </row>
    <row r="49" spans="2:34" ht="30" customHeight="1">
      <c r="B49" s="9">
        <f>'Noms des employés'!B45</f>
        <v>0</v>
      </c>
      <c r="C49" s="54">
        <f>'Noms des employés'!D45</f>
        <v>1</v>
      </c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6">
        <f>COUNTIF(Février1215[[#This Row],[1]:[Colonne2]],"c")</f>
        <v>0</v>
      </c>
    </row>
    <row r="50" spans="2:34" ht="30" customHeight="1">
      <c r="B50" s="9">
        <f>'Noms des employés'!B46</f>
        <v>0</v>
      </c>
      <c r="C50" s="54">
        <f>'Noms des employés'!D46</f>
        <v>0.8</v>
      </c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6">
        <f>COUNTIF(Février1215[[#This Row],[1]:[Colonne2]],"c")</f>
        <v>0</v>
      </c>
    </row>
    <row r="51" spans="2:34" ht="30" customHeight="1">
      <c r="B51" s="9">
        <f>'Noms des employés'!B47</f>
        <v>0</v>
      </c>
      <c r="C51" s="54">
        <f>'Noms des employés'!D47</f>
        <v>1</v>
      </c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6">
        <f>COUNTIF(Février1215[[#This Row],[1]:[Colonne2]],"c")</f>
        <v>0</v>
      </c>
    </row>
    <row r="52" spans="2:34" ht="30" customHeight="1">
      <c r="B52" s="9">
        <f>'Noms des employés'!B48</f>
        <v>0</v>
      </c>
      <c r="C52" s="54">
        <f>'Noms des employés'!D48</f>
        <v>1</v>
      </c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6">
        <f>COUNTIF(Février1215[[#This Row],[1]:[Colonne2]],"c")</f>
        <v>0</v>
      </c>
    </row>
    <row r="53" spans="2:34" ht="30" customHeight="1">
      <c r="B53" s="9">
        <f>'Noms des employés'!B49</f>
        <v>0</v>
      </c>
      <c r="C53" s="54">
        <f>'Noms des employés'!D49</f>
        <v>0.8</v>
      </c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6">
        <f>COUNTIF(Février1215[[#This Row],[1]:[Colonne2]],"c")</f>
        <v>0</v>
      </c>
    </row>
    <row r="54" spans="2:34" ht="30" customHeight="1">
      <c r="B54" s="9">
        <f>'Noms des employés'!B50</f>
        <v>0</v>
      </c>
      <c r="C54" s="54">
        <f>'Noms des employés'!D50</f>
        <v>0.8</v>
      </c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6">
        <f>COUNTIF(Février1215[[#This Row],[1]:[Colonne2]],"c")</f>
        <v>0</v>
      </c>
    </row>
    <row r="55" spans="2:34" ht="30" customHeight="1">
      <c r="B55" s="9">
        <f>'Noms des employés'!B51</f>
        <v>0</v>
      </c>
      <c r="C55" s="54">
        <f>'Noms des employés'!D51</f>
        <v>0.5</v>
      </c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6">
        <f>COUNTIF(Février1215[[#This Row],[1]:[Colonne2]],"c")</f>
        <v>0</v>
      </c>
    </row>
    <row r="56" spans="2:34" ht="30" customHeight="1">
      <c r="B56" s="9">
        <f>'Noms des employés'!B52</f>
        <v>0</v>
      </c>
      <c r="C56" s="54">
        <f>'Noms des employés'!D52</f>
        <v>1</v>
      </c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6">
        <f>COUNTIF(Février1215[[#This Row],[1]:[Colonne2]],"c")</f>
        <v>0</v>
      </c>
    </row>
    <row r="57" spans="2:34" ht="30" customHeight="1">
      <c r="B57" s="9">
        <f>'Noms des employés'!B53</f>
        <v>0</v>
      </c>
      <c r="C57" s="54">
        <f>'Noms des employés'!D53</f>
        <v>1</v>
      </c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6">
        <f>COUNTIF(Février1215[[#This Row],[1]:[Colonne2]],"c")</f>
        <v>0</v>
      </c>
    </row>
    <row r="58" spans="2:34" ht="30" customHeight="1">
      <c r="B58" s="9">
        <f>'Noms des employés'!B54</f>
        <v>0</v>
      </c>
      <c r="C58" s="54">
        <f>'Noms des employés'!D54</f>
        <v>1</v>
      </c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6">
        <f>COUNTIF(Février1215[[#This Row],[1]:[Colonne2]],"c")</f>
        <v>0</v>
      </c>
    </row>
    <row r="59" spans="2:34" ht="30" customHeight="1">
      <c r="B59" s="9">
        <f>'Noms des employés'!B55</f>
        <v>0</v>
      </c>
      <c r="C59" s="54">
        <f>'Noms des employés'!D55</f>
        <v>0.8</v>
      </c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6">
        <f>COUNTIF(Février1215[[#This Row],[1]:[Colonne2]],"c")</f>
        <v>0</v>
      </c>
    </row>
    <row r="60" spans="2:34" ht="30" customHeight="1">
      <c r="B60" s="9">
        <f>'Noms des employés'!B56</f>
        <v>0</v>
      </c>
      <c r="C60" s="54">
        <f>'Noms des employés'!D56</f>
        <v>0.8</v>
      </c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6">
        <f>COUNTIF(Février1215[[#This Row],[1]:[Colonne2]],"c")</f>
        <v>0</v>
      </c>
    </row>
    <row r="61" spans="2:34" ht="30" customHeight="1">
      <c r="B61" s="9">
        <f>'Noms des employés'!B57</f>
        <v>0</v>
      </c>
      <c r="C61" s="54">
        <f>'Noms des employés'!D57</f>
        <v>1</v>
      </c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6">
        <f>COUNTIF(Février1215[[#This Row],[1]:[Colonne2]],"c")</f>
        <v>0</v>
      </c>
    </row>
    <row r="62" spans="2:34" ht="30" customHeight="1">
      <c r="B62" s="9">
        <f>'Noms des employés'!B58</f>
        <v>0</v>
      </c>
      <c r="C62" s="54">
        <f>'Noms des employés'!D58</f>
        <v>1</v>
      </c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6">
        <f>COUNTIF(Février1215[[#This Row],[1]:[Colonne2]],"c")</f>
        <v>0</v>
      </c>
    </row>
    <row r="63" spans="2:34" ht="30" customHeight="1">
      <c r="B63" s="9">
        <f>'Noms des employés'!B59</f>
        <v>0</v>
      </c>
      <c r="C63" s="54">
        <f>'Noms des employés'!D59</f>
        <v>1</v>
      </c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6">
        <f>COUNTIF(Février1215[[#This Row],[1]:[Colonne2]],"c")</f>
        <v>0</v>
      </c>
    </row>
    <row r="64" spans="2:34" ht="30" customHeight="1">
      <c r="B64" s="9">
        <f>'Noms des employés'!B60</f>
        <v>0</v>
      </c>
      <c r="C64" s="54">
        <f>'Noms des employés'!D60</f>
        <v>1</v>
      </c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6">
        <f>COUNTIF(Février1215[[#This Row],[1]:[Colonne2]],"c")</f>
        <v>0</v>
      </c>
    </row>
    <row r="65" spans="2:34" ht="30" customHeight="1">
      <c r="B65" s="9">
        <f>'Noms des employés'!B61</f>
        <v>0</v>
      </c>
      <c r="C65" s="54">
        <f>'Noms des employés'!D61</f>
        <v>0.8</v>
      </c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6">
        <f>COUNTIF(Février1215[[#This Row],[1]:[Colonne2]],"c")</f>
        <v>0</v>
      </c>
    </row>
    <row r="66" spans="2:34" ht="30" customHeight="1">
      <c r="B66" s="9">
        <f>'Noms des employés'!B62</f>
        <v>0</v>
      </c>
      <c r="C66" s="54">
        <f>'Noms des employés'!D62</f>
        <v>0.8</v>
      </c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6">
        <f>COUNTIF(Février1215[[#This Row],[1]:[Colonne2]],"c")</f>
        <v>0</v>
      </c>
    </row>
    <row r="67" spans="2:34" ht="30" customHeight="1">
      <c r="B67" s="17">
        <f>'Noms des employés'!B63</f>
        <v>0</v>
      </c>
      <c r="C67" s="54">
        <f>'Noms des employés'!D63</f>
        <v>0.63</v>
      </c>
      <c r="D67" s="60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6">
        <f>COUNTIF(Février1215[[#This Row],[1]:[Colonne2]],"c")</f>
        <v>0</v>
      </c>
    </row>
    <row r="68" spans="2:34" ht="30" customHeight="1">
      <c r="B68" s="17">
        <f>'Noms des employés'!B64</f>
        <v>0</v>
      </c>
      <c r="C68" s="54">
        <f>'Noms des employés'!D64</f>
        <v>0.8</v>
      </c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6">
        <f>COUNTIF(Février1215[[#This Row],[1]:[Colonne2]],"c")</f>
        <v>0</v>
      </c>
    </row>
    <row r="69" spans="2:34" ht="30" customHeight="1">
      <c r="B69" s="17">
        <f>'Noms des employés'!B65</f>
        <v>0</v>
      </c>
      <c r="C69" s="54">
        <f>'Noms des employés'!D65</f>
        <v>0.5</v>
      </c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6">
        <f>COUNTIF(Février1215[[#This Row],[1]:[Colonne2]],"c")</f>
        <v>0</v>
      </c>
    </row>
    <row r="70" spans="2:34" ht="30" customHeight="1">
      <c r="B70" s="17">
        <f>'Noms des employés'!B66</f>
        <v>0</v>
      </c>
      <c r="C70" s="54">
        <f>'Noms des employés'!D66</f>
        <v>0.1</v>
      </c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6">
        <f>COUNTIF(Février1215[[#This Row],[1]:[Colonne2]],"c")</f>
        <v>0</v>
      </c>
    </row>
    <row r="71" spans="2:34" ht="30" customHeight="1" thickBot="1">
      <c r="B71" s="14">
        <f>'Noms des employés'!B67</f>
        <v>0</v>
      </c>
      <c r="C71" s="54">
        <f>'Noms des employés'!D67</f>
        <v>0</v>
      </c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8"/>
      <c r="P71" s="58"/>
      <c r="Q71" s="58"/>
      <c r="R71" s="58"/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  <c r="AG71" s="58"/>
      <c r="AH71" s="16">
        <f>COUNTIF(Février1215[[#This Row],[1]:[Colonne2]],"c")</f>
        <v>0</v>
      </c>
    </row>
    <row r="72" spans="2:34" ht="30" customHeight="1" thickTop="1" thickBot="1">
      <c r="B72" s="14" t="s">
        <v>48</v>
      </c>
      <c r="C72" s="17"/>
      <c r="D72" s="59">
        <f>COUNTIFS(D8:D70,"V")</f>
        <v>0</v>
      </c>
      <c r="E72" s="59">
        <f t="shared" ref="E72:AE72" si="2">COUNTIFS(E8:E70,"V")</f>
        <v>1</v>
      </c>
      <c r="F72" s="59">
        <f t="shared" si="2"/>
        <v>0</v>
      </c>
      <c r="G72" s="59">
        <f t="shared" si="2"/>
        <v>0</v>
      </c>
      <c r="H72" s="59">
        <f t="shared" si="2"/>
        <v>0</v>
      </c>
      <c r="I72" s="59">
        <f t="shared" si="2"/>
        <v>0</v>
      </c>
      <c r="J72" s="59">
        <f t="shared" si="2"/>
        <v>0</v>
      </c>
      <c r="K72" s="59">
        <f t="shared" si="2"/>
        <v>0</v>
      </c>
      <c r="L72" s="59">
        <f t="shared" si="2"/>
        <v>1</v>
      </c>
      <c r="M72" s="59">
        <f t="shared" si="2"/>
        <v>0</v>
      </c>
      <c r="N72" s="59">
        <f t="shared" si="2"/>
        <v>0</v>
      </c>
      <c r="O72" s="59">
        <f t="shared" si="2"/>
        <v>0</v>
      </c>
      <c r="P72" s="59">
        <f t="shared" si="2"/>
        <v>0</v>
      </c>
      <c r="Q72" s="59">
        <f t="shared" si="2"/>
        <v>0</v>
      </c>
      <c r="R72" s="59">
        <f t="shared" si="2"/>
        <v>0</v>
      </c>
      <c r="S72" s="59">
        <f t="shared" si="2"/>
        <v>0</v>
      </c>
      <c r="T72" s="59">
        <f t="shared" si="2"/>
        <v>0</v>
      </c>
      <c r="U72" s="59">
        <f t="shared" si="2"/>
        <v>0</v>
      </c>
      <c r="V72" s="59">
        <f t="shared" si="2"/>
        <v>0</v>
      </c>
      <c r="W72" s="59">
        <f t="shared" si="2"/>
        <v>0</v>
      </c>
      <c r="X72" s="59">
        <f t="shared" si="2"/>
        <v>0</v>
      </c>
      <c r="Y72" s="59">
        <f t="shared" si="2"/>
        <v>0</v>
      </c>
      <c r="Z72" s="59">
        <f t="shared" si="2"/>
        <v>0</v>
      </c>
      <c r="AA72" s="59">
        <f t="shared" si="2"/>
        <v>0</v>
      </c>
      <c r="AB72" s="59">
        <f t="shared" si="2"/>
        <v>0</v>
      </c>
      <c r="AC72" s="59">
        <f t="shared" si="2"/>
        <v>0</v>
      </c>
      <c r="AD72" s="59">
        <f t="shared" si="2"/>
        <v>0</v>
      </c>
      <c r="AE72" s="59">
        <f t="shared" si="2"/>
        <v>0</v>
      </c>
      <c r="AF72" s="59"/>
      <c r="AG72" s="59"/>
      <c r="AH72" s="16">
        <f>COUNTIF(Février1215[[#This Row],[1]:[Colonne2]],"c")</f>
        <v>0</v>
      </c>
    </row>
  </sheetData>
  <dataConsolidate/>
  <mergeCells count="8">
    <mergeCell ref="D4:AG4"/>
    <mergeCell ref="C1:D1"/>
    <mergeCell ref="AC1:AE1"/>
    <mergeCell ref="E2:G2"/>
    <mergeCell ref="I2:K2"/>
    <mergeCell ref="M2:O2"/>
    <mergeCell ref="Q2:S2"/>
    <mergeCell ref="U2:W2"/>
  </mergeCells>
  <conditionalFormatting sqref="D8:AI71 D5:AI6">
    <cfRule type="expression" dxfId="12" priority="9">
      <formula>OR(WEEKDAY(D$5,2)=6, WEEKDAY(D$5,2)=7)</formula>
    </cfRule>
  </conditionalFormatting>
  <conditionalFormatting sqref="D72:AG72">
    <cfRule type="cellIs" dxfId="11" priority="11" operator="greaterThan">
      <formula>7</formula>
    </cfRule>
    <cfRule type="cellIs" dxfId="10" priority="12" operator="lessThanOrEqual">
      <formula>7</formula>
    </cfRule>
  </conditionalFormatting>
  <conditionalFormatting sqref="AH8:AH72">
    <cfRule type="dataBar" priority="13">
      <dataBar>
        <cfvo type="num" val="0"/>
        <cfvo type="num" val="31"/>
        <color theme="3" tint="0.749992370372631"/>
      </dataBar>
      <extLst>
        <ext xmlns:x14="http://schemas.microsoft.com/office/spreadsheetml/2009/9/main" uri="{B025F937-C7B1-47D3-B67F-A62EFF666E3E}">
          <x14:id>{0E12E599-85E8-4578-BE8B-289366D2150C}</x14:id>
        </ext>
      </extLst>
    </cfRule>
  </conditionalFormatting>
  <conditionalFormatting sqref="D8:AG71">
    <cfRule type="expression" dxfId="9" priority="1">
      <formula>D8="/"</formula>
    </cfRule>
    <cfRule type="expression" dxfId="8" priority="1">
      <formula>D8="X"</formula>
    </cfRule>
    <cfRule type="expression" dxfId="7" priority="2">
      <formula>D8="C"</formula>
    </cfRule>
    <cfRule type="expression" dxfId="6" priority="2">
      <formula>D8="f"</formula>
    </cfRule>
    <cfRule type="expression" dxfId="5" priority="3">
      <formula>D8="8/20'"</formula>
    </cfRule>
    <cfRule type="expression" dxfId="4" priority="4">
      <formula>D8="7/13'"</formula>
    </cfRule>
    <cfRule type="expression" dxfId="3" priority="5">
      <formula>D8="V"</formula>
    </cfRule>
    <cfRule type="expression" dxfId="2" priority="6">
      <formula>D8="7/15'"</formula>
    </cfRule>
    <cfRule type="expression" dxfId="1" priority="7">
      <formula>D8="ca"</formula>
    </cfRule>
    <cfRule type="expression" dxfId="0" priority="8">
      <formula>D8="12/20'"</formula>
    </cfRule>
  </conditionalFormatting>
  <dataValidations count="4">
    <dataValidation allowBlank="1" showErrorMessage="1" prompt="Cette ligne définit les clés utilisées dans le tableau : Congé en C2, Personnel en F2 et Congé maladie en J2. Les cellules M2 et R2 sont personnalisables " sqref="B2:C2"/>
    <dataValidation allowBlank="1" showInputMessage="1" showErrorMessage="1" prompt="Mois de ce calendrier des absences. Mettez à jour l’année dans la cellule AH4. Suivez les totaux mensuels dans la dernière cellule du tableau. Entrez les noms des employés dans la colonne B du tableau" sqref="B4:C7"/>
    <dataValidation allowBlank="1" showInputMessage="1" showErrorMessage="1" prompt="Entrez l’année dans la cellule ci-dessous" sqref="AH3"/>
    <dataValidation allowBlank="1" showErrorMessage="1" prompt="La lettre « P » indique une absence pour motifs personnels" sqref="H2 T2 P2 L2"/>
  </dataValidations>
  <printOptions horizontalCentered="1"/>
  <pageMargins left="0.25" right="0.25" top="0.75" bottom="0.75" header="0.3" footer="0.3"/>
  <pageSetup paperSize="9" scale="75" fitToHeight="0" orientation="landscape" r:id="rId1"/>
  <headerFooter differentFirst="1">
    <oddFooter>Page &amp;P of &amp;N</oddFooter>
  </headerFooter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E12E599-85E8-4578-BE8B-289366D2150C}">
            <x14:dataBar minLength="0" maxLength="100">
              <x14:cfvo type="num">
                <xm:f>0</xm:f>
              </x14:cfvo>
              <x14:cfvo type="num">
                <xm:f>31</xm:f>
              </x14:cfvo>
              <x14:negativeFillColor rgb="FFFF0000"/>
              <x14:axisColor rgb="FF000000"/>
            </x14:dataBar>
          </x14:cfRule>
          <xm:sqref>AH8:AH72</xm:sqref>
        </x14:conditionalFormatting>
        <x14:conditionalFormatting xmlns:xm="http://schemas.microsoft.com/office/excel/2006/main">
          <x14:cfRule type="expression" priority="10" id="{C411A566-7DCB-4838-8113-54F67874878B}">
            <xm:f>VLOOKUP(D$5,réglage!$D$2:$D$11, 1, FALSE)</xm:f>
            <x14:dxf>
              <fill>
                <patternFill>
                  <bgColor theme="2" tint="-0.24994659260841701"/>
                </patternFill>
              </fill>
              <border>
                <left style="thin">
                  <color theme="0"/>
                </left>
                <right style="thin">
                  <color theme="0"/>
                </right>
                <top style="thin">
                  <color theme="0"/>
                </top>
                <bottom style="thin">
                  <color theme="0"/>
                </bottom>
              </border>
            </x14:dxf>
          </x14:cfRule>
          <xm:sqref>D5:AG71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réglage!$I$3:$I$11</xm:f>
          </x14:formula1>
          <xm:sqref>D8:AG71</xm:sqref>
        </x14:dataValidation>
        <x14:dataValidation type="list" allowBlank="1" showInputMessage="1" showErrorMessage="1">
          <x14:formula1>
            <xm:f>'Noms des employés'!$B$4:$B$78</xm:f>
          </x14:formula1>
          <xm:sqref>C72 B8:B71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4">
    <tabColor theme="1"/>
    <pageSetUpPr fitToPage="1"/>
  </sheetPr>
  <dimension ref="B1:I72"/>
  <sheetViews>
    <sheetView showGridLines="0" workbookViewId="0">
      <selection activeCell="H13" sqref="H13"/>
    </sheetView>
  </sheetViews>
  <sheetFormatPr baseColWidth="10" defaultColWidth="9.1796875" defaultRowHeight="30" customHeight="1"/>
  <cols>
    <col min="1" max="1" width="2.7265625" customWidth="1"/>
    <col min="2" max="2" width="30.7265625" customWidth="1"/>
    <col min="3" max="3" width="14.54296875" customWidth="1"/>
    <col min="4" max="4" width="7.26953125" customWidth="1"/>
    <col min="8" max="8" width="12.453125" customWidth="1"/>
    <col min="9" max="9" width="13.81640625" customWidth="1"/>
  </cols>
  <sheetData>
    <row r="1" spans="2:9" ht="50.15" customHeight="1">
      <c r="B1" s="8" t="s">
        <v>13</v>
      </c>
      <c r="C1" s="8"/>
    </row>
    <row r="2" spans="2:9" ht="15" customHeight="1">
      <c r="H2" s="81" t="s">
        <v>18</v>
      </c>
      <c r="I2" s="81"/>
    </row>
    <row r="3" spans="2:9" ht="30" customHeight="1">
      <c r="B3" s="19" t="s">
        <v>13</v>
      </c>
      <c r="C3" s="19"/>
      <c r="D3" s="19" t="s">
        <v>17</v>
      </c>
      <c r="H3" s="19" t="s">
        <v>19</v>
      </c>
      <c r="I3" s="19" t="s">
        <v>20</v>
      </c>
    </row>
    <row r="4" spans="2:9" ht="30" customHeight="1">
      <c r="B4" s="10" t="s">
        <v>56</v>
      </c>
      <c r="C4" s="10"/>
      <c r="D4" s="20">
        <v>0.8</v>
      </c>
      <c r="H4" s="21">
        <v>43647</v>
      </c>
      <c r="I4" s="21">
        <v>43709</v>
      </c>
    </row>
    <row r="5" spans="2:9" ht="30" customHeight="1">
      <c r="B5" s="10" t="s">
        <v>57</v>
      </c>
      <c r="C5" s="11"/>
      <c r="D5" s="20">
        <v>0.5</v>
      </c>
      <c r="H5" s="21">
        <v>43402</v>
      </c>
      <c r="I5" s="21">
        <v>43408</v>
      </c>
    </row>
    <row r="6" spans="2:9" ht="30" customHeight="1">
      <c r="B6" s="10" t="s">
        <v>58</v>
      </c>
      <c r="C6" s="11"/>
      <c r="D6" s="20">
        <v>1</v>
      </c>
      <c r="H6" s="21">
        <v>43458</v>
      </c>
      <c r="I6" s="21">
        <v>43471</v>
      </c>
    </row>
    <row r="7" spans="2:9" ht="30" customHeight="1">
      <c r="B7" s="10" t="s">
        <v>59</v>
      </c>
      <c r="C7" s="11"/>
      <c r="D7" s="20"/>
      <c r="H7" s="21">
        <v>43528</v>
      </c>
      <c r="I7" s="21">
        <v>43534</v>
      </c>
    </row>
    <row r="8" spans="2:9" ht="30" customHeight="1">
      <c r="B8" s="10" t="s">
        <v>60</v>
      </c>
      <c r="C8" s="11"/>
      <c r="D8" s="20">
        <v>1</v>
      </c>
      <c r="H8" s="21">
        <v>43563</v>
      </c>
      <c r="I8" s="21">
        <v>43576</v>
      </c>
    </row>
    <row r="9" spans="2:9" ht="30" customHeight="1">
      <c r="B9" s="10" t="s">
        <v>61</v>
      </c>
      <c r="C9" s="11"/>
      <c r="D9" s="20">
        <v>1</v>
      </c>
    </row>
    <row r="10" spans="2:9" ht="30" customHeight="1">
      <c r="B10" s="11"/>
      <c r="C10" s="11"/>
      <c r="D10" s="20"/>
    </row>
    <row r="11" spans="2:9" ht="30" customHeight="1">
      <c r="B11" s="11"/>
      <c r="C11" s="11"/>
      <c r="D11" s="20"/>
    </row>
    <row r="12" spans="2:9" ht="30" customHeight="1">
      <c r="B12" s="11"/>
      <c r="C12" s="11"/>
      <c r="D12" s="20">
        <v>1</v>
      </c>
    </row>
    <row r="13" spans="2:9" ht="30" customHeight="1">
      <c r="B13" s="11"/>
      <c r="C13" s="11"/>
      <c r="D13" s="20">
        <v>0.66</v>
      </c>
    </row>
    <row r="14" spans="2:9" ht="30" customHeight="1">
      <c r="B14" s="11"/>
      <c r="C14" s="11"/>
      <c r="D14" s="20">
        <v>0.74</v>
      </c>
    </row>
    <row r="15" spans="2:9" ht="30" customHeight="1">
      <c r="B15" s="11"/>
      <c r="C15" s="11"/>
      <c r="D15" s="20">
        <v>0.8</v>
      </c>
    </row>
    <row r="16" spans="2:9" ht="30" customHeight="1">
      <c r="B16" s="11"/>
      <c r="C16" s="11"/>
      <c r="D16" s="20">
        <v>0.8</v>
      </c>
    </row>
    <row r="17" spans="2:4" ht="30" customHeight="1">
      <c r="B17" s="11"/>
      <c r="C17" s="11"/>
      <c r="D17" s="20">
        <v>0.8</v>
      </c>
    </row>
    <row r="18" spans="2:4" ht="30" customHeight="1">
      <c r="B18" s="11"/>
      <c r="C18" s="11"/>
      <c r="D18" s="20">
        <v>0.8</v>
      </c>
    </row>
    <row r="19" spans="2:4" ht="30" customHeight="1">
      <c r="B19" s="11"/>
      <c r="C19" s="11"/>
      <c r="D19" s="20">
        <v>0.8</v>
      </c>
    </row>
    <row r="20" spans="2:4" ht="30" customHeight="1">
      <c r="B20" s="12"/>
      <c r="C20" s="12"/>
      <c r="D20" s="20">
        <v>0.5</v>
      </c>
    </row>
    <row r="21" spans="2:4" ht="30" customHeight="1">
      <c r="B21" s="12"/>
      <c r="C21" s="12"/>
      <c r="D21" s="20">
        <v>0.63</v>
      </c>
    </row>
    <row r="22" spans="2:4" ht="30" customHeight="1">
      <c r="B22" s="12"/>
      <c r="C22" s="12"/>
      <c r="D22" s="20">
        <v>1</v>
      </c>
    </row>
    <row r="23" spans="2:4" ht="30" customHeight="1">
      <c r="B23" s="12"/>
      <c r="C23" s="12"/>
      <c r="D23" s="20">
        <v>0.8</v>
      </c>
    </row>
    <row r="24" spans="2:4" ht="30" customHeight="1">
      <c r="B24" s="12"/>
      <c r="C24" s="12"/>
      <c r="D24" s="20">
        <v>0.8</v>
      </c>
    </row>
    <row r="25" spans="2:4" ht="30" customHeight="1">
      <c r="B25" s="12"/>
      <c r="C25" s="12"/>
      <c r="D25" s="20">
        <v>0.8</v>
      </c>
    </row>
    <row r="26" spans="2:4" ht="30" customHeight="1">
      <c r="B26" s="12"/>
      <c r="C26" s="12"/>
      <c r="D26" s="20">
        <v>1</v>
      </c>
    </row>
    <row r="27" spans="2:4" ht="30" customHeight="1">
      <c r="B27" s="12"/>
      <c r="C27" s="12"/>
      <c r="D27" s="20"/>
    </row>
    <row r="28" spans="2:4" ht="30" customHeight="1">
      <c r="B28" s="12"/>
      <c r="C28" s="12"/>
      <c r="D28" s="20">
        <v>0.8</v>
      </c>
    </row>
    <row r="29" spans="2:4" ht="30" customHeight="1">
      <c r="B29" s="12"/>
      <c r="C29" s="12"/>
      <c r="D29" s="20">
        <v>1</v>
      </c>
    </row>
    <row r="30" spans="2:4" ht="30" customHeight="1">
      <c r="B30" s="12"/>
      <c r="C30" s="12"/>
      <c r="D30" s="20">
        <v>0.8</v>
      </c>
    </row>
    <row r="31" spans="2:4" ht="30" customHeight="1">
      <c r="B31" s="12"/>
      <c r="C31" s="12"/>
      <c r="D31" s="20">
        <v>0.75</v>
      </c>
    </row>
    <row r="32" spans="2:4" ht="30" customHeight="1">
      <c r="B32" s="12"/>
      <c r="C32" s="12"/>
      <c r="D32" s="20">
        <v>0.73</v>
      </c>
    </row>
    <row r="33" spans="2:4" ht="30" customHeight="1">
      <c r="B33" s="12"/>
      <c r="C33" s="12"/>
      <c r="D33" s="20"/>
    </row>
    <row r="34" spans="2:4" ht="30" customHeight="1">
      <c r="B34" s="12"/>
      <c r="C34" s="12"/>
      <c r="D34" s="20">
        <v>0.5</v>
      </c>
    </row>
    <row r="35" spans="2:4" ht="30" customHeight="1">
      <c r="B35" s="12"/>
      <c r="C35" s="12"/>
      <c r="D35" s="20">
        <v>0.75</v>
      </c>
    </row>
    <row r="36" spans="2:4" ht="30" customHeight="1">
      <c r="B36" s="12"/>
      <c r="C36" s="12"/>
      <c r="D36" s="20">
        <v>1</v>
      </c>
    </row>
    <row r="37" spans="2:4" ht="30" customHeight="1">
      <c r="B37" s="13"/>
      <c r="C37" s="13"/>
      <c r="D37" s="20">
        <v>0.84</v>
      </c>
    </row>
    <row r="38" spans="2:4" ht="30" customHeight="1">
      <c r="B38" s="13"/>
      <c r="C38" s="13"/>
      <c r="D38" s="20">
        <v>0.5</v>
      </c>
    </row>
    <row r="39" spans="2:4" ht="30" customHeight="1">
      <c r="B39" s="13"/>
      <c r="C39" s="13"/>
      <c r="D39" s="20">
        <v>0.8</v>
      </c>
    </row>
    <row r="40" spans="2:4" ht="30" customHeight="1">
      <c r="B40" s="13"/>
      <c r="C40" s="13"/>
      <c r="D40" s="20">
        <v>1</v>
      </c>
    </row>
    <row r="41" spans="2:4" ht="30" customHeight="1">
      <c r="B41" s="12"/>
      <c r="C41" s="12"/>
      <c r="D41" s="20">
        <v>0.5</v>
      </c>
    </row>
    <row r="42" spans="2:4" ht="30" customHeight="1">
      <c r="B42" s="13"/>
      <c r="C42" s="13"/>
      <c r="D42" s="20">
        <v>1</v>
      </c>
    </row>
    <row r="43" spans="2:4" ht="30" customHeight="1">
      <c r="B43" s="13"/>
      <c r="C43" s="13"/>
      <c r="D43" s="20">
        <v>0.63</v>
      </c>
    </row>
    <row r="44" spans="2:4" ht="30" customHeight="1">
      <c r="B44" s="13"/>
      <c r="C44" s="13"/>
      <c r="D44" s="20">
        <v>0.8</v>
      </c>
    </row>
    <row r="45" spans="2:4" ht="30" customHeight="1">
      <c r="B45" s="13"/>
      <c r="C45" s="13"/>
      <c r="D45" s="20">
        <v>1</v>
      </c>
    </row>
    <row r="46" spans="2:4" ht="30" customHeight="1">
      <c r="B46" s="13"/>
      <c r="C46" s="13"/>
      <c r="D46" s="20">
        <v>0.8</v>
      </c>
    </row>
    <row r="47" spans="2:4" ht="30" customHeight="1">
      <c r="B47" s="13"/>
      <c r="C47" s="13"/>
      <c r="D47" s="20">
        <v>1</v>
      </c>
    </row>
    <row r="48" spans="2:4" ht="30" customHeight="1">
      <c r="B48" s="12"/>
      <c r="C48" s="12"/>
      <c r="D48" s="20">
        <v>1</v>
      </c>
    </row>
    <row r="49" spans="2:4" ht="30" customHeight="1">
      <c r="B49" s="13"/>
      <c r="C49" s="13"/>
      <c r="D49" s="20">
        <v>0.8</v>
      </c>
    </row>
    <row r="50" spans="2:4" ht="30" customHeight="1">
      <c r="B50" s="13"/>
      <c r="C50" s="13"/>
      <c r="D50" s="20">
        <v>0.8</v>
      </c>
    </row>
    <row r="51" spans="2:4" ht="30" customHeight="1">
      <c r="B51" s="13"/>
      <c r="C51" s="13"/>
      <c r="D51" s="20">
        <v>0.5</v>
      </c>
    </row>
    <row r="52" spans="2:4" ht="30" customHeight="1">
      <c r="B52" s="12"/>
      <c r="C52" s="12"/>
      <c r="D52" s="20">
        <v>1</v>
      </c>
    </row>
    <row r="53" spans="2:4" ht="30" customHeight="1">
      <c r="B53" s="13"/>
      <c r="C53" s="13"/>
      <c r="D53" s="20">
        <v>1</v>
      </c>
    </row>
    <row r="54" spans="2:4" ht="30" customHeight="1">
      <c r="B54" s="12"/>
      <c r="C54" s="12"/>
      <c r="D54" s="20">
        <v>1</v>
      </c>
    </row>
    <row r="55" spans="2:4" ht="30" customHeight="1">
      <c r="B55" s="13"/>
      <c r="C55" s="13"/>
      <c r="D55" s="20">
        <v>0.8</v>
      </c>
    </row>
    <row r="56" spans="2:4" ht="30" customHeight="1">
      <c r="B56" s="13"/>
      <c r="C56" s="13"/>
      <c r="D56" s="20">
        <v>0.8</v>
      </c>
    </row>
    <row r="57" spans="2:4" ht="30" customHeight="1">
      <c r="B57" s="13"/>
      <c r="C57" s="13"/>
      <c r="D57" s="20">
        <v>1</v>
      </c>
    </row>
    <row r="58" spans="2:4" ht="30" customHeight="1">
      <c r="B58" s="13"/>
      <c r="C58" s="13"/>
      <c r="D58" s="20">
        <v>1</v>
      </c>
    </row>
    <row r="59" spans="2:4" ht="30" customHeight="1">
      <c r="B59" s="13"/>
      <c r="C59" s="13"/>
      <c r="D59" s="20">
        <v>1</v>
      </c>
    </row>
    <row r="60" spans="2:4" ht="30" customHeight="1">
      <c r="B60" s="13"/>
      <c r="C60" s="13"/>
      <c r="D60" s="20">
        <v>1</v>
      </c>
    </row>
    <row r="61" spans="2:4" ht="30" customHeight="1">
      <c r="B61" s="13"/>
      <c r="C61" s="13"/>
      <c r="D61" s="20">
        <v>0.8</v>
      </c>
    </row>
    <row r="62" spans="2:4" ht="30" customHeight="1">
      <c r="B62" s="12"/>
      <c r="C62" s="12"/>
      <c r="D62" s="20">
        <v>0.8</v>
      </c>
    </row>
    <row r="63" spans="2:4" ht="30" customHeight="1">
      <c r="B63" s="13"/>
      <c r="C63" s="13"/>
      <c r="D63" s="20">
        <v>0.63</v>
      </c>
    </row>
    <row r="64" spans="2:4" ht="30" customHeight="1">
      <c r="B64" s="13"/>
      <c r="C64" s="13"/>
      <c r="D64" s="20">
        <v>0.8</v>
      </c>
    </row>
    <row r="65" spans="2:4" ht="30" customHeight="1">
      <c r="B65" s="12"/>
      <c r="C65" s="12"/>
      <c r="D65" s="20">
        <v>0.5</v>
      </c>
    </row>
    <row r="66" spans="2:4" ht="30" customHeight="1">
      <c r="B66" s="13"/>
      <c r="C66" s="13"/>
      <c r="D66" s="20">
        <v>0.1</v>
      </c>
    </row>
    <row r="67" spans="2:4" ht="30" customHeight="1">
      <c r="B67" s="18"/>
      <c r="D67" s="20"/>
    </row>
    <row r="68" spans="2:4" ht="30" customHeight="1">
      <c r="B68" s="22"/>
      <c r="D68" s="20">
        <v>0.8</v>
      </c>
    </row>
    <row r="69" spans="2:4" ht="30" customHeight="1">
      <c r="B69" s="22"/>
      <c r="D69" s="20">
        <v>0.8</v>
      </c>
    </row>
    <row r="70" spans="2:4" ht="30" customHeight="1">
      <c r="B70" s="18"/>
      <c r="D70" s="20"/>
    </row>
    <row r="71" spans="2:4" ht="30" customHeight="1">
      <c r="D71" s="23">
        <f>SUM(D3:D70)-D13-D68-D69</f>
        <v>46.099999999999994</v>
      </c>
    </row>
    <row r="72" spans="2:4" ht="30" customHeight="1">
      <c r="D72" s="24">
        <f t="shared" ref="D72" si="0">COUNT(D3:D70)</f>
        <v>60</v>
      </c>
    </row>
  </sheetData>
  <mergeCells count="1">
    <mergeCell ref="H2:I2"/>
  </mergeCells>
  <conditionalFormatting sqref="D71">
    <cfRule type="cellIs" dxfId="33" priority="1" operator="greaterThanOrEqual">
      <formula>50</formula>
    </cfRule>
    <cfRule type="cellIs" dxfId="32" priority="2" operator="lessThanOrEqual">
      <formula>50</formula>
    </cfRule>
  </conditionalFormatting>
  <dataValidations count="4">
    <dataValidation allowBlank="1" showInputMessage="1" showErrorMessage="1" prompt="Titre Noms des employés" sqref="B1:C1"/>
    <dataValidation allowBlank="1" showInputMessage="1" showErrorMessage="1" prompt="Entrez les noms des employés dans le tableau Noms des employés dans cette feuille de calcul. Ces noms sont utilisés en tant qu’options dans la colonne B du tableau des absences de chaque mois." sqref="A1"/>
    <dataValidation allowBlank="1" showInputMessage="1" showErrorMessage="1" prompt="Entrez les noms des employés dans cette colonne" sqref="C3"/>
    <dataValidation allowBlank="1" showErrorMessage="1" prompt="Entrez les noms des employés dans cette colonne" sqref="B3"/>
  </dataValidations>
  <printOptions horizontalCentered="1"/>
  <pageMargins left="0.25" right="0.25" top="0.75" bottom="0.75" header="0.3" footer="0.3"/>
  <pageSetup paperSize="9" fitToHeight="0" orientation="landscape" r:id="rId1"/>
  <headerFooter differentFirst="1">
    <oddFooter>Page &amp;P of &amp;N</oddFooter>
  </headerFooter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5"/>
  <dimension ref="A1:L94"/>
  <sheetViews>
    <sheetView workbookViewId="0">
      <selection activeCell="A37" sqref="A37"/>
    </sheetView>
  </sheetViews>
  <sheetFormatPr baseColWidth="10" defaultRowHeight="14.5"/>
  <cols>
    <col min="1" max="1" width="42.54296875" style="42" bestFit="1" customWidth="1"/>
    <col min="2" max="2" width="12.81640625" style="42" hidden="1" customWidth="1"/>
    <col min="3" max="3" width="18.453125" style="42" hidden="1" customWidth="1"/>
    <col min="4" max="4" width="11.453125" style="42"/>
    <col min="5" max="5" width="18.54296875" style="42" customWidth="1"/>
  </cols>
  <sheetData>
    <row r="1" spans="1:12">
      <c r="A1" s="26" t="s">
        <v>21</v>
      </c>
      <c r="B1" s="27" t="s">
        <v>22</v>
      </c>
      <c r="C1" s="28" t="s">
        <v>23</v>
      </c>
      <c r="D1" s="46" t="s">
        <v>24</v>
      </c>
      <c r="E1" s="47" t="s">
        <v>25</v>
      </c>
    </row>
    <row r="2" spans="1:12">
      <c r="A2" s="29" t="s">
        <v>0</v>
      </c>
      <c r="B2" s="31" t="e">
        <f>IF(#REF!,#REF!,"")</f>
        <v>#REF!</v>
      </c>
      <c r="C2" s="30">
        <f>IF(MONTH(1&amp;Premier_mois)&lt;&gt;1,An+1,An)</f>
        <v>2018</v>
      </c>
      <c r="D2" s="44">
        <f>DATE(C2,1,1)</f>
        <v>43101</v>
      </c>
      <c r="E2" s="45" t="str">
        <f>"Jour de l'an "&amp;C2</f>
        <v>Jour de l'an 2018</v>
      </c>
      <c r="G2" t="s">
        <v>36</v>
      </c>
      <c r="I2" t="s">
        <v>37</v>
      </c>
    </row>
    <row r="3" spans="1:12">
      <c r="A3" s="26" t="s">
        <v>26</v>
      </c>
      <c r="B3" s="31" t="e">
        <f>IF(#REF!,#REF!,"")</f>
        <v>#REF!</v>
      </c>
      <c r="C3" s="30">
        <f>IF(MONTH(DATE(An,3,29.56+0.979*MOD(204-11*MOD(An,19),30)-WEEKDAY(DATE(An,3,28.56+0.979*MOD(204-11*MOD(An,19),30))))+1)&lt;MONTH(1&amp;Premier_mois),An+1,An)</f>
        <v>2018</v>
      </c>
      <c r="D3" s="44">
        <f>DATE(C3,3,29.56+0.979*MOD(204-11*MOD(C3,19),30)-WEEKDAY(DATE(C3,3,28.56+0.979*MOD(204-11*MOD(C3,19),30))))+1</f>
        <v>43192</v>
      </c>
      <c r="E3" s="45" t="s">
        <v>27</v>
      </c>
      <c r="G3" t="s">
        <v>0</v>
      </c>
      <c r="I3" s="42" t="e">
        <f>IF(#REF!&gt;#REF!,"C","CA")</f>
        <v>#REF!</v>
      </c>
    </row>
    <row r="4" spans="1:12">
      <c r="A4" s="29">
        <v>2018</v>
      </c>
      <c r="B4" s="31" t="e">
        <f>IF(#REF!,#REF!,"")</f>
        <v>#REF!</v>
      </c>
      <c r="C4" s="30">
        <f>IF(MONTH(1&amp;Premier_mois)&gt;5,An+1,An)</f>
        <v>2018</v>
      </c>
      <c r="D4" s="44">
        <f>DATE(C4,5,1)</f>
        <v>43221</v>
      </c>
      <c r="E4" s="45" t="s">
        <v>28</v>
      </c>
      <c r="G4" t="s">
        <v>2</v>
      </c>
      <c r="I4" s="42" t="s">
        <v>14</v>
      </c>
      <c r="L4" s="55"/>
    </row>
    <row r="5" spans="1:12">
      <c r="A5" s="26" t="s">
        <v>29</v>
      </c>
      <c r="B5" s="33" t="e">
        <f>IF(#REF!,#REF!,"")</f>
        <v>#REF!</v>
      </c>
      <c r="C5" s="34">
        <f>IF(MONTH(DATE(An,3,29.56+0.979*MOD(204-11*MOD(An,19),30)-WEEKDAY(DATE(An,3,28.56+0.979*MOD(204-11*MOD(An,19),30))))+1+38)&lt;MONTH(1&amp;Premier_mois),An+1,An)</f>
        <v>2018</v>
      </c>
      <c r="D5" s="44">
        <f>DATE(C5,3,29.56+0.979*MOD(204-11*MOD(C5,19),30)-WEEKDAY(DATE(C5,3,28.56+0.979*MOD(204-11*MOD(C5,19),30))))+1+38</f>
        <v>43230</v>
      </c>
      <c r="E5" s="45" t="s">
        <v>30</v>
      </c>
      <c r="G5" t="s">
        <v>3</v>
      </c>
      <c r="I5" s="42" t="s">
        <v>40</v>
      </c>
    </row>
    <row r="6" spans="1:12">
      <c r="A6" s="35">
        <f>IF(MONTH(1&amp;Premier_mois)&lt;=2,IF(DAY(DATE(An,2,29))=29,366,365),IF(DAY(DATE(An+1,2,29))=29,366,365))</f>
        <v>365</v>
      </c>
      <c r="B6" s="33" t="e">
        <f>IF(#REF!,#REF!,"")</f>
        <v>#REF!</v>
      </c>
      <c r="C6" s="34">
        <f>IF(MONTH(1&amp;Premier_mois)&gt;5,An+1,An)</f>
        <v>2018</v>
      </c>
      <c r="D6" s="44">
        <f>DATE(C7,3,29.56+0.979*MOD(204-11*MOD(C7,19),30)-WEEKDAY(DATE(C7,3,28.56+0.979*MOD(204-11*MOD(C7,19),30))))+1+49</f>
        <v>43241</v>
      </c>
      <c r="E6" s="45" t="s">
        <v>31</v>
      </c>
      <c r="G6" t="s">
        <v>4</v>
      </c>
      <c r="I6" s="42" t="s">
        <v>41</v>
      </c>
    </row>
    <row r="7" spans="1:12">
      <c r="A7" s="26" t="s">
        <v>49</v>
      </c>
      <c r="B7" s="37" t="e">
        <f>IF(#REF!,#REF!,"")</f>
        <v>#REF!</v>
      </c>
      <c r="C7" s="30">
        <f>IF(MONTH(DATE(An,3,29.56+0.979*MOD(204-11*MOD(An,19),30)-WEEKDAY(DATE(An,3,28.56+0.979*MOD(204-11*MOD(An,19),30))))+1+49)&lt;MONTH(1&amp;Premier_mois),An+1,An)</f>
        <v>2018</v>
      </c>
      <c r="D7" s="44">
        <f>DATE(C8,7,21)</f>
        <v>43302</v>
      </c>
      <c r="E7" s="45" t="s">
        <v>32</v>
      </c>
      <c r="G7" t="s">
        <v>5</v>
      </c>
      <c r="I7" s="57" t="s">
        <v>46</v>
      </c>
    </row>
    <row r="8" spans="1:12">
      <c r="A8" s="63">
        <v>43271</v>
      </c>
      <c r="B8" s="37" t="e">
        <f>IF(#REF!,#REF!,"")</f>
        <v>#REF!</v>
      </c>
      <c r="C8" s="30">
        <f>IF(MONTH(1&amp;Premier_mois)&gt;7,An+1,An)</f>
        <v>2018</v>
      </c>
      <c r="D8" s="44">
        <f>DATE(C9,8,15)</f>
        <v>43327</v>
      </c>
      <c r="E8" s="45" t="s">
        <v>33</v>
      </c>
      <c r="G8" t="s">
        <v>6</v>
      </c>
      <c r="I8" s="57" t="s">
        <v>42</v>
      </c>
    </row>
    <row r="9" spans="1:12">
      <c r="A9" s="72">
        <v>43101</v>
      </c>
      <c r="B9" s="30">
        <f>MONTH(1&amp;Premier_mois)</f>
        <v>1</v>
      </c>
      <c r="C9" s="30">
        <f>IF(MONTH(1&amp;Premier_mois)&gt;8,An+1,An)</f>
        <v>2018</v>
      </c>
      <c r="D9" s="44">
        <f>DATE(C10,11,1)</f>
        <v>43405</v>
      </c>
      <c r="E9" s="45" t="s">
        <v>34</v>
      </c>
      <c r="G9" t="s">
        <v>7</v>
      </c>
      <c r="I9" s="42" t="s">
        <v>43</v>
      </c>
    </row>
    <row r="10" spans="1:12">
      <c r="A10" s="36"/>
      <c r="B10" s="36"/>
      <c r="C10" s="30">
        <f>IF(MONTH(1&amp;Premier_mois)&gt;11,An+1,An)</f>
        <v>2018</v>
      </c>
      <c r="D10" s="44">
        <f>DATE(C11,11,11)</f>
        <v>43415</v>
      </c>
      <c r="E10" s="45" t="str">
        <f>"Armistice "&amp;C11</f>
        <v>Armistice 2018</v>
      </c>
      <c r="G10" t="s">
        <v>8</v>
      </c>
      <c r="I10" s="57" t="s">
        <v>44</v>
      </c>
    </row>
    <row r="11" spans="1:12">
      <c r="A11" s="36"/>
      <c r="B11" s="36"/>
      <c r="C11" s="30">
        <f>IF(MONTH(1&amp;Premier_mois)&gt;11,An+1,An)</f>
        <v>2018</v>
      </c>
      <c r="D11" s="44">
        <f>DATE(An,12,25)</f>
        <v>43459</v>
      </c>
      <c r="E11" s="45" t="s">
        <v>35</v>
      </c>
      <c r="G11" t="s">
        <v>9</v>
      </c>
      <c r="I11" s="61" t="s">
        <v>45</v>
      </c>
    </row>
    <row r="12" spans="1:12">
      <c r="A12" s="38"/>
      <c r="B12" s="36"/>
      <c r="C12" s="36"/>
      <c r="D12" s="48" t="str">
        <f>"01/01/"&amp;C2+1</f>
        <v>01/01/2019</v>
      </c>
      <c r="E12" s="49" t="str">
        <f>"Jour de l'an "&amp;C2+1</f>
        <v>Jour de l'an 2019</v>
      </c>
      <c r="G12" t="s">
        <v>10</v>
      </c>
    </row>
    <row r="13" spans="1:12">
      <c r="A13" s="36"/>
      <c r="B13" s="36"/>
      <c r="C13" s="36"/>
      <c r="D13" s="32">
        <f>DATE(C3+1,3,29.56+0.979*MOD(204-11*MOD(C3+1,19),30)-WEEKDAY(DATE(C3+1,3,28.56+0.979*MOD(204-11*MOD(C3+1,19),30))))+1</f>
        <v>43577</v>
      </c>
      <c r="E13" s="39" t="s">
        <v>27</v>
      </c>
      <c r="G13" t="s">
        <v>11</v>
      </c>
    </row>
    <row r="14" spans="1:12">
      <c r="A14" s="36"/>
      <c r="B14" s="36"/>
      <c r="C14" s="36"/>
      <c r="D14" s="32">
        <f>DATE(C4+1,5,1)</f>
        <v>43586</v>
      </c>
      <c r="E14" s="39" t="s">
        <v>28</v>
      </c>
      <c r="G14" t="s">
        <v>12</v>
      </c>
    </row>
    <row r="15" spans="1:12">
      <c r="A15" s="36"/>
      <c r="B15" s="36"/>
      <c r="C15" s="36"/>
      <c r="D15" s="32">
        <f>DATE(C5+1,3,29.56+0.979*MOD(204-11*MOD(C5+1,19),30)-WEEKDAY(DATE(C5+1,3,28.56+0.979*MOD(204-11*MOD(C5+1,19),30))))+1+38</f>
        <v>43615</v>
      </c>
      <c r="E15" s="39" t="s">
        <v>30</v>
      </c>
    </row>
    <row r="16" spans="1:12">
      <c r="A16" s="36"/>
      <c r="B16" s="36"/>
      <c r="C16" s="36"/>
      <c r="D16" s="32">
        <f>DATE(C7+1,3,29.56+0.979*MOD(204-11*MOD(C7+1,19),30)-WEEKDAY(DATE(C7+18,3,28.56+0.979*MOD(204-11*MOD(C7+1,19),30))))+1+49</f>
        <v>43625</v>
      </c>
      <c r="E16" s="39" t="s">
        <v>31</v>
      </c>
    </row>
    <row r="17" spans="1:8">
      <c r="A17" s="36"/>
      <c r="B17" s="36"/>
      <c r="C17" s="36"/>
      <c r="D17" s="32">
        <f>DATE(C8+1,7,21)</f>
        <v>43667</v>
      </c>
      <c r="E17" s="39" t="s">
        <v>32</v>
      </c>
    </row>
    <row r="18" spans="1:8">
      <c r="A18" s="36"/>
      <c r="B18" s="36"/>
      <c r="C18" s="36"/>
      <c r="D18" s="32">
        <f>DATE(C9+1,8,15)</f>
        <v>43692</v>
      </c>
      <c r="E18" s="39" t="s">
        <v>33</v>
      </c>
    </row>
    <row r="19" spans="1:8">
      <c r="A19" s="36"/>
      <c r="B19" s="36"/>
      <c r="C19" s="36"/>
      <c r="D19" s="32">
        <f>DATE(C10+1,11,1)</f>
        <v>43770</v>
      </c>
      <c r="E19" s="39" t="s">
        <v>34</v>
      </c>
    </row>
    <row r="20" spans="1:8">
      <c r="A20" s="36"/>
      <c r="B20" s="36"/>
      <c r="C20" s="36"/>
      <c r="D20" s="32">
        <f>DATE(C11+1,11,11)</f>
        <v>43780</v>
      </c>
      <c r="E20" s="39" t="str">
        <f>"Armistice "&amp;C11+1</f>
        <v>Armistice 2019</v>
      </c>
    </row>
    <row r="21" spans="1:8">
      <c r="A21" s="36"/>
      <c r="B21" s="36"/>
      <c r="C21" s="36"/>
      <c r="D21" s="32">
        <f>DATE(An+1,12,25)</f>
        <v>43824</v>
      </c>
      <c r="E21" s="39" t="s">
        <v>35</v>
      </c>
      <c r="H21" s="73"/>
    </row>
    <row r="22" spans="1:8">
      <c r="A22" s="36"/>
      <c r="B22" s="36"/>
      <c r="C22" s="36"/>
      <c r="D22" s="40"/>
      <c r="E22" s="41"/>
    </row>
    <row r="23" spans="1:8">
      <c r="A23" s="36"/>
      <c r="B23" s="36"/>
      <c r="C23" s="36"/>
      <c r="D23" s="40"/>
      <c r="E23" s="41"/>
    </row>
    <row r="24" spans="1:8">
      <c r="A24" s="36"/>
      <c r="B24" s="36"/>
      <c r="C24" s="36"/>
      <c r="D24" s="40"/>
      <c r="E24" s="41"/>
    </row>
    <row r="25" spans="1:8">
      <c r="A25" s="36"/>
      <c r="B25" s="36"/>
      <c r="C25" s="36"/>
      <c r="D25" s="40"/>
      <c r="E25" s="41"/>
    </row>
    <row r="26" spans="1:8">
      <c r="A26" s="36"/>
      <c r="B26" s="36"/>
      <c r="C26" s="36"/>
      <c r="D26" s="40"/>
      <c r="E26" s="41"/>
    </row>
    <row r="27" spans="1:8">
      <c r="A27" s="36"/>
      <c r="B27" s="36"/>
      <c r="C27" s="36"/>
      <c r="D27" s="40"/>
      <c r="E27" s="41"/>
    </row>
    <row r="28" spans="1:8">
      <c r="A28" s="36"/>
      <c r="B28" s="36"/>
      <c r="C28" s="36"/>
      <c r="D28" s="40"/>
      <c r="E28" s="41"/>
    </row>
    <row r="29" spans="1:8">
      <c r="A29" s="36"/>
      <c r="B29" s="36"/>
      <c r="C29" s="36"/>
      <c r="D29" s="40"/>
      <c r="E29" s="41"/>
    </row>
    <row r="30" spans="1:8">
      <c r="A30" s="36"/>
      <c r="B30" s="36"/>
      <c r="D30" s="40"/>
      <c r="E30" s="41"/>
    </row>
    <row r="31" spans="1:8">
      <c r="D31" s="40"/>
      <c r="E31" s="41"/>
    </row>
    <row r="32" spans="1:8">
      <c r="D32" s="40"/>
      <c r="E32" s="41"/>
    </row>
    <row r="33" spans="4:5">
      <c r="D33" s="40"/>
      <c r="E33" s="41"/>
    </row>
    <row r="34" spans="4:5">
      <c r="D34" s="40"/>
      <c r="E34" s="41"/>
    </row>
    <row r="35" spans="4:5">
      <c r="D35" s="40"/>
      <c r="E35" s="41"/>
    </row>
    <row r="36" spans="4:5">
      <c r="D36" s="40"/>
      <c r="E36" s="41"/>
    </row>
    <row r="37" spans="4:5">
      <c r="D37" s="40"/>
      <c r="E37" s="41"/>
    </row>
    <row r="38" spans="4:5">
      <c r="D38" s="40"/>
      <c r="E38" s="41"/>
    </row>
    <row r="39" spans="4:5">
      <c r="D39" s="40"/>
      <c r="E39" s="41"/>
    </row>
    <row r="40" spans="4:5">
      <c r="D40" s="40"/>
      <c r="E40" s="41"/>
    </row>
    <row r="41" spans="4:5">
      <c r="D41" s="40"/>
      <c r="E41" s="41"/>
    </row>
    <row r="42" spans="4:5">
      <c r="D42" s="43"/>
      <c r="E42" s="43"/>
    </row>
    <row r="43" spans="4:5">
      <c r="D43" s="43"/>
      <c r="E43" s="43"/>
    </row>
    <row r="44" spans="4:5">
      <c r="D44" s="43"/>
      <c r="E44" s="43"/>
    </row>
    <row r="45" spans="4:5">
      <c r="D45" s="43"/>
      <c r="E45" s="43"/>
    </row>
    <row r="46" spans="4:5">
      <c r="D46" s="43"/>
      <c r="E46" s="43"/>
    </row>
    <row r="47" spans="4:5">
      <c r="D47" s="43"/>
      <c r="E47" s="43"/>
    </row>
    <row r="48" spans="4:5">
      <c r="D48" s="43"/>
      <c r="E48" s="43"/>
    </row>
    <row r="49" spans="4:5">
      <c r="D49" s="43"/>
      <c r="E49" s="43"/>
    </row>
    <row r="50" spans="4:5">
      <c r="D50" s="43"/>
      <c r="E50" s="43"/>
    </row>
    <row r="51" spans="4:5">
      <c r="D51" s="43"/>
      <c r="E51" s="43"/>
    </row>
    <row r="52" spans="4:5">
      <c r="D52" s="43"/>
      <c r="E52" s="43"/>
    </row>
    <row r="53" spans="4:5">
      <c r="D53" s="43"/>
      <c r="E53" s="43"/>
    </row>
    <row r="54" spans="4:5">
      <c r="D54" s="43"/>
      <c r="E54" s="43"/>
    </row>
    <row r="55" spans="4:5">
      <c r="D55" s="43"/>
      <c r="E55" s="43"/>
    </row>
    <row r="56" spans="4:5">
      <c r="D56" s="43"/>
      <c r="E56" s="43"/>
    </row>
    <row r="57" spans="4:5">
      <c r="D57" s="43"/>
      <c r="E57" s="43"/>
    </row>
    <row r="58" spans="4:5">
      <c r="D58" s="43"/>
      <c r="E58" s="43"/>
    </row>
    <row r="59" spans="4:5">
      <c r="D59" s="43"/>
      <c r="E59" s="43"/>
    </row>
    <row r="60" spans="4:5">
      <c r="D60" s="43"/>
      <c r="E60" s="43"/>
    </row>
    <row r="61" spans="4:5">
      <c r="D61" s="43"/>
      <c r="E61" s="43"/>
    </row>
    <row r="62" spans="4:5">
      <c r="D62" s="43"/>
      <c r="E62" s="43"/>
    </row>
    <row r="63" spans="4:5">
      <c r="D63" s="43"/>
      <c r="E63" s="43"/>
    </row>
    <row r="64" spans="4:5">
      <c r="D64" s="43"/>
      <c r="E64" s="43"/>
    </row>
    <row r="65" spans="4:5">
      <c r="D65" s="43"/>
      <c r="E65" s="43"/>
    </row>
    <row r="66" spans="4:5">
      <c r="D66" s="43"/>
      <c r="E66" s="43"/>
    </row>
    <row r="67" spans="4:5">
      <c r="D67" s="43"/>
      <c r="E67" s="43"/>
    </row>
    <row r="68" spans="4:5">
      <c r="D68" s="43"/>
      <c r="E68" s="43"/>
    </row>
    <row r="69" spans="4:5">
      <c r="D69" s="43"/>
      <c r="E69" s="43"/>
    </row>
    <row r="70" spans="4:5">
      <c r="D70" s="43"/>
      <c r="E70" s="43"/>
    </row>
    <row r="71" spans="4:5">
      <c r="D71" s="43"/>
      <c r="E71" s="43"/>
    </row>
    <row r="72" spans="4:5">
      <c r="D72" s="43"/>
      <c r="E72" s="43"/>
    </row>
    <row r="73" spans="4:5">
      <c r="D73" s="43"/>
      <c r="E73" s="43"/>
    </row>
    <row r="74" spans="4:5">
      <c r="D74" s="43"/>
      <c r="E74" s="43"/>
    </row>
    <row r="75" spans="4:5">
      <c r="D75" s="43"/>
      <c r="E75" s="43"/>
    </row>
    <row r="76" spans="4:5">
      <c r="D76" s="43"/>
      <c r="E76" s="43"/>
    </row>
    <row r="77" spans="4:5">
      <c r="D77" s="43"/>
      <c r="E77" s="43"/>
    </row>
    <row r="78" spans="4:5">
      <c r="D78" s="43"/>
      <c r="E78" s="43"/>
    </row>
    <row r="79" spans="4:5">
      <c r="D79" s="43"/>
      <c r="E79" s="43"/>
    </row>
    <row r="80" spans="4:5">
      <c r="D80" s="43"/>
      <c r="E80" s="43"/>
    </row>
    <row r="81" spans="4:5">
      <c r="D81" s="43"/>
      <c r="E81" s="43"/>
    </row>
    <row r="82" spans="4:5">
      <c r="D82" s="43"/>
      <c r="E82" s="43"/>
    </row>
    <row r="83" spans="4:5">
      <c r="D83" s="43"/>
      <c r="E83" s="43"/>
    </row>
    <row r="84" spans="4:5">
      <c r="D84" s="43"/>
      <c r="E84" s="43"/>
    </row>
    <row r="85" spans="4:5">
      <c r="D85" s="43"/>
      <c r="E85" s="43"/>
    </row>
    <row r="86" spans="4:5">
      <c r="D86" s="43"/>
      <c r="E86" s="43"/>
    </row>
    <row r="87" spans="4:5">
      <c r="D87" s="43"/>
      <c r="E87" s="43"/>
    </row>
    <row r="88" spans="4:5">
      <c r="D88" s="43"/>
      <c r="E88" s="43"/>
    </row>
    <row r="89" spans="4:5">
      <c r="D89" s="43"/>
      <c r="E89" s="43"/>
    </row>
    <row r="90" spans="4:5">
      <c r="D90" s="43"/>
      <c r="E90" s="43"/>
    </row>
    <row r="91" spans="4:5">
      <c r="D91" s="43"/>
      <c r="E91" s="43"/>
    </row>
    <row r="92" spans="4:5">
      <c r="D92" s="43"/>
      <c r="E92" s="43"/>
    </row>
    <row r="93" spans="4:5">
      <c r="D93" s="43"/>
      <c r="E93" s="43"/>
    </row>
    <row r="94" spans="4:5">
      <c r="D94" s="43"/>
      <c r="E94" s="43"/>
    </row>
  </sheetData>
  <dataValidations count="1">
    <dataValidation type="list" allowBlank="1" showInputMessage="1" showErrorMessage="1" sqref="A2">
      <formula1>"Janvier,Février,Mars,Avril,Mai,Juin,Juillet,Août,Septembre,Octobre,Novembre,Décembre"</formula1>
    </dataValidation>
  </dataValidations>
  <pageMargins left="0.7" right="0.7" top="0.75" bottom="0.75" header="0.3" footer="0.3"/>
  <pageSetup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21AA800-4697-4F34-9920-D5690845565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Avril</vt:lpstr>
      <vt:lpstr>Noms des employés</vt:lpstr>
      <vt:lpstr>réglage</vt:lpstr>
      <vt:lpstr>An</vt:lpstr>
      <vt:lpstr>Avril</vt:lpstr>
      <vt:lpstr>feries</vt:lpstr>
      <vt:lpstr>fériés</vt:lpstr>
      <vt:lpstr>Avril!Impression_des_titres</vt:lpstr>
      <vt:lpstr>Avril!NomMois</vt:lpstr>
      <vt:lpstr>Premier_mois</vt:lpstr>
      <vt:lpstr>TitreColonne13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Meert</dc:creator>
  <cp:lastModifiedBy>tulipe</cp:lastModifiedBy>
  <cp:lastPrinted>2018-06-12T20:47:43Z</cp:lastPrinted>
  <dcterms:created xsi:type="dcterms:W3CDTF">2016-12-06T04:52:27Z</dcterms:created>
  <dcterms:modified xsi:type="dcterms:W3CDTF">2018-06-18T18:44:57Z</dcterms:modified>
</cp:coreProperties>
</file>