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460" windowWidth="19420" windowHeight="11020" tabRatio="500"/>
  </bookViews>
  <sheets>
    <sheet name="Feuil1" sheetId="1" r:id="rId1"/>
  </sheets>
  <calcPr calcId="124519" iterate="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L29" i="1"/>
  <c r="AM14"/>
  <c r="AM15"/>
  <c r="AM16"/>
  <c r="AM17"/>
  <c r="AM18"/>
  <c r="AM19"/>
  <c r="AM20"/>
  <c r="AM21"/>
  <c r="AM22"/>
  <c r="AM23"/>
  <c r="AM24"/>
  <c r="AM25"/>
  <c r="AM26"/>
  <c r="AM27"/>
  <c r="AM28"/>
  <c r="AM29"/>
  <c r="AM12"/>
  <c r="AM13"/>
  <c r="AM11"/>
  <c r="AL27"/>
  <c r="AL25"/>
  <c r="AL23"/>
  <c r="AL21"/>
  <c r="AL19"/>
  <c r="AL17"/>
  <c r="AL15"/>
  <c r="AL13"/>
  <c r="AL11"/>
  <c r="B29"/>
  <c r="B27"/>
  <c r="B25"/>
  <c r="B23"/>
  <c r="B21"/>
  <c r="B19"/>
  <c r="B17"/>
  <c r="B15"/>
  <c r="B13"/>
  <c r="B11"/>
  <c r="C10" l="1"/>
  <c r="AD29"/>
  <c r="AE29"/>
  <c r="AC29"/>
  <c r="S29"/>
  <c r="AC7"/>
  <c r="AD13"/>
  <c r="AD11"/>
  <c r="AD15"/>
  <c r="AD17"/>
  <c r="AD19"/>
  <c r="AD21"/>
  <c r="AD23"/>
  <c r="AD25"/>
  <c r="AD27"/>
  <c r="C13"/>
  <c r="C15"/>
  <c r="C17"/>
  <c r="C19"/>
  <c r="C21"/>
  <c r="C23"/>
  <c r="C25"/>
  <c r="C27"/>
  <c r="C29"/>
  <c r="C11"/>
  <c r="H11"/>
  <c r="H13"/>
  <c r="H15"/>
  <c r="H17"/>
  <c r="H19"/>
  <c r="H21"/>
  <c r="H23"/>
  <c r="H25"/>
  <c r="H27"/>
  <c r="H29"/>
  <c r="AE27"/>
  <c r="AC27"/>
  <c r="S27"/>
  <c r="AE25"/>
  <c r="AC25"/>
  <c r="S25"/>
  <c r="AE23"/>
  <c r="AC23"/>
  <c r="S23"/>
  <c r="AE21"/>
  <c r="AC21"/>
  <c r="S21"/>
  <c r="AE19"/>
  <c r="AC19"/>
  <c r="S19"/>
  <c r="AE17"/>
  <c r="AC17"/>
  <c r="S17"/>
  <c r="AE15"/>
  <c r="AC15"/>
  <c r="S15"/>
  <c r="AE13"/>
  <c r="AC13"/>
  <c r="S13"/>
  <c r="AE11"/>
  <c r="AC11"/>
  <c r="S11"/>
  <c r="AN11"/>
  <c r="AO11"/>
  <c r="AP11"/>
  <c r="AQ11"/>
  <c r="AR11"/>
  <c r="AN13"/>
  <c r="AO13"/>
  <c r="AP13"/>
  <c r="AQ13"/>
  <c r="AR13"/>
  <c r="AN15"/>
  <c r="AO15"/>
  <c r="AP15"/>
  <c r="AQ15"/>
  <c r="AR15"/>
  <c r="AN17"/>
  <c r="AO17"/>
  <c r="AP17"/>
  <c r="AQ17"/>
  <c r="AR17"/>
  <c r="AN19"/>
  <c r="AO19"/>
  <c r="AP19"/>
  <c r="AQ19"/>
  <c r="AR19"/>
  <c r="AN21"/>
  <c r="AO21"/>
  <c r="AP21"/>
  <c r="AQ21"/>
  <c r="AR21"/>
  <c r="AN23"/>
  <c r="AO23"/>
  <c r="AP23"/>
  <c r="AQ23"/>
  <c r="AR23"/>
  <c r="AN25"/>
  <c r="AO25"/>
  <c r="AP25"/>
  <c r="AQ25"/>
  <c r="AR25"/>
  <c r="AN27"/>
  <c r="AO27"/>
  <c r="AP27"/>
  <c r="AQ27"/>
  <c r="AR27"/>
  <c r="AN29"/>
  <c r="AO29"/>
  <c r="AP29"/>
  <c r="AQ29"/>
  <c r="AR29"/>
</calcChain>
</file>

<file path=xl/sharedStrings.xml><?xml version="1.0" encoding="utf-8"?>
<sst xmlns="http://schemas.openxmlformats.org/spreadsheetml/2006/main" count="75" uniqueCount="43">
  <si>
    <t xml:space="preserve">Clt </t>
  </si>
  <si>
    <t>N° J</t>
  </si>
  <si>
    <t>Noms et Prénoms</t>
  </si>
  <si>
    <t>Clubs</t>
  </si>
  <si>
    <t>Idx</t>
  </si>
  <si>
    <t>CR</t>
  </si>
  <si>
    <t>N°</t>
  </si>
  <si>
    <t>PAR</t>
  </si>
  <si>
    <t>Tot</t>
  </si>
  <si>
    <t>/PAR</t>
  </si>
  <si>
    <t>Hp</t>
  </si>
  <si>
    <t>Clt</t>
  </si>
  <si>
    <t>NJ</t>
  </si>
  <si>
    <t>Club</t>
  </si>
  <si>
    <t>Score</t>
  </si>
  <si>
    <t>Départage</t>
  </si>
  <si>
    <t>RCCT</t>
  </si>
  <si>
    <t>GBCN</t>
  </si>
  <si>
    <t>TZG</t>
  </si>
  <si>
    <t>RCAG</t>
  </si>
  <si>
    <t>CGGC</t>
  </si>
  <si>
    <t>TTJC</t>
  </si>
  <si>
    <t>RGAM</t>
  </si>
  <si>
    <t>PGC</t>
  </si>
  <si>
    <t>RGMR</t>
  </si>
  <si>
    <t>RGEJ</t>
  </si>
  <si>
    <t>A</t>
  </si>
  <si>
    <t>AA</t>
  </si>
  <si>
    <t>AB</t>
  </si>
  <si>
    <t>AC</t>
  </si>
  <si>
    <t>B</t>
  </si>
  <si>
    <t xml:space="preserve">C </t>
  </si>
  <si>
    <t>D</t>
  </si>
  <si>
    <t>E</t>
  </si>
  <si>
    <t xml:space="preserve">2è Série </t>
  </si>
  <si>
    <t>CA</t>
  </si>
  <si>
    <t>CB</t>
  </si>
  <si>
    <t>Résultats</t>
  </si>
  <si>
    <t>TABLEAU A</t>
  </si>
  <si>
    <t>TABLEAU B</t>
  </si>
  <si>
    <t>TABLEAU C</t>
  </si>
  <si>
    <t>format nombre sans chiffe apres la ,</t>
  </si>
  <si>
    <t xml:space="preserve">astuce a masquer </t>
  </si>
</sst>
</file>

<file path=xl/styles.xml><?xml version="1.0" encoding="utf-8"?>
<styleSheet xmlns="http://schemas.openxmlformats.org/spreadsheetml/2006/main">
  <numFmts count="2">
    <numFmt numFmtId="164" formatCode="0.000000000000"/>
    <numFmt numFmtId="165" formatCode="0.0"/>
  </numFmts>
  <fonts count="27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badi MT Condensed Extra Bold"/>
      <family val="2"/>
    </font>
    <font>
      <sz val="10"/>
      <name val="Arial"/>
      <family val="2"/>
    </font>
    <font>
      <b/>
      <sz val="10"/>
      <color rgb="FFFFCC00"/>
      <name val="Arial Black"/>
      <family val="2"/>
    </font>
    <font>
      <sz val="10"/>
      <color rgb="FFFFC000"/>
      <name val="Arial Black"/>
      <family val="2"/>
    </font>
    <font>
      <sz val="10"/>
      <name val="Abadi MT Condensed Extra Bold"/>
      <family val="2"/>
    </font>
    <font>
      <b/>
      <sz val="10"/>
      <name val="Arial Black"/>
      <family val="2"/>
    </font>
    <font>
      <sz val="10"/>
      <color rgb="FFFFC000"/>
      <name val="Abadi MT Condensed Extra Bold"/>
      <family val="2"/>
    </font>
    <font>
      <b/>
      <sz val="18"/>
      <name val="Abadi MT Condensed Extra Bold"/>
      <family val="2"/>
    </font>
    <font>
      <sz val="10"/>
      <color theme="1"/>
      <name val="Abadi MT Condensed Extra Bold"/>
      <family val="2"/>
    </font>
    <font>
      <sz val="8"/>
      <color theme="1"/>
      <name val="Arial"/>
      <family val="2"/>
    </font>
    <font>
      <b/>
      <sz val="16"/>
      <color theme="1"/>
      <name val="Abadi MT Condensed Extra Bold"/>
      <family val="2"/>
    </font>
    <font>
      <b/>
      <sz val="14"/>
      <color theme="1"/>
      <name val="Abadi MT Condensed Extra Bold"/>
      <family val="2"/>
    </font>
    <font>
      <sz val="6"/>
      <color theme="1"/>
      <name val="Calibri"/>
      <family val="2"/>
      <scheme val="minor"/>
    </font>
    <font>
      <sz val="10"/>
      <color theme="1"/>
      <name val="Arial Black"/>
      <family val="2"/>
    </font>
    <font>
      <sz val="8"/>
      <color theme="1"/>
      <name val="Arial Black"/>
      <family val="2"/>
    </font>
    <font>
      <b/>
      <sz val="9"/>
      <color theme="1"/>
      <name val="Arial Black"/>
      <family val="2"/>
    </font>
    <font>
      <sz val="9"/>
      <name val="Arial"/>
      <family val="2"/>
    </font>
    <font>
      <b/>
      <sz val="10"/>
      <name val="Arial"/>
      <family val="2"/>
    </font>
    <font>
      <b/>
      <sz val="14"/>
      <color theme="1"/>
      <name val="Calibri"/>
      <family val="2"/>
      <scheme val="minor"/>
    </font>
    <font>
      <sz val="8"/>
      <name val="Arial"/>
      <family val="2"/>
    </font>
    <font>
      <sz val="9"/>
      <name val="Arial Black"/>
      <family val="2"/>
    </font>
    <font>
      <b/>
      <sz val="9"/>
      <name val="Arial"/>
      <family val="2"/>
    </font>
    <font>
      <b/>
      <sz val="8"/>
      <name val="Arial"/>
      <family val="2"/>
    </font>
    <font>
      <sz val="12"/>
      <color theme="1"/>
      <name val="Arial"/>
      <family val="2"/>
    </font>
    <font>
      <sz val="24"/>
      <color theme="1"/>
      <name val="Abadi MT Condensed Extra Bold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641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rgb="FFFFC000"/>
      </left>
      <right style="thin">
        <color rgb="FFFFC000"/>
      </right>
      <top style="medium">
        <color rgb="FFFFC000"/>
      </top>
      <bottom style="thin">
        <color rgb="FFFFC000"/>
      </bottom>
      <diagonal/>
    </border>
    <border>
      <left style="thin">
        <color rgb="FFFFC000"/>
      </left>
      <right/>
      <top style="medium">
        <color rgb="FFFFC000"/>
      </top>
      <bottom style="thin">
        <color rgb="FFFFC000"/>
      </bottom>
      <diagonal/>
    </border>
    <border>
      <left style="medium">
        <color rgb="FFFFC000"/>
      </left>
      <right style="thin">
        <color rgb="FFFFC000"/>
      </right>
      <top style="thin">
        <color rgb="FFFFC000"/>
      </top>
      <bottom style="medium">
        <color rgb="FFFFC000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medium">
        <color rgb="FFFFC000"/>
      </bottom>
      <diagonal/>
    </border>
    <border>
      <left/>
      <right/>
      <top/>
      <bottom style="medium">
        <color rgb="FFFFC000"/>
      </bottom>
      <diagonal/>
    </border>
    <border>
      <left/>
      <right style="thin">
        <color rgb="FFFFC000"/>
      </right>
      <top style="thin">
        <color rgb="FFFFC000"/>
      </top>
      <bottom style="medium">
        <color rgb="FFFFC000"/>
      </bottom>
      <diagonal/>
    </border>
    <border>
      <left style="medium">
        <color rgb="FFFFC000"/>
      </left>
      <right/>
      <top style="medium">
        <color rgb="FFFFC000"/>
      </top>
      <bottom/>
      <diagonal/>
    </border>
    <border>
      <left/>
      <right/>
      <top style="medium">
        <color rgb="FFFFC000"/>
      </top>
      <bottom/>
      <diagonal/>
    </border>
    <border>
      <left/>
      <right style="medium">
        <color rgb="FFFFC000"/>
      </right>
      <top style="medium">
        <color rgb="FFFFC000"/>
      </top>
      <bottom/>
      <diagonal/>
    </border>
    <border>
      <left style="thin">
        <color rgb="FFFFC000"/>
      </left>
      <right style="medium">
        <color rgb="FFFFC000"/>
      </right>
      <top style="medium">
        <color rgb="FFFFC000"/>
      </top>
      <bottom style="thin">
        <color rgb="FFFFC000"/>
      </bottom>
      <diagonal/>
    </border>
    <border>
      <left style="medium">
        <color rgb="FFFFC000"/>
      </left>
      <right/>
      <top/>
      <bottom/>
      <diagonal/>
    </border>
    <border>
      <left/>
      <right style="medium">
        <color rgb="FFFFC000"/>
      </right>
      <top/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rgb="FFFFC000"/>
      </right>
      <top style="thin">
        <color rgb="FFFFC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FFC000"/>
      </left>
      <right style="medium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rgb="FFFFC000"/>
      </bottom>
      <diagonal/>
    </border>
    <border>
      <left style="thin">
        <color rgb="FFFFC000"/>
      </left>
      <right style="medium">
        <color rgb="FFFFC000"/>
      </right>
      <top style="thin">
        <color rgb="FFFFC000"/>
      </top>
      <bottom style="medium">
        <color rgb="FFFFC000"/>
      </bottom>
      <diagonal/>
    </border>
    <border>
      <left style="medium">
        <color rgb="FFFFC000"/>
      </left>
      <right/>
      <top/>
      <bottom style="medium">
        <color rgb="FFFFC000"/>
      </bottom>
      <diagonal/>
    </border>
    <border>
      <left/>
      <right style="medium">
        <color rgb="FFFFC000"/>
      </right>
      <top/>
      <bottom style="medium">
        <color rgb="FFFFC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FFC000"/>
      </left>
      <right style="thin">
        <color rgb="FFFFC000"/>
      </right>
      <top/>
      <bottom style="thin">
        <color rgb="FFFFC000"/>
      </bottom>
      <diagonal/>
    </border>
    <border>
      <left style="thin">
        <color rgb="FFFFC000"/>
      </left>
      <right style="thin">
        <color rgb="FFFFC000"/>
      </right>
      <top style="medium">
        <color rgb="FFFFC000"/>
      </top>
      <bottom/>
      <diagonal/>
    </border>
    <border>
      <left style="thin">
        <color rgb="FFFFC000"/>
      </left>
      <right style="thin">
        <color rgb="FFFFC000"/>
      </right>
      <top/>
      <bottom/>
      <diagonal/>
    </border>
    <border>
      <left style="thin">
        <color rgb="FFFFC000"/>
      </left>
      <right style="thin">
        <color rgb="FFFFC000"/>
      </right>
      <top/>
      <bottom style="medium">
        <color rgb="FFFFC000"/>
      </bottom>
      <diagonal/>
    </border>
    <border>
      <left style="medium">
        <color rgb="FFFFC000"/>
      </left>
      <right style="thin">
        <color rgb="FFFFC000"/>
      </right>
      <top style="medium">
        <color rgb="FFFFC000"/>
      </top>
      <bottom/>
      <diagonal/>
    </border>
    <border>
      <left style="medium">
        <color rgb="FFFFC000"/>
      </left>
      <right style="thin">
        <color rgb="FFFFC000"/>
      </right>
      <top/>
      <bottom/>
      <diagonal/>
    </border>
    <border>
      <left style="medium">
        <color rgb="FFFFC000"/>
      </left>
      <right style="thin">
        <color rgb="FFFFC000"/>
      </right>
      <top/>
      <bottom style="medium">
        <color rgb="FFFFC000"/>
      </bottom>
      <diagonal/>
    </border>
  </borders>
  <cellStyleXfs count="2">
    <xf numFmtId="0" fontId="0" fillId="0" borderId="0"/>
    <xf numFmtId="0" fontId="3" fillId="0" borderId="0"/>
  </cellStyleXfs>
  <cellXfs count="9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5" fillId="3" borderId="10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1" fontId="2" fillId="4" borderId="15" xfId="0" applyNumberFormat="1" applyFont="1" applyFill="1" applyBorder="1" applyAlignment="1" applyProtection="1">
      <alignment horizontal="center" vertical="center"/>
    </xf>
    <xf numFmtId="0" fontId="7" fillId="2" borderId="16" xfId="0" applyFont="1" applyFill="1" applyBorder="1" applyAlignment="1" applyProtection="1">
      <alignment horizontal="center" vertical="center" wrapText="1"/>
    </xf>
    <xf numFmtId="1" fontId="2" fillId="4" borderId="17" xfId="0" applyNumberFormat="1" applyFont="1" applyFill="1" applyBorder="1" applyAlignment="1" applyProtection="1">
      <alignment horizontal="center" vertical="center"/>
    </xf>
    <xf numFmtId="0" fontId="8" fillId="3" borderId="18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1" fontId="2" fillId="4" borderId="19" xfId="0" applyNumberFormat="1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horizontal="center" vertical="center" wrapText="1"/>
    </xf>
    <xf numFmtId="0" fontId="8" fillId="3" borderId="20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164" fontId="14" fillId="0" borderId="0" xfId="0" applyNumberFormat="1" applyFont="1" applyFill="1" applyBorder="1"/>
    <xf numFmtId="0" fontId="15" fillId="0" borderId="0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/>
    <xf numFmtId="0" fontId="7" fillId="2" borderId="3" xfId="1" applyFont="1" applyFill="1" applyBorder="1" applyAlignment="1" applyProtection="1">
      <alignment horizontal="center" vertical="center" wrapText="1"/>
    </xf>
    <xf numFmtId="0" fontId="7" fillId="2" borderId="4" xfId="1" applyFont="1" applyFill="1" applyBorder="1" applyAlignment="1" applyProtection="1">
      <alignment horizontal="center" vertical="center" wrapText="1"/>
    </xf>
    <xf numFmtId="165" fontId="7" fillId="2" borderId="4" xfId="1" applyNumberFormat="1" applyFont="1" applyFill="1" applyBorder="1" applyAlignment="1" applyProtection="1">
      <alignment horizontal="center" vertical="center"/>
    </xf>
    <xf numFmtId="165" fontId="7" fillId="2" borderId="20" xfId="1" applyNumberFormat="1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/>
    <xf numFmtId="0" fontId="0" fillId="0" borderId="0" xfId="0" applyFill="1"/>
    <xf numFmtId="0" fontId="17" fillId="5" borderId="13" xfId="0" applyFont="1" applyFill="1" applyBorder="1" applyAlignment="1">
      <alignment horizontal="center"/>
    </xf>
    <xf numFmtId="0" fontId="18" fillId="5" borderId="13" xfId="1" applyFont="1" applyFill="1" applyBorder="1" applyAlignment="1" applyProtection="1">
      <alignment horizontal="center" vertical="center"/>
    </xf>
    <xf numFmtId="0" fontId="19" fillId="5" borderId="13" xfId="1" applyFont="1" applyFill="1" applyBorder="1" applyAlignment="1" applyProtection="1">
      <alignment vertical="center"/>
    </xf>
    <xf numFmtId="0" fontId="3" fillId="5" borderId="13" xfId="1" applyFont="1" applyFill="1" applyBorder="1" applyAlignment="1" applyProtection="1">
      <alignment vertical="center"/>
    </xf>
    <xf numFmtId="165" fontId="3" fillId="5" borderId="13" xfId="1" applyNumberFormat="1" applyFont="1" applyFill="1" applyBorder="1" applyAlignment="1" applyProtection="1">
      <alignment horizontal="center" vertical="center"/>
    </xf>
    <xf numFmtId="1" fontId="16" fillId="5" borderId="13" xfId="0" applyNumberFormat="1" applyFont="1" applyFill="1" applyBorder="1" applyAlignment="1" applyProtection="1">
      <alignment horizontal="center" vertical="center"/>
    </xf>
    <xf numFmtId="0" fontId="20" fillId="5" borderId="13" xfId="0" applyFont="1" applyFill="1" applyBorder="1" applyAlignment="1" applyProtection="1">
      <alignment horizontal="center" vertical="center"/>
    </xf>
    <xf numFmtId="0" fontId="17" fillId="0" borderId="13" xfId="0" applyFont="1" applyFill="1" applyBorder="1" applyAlignment="1" applyProtection="1">
      <alignment horizontal="center" vertical="center" wrapText="1"/>
    </xf>
    <xf numFmtId="1" fontId="2" fillId="4" borderId="23" xfId="0" applyNumberFormat="1" applyFont="1" applyFill="1" applyBorder="1" applyAlignment="1" applyProtection="1">
      <alignment horizontal="center" vertical="center"/>
    </xf>
    <xf numFmtId="1" fontId="13" fillId="4" borderId="23" xfId="0" applyNumberFormat="1" applyFont="1" applyFill="1" applyBorder="1" applyAlignment="1" applyProtection="1">
      <alignment horizontal="center" vertical="center"/>
    </xf>
    <xf numFmtId="0" fontId="8" fillId="3" borderId="13" xfId="0" applyFont="1" applyFill="1" applyBorder="1" applyAlignment="1" applyProtection="1">
      <alignment horizontal="center" vertical="center" wrapText="1"/>
    </xf>
    <xf numFmtId="0" fontId="22" fillId="5" borderId="13" xfId="1" applyFont="1" applyFill="1" applyBorder="1" applyAlignment="1" applyProtection="1">
      <alignment horizontal="center" vertical="center"/>
    </xf>
    <xf numFmtId="0" fontId="23" fillId="5" borderId="13" xfId="1" applyFont="1" applyFill="1" applyBorder="1" applyAlignment="1" applyProtection="1">
      <alignment horizontal="left" vertical="center"/>
    </xf>
    <xf numFmtId="1" fontId="19" fillId="5" borderId="13" xfId="1" applyNumberFormat="1" applyFont="1" applyFill="1" applyBorder="1" applyAlignment="1" applyProtection="1">
      <alignment horizontal="center" vertical="center"/>
    </xf>
    <xf numFmtId="1" fontId="21" fillId="5" borderId="13" xfId="1" applyNumberFormat="1" applyFont="1" applyFill="1" applyBorder="1" applyAlignment="1" applyProtection="1">
      <alignment horizontal="right" vertical="center"/>
    </xf>
    <xf numFmtId="0" fontId="18" fillId="0" borderId="0" xfId="1" applyFont="1" applyFill="1" applyBorder="1" applyAlignment="1" applyProtection="1">
      <alignment horizontal="center" vertical="center"/>
    </xf>
    <xf numFmtId="0" fontId="19" fillId="0" borderId="0" xfId="1" applyFont="1" applyFill="1" applyBorder="1" applyAlignment="1" applyProtection="1">
      <alignment vertical="center"/>
    </xf>
    <xf numFmtId="0" fontId="3" fillId="0" borderId="0" xfId="1" applyFont="1" applyFill="1" applyBorder="1" applyAlignment="1" applyProtection="1">
      <alignment vertical="center"/>
    </xf>
    <xf numFmtId="165" fontId="3" fillId="0" borderId="0" xfId="1" applyNumberFormat="1" applyFont="1" applyFill="1" applyBorder="1" applyAlignment="1" applyProtection="1">
      <alignment horizontal="center" vertical="center"/>
    </xf>
    <xf numFmtId="1" fontId="16" fillId="0" borderId="0" xfId="0" applyNumberFormat="1" applyFont="1" applyFill="1" applyBorder="1" applyAlignment="1" applyProtection="1">
      <alignment horizontal="center" vertical="center"/>
    </xf>
    <xf numFmtId="0" fontId="20" fillId="0" borderId="0" xfId="0" applyFont="1" applyFill="1" applyBorder="1" applyAlignment="1" applyProtection="1">
      <alignment horizontal="center" vertical="center"/>
    </xf>
    <xf numFmtId="1" fontId="24" fillId="0" borderId="0" xfId="0" applyNumberFormat="1" applyFont="1" applyBorder="1" applyAlignment="1" applyProtection="1">
      <alignment horizontal="center" vertical="center"/>
      <protection locked="0"/>
    </xf>
    <xf numFmtId="1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/>
    </xf>
    <xf numFmtId="165" fontId="25" fillId="0" borderId="0" xfId="0" applyNumberFormat="1" applyFont="1" applyFill="1" applyBorder="1" applyAlignment="1">
      <alignment horizontal="center"/>
    </xf>
    <xf numFmtId="1" fontId="25" fillId="0" borderId="0" xfId="0" applyNumberFormat="1" applyFont="1" applyFill="1" applyBorder="1" applyAlignment="1">
      <alignment horizontal="center"/>
    </xf>
    <xf numFmtId="0" fontId="18" fillId="0" borderId="13" xfId="1" applyFont="1" applyFill="1" applyBorder="1" applyAlignment="1" applyProtection="1">
      <alignment horizontal="center" vertical="center"/>
    </xf>
    <xf numFmtId="0" fontId="19" fillId="0" borderId="13" xfId="1" applyFont="1" applyFill="1" applyBorder="1" applyAlignment="1" applyProtection="1">
      <alignment vertical="center"/>
    </xf>
    <xf numFmtId="0" fontId="3" fillId="0" borderId="13" xfId="1" applyFont="1" applyFill="1" applyBorder="1" applyAlignment="1" applyProtection="1">
      <alignment vertical="center"/>
    </xf>
    <xf numFmtId="165" fontId="3" fillId="0" borderId="13" xfId="1" applyNumberFormat="1" applyFont="1" applyFill="1" applyBorder="1" applyAlignment="1" applyProtection="1">
      <alignment horizontal="center" vertical="center"/>
    </xf>
    <xf numFmtId="1" fontId="16" fillId="0" borderId="13" xfId="0" applyNumberFormat="1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center" vertical="center"/>
    </xf>
    <xf numFmtId="0" fontId="22" fillId="0" borderId="13" xfId="1" applyFont="1" applyFill="1" applyBorder="1" applyAlignment="1" applyProtection="1">
      <alignment horizontal="center" vertical="center"/>
    </xf>
    <xf numFmtId="1" fontId="19" fillId="0" borderId="13" xfId="1" applyNumberFormat="1" applyFont="1" applyFill="1" applyBorder="1" applyAlignment="1" applyProtection="1">
      <alignment horizontal="center" vertical="center"/>
    </xf>
    <xf numFmtId="1" fontId="21" fillId="0" borderId="13" xfId="1" applyNumberFormat="1" applyFont="1" applyFill="1" applyBorder="1" applyAlignment="1" applyProtection="1">
      <alignment horizontal="right" vertical="center"/>
    </xf>
    <xf numFmtId="0" fontId="19" fillId="0" borderId="24" xfId="1" applyFont="1" applyFill="1" applyBorder="1" applyAlignment="1" applyProtection="1">
      <alignment vertical="center"/>
    </xf>
    <xf numFmtId="0" fontId="3" fillId="0" borderId="24" xfId="1" applyFont="1" applyFill="1" applyBorder="1" applyAlignment="1" applyProtection="1">
      <alignment vertical="center"/>
    </xf>
    <xf numFmtId="0" fontId="0" fillId="0" borderId="0" xfId="0" applyBorder="1"/>
    <xf numFmtId="165" fontId="0" fillId="0" borderId="0" xfId="0" applyNumberFormat="1" applyBorder="1"/>
    <xf numFmtId="0" fontId="1" fillId="0" borderId="0" xfId="0" applyFont="1" applyBorder="1"/>
    <xf numFmtId="0" fontId="20" fillId="6" borderId="13" xfId="0" applyFont="1" applyFill="1" applyBorder="1" applyAlignment="1" applyProtection="1">
      <alignment horizontal="center" vertical="center"/>
    </xf>
    <xf numFmtId="0" fontId="17" fillId="0" borderId="13" xfId="0" applyFont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19" fillId="0" borderId="13" xfId="1" applyFont="1" applyFill="1" applyBorder="1" applyAlignment="1" applyProtection="1">
      <alignment horizontal="left" vertical="center"/>
    </xf>
    <xf numFmtId="0" fontId="26" fillId="0" borderId="0" xfId="0" applyFont="1"/>
    <xf numFmtId="0" fontId="9" fillId="2" borderId="7" xfId="1" applyFont="1" applyFill="1" applyBorder="1" applyAlignment="1" applyProtection="1">
      <alignment horizontal="center" vertical="center"/>
    </xf>
    <xf numFmtId="0" fontId="9" fillId="2" borderId="8" xfId="1" applyFont="1" applyFill="1" applyBorder="1" applyAlignment="1" applyProtection="1">
      <alignment horizontal="center" vertical="center"/>
    </xf>
    <xf numFmtId="0" fontId="9" fillId="2" borderId="9" xfId="1" applyFont="1" applyFill="1" applyBorder="1" applyAlignment="1" applyProtection="1">
      <alignment horizontal="center" vertical="center"/>
    </xf>
    <xf numFmtId="0" fontId="9" fillId="2" borderId="11" xfId="1" applyFont="1" applyFill="1" applyBorder="1" applyAlignment="1" applyProtection="1">
      <alignment horizontal="center" vertical="center"/>
    </xf>
    <xf numFmtId="0" fontId="9" fillId="2" borderId="0" xfId="1" applyFont="1" applyFill="1" applyBorder="1" applyAlignment="1" applyProtection="1">
      <alignment horizontal="center" vertical="center"/>
    </xf>
    <xf numFmtId="0" fontId="9" fillId="2" borderId="12" xfId="1" applyFont="1" applyFill="1" applyBorder="1" applyAlignment="1" applyProtection="1">
      <alignment horizontal="center" vertical="center"/>
    </xf>
    <xf numFmtId="0" fontId="12" fillId="2" borderId="21" xfId="0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horizontal="left" vertical="center" wrapText="1"/>
    </xf>
    <xf numFmtId="0" fontId="12" fillId="2" borderId="22" xfId="0" applyFont="1" applyFill="1" applyBorder="1" applyAlignment="1">
      <alignment horizontal="left" vertical="center" wrapText="1"/>
    </xf>
    <xf numFmtId="0" fontId="4" fillId="3" borderId="28" xfId="0" applyFont="1" applyFill="1" applyBorder="1" applyAlignment="1" applyProtection="1">
      <alignment horizontal="center" vertical="center" wrapText="1"/>
    </xf>
    <xf numFmtId="0" fontId="4" fillId="3" borderId="29" xfId="0" applyFont="1" applyFill="1" applyBorder="1" applyAlignment="1" applyProtection="1">
      <alignment horizontal="center" vertical="center" wrapText="1"/>
    </xf>
    <xf numFmtId="0" fontId="4" fillId="3" borderId="30" xfId="0" applyFont="1" applyFill="1" applyBorder="1" applyAlignment="1" applyProtection="1">
      <alignment horizontal="center" vertical="center" wrapText="1"/>
    </xf>
    <xf numFmtId="0" fontId="4" fillId="3" borderId="25" xfId="0" applyFont="1" applyFill="1" applyBorder="1" applyAlignment="1" applyProtection="1">
      <alignment horizontal="center" vertical="center" wrapText="1"/>
    </xf>
    <xf numFmtId="0" fontId="4" fillId="3" borderId="26" xfId="0" applyFont="1" applyFill="1" applyBorder="1" applyAlignment="1" applyProtection="1">
      <alignment horizontal="center" vertical="center" wrapText="1"/>
    </xf>
    <xf numFmtId="0" fontId="4" fillId="3" borderId="27" xfId="0" applyFont="1" applyFill="1" applyBorder="1" applyAlignment="1" applyProtection="1">
      <alignment horizontal="center" vertical="center" wrapText="1"/>
    </xf>
    <xf numFmtId="1" fontId="22" fillId="5" borderId="13" xfId="1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501650</xdr:colOff>
      <xdr:row>9</xdr:row>
      <xdr:rowOff>190500</xdr:rowOff>
    </xdr:from>
    <xdr:to>
      <xdr:col>1</xdr:col>
      <xdr:colOff>25400</xdr:colOff>
      <xdr:row>10</xdr:row>
      <xdr:rowOff>82550</xdr:rowOff>
    </xdr:to>
    <xdr:cxnSp macro="">
      <xdr:nvCxnSpPr>
        <xdr:cNvPr id="3" name="Connecteur droit avec flèche 2"/>
        <xdr:cNvCxnSpPr/>
      </xdr:nvCxnSpPr>
      <xdr:spPr>
        <a:xfrm>
          <a:off x="501650" y="2463800"/>
          <a:ext cx="336550" cy="146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298450</xdr:colOff>
      <xdr:row>3</xdr:row>
      <xdr:rowOff>209550</xdr:rowOff>
    </xdr:from>
    <xdr:to>
      <xdr:col>37</xdr:col>
      <xdr:colOff>209550</xdr:colOff>
      <xdr:row>10</xdr:row>
      <xdr:rowOff>57150</xdr:rowOff>
    </xdr:to>
    <xdr:cxnSp macro="">
      <xdr:nvCxnSpPr>
        <xdr:cNvPr id="5" name="Connecteur droit avec flèche 4"/>
        <xdr:cNvCxnSpPr/>
      </xdr:nvCxnSpPr>
      <xdr:spPr>
        <a:xfrm rot="16200000" flipV="1">
          <a:off x="9817100" y="1454150"/>
          <a:ext cx="1778000" cy="482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C34"/>
  <sheetViews>
    <sheetView tabSelected="1" topLeftCell="A7" workbookViewId="0">
      <selection activeCell="A10" sqref="A10"/>
    </sheetView>
  </sheetViews>
  <sheetFormatPr baseColWidth="10" defaultRowHeight="15.5"/>
  <cols>
    <col min="2" max="2" width="6" customWidth="1"/>
    <col min="3" max="3" width="3.6640625" bestFit="1" customWidth="1"/>
    <col min="4" max="4" width="4.83203125" bestFit="1" customWidth="1"/>
    <col min="5" max="5" width="5.33203125" customWidth="1"/>
    <col min="6" max="6" width="6.1640625" bestFit="1" customWidth="1"/>
    <col min="7" max="7" width="4.33203125" bestFit="1" customWidth="1"/>
    <col min="8" max="9" width="3.6640625" bestFit="1" customWidth="1"/>
    <col min="10" max="29" width="3.33203125" customWidth="1"/>
    <col min="30" max="30" width="6.58203125" customWidth="1"/>
    <col min="31" max="31" width="4.1640625" bestFit="1" customWidth="1"/>
    <col min="32" max="32" width="5.33203125" hidden="1" customWidth="1"/>
    <col min="33" max="33" width="12.5" hidden="1" customWidth="1"/>
    <col min="34" max="34" width="9.33203125" hidden="1" customWidth="1"/>
    <col min="35" max="35" width="5.1640625" hidden="1" customWidth="1"/>
    <col min="36" max="36" width="20.83203125" hidden="1" customWidth="1"/>
    <col min="37" max="37" width="3.33203125" customWidth="1"/>
    <col min="38" max="38" width="6.4140625" style="1" customWidth="1"/>
    <col min="39" max="39" width="4.5" bestFit="1" customWidth="1"/>
    <col min="40" max="40" width="18.33203125" bestFit="1" customWidth="1"/>
    <col min="41" max="41" width="5.83203125" bestFit="1" customWidth="1"/>
    <col min="42" max="42" width="4.83203125" bestFit="1" customWidth="1"/>
    <col min="43" max="43" width="6.33203125" bestFit="1" customWidth="1"/>
    <col min="44" max="44" width="10.5" style="2" bestFit="1" customWidth="1"/>
    <col min="46" max="47" width="3.6640625" bestFit="1" customWidth="1"/>
    <col min="48" max="48" width="18.33203125" bestFit="1" customWidth="1"/>
    <col min="49" max="49" width="6.1640625" bestFit="1" customWidth="1"/>
    <col min="50" max="50" width="4.33203125" bestFit="1" customWidth="1"/>
    <col min="51" max="51" width="6.33203125" bestFit="1" customWidth="1"/>
    <col min="52" max="52" width="10.5" bestFit="1" customWidth="1"/>
  </cols>
  <sheetData>
    <row r="3" spans="1:52" ht="16" customHeight="1"/>
    <row r="4" spans="1:52" ht="17" customHeight="1">
      <c r="AE4" t="s">
        <v>41</v>
      </c>
    </row>
    <row r="5" spans="1:52" ht="30" thickBot="1">
      <c r="C5" s="1"/>
      <c r="J5" s="78" t="s">
        <v>38</v>
      </c>
      <c r="AE5" s="3"/>
      <c r="AN5" s="78" t="s">
        <v>39</v>
      </c>
      <c r="AV5" s="78" t="s">
        <v>40</v>
      </c>
    </row>
    <row r="6" spans="1:52" ht="16" thickBot="1">
      <c r="C6" s="88" t="s">
        <v>0</v>
      </c>
      <c r="D6" s="91" t="s">
        <v>1</v>
      </c>
      <c r="E6" s="91" t="s">
        <v>2</v>
      </c>
      <c r="F6" s="91" t="s">
        <v>3</v>
      </c>
      <c r="G6" s="91" t="s">
        <v>4</v>
      </c>
      <c r="H6" s="91" t="s">
        <v>5</v>
      </c>
      <c r="I6" s="4" t="s">
        <v>6</v>
      </c>
      <c r="J6" s="4">
        <v>1</v>
      </c>
      <c r="K6" s="4">
        <v>2</v>
      </c>
      <c r="L6" s="4">
        <v>3</v>
      </c>
      <c r="M6" s="4">
        <v>4</v>
      </c>
      <c r="N6" s="4">
        <v>5</v>
      </c>
      <c r="O6" s="4">
        <v>6</v>
      </c>
      <c r="P6" s="4">
        <v>7</v>
      </c>
      <c r="Q6" s="4">
        <v>8</v>
      </c>
      <c r="R6" s="5">
        <v>9</v>
      </c>
      <c r="S6" s="4"/>
      <c r="T6" s="4">
        <v>10</v>
      </c>
      <c r="U6" s="4">
        <v>11</v>
      </c>
      <c r="V6" s="4">
        <v>12</v>
      </c>
      <c r="W6" s="4">
        <v>13</v>
      </c>
      <c r="X6" s="4">
        <v>14</v>
      </c>
      <c r="Y6" s="4">
        <v>15</v>
      </c>
      <c r="Z6" s="4">
        <v>16</v>
      </c>
      <c r="AA6" s="4">
        <v>17</v>
      </c>
      <c r="AB6" s="5">
        <v>18</v>
      </c>
      <c r="AC6" s="4"/>
      <c r="AD6" s="4"/>
      <c r="AE6" s="6"/>
    </row>
    <row r="7" spans="1:52" ht="25">
      <c r="C7" s="89"/>
      <c r="D7" s="92"/>
      <c r="E7" s="92"/>
      <c r="F7" s="92"/>
      <c r="G7" s="92"/>
      <c r="H7" s="92"/>
      <c r="I7" s="7" t="s">
        <v>7</v>
      </c>
      <c r="J7" s="8">
        <v>4</v>
      </c>
      <c r="K7" s="8">
        <v>4</v>
      </c>
      <c r="L7" s="8">
        <v>4</v>
      </c>
      <c r="M7" s="8">
        <v>3</v>
      </c>
      <c r="N7" s="8">
        <v>4</v>
      </c>
      <c r="O7" s="8">
        <v>4</v>
      </c>
      <c r="P7" s="8">
        <v>5</v>
      </c>
      <c r="Q7" s="8">
        <v>3</v>
      </c>
      <c r="R7" s="8">
        <v>5</v>
      </c>
      <c r="S7" s="9"/>
      <c r="T7" s="10">
        <v>4</v>
      </c>
      <c r="U7" s="8">
        <v>3</v>
      </c>
      <c r="V7" s="8">
        <v>5</v>
      </c>
      <c r="W7" s="8">
        <v>4</v>
      </c>
      <c r="X7" s="8">
        <v>4</v>
      </c>
      <c r="Y7" s="8">
        <v>4</v>
      </c>
      <c r="Z7" s="8">
        <v>5</v>
      </c>
      <c r="AA7" s="8">
        <v>3</v>
      </c>
      <c r="AB7" s="8">
        <v>4</v>
      </c>
      <c r="AC7" s="9">
        <f>IF(COUNT(T7:AB7)=9,SUM(T7:AB7),"")</f>
        <v>36</v>
      </c>
      <c r="AD7" s="11" t="s">
        <v>8</v>
      </c>
      <c r="AE7" s="12" t="s">
        <v>9</v>
      </c>
      <c r="AL7" s="79" t="s">
        <v>37</v>
      </c>
      <c r="AM7" s="80"/>
      <c r="AN7" s="80"/>
      <c r="AO7" s="80"/>
      <c r="AP7" s="80"/>
      <c r="AQ7" s="80"/>
      <c r="AR7" s="81"/>
      <c r="AT7" s="79" t="s">
        <v>37</v>
      </c>
      <c r="AU7" s="80"/>
      <c r="AV7" s="80"/>
      <c r="AW7" s="80"/>
      <c r="AX7" s="80"/>
      <c r="AY7" s="80"/>
      <c r="AZ7" s="81"/>
    </row>
    <row r="8" spans="1:52" ht="23.5" thickBot="1">
      <c r="C8" s="90"/>
      <c r="D8" s="93"/>
      <c r="E8" s="93"/>
      <c r="F8" s="93"/>
      <c r="G8" s="93"/>
      <c r="H8" s="93"/>
      <c r="I8" s="13" t="s">
        <v>10</v>
      </c>
      <c r="J8" s="14">
        <v>1</v>
      </c>
      <c r="K8" s="14">
        <v>7</v>
      </c>
      <c r="L8" s="14">
        <v>13</v>
      </c>
      <c r="M8" s="14">
        <v>5</v>
      </c>
      <c r="N8" s="14">
        <v>4</v>
      </c>
      <c r="O8" s="14">
        <v>10</v>
      </c>
      <c r="P8" s="14">
        <v>11</v>
      </c>
      <c r="Q8" s="14">
        <v>14</v>
      </c>
      <c r="R8" s="14">
        <v>12</v>
      </c>
      <c r="S8" s="15"/>
      <c r="T8" s="16">
        <v>15</v>
      </c>
      <c r="U8" s="14">
        <v>17</v>
      </c>
      <c r="V8" s="14">
        <v>18</v>
      </c>
      <c r="W8" s="14">
        <v>16</v>
      </c>
      <c r="X8" s="14">
        <v>8</v>
      </c>
      <c r="Y8" s="14">
        <v>6</v>
      </c>
      <c r="Z8" s="14">
        <v>9</v>
      </c>
      <c r="AA8" s="14">
        <v>2</v>
      </c>
      <c r="AB8" s="14">
        <v>3</v>
      </c>
      <c r="AC8" s="15"/>
      <c r="AD8" s="15"/>
      <c r="AE8" s="17"/>
      <c r="AL8" s="82" t="s">
        <v>34</v>
      </c>
      <c r="AM8" s="83"/>
      <c r="AN8" s="83"/>
      <c r="AO8" s="83"/>
      <c r="AP8" s="83"/>
      <c r="AQ8" s="83"/>
      <c r="AR8" s="84"/>
      <c r="AT8" s="82" t="s">
        <v>34</v>
      </c>
      <c r="AU8" s="83"/>
      <c r="AV8" s="83"/>
      <c r="AW8" s="83"/>
      <c r="AX8" s="83"/>
      <c r="AY8" s="83"/>
      <c r="AZ8" s="84"/>
    </row>
    <row r="9" spans="1:52" s="23" customFormat="1" ht="20.5" thickBot="1">
      <c r="B9"/>
      <c r="C9" s="85" t="s">
        <v>34</v>
      </c>
      <c r="D9" s="86"/>
      <c r="E9" s="87"/>
      <c r="F9" s="18"/>
      <c r="G9" s="18"/>
      <c r="H9" s="19"/>
      <c r="I9" s="20"/>
      <c r="J9" s="21"/>
      <c r="K9" s="21"/>
      <c r="L9" s="21"/>
      <c r="M9" s="21"/>
      <c r="N9" s="21"/>
      <c r="O9" s="21"/>
      <c r="P9" s="21"/>
      <c r="Q9" s="21"/>
      <c r="R9" s="21"/>
      <c r="S9" s="22"/>
      <c r="T9" s="21"/>
      <c r="U9" s="21"/>
      <c r="V9" s="21"/>
      <c r="W9" s="21"/>
      <c r="X9" s="21"/>
      <c r="Y9" s="21"/>
      <c r="Z9" s="21"/>
      <c r="AA9" s="21"/>
      <c r="AB9" s="21"/>
      <c r="AE9" s="24"/>
      <c r="AL9" s="25" t="s">
        <v>11</v>
      </c>
      <c r="AM9" s="26" t="s">
        <v>12</v>
      </c>
      <c r="AN9" s="26" t="s">
        <v>2</v>
      </c>
      <c r="AO9" s="27" t="s">
        <v>13</v>
      </c>
      <c r="AP9" s="27" t="s">
        <v>4</v>
      </c>
      <c r="AQ9" s="27" t="s">
        <v>14</v>
      </c>
      <c r="AR9" s="28" t="s">
        <v>15</v>
      </c>
      <c r="AT9" s="25" t="s">
        <v>11</v>
      </c>
      <c r="AU9" s="26" t="s">
        <v>12</v>
      </c>
      <c r="AV9" s="26" t="s">
        <v>2</v>
      </c>
      <c r="AW9" s="27" t="s">
        <v>13</v>
      </c>
      <c r="AX9" s="27" t="s">
        <v>4</v>
      </c>
      <c r="AY9" s="27" t="s">
        <v>14</v>
      </c>
      <c r="AZ9" s="28" t="s">
        <v>15</v>
      </c>
    </row>
    <row r="10" spans="1:52" s="23" customFormat="1" ht="20">
      <c r="A10" s="23" t="s">
        <v>42</v>
      </c>
      <c r="C10" s="75">
        <f>COUNT(C11:C29)</f>
        <v>10</v>
      </c>
      <c r="D10" s="29"/>
      <c r="E10" s="29"/>
      <c r="F10" s="18"/>
      <c r="G10" s="18"/>
      <c r="H10" s="19"/>
      <c r="I10" s="20"/>
      <c r="J10" s="21"/>
      <c r="K10" s="21"/>
      <c r="L10" s="21"/>
      <c r="M10" s="21"/>
      <c r="N10" s="21"/>
      <c r="O10" s="21"/>
      <c r="P10" s="21"/>
      <c r="Q10" s="21"/>
      <c r="R10" s="21"/>
      <c r="S10" s="22"/>
      <c r="T10" s="21"/>
      <c r="U10" s="21"/>
      <c r="V10" s="21"/>
      <c r="W10" s="21"/>
      <c r="X10" s="21"/>
      <c r="Y10" s="21"/>
      <c r="Z10" s="21"/>
      <c r="AA10" s="21"/>
      <c r="AB10" s="21"/>
      <c r="AE10" s="24"/>
      <c r="AL10" s="30"/>
      <c r="AR10" s="31"/>
      <c r="AT10" s="30"/>
      <c r="AZ10" s="31"/>
    </row>
    <row r="11" spans="1:52" s="32" customFormat="1" ht="18.5">
      <c r="B11" s="32">
        <f>C11+ROW()/10000</f>
        <v>6.0011000000000001</v>
      </c>
      <c r="C11" s="33">
        <f>IF(COUNT(AD11),RANK(AD11,AD$11:AD$29,0),"")</f>
        <v>6</v>
      </c>
      <c r="D11" s="34">
        <v>200</v>
      </c>
      <c r="E11" s="35" t="s">
        <v>31</v>
      </c>
      <c r="F11" s="36" t="s">
        <v>16</v>
      </c>
      <c r="G11" s="37">
        <v>12.6</v>
      </c>
      <c r="H11" s="38">
        <f>IF(G11="","",ROUND(G11*140/113+69.9-72,0))</f>
        <v>14</v>
      </c>
      <c r="I11" s="39"/>
      <c r="J11" s="40">
        <v>2</v>
      </c>
      <c r="K11" s="40">
        <v>5</v>
      </c>
      <c r="L11" s="40">
        <v>6</v>
      </c>
      <c r="M11" s="40">
        <v>5</v>
      </c>
      <c r="N11" s="40">
        <v>4</v>
      </c>
      <c r="O11" s="40">
        <v>4</v>
      </c>
      <c r="P11" s="40">
        <v>7</v>
      </c>
      <c r="Q11" s="40">
        <v>6</v>
      </c>
      <c r="R11" s="40">
        <v>5</v>
      </c>
      <c r="S11" s="41">
        <f>IF(COUNT(J12:R12)&gt;=1,SUM(J12:R12),"")</f>
        <v>19</v>
      </c>
      <c r="T11" s="40"/>
      <c r="U11" s="40"/>
      <c r="V11" s="40"/>
      <c r="W11" s="40"/>
      <c r="X11" s="40"/>
      <c r="Y11" s="40"/>
      <c r="Z11" s="40"/>
      <c r="AA11" s="40"/>
      <c r="AB11" s="40"/>
      <c r="AC11" s="41" t="str">
        <f>IF(COUNT(T12:AB12)&gt;=1,SUM(T12:AB12),"")</f>
        <v/>
      </c>
      <c r="AD11" s="42">
        <f>IF(SUM(J12:AB12)=0,"",SUM(J12:AB12))</f>
        <v>19</v>
      </c>
      <c r="AE11" s="43">
        <f>IF(COUNT(AD11),36-AD11,"")</f>
        <v>17</v>
      </c>
      <c r="AF11" s="23"/>
      <c r="AG11" s="23"/>
      <c r="AH11" s="23"/>
      <c r="AI11" s="23"/>
      <c r="AJ11" s="23"/>
      <c r="AL11" s="94">
        <f>SMALL(B$11:B$29,1)</f>
        <v>1.0013000000000001</v>
      </c>
      <c r="AM11" s="34">
        <f>IF(COUNT(AL11),(VLOOKUP(AL11,$B$11:$AJ$274,3,FALSE)),"")</f>
        <v>201</v>
      </c>
      <c r="AN11" s="45" t="str">
        <f>IF(AM11="","",(VLOOKUP(AM11,$D$11:$AJ$29,2,FALSE)))</f>
        <v>A</v>
      </c>
      <c r="AO11" s="36" t="str">
        <f>IF(AM11="","",(VLOOKUP(AM11,$D$11:$AJ$29,3,FALSE)))</f>
        <v>GBCN</v>
      </c>
      <c r="AP11" s="37">
        <f>IF(AM11="","",(VLOOKUP(AM11,$D$11:$AJ$29,4,FALSE)))</f>
        <v>12.8</v>
      </c>
      <c r="AQ11" s="46">
        <f>IF(AM11="","",(VLOOKUP(AM11,$D$11:$AJ$29,27,FALSE)))</f>
        <v>24</v>
      </c>
      <c r="AR11" s="47">
        <f>IF(AM11="","",(VLOOKUP(AM11,$D$11:$AJ$29,30,FALSE)))</f>
        <v>0</v>
      </c>
      <c r="AT11" s="44">
        <v>1</v>
      </c>
      <c r="AU11" s="34">
        <v>201</v>
      </c>
      <c r="AV11" s="45" t="s">
        <v>26</v>
      </c>
      <c r="AW11" s="36" t="s">
        <v>17</v>
      </c>
      <c r="AX11" s="37">
        <v>12.8</v>
      </c>
      <c r="AY11" s="46">
        <v>24</v>
      </c>
      <c r="AZ11" s="47">
        <v>0</v>
      </c>
    </row>
    <row r="12" spans="1:52" s="32" customFormat="1" ht="18.5">
      <c r="D12" s="48"/>
      <c r="E12" s="49"/>
      <c r="F12" s="50"/>
      <c r="G12" s="51"/>
      <c r="H12" s="52"/>
      <c r="I12" s="53"/>
      <c r="J12" s="54">
        <v>5</v>
      </c>
      <c r="K12" s="54">
        <v>2</v>
      </c>
      <c r="L12" s="54">
        <v>1</v>
      </c>
      <c r="M12" s="54">
        <v>1</v>
      </c>
      <c r="N12" s="54">
        <v>3</v>
      </c>
      <c r="O12" s="54">
        <v>3</v>
      </c>
      <c r="P12" s="54">
        <v>1</v>
      </c>
      <c r="Q12" s="54">
        <v>0</v>
      </c>
      <c r="R12" s="54">
        <v>3</v>
      </c>
      <c r="S12" s="55"/>
      <c r="T12" s="54"/>
      <c r="U12" s="54"/>
      <c r="V12" s="54"/>
      <c r="W12" s="54"/>
      <c r="X12" s="54"/>
      <c r="Y12" s="54"/>
      <c r="Z12" s="54"/>
      <c r="AA12" s="54"/>
      <c r="AB12" s="54"/>
      <c r="AC12" s="55"/>
      <c r="AD12" s="55"/>
      <c r="AE12" s="56"/>
      <c r="AF12" s="23"/>
      <c r="AG12" s="23"/>
      <c r="AH12" s="23"/>
      <c r="AI12" s="23"/>
      <c r="AJ12" s="23"/>
      <c r="AL12" s="94"/>
      <c r="AM12" s="34" t="str">
        <f t="shared" ref="AM12:AM29" si="0">IF(COUNT(AL12),(VLOOKUP(AL12,$B$11:$AJ$274,3,FALSE)),"")</f>
        <v/>
      </c>
      <c r="AN12" s="76"/>
      <c r="AO12" s="57"/>
      <c r="AP12" s="58"/>
      <c r="AQ12" s="59"/>
      <c r="AR12" s="31"/>
      <c r="AT12" s="30"/>
      <c r="AU12" s="23"/>
      <c r="AV12" s="23"/>
      <c r="AW12" s="57"/>
      <c r="AX12" s="58"/>
      <c r="AY12" s="59"/>
      <c r="AZ12" s="31"/>
    </row>
    <row r="13" spans="1:52" ht="18.5">
      <c r="B13" s="32">
        <f>C13+ROW()/10000</f>
        <v>1.0013000000000001</v>
      </c>
      <c r="C13" s="33">
        <f>IF(COUNT(AD13),RANK(AD13,AD$11:AD$29,0),"")</f>
        <v>1</v>
      </c>
      <c r="D13" s="60">
        <v>201</v>
      </c>
      <c r="E13" s="61" t="s">
        <v>26</v>
      </c>
      <c r="F13" s="62" t="s">
        <v>17</v>
      </c>
      <c r="G13" s="63">
        <v>12.8</v>
      </c>
      <c r="H13" s="64">
        <f>IF(G13="","",ROUND(G13*140/113+69.9-72,0))</f>
        <v>14</v>
      </c>
      <c r="I13" s="65"/>
      <c r="J13" s="40">
        <v>4</v>
      </c>
      <c r="K13" s="40">
        <v>4</v>
      </c>
      <c r="L13" s="40">
        <v>5</v>
      </c>
      <c r="M13" s="40">
        <v>4</v>
      </c>
      <c r="N13" s="40">
        <v>6</v>
      </c>
      <c r="O13" s="40">
        <v>3</v>
      </c>
      <c r="P13" s="40">
        <v>4</v>
      </c>
      <c r="Q13" s="40">
        <v>4</v>
      </c>
      <c r="R13" s="40">
        <v>5</v>
      </c>
      <c r="S13" s="41">
        <f t="shared" ref="S13" si="1">IF(COUNT(J14:R14)&gt;=1,SUM(J14:R14),"")</f>
        <v>24</v>
      </c>
      <c r="T13" s="40"/>
      <c r="U13" s="40"/>
      <c r="V13" s="40"/>
      <c r="W13" s="40"/>
      <c r="X13" s="40"/>
      <c r="Y13" s="40"/>
      <c r="Z13" s="40"/>
      <c r="AA13" s="40"/>
      <c r="AB13" s="40"/>
      <c r="AC13" s="41" t="str">
        <f t="shared" ref="AC13" si="2">IF(COUNT(T14:AB14)&gt;=1,SUM(T14:AB14),"")</f>
        <v/>
      </c>
      <c r="AD13" s="42">
        <f t="shared" ref="AD13" si="3">IF(SUM(J14:AB14)=0,"",SUM(J14:AB14))</f>
        <v>24</v>
      </c>
      <c r="AE13" s="43">
        <f t="shared" ref="AE13" si="4">IF(COUNT(AD13),36-AD13,"")</f>
        <v>12</v>
      </c>
      <c r="AF13" s="23"/>
      <c r="AG13" s="23"/>
      <c r="AH13" s="23"/>
      <c r="AI13" s="23"/>
      <c r="AJ13" s="23"/>
      <c r="AL13" s="94">
        <f>SMALL(B$11:B$29,2)</f>
        <v>1.0019</v>
      </c>
      <c r="AM13" s="34">
        <f t="shared" si="0"/>
        <v>204</v>
      </c>
      <c r="AN13" s="77" t="str">
        <f>IF(AM13="","",(VLOOKUP(AM13,$D$11:$AJ$29,2,FALSE)))</f>
        <v>AA</v>
      </c>
      <c r="AO13" s="62" t="str">
        <f>IF(AM13="","",(VLOOKUP(AM13,$D$11:$AJ$29,3,FALSE)))</f>
        <v>CGGC</v>
      </c>
      <c r="AP13" s="63">
        <f>IF(AM13="","",(VLOOKUP(AM13,$D$11:$AJ$29,4,FALSE)))</f>
        <v>13.4</v>
      </c>
      <c r="AQ13" s="67">
        <f>IF(AM13="","",(VLOOKUP(AM13,$D$11:$AJ$29,27,FALSE)))</f>
        <v>24</v>
      </c>
      <c r="AR13" s="68">
        <f>IF(AM13="","",(VLOOKUP(AM13,$D$11:$AJ$29,30,FALSE)))</f>
        <v>0</v>
      </c>
      <c r="AT13" s="66">
        <v>1</v>
      </c>
      <c r="AU13" s="60">
        <v>204</v>
      </c>
      <c r="AV13" s="61" t="s">
        <v>27</v>
      </c>
      <c r="AW13" s="62" t="s">
        <v>20</v>
      </c>
      <c r="AX13" s="63">
        <v>13.4</v>
      </c>
      <c r="AY13" s="67">
        <v>24</v>
      </c>
      <c r="AZ13" s="68">
        <v>0</v>
      </c>
    </row>
    <row r="14" spans="1:52" ht="18.5">
      <c r="C14" s="32"/>
      <c r="D14" s="48"/>
      <c r="E14" s="69"/>
      <c r="F14" s="70"/>
      <c r="G14" s="51"/>
      <c r="H14" s="52"/>
      <c r="I14" s="65"/>
      <c r="J14" s="54">
        <v>3</v>
      </c>
      <c r="K14" s="54">
        <v>3</v>
      </c>
      <c r="L14" s="54">
        <v>2</v>
      </c>
      <c r="M14" s="54">
        <v>2</v>
      </c>
      <c r="N14" s="54">
        <v>1</v>
      </c>
      <c r="O14" s="54">
        <v>4</v>
      </c>
      <c r="P14" s="54">
        <v>4</v>
      </c>
      <c r="Q14" s="54">
        <v>2</v>
      </c>
      <c r="R14" s="54">
        <v>3</v>
      </c>
      <c r="S14" s="55"/>
      <c r="T14" s="54"/>
      <c r="U14" s="54"/>
      <c r="V14" s="54"/>
      <c r="W14" s="54"/>
      <c r="X14" s="54"/>
      <c r="Y14" s="54"/>
      <c r="Z14" s="54"/>
      <c r="AA14" s="54"/>
      <c r="AB14" s="54"/>
      <c r="AC14" s="55"/>
      <c r="AD14" s="55"/>
      <c r="AE14" s="56"/>
      <c r="AF14" s="23"/>
      <c r="AG14" s="23"/>
      <c r="AH14" s="23"/>
      <c r="AI14" s="23"/>
      <c r="AJ14" s="23"/>
      <c r="AL14" s="94"/>
      <c r="AM14" s="34" t="str">
        <f t="shared" si="0"/>
        <v/>
      </c>
      <c r="AN14" s="76"/>
      <c r="AO14" s="71"/>
      <c r="AP14" s="72"/>
      <c r="AQ14" s="71"/>
      <c r="AR14" s="73"/>
      <c r="AT14" s="30"/>
      <c r="AU14" s="23"/>
      <c r="AV14" s="23"/>
      <c r="AW14" s="71"/>
      <c r="AX14" s="72"/>
      <c r="AY14" s="71"/>
      <c r="AZ14" s="73"/>
    </row>
    <row r="15" spans="1:52" ht="18.5">
      <c r="B15" s="32">
        <f>C15+ROW()/10000</f>
        <v>10.0015</v>
      </c>
      <c r="C15" s="33">
        <f>IF(COUNT(AD15),RANK(AD15,AD$11:AD$29,0),"")</f>
        <v>10</v>
      </c>
      <c r="D15" s="34">
        <v>202</v>
      </c>
      <c r="E15" s="35" t="s">
        <v>33</v>
      </c>
      <c r="F15" s="36" t="s">
        <v>18</v>
      </c>
      <c r="G15" s="37">
        <v>13</v>
      </c>
      <c r="H15" s="38">
        <f t="shared" ref="H15" si="5">IF(G15="","",ROUND(G15*140/113+69.9-72,0))</f>
        <v>14</v>
      </c>
      <c r="I15" s="39"/>
      <c r="J15" s="40">
        <v>5</v>
      </c>
      <c r="K15" s="40">
        <v>7</v>
      </c>
      <c r="L15" s="40">
        <v>5</v>
      </c>
      <c r="M15" s="40">
        <v>4</v>
      </c>
      <c r="N15" s="40">
        <v>5</v>
      </c>
      <c r="O15" s="40">
        <v>6</v>
      </c>
      <c r="P15" s="40">
        <v>6</v>
      </c>
      <c r="Q15" s="40">
        <v>5</v>
      </c>
      <c r="R15" s="40">
        <v>6</v>
      </c>
      <c r="S15" s="41">
        <f t="shared" ref="S15" si="6">IF(COUNT(J16:R16)&gt;=1,SUM(J16:R16),"")</f>
        <v>14</v>
      </c>
      <c r="T15" s="40"/>
      <c r="U15" s="40"/>
      <c r="V15" s="40"/>
      <c r="W15" s="40"/>
      <c r="X15" s="40"/>
      <c r="Y15" s="40"/>
      <c r="Z15" s="40"/>
      <c r="AA15" s="40"/>
      <c r="AB15" s="40"/>
      <c r="AC15" s="41" t="str">
        <f t="shared" ref="AC15" si="7">IF(COUNT(T16:AB16)&gt;=1,SUM(T16:AB16),"")</f>
        <v/>
      </c>
      <c r="AD15" s="42">
        <f t="shared" ref="AD15" si="8">IF(SUM(J16:AB16)=0,"",SUM(J16:AB16))</f>
        <v>14</v>
      </c>
      <c r="AE15" s="43">
        <f t="shared" ref="AE15" si="9">IF(COUNT(AD15),36-AD15,"")</f>
        <v>22</v>
      </c>
      <c r="AF15" s="23"/>
      <c r="AG15" s="23"/>
      <c r="AH15" s="23"/>
      <c r="AI15" s="23"/>
      <c r="AJ15" s="23"/>
      <c r="AL15" s="94">
        <f>SMALL(B$11:B$29,3)</f>
        <v>1.0024999999999999</v>
      </c>
      <c r="AM15" s="34">
        <f t="shared" si="0"/>
        <v>207</v>
      </c>
      <c r="AN15" s="45" t="str">
        <f>IF(AM15="","",(VLOOKUP(AM15,$D$11:$AJ$29,2,FALSE)))</f>
        <v>AB</v>
      </c>
      <c r="AO15" s="36" t="str">
        <f>IF(AM15="","",(VLOOKUP(AM15,$D$11:$AJ$29,3,FALSE)))</f>
        <v>PGC</v>
      </c>
      <c r="AP15" s="37">
        <f>IF(AM15="","",(VLOOKUP(AM15,$D$11:$AJ$29,4,FALSE)))</f>
        <v>14</v>
      </c>
      <c r="AQ15" s="46">
        <f>IF(AM15="","",(VLOOKUP(AM15,$D$11:$AJ$29,27,FALSE)))</f>
        <v>24</v>
      </c>
      <c r="AR15" s="47">
        <f>IF(AM15="","",(VLOOKUP(AM15,$D$11:$AJ$29,30,FALSE)))</f>
        <v>0</v>
      </c>
      <c r="AT15" s="33">
        <v>1</v>
      </c>
      <c r="AU15" s="60">
        <v>207</v>
      </c>
      <c r="AV15" s="61" t="s">
        <v>28</v>
      </c>
      <c r="AW15" s="62" t="s">
        <v>23</v>
      </c>
      <c r="AX15" s="63">
        <v>14</v>
      </c>
      <c r="AY15" s="46">
        <v>24</v>
      </c>
      <c r="AZ15" s="47">
        <v>0</v>
      </c>
    </row>
    <row r="16" spans="1:52" ht="18.5">
      <c r="C16" s="32"/>
      <c r="D16" s="48"/>
      <c r="E16" s="49"/>
      <c r="F16" s="50"/>
      <c r="G16" s="51"/>
      <c r="H16" s="52"/>
      <c r="I16" s="53"/>
      <c r="J16" s="54">
        <v>2</v>
      </c>
      <c r="K16" s="54">
        <v>0</v>
      </c>
      <c r="L16" s="54">
        <v>2</v>
      </c>
      <c r="M16" s="54">
        <v>2</v>
      </c>
      <c r="N16" s="54">
        <v>2</v>
      </c>
      <c r="O16" s="54">
        <v>1</v>
      </c>
      <c r="P16" s="54">
        <v>2</v>
      </c>
      <c r="Q16" s="54">
        <v>1</v>
      </c>
      <c r="R16" s="54">
        <v>2</v>
      </c>
      <c r="S16" s="55"/>
      <c r="T16" s="54"/>
      <c r="U16" s="54"/>
      <c r="V16" s="54"/>
      <c r="W16" s="54"/>
      <c r="X16" s="54"/>
      <c r="Y16" s="54"/>
      <c r="Z16" s="54"/>
      <c r="AA16" s="54"/>
      <c r="AB16" s="54"/>
      <c r="AC16" s="55"/>
      <c r="AD16" s="55"/>
      <c r="AE16" s="56"/>
      <c r="AF16" s="23"/>
      <c r="AG16" s="23"/>
      <c r="AH16" s="23"/>
      <c r="AI16" s="23"/>
      <c r="AJ16" s="23"/>
      <c r="AL16" s="94"/>
      <c r="AM16" s="34" t="str">
        <f t="shared" si="0"/>
        <v/>
      </c>
      <c r="AN16" s="76"/>
      <c r="AO16" s="57"/>
      <c r="AP16" s="58"/>
      <c r="AQ16" s="59"/>
      <c r="AR16" s="31"/>
      <c r="AT16" s="30"/>
      <c r="AU16" s="23"/>
      <c r="AV16" s="23"/>
      <c r="AW16" s="57"/>
      <c r="AX16" s="58"/>
      <c r="AY16" s="59"/>
      <c r="AZ16" s="31"/>
    </row>
    <row r="17" spans="2:133" ht="18.5">
      <c r="B17" s="32">
        <f>C17+ROW()/10000</f>
        <v>6.0016999999999996</v>
      </c>
      <c r="C17" s="33">
        <f>IF(COUNT(AD17),RANK(AD17,AD$11:AD$29,0),"")</f>
        <v>6</v>
      </c>
      <c r="D17" s="60">
        <v>203</v>
      </c>
      <c r="E17" s="61" t="s">
        <v>35</v>
      </c>
      <c r="F17" s="62" t="s">
        <v>19</v>
      </c>
      <c r="G17" s="63">
        <v>13.2</v>
      </c>
      <c r="H17" s="64">
        <f t="shared" ref="H17" si="10">IF(G17="","",ROUND(G17*140/113+69.9-72,0))</f>
        <v>14</v>
      </c>
      <c r="I17" s="74"/>
      <c r="J17" s="40">
        <v>2</v>
      </c>
      <c r="K17" s="40">
        <v>5</v>
      </c>
      <c r="L17" s="40">
        <v>6</v>
      </c>
      <c r="M17" s="40">
        <v>5</v>
      </c>
      <c r="N17" s="40">
        <v>4</v>
      </c>
      <c r="O17" s="40">
        <v>4</v>
      </c>
      <c r="P17" s="40">
        <v>7</v>
      </c>
      <c r="Q17" s="40">
        <v>6</v>
      </c>
      <c r="R17" s="40">
        <v>5</v>
      </c>
      <c r="S17" s="41">
        <f t="shared" ref="S17" si="11">IF(COUNT(J18:R18)&gt;=1,SUM(J18:R18),"")</f>
        <v>19</v>
      </c>
      <c r="T17" s="40"/>
      <c r="U17" s="40"/>
      <c r="V17" s="40"/>
      <c r="W17" s="40"/>
      <c r="X17" s="40"/>
      <c r="Y17" s="40"/>
      <c r="Z17" s="40"/>
      <c r="AA17" s="40"/>
      <c r="AB17" s="40"/>
      <c r="AC17" s="41" t="str">
        <f t="shared" ref="AC17" si="12">IF(COUNT(T18:AB18)&gt;=1,SUM(T18:AB18),"")</f>
        <v/>
      </c>
      <c r="AD17" s="42">
        <f t="shared" ref="AD17" si="13">IF(SUM(J18:AB18)=0,"",SUM(J18:AB18))</f>
        <v>19</v>
      </c>
      <c r="AE17" s="43">
        <f t="shared" ref="AE17" si="14">IF(COUNT(AD17),36-AD17,"")</f>
        <v>17</v>
      </c>
      <c r="AF17" s="23"/>
      <c r="AG17" s="23"/>
      <c r="AH17" s="23"/>
      <c r="AI17" s="23"/>
      <c r="AJ17" s="23"/>
      <c r="AL17" s="94">
        <f>SMALL(B$11:B$29,4)</f>
        <v>1.0026999999999999</v>
      </c>
      <c r="AM17" s="34">
        <f t="shared" si="0"/>
        <v>208</v>
      </c>
      <c r="AN17" s="77" t="str">
        <f>IF(AM17="","",(VLOOKUP(AM17,$D$11:$AJ$29,2,FALSE)))</f>
        <v>AC</v>
      </c>
      <c r="AO17" s="62" t="str">
        <f>IF(AM17="","",(VLOOKUP(AM17,$D$11:$AJ$29,3,FALSE)))</f>
        <v>RGMR</v>
      </c>
      <c r="AP17" s="63">
        <f>IF(AM17="","",(VLOOKUP(AM17,$D$11:$AJ$29,4,FALSE)))</f>
        <v>14.2</v>
      </c>
      <c r="AQ17" s="67">
        <f>IF(AM17="","",(VLOOKUP(AM17,$D$11:$AJ$29,27,FALSE)))</f>
        <v>24</v>
      </c>
      <c r="AR17" s="68">
        <f>IF(AM17="","",(VLOOKUP(AM17,$D$11:$AJ$29,30,FALSE)))</f>
        <v>0</v>
      </c>
      <c r="AT17" s="66">
        <v>1</v>
      </c>
      <c r="AU17" s="60">
        <v>208</v>
      </c>
      <c r="AV17" s="61" t="s">
        <v>29</v>
      </c>
      <c r="AW17" s="62" t="s">
        <v>24</v>
      </c>
      <c r="AX17" s="63">
        <v>14.2</v>
      </c>
      <c r="AY17" s="67">
        <v>24</v>
      </c>
      <c r="AZ17" s="68">
        <v>0</v>
      </c>
    </row>
    <row r="18" spans="2:133" ht="18.5">
      <c r="C18" s="32"/>
      <c r="D18" s="48"/>
      <c r="E18" s="49"/>
      <c r="F18" s="50"/>
      <c r="G18" s="51"/>
      <c r="H18" s="52"/>
      <c r="I18" s="53"/>
      <c r="J18" s="54">
        <v>5</v>
      </c>
      <c r="K18" s="54">
        <v>2</v>
      </c>
      <c r="L18" s="54">
        <v>1</v>
      </c>
      <c r="M18" s="54">
        <v>1</v>
      </c>
      <c r="N18" s="54">
        <v>3</v>
      </c>
      <c r="O18" s="54">
        <v>3</v>
      </c>
      <c r="P18" s="54">
        <v>1</v>
      </c>
      <c r="Q18" s="54">
        <v>0</v>
      </c>
      <c r="R18" s="54">
        <v>3</v>
      </c>
      <c r="S18" s="55"/>
      <c r="T18" s="54"/>
      <c r="U18" s="54"/>
      <c r="V18" s="54"/>
      <c r="W18" s="54"/>
      <c r="X18" s="54"/>
      <c r="Y18" s="54"/>
      <c r="Z18" s="54"/>
      <c r="AA18" s="54"/>
      <c r="AB18" s="54"/>
      <c r="AC18" s="55"/>
      <c r="AD18" s="55"/>
      <c r="AE18" s="56"/>
      <c r="AF18" s="23"/>
      <c r="AG18" s="23"/>
      <c r="AH18" s="23"/>
      <c r="AI18" s="23"/>
      <c r="AJ18" s="23"/>
      <c r="AL18" s="94"/>
      <c r="AM18" s="34" t="str">
        <f t="shared" si="0"/>
        <v/>
      </c>
      <c r="AN18" s="76"/>
      <c r="AO18" s="71"/>
      <c r="AP18" s="72"/>
      <c r="AQ18" s="71"/>
      <c r="AR18" s="73"/>
      <c r="AT18" s="30"/>
      <c r="AU18" s="23"/>
      <c r="AV18" s="23"/>
      <c r="AW18" s="71"/>
      <c r="AX18" s="72"/>
      <c r="AY18" s="71"/>
      <c r="AZ18" s="73"/>
    </row>
    <row r="19" spans="2:133" ht="18.5">
      <c r="B19" s="32">
        <f>C19+ROW()/10000</f>
        <v>1.0019</v>
      </c>
      <c r="C19" s="33">
        <f>IF(COUNT(AD19),RANK(AD19,AD$11:AD$29,0),"")</f>
        <v>1</v>
      </c>
      <c r="D19" s="34">
        <v>204</v>
      </c>
      <c r="E19" s="35" t="s">
        <v>27</v>
      </c>
      <c r="F19" s="36" t="s">
        <v>20</v>
      </c>
      <c r="G19" s="37">
        <v>13.4</v>
      </c>
      <c r="H19" s="38">
        <f t="shared" ref="H19" si="15">IF(G19="","",ROUND(G19*140/113+69.9-72,0))</f>
        <v>15</v>
      </c>
      <c r="I19" s="39"/>
      <c r="J19" s="40">
        <v>4</v>
      </c>
      <c r="K19" s="40">
        <v>4</v>
      </c>
      <c r="L19" s="40">
        <v>5</v>
      </c>
      <c r="M19" s="40">
        <v>4</v>
      </c>
      <c r="N19" s="40">
        <v>6</v>
      </c>
      <c r="O19" s="40">
        <v>3</v>
      </c>
      <c r="P19" s="40">
        <v>4</v>
      </c>
      <c r="Q19" s="40">
        <v>4</v>
      </c>
      <c r="R19" s="40">
        <v>5</v>
      </c>
      <c r="S19" s="41">
        <f t="shared" ref="S19" si="16">IF(COUNT(J20:R20)&gt;=1,SUM(J20:R20),"")</f>
        <v>24</v>
      </c>
      <c r="T19" s="40"/>
      <c r="U19" s="40"/>
      <c r="V19" s="40"/>
      <c r="W19" s="40"/>
      <c r="X19" s="40"/>
      <c r="Y19" s="40"/>
      <c r="Z19" s="40"/>
      <c r="AA19" s="40"/>
      <c r="AB19" s="40"/>
      <c r="AC19" s="41" t="str">
        <f t="shared" ref="AC19" si="17">IF(COUNT(T20:AB20)&gt;=1,SUM(T20:AB20),"")</f>
        <v/>
      </c>
      <c r="AD19" s="42">
        <f t="shared" ref="AD19" si="18">IF(SUM(J20:AB20)=0,"",SUM(J20:AB20))</f>
        <v>24</v>
      </c>
      <c r="AE19" s="43">
        <f t="shared" ref="AE19" si="19">IF(COUNT(AD19),36-AD19,"")</f>
        <v>12</v>
      </c>
      <c r="AF19" s="23"/>
      <c r="AG19" s="23"/>
      <c r="AH19" s="23"/>
      <c r="AI19" s="23"/>
      <c r="AJ19" s="23"/>
      <c r="AL19" s="94">
        <f>SMALL(B$11:B$29,5)</f>
        <v>5.0021000000000004</v>
      </c>
      <c r="AM19" s="34">
        <f t="shared" si="0"/>
        <v>205</v>
      </c>
      <c r="AN19" s="45" t="str">
        <f>IF(AM19="","",(VLOOKUP(AM19,$D$11:$AJ$29,2,FALSE)))</f>
        <v>B</v>
      </c>
      <c r="AO19" s="36" t="str">
        <f>IF(AM19="","",(VLOOKUP(AM19,$D$11:$AJ$29,3,FALSE)))</f>
        <v>TTJC</v>
      </c>
      <c r="AP19" s="37">
        <f>IF(AM19="","",(VLOOKUP(AM19,$D$11:$AJ$29,4,FALSE)))</f>
        <v>13.6</v>
      </c>
      <c r="AQ19" s="46">
        <f>IF(AM19="","",(VLOOKUP(AM19,$D$11:$AJ$29,27,FALSE)))</f>
        <v>22</v>
      </c>
      <c r="AR19" s="47">
        <f>IF(AM19="","",(VLOOKUP(AM19,$D$11:$AJ$29,30,FALSE)))</f>
        <v>0</v>
      </c>
      <c r="AT19" s="44">
        <v>5</v>
      </c>
      <c r="AU19" s="34">
        <v>205</v>
      </c>
      <c r="AV19" s="45" t="s">
        <v>30</v>
      </c>
      <c r="AW19" s="36" t="s">
        <v>21</v>
      </c>
      <c r="AX19" s="37">
        <v>13.6</v>
      </c>
      <c r="AY19" s="46">
        <v>22</v>
      </c>
      <c r="AZ19" s="47">
        <v>0</v>
      </c>
    </row>
    <row r="20" spans="2:133" ht="18.5">
      <c r="C20" s="32"/>
      <c r="D20" s="48"/>
      <c r="E20" s="49"/>
      <c r="F20" s="50"/>
      <c r="G20" s="51"/>
      <c r="H20" s="52"/>
      <c r="I20" s="53"/>
      <c r="J20" s="54">
        <v>3</v>
      </c>
      <c r="K20" s="54">
        <v>3</v>
      </c>
      <c r="L20" s="54">
        <v>2</v>
      </c>
      <c r="M20" s="54">
        <v>2</v>
      </c>
      <c r="N20" s="54">
        <v>1</v>
      </c>
      <c r="O20" s="54">
        <v>4</v>
      </c>
      <c r="P20" s="54">
        <v>4</v>
      </c>
      <c r="Q20" s="54">
        <v>2</v>
      </c>
      <c r="R20" s="54">
        <v>3</v>
      </c>
      <c r="S20" s="55"/>
      <c r="T20" s="54"/>
      <c r="U20" s="54"/>
      <c r="V20" s="54"/>
      <c r="W20" s="54"/>
      <c r="X20" s="54"/>
      <c r="Y20" s="54"/>
      <c r="Z20" s="54"/>
      <c r="AA20" s="54"/>
      <c r="AB20" s="54"/>
      <c r="AC20" s="55"/>
      <c r="AD20" s="55"/>
      <c r="AE20" s="56"/>
      <c r="AF20" s="23"/>
      <c r="AG20" s="23"/>
      <c r="AH20" s="23"/>
      <c r="AI20" s="23"/>
      <c r="AJ20" s="23"/>
      <c r="AL20" s="94"/>
      <c r="AM20" s="34" t="str">
        <f t="shared" si="0"/>
        <v/>
      </c>
      <c r="AN20" s="76"/>
      <c r="AO20" s="57"/>
      <c r="AP20" s="58"/>
      <c r="AQ20" s="59"/>
      <c r="AR20" s="31"/>
      <c r="AT20" s="30"/>
      <c r="AU20" s="23"/>
      <c r="AV20" s="23"/>
      <c r="AW20" s="57"/>
      <c r="AX20" s="58"/>
      <c r="AY20" s="59"/>
      <c r="AZ20" s="31"/>
    </row>
    <row r="21" spans="2:133" ht="18.5">
      <c r="B21" s="32">
        <f>C21+ROW()/10000</f>
        <v>5.0021000000000004</v>
      </c>
      <c r="C21" s="33">
        <f>IF(COUNT(AD21),RANK(AD21,AD$11:AD$29,0),"")</f>
        <v>5</v>
      </c>
      <c r="D21" s="60">
        <v>205</v>
      </c>
      <c r="E21" s="61" t="s">
        <v>30</v>
      </c>
      <c r="F21" s="62" t="s">
        <v>21</v>
      </c>
      <c r="G21" s="63">
        <v>13.6</v>
      </c>
      <c r="H21" s="64">
        <f t="shared" ref="H21" si="20">IF(G21="","",ROUND(G21*140/113+69.9-72,0))</f>
        <v>15</v>
      </c>
      <c r="I21" s="74"/>
      <c r="J21" s="40">
        <v>2</v>
      </c>
      <c r="K21" s="40">
        <v>7</v>
      </c>
      <c r="L21" s="40">
        <v>6</v>
      </c>
      <c r="M21" s="40">
        <v>4</v>
      </c>
      <c r="N21" s="40">
        <v>3</v>
      </c>
      <c r="O21" s="40">
        <v>5</v>
      </c>
      <c r="P21" s="40">
        <v>5</v>
      </c>
      <c r="Q21" s="40">
        <v>5</v>
      </c>
      <c r="R21" s="40">
        <v>4</v>
      </c>
      <c r="S21" s="41">
        <f t="shared" ref="S21" si="21">IF(COUNT(J22:R22)&gt;=1,SUM(J22:R22),"")</f>
        <v>22</v>
      </c>
      <c r="T21" s="40"/>
      <c r="U21" s="40"/>
      <c r="V21" s="40"/>
      <c r="W21" s="40"/>
      <c r="X21" s="40"/>
      <c r="Y21" s="40"/>
      <c r="Z21" s="40"/>
      <c r="AA21" s="40"/>
      <c r="AB21" s="40"/>
      <c r="AC21" s="41" t="str">
        <f t="shared" ref="AC21" si="22">IF(COUNT(T22:AB22)&gt;=1,SUM(T22:AB22),"")</f>
        <v/>
      </c>
      <c r="AD21" s="42">
        <f t="shared" ref="AD21" si="23">IF(SUM(J22:AB22)=0,"",SUM(J22:AB22))</f>
        <v>22</v>
      </c>
      <c r="AE21" s="43">
        <f t="shared" ref="AE21" si="24">IF(COUNT(AD21),36-AD21,"")</f>
        <v>14</v>
      </c>
      <c r="AF21" s="23"/>
      <c r="AG21" s="23"/>
      <c r="AH21" s="23"/>
      <c r="AI21" s="23"/>
      <c r="AJ21" s="23"/>
      <c r="AL21" s="94">
        <f>SMALL(B$11:B$29,6)</f>
        <v>6.0011000000000001</v>
      </c>
      <c r="AM21" s="34">
        <f t="shared" si="0"/>
        <v>200</v>
      </c>
      <c r="AN21" s="77" t="str">
        <f>IF(AM21="","",(VLOOKUP(AM21,$D$11:$AJ$29,2,FALSE)))</f>
        <v xml:space="preserve">C </v>
      </c>
      <c r="AO21" s="62" t="str">
        <f>IF(AM21="","",(VLOOKUP(AM21,$D$11:$AJ$29,3,FALSE)))</f>
        <v>RCCT</v>
      </c>
      <c r="AP21" s="63">
        <f>IF(AM21="","",(VLOOKUP(AM21,$D$11:$AJ$29,4,FALSE)))</f>
        <v>12.6</v>
      </c>
      <c r="AQ21" s="67">
        <f>IF(AM21="","",(VLOOKUP(AM21,$D$11:$AJ$29,27,FALSE)))</f>
        <v>19</v>
      </c>
      <c r="AR21" s="68">
        <f>IF(AM21="","",(VLOOKUP(AM21,$D$11:$AJ$29,30,FALSE)))</f>
        <v>0</v>
      </c>
      <c r="AT21" s="66">
        <v>6</v>
      </c>
      <c r="AU21" s="60">
        <v>200</v>
      </c>
      <c r="AV21" s="61" t="s">
        <v>31</v>
      </c>
      <c r="AW21" s="62" t="s">
        <v>16</v>
      </c>
      <c r="AX21" s="63">
        <v>12.6</v>
      </c>
      <c r="AY21" s="67">
        <v>19</v>
      </c>
      <c r="AZ21" s="68">
        <v>0</v>
      </c>
    </row>
    <row r="22" spans="2:133" ht="18.5">
      <c r="C22" s="32"/>
      <c r="D22" s="48"/>
      <c r="E22" s="49"/>
      <c r="F22" s="50"/>
      <c r="G22" s="51"/>
      <c r="H22" s="52"/>
      <c r="I22" s="53"/>
      <c r="J22" s="54">
        <v>5</v>
      </c>
      <c r="K22" s="54">
        <v>0</v>
      </c>
      <c r="L22" s="54">
        <v>1</v>
      </c>
      <c r="M22" s="54">
        <v>2</v>
      </c>
      <c r="N22" s="54">
        <v>4</v>
      </c>
      <c r="O22" s="54">
        <v>2</v>
      </c>
      <c r="P22" s="54">
        <v>3</v>
      </c>
      <c r="Q22" s="54">
        <v>1</v>
      </c>
      <c r="R22" s="54">
        <v>4</v>
      </c>
      <c r="S22" s="55"/>
      <c r="T22" s="54"/>
      <c r="U22" s="54"/>
      <c r="V22" s="54"/>
      <c r="W22" s="54"/>
      <c r="X22" s="54"/>
      <c r="Y22" s="54"/>
      <c r="Z22" s="54"/>
      <c r="AA22" s="54"/>
      <c r="AB22" s="54"/>
      <c r="AC22" s="55"/>
      <c r="AD22" s="55"/>
      <c r="AE22" s="56"/>
      <c r="AF22" s="23"/>
      <c r="AG22" s="23"/>
      <c r="AH22" s="23"/>
      <c r="AI22" s="23"/>
      <c r="AJ22" s="23"/>
      <c r="AL22" s="94"/>
      <c r="AM22" s="34" t="str">
        <f t="shared" si="0"/>
        <v/>
      </c>
      <c r="AN22" s="76"/>
      <c r="AO22" s="71"/>
      <c r="AP22" s="72"/>
      <c r="AQ22" s="71"/>
      <c r="AR22" s="73"/>
      <c r="AT22" s="30"/>
      <c r="AU22" s="23"/>
      <c r="AV22" s="23"/>
      <c r="AW22" s="71"/>
      <c r="AX22" s="72"/>
      <c r="AY22" s="71"/>
      <c r="AZ22" s="73"/>
    </row>
    <row r="23" spans="2:133" ht="18.5">
      <c r="B23" s="32">
        <f>C23+ROW()/10000</f>
        <v>6.0023</v>
      </c>
      <c r="C23" s="33">
        <f>IF(COUNT(AD23),RANK(AD23,AD$11:AD$29,0),"")</f>
        <v>6</v>
      </c>
      <c r="D23" s="34">
        <v>206</v>
      </c>
      <c r="E23" s="35" t="s">
        <v>36</v>
      </c>
      <c r="F23" s="36" t="s">
        <v>22</v>
      </c>
      <c r="G23" s="37">
        <v>13.8</v>
      </c>
      <c r="H23" s="38">
        <f t="shared" ref="H23" si="25">IF(G23="","",ROUND(G23*140/113+69.9-72,0))</f>
        <v>15</v>
      </c>
      <c r="I23" s="39"/>
      <c r="J23" s="40">
        <v>2</v>
      </c>
      <c r="K23" s="40">
        <v>5</v>
      </c>
      <c r="L23" s="40">
        <v>6</v>
      </c>
      <c r="M23" s="40">
        <v>5</v>
      </c>
      <c r="N23" s="40">
        <v>4</v>
      </c>
      <c r="O23" s="40">
        <v>4</v>
      </c>
      <c r="P23" s="40">
        <v>7</v>
      </c>
      <c r="Q23" s="40">
        <v>6</v>
      </c>
      <c r="R23" s="40">
        <v>5</v>
      </c>
      <c r="S23" s="41">
        <f t="shared" ref="S23" si="26">IF(COUNT(J24:R24)&gt;=1,SUM(J24:R24),"")</f>
        <v>19</v>
      </c>
      <c r="T23" s="40"/>
      <c r="U23" s="40"/>
      <c r="V23" s="40"/>
      <c r="W23" s="40"/>
      <c r="X23" s="40"/>
      <c r="Y23" s="40"/>
      <c r="Z23" s="40"/>
      <c r="AA23" s="40"/>
      <c r="AB23" s="40"/>
      <c r="AC23" s="41" t="str">
        <f t="shared" ref="AC23" si="27">IF(COUNT(T24:AB24)&gt;=1,SUM(T24:AB24),"")</f>
        <v/>
      </c>
      <c r="AD23" s="42">
        <f t="shared" ref="AD23" si="28">IF(SUM(J24:AB24)=0,"",SUM(J24:AB24))</f>
        <v>19</v>
      </c>
      <c r="AE23" s="43">
        <f t="shared" ref="AE23" si="29">IF(COUNT(AD23),36-AD23,"")</f>
        <v>17</v>
      </c>
      <c r="AF23" s="23"/>
      <c r="AG23" s="23"/>
      <c r="AH23" s="23"/>
      <c r="AI23" s="23"/>
      <c r="AJ23" s="23"/>
      <c r="AL23" s="94">
        <f>SMALL(B$11:B$29,7)</f>
        <v>6.0016999999999996</v>
      </c>
      <c r="AM23" s="34">
        <f t="shared" si="0"/>
        <v>203</v>
      </c>
      <c r="AN23" s="45" t="str">
        <f>IF(AM23="","",(VLOOKUP(AM23,$D$11:$AJ$29,2,FALSE)))</f>
        <v>CA</v>
      </c>
      <c r="AO23" s="36" t="str">
        <f>IF(AM23="","",(VLOOKUP(AM23,$D$11:$AJ$29,3,FALSE)))</f>
        <v>RCAG</v>
      </c>
      <c r="AP23" s="37">
        <f>IF(AM23="","",(VLOOKUP(AM23,$D$11:$AJ$29,4,FALSE)))</f>
        <v>13.2</v>
      </c>
      <c r="AQ23" s="46">
        <f>IF(AM23="","",(VLOOKUP(AM23,$D$11:$AJ$29,27,FALSE)))</f>
        <v>19</v>
      </c>
      <c r="AR23" s="47">
        <f>IF(AM23="","",(VLOOKUP(AM23,$D$11:$AJ$29,30,FALSE)))</f>
        <v>0</v>
      </c>
      <c r="AT23" s="44">
        <v>6</v>
      </c>
      <c r="AU23" s="34">
        <v>203</v>
      </c>
      <c r="AV23" s="45" t="s">
        <v>35</v>
      </c>
      <c r="AW23" s="36" t="s">
        <v>19</v>
      </c>
      <c r="AX23" s="37">
        <v>13.2</v>
      </c>
      <c r="AY23" s="46">
        <v>19</v>
      </c>
      <c r="AZ23" s="47">
        <v>0</v>
      </c>
    </row>
    <row r="24" spans="2:133" s="32" customFormat="1" ht="18.5">
      <c r="D24" s="48"/>
      <c r="E24" s="49"/>
      <c r="F24" s="50"/>
      <c r="G24" s="51"/>
      <c r="H24" s="52"/>
      <c r="I24" s="53"/>
      <c r="J24" s="54">
        <v>5</v>
      </c>
      <c r="K24" s="54">
        <v>2</v>
      </c>
      <c r="L24" s="54">
        <v>1</v>
      </c>
      <c r="M24" s="54">
        <v>1</v>
      </c>
      <c r="N24" s="54">
        <v>3</v>
      </c>
      <c r="O24" s="54">
        <v>3</v>
      </c>
      <c r="P24" s="54">
        <v>1</v>
      </c>
      <c r="Q24" s="54">
        <v>0</v>
      </c>
      <c r="R24" s="54">
        <v>3</v>
      </c>
      <c r="S24" s="55"/>
      <c r="T24" s="54"/>
      <c r="U24" s="54"/>
      <c r="V24" s="54"/>
      <c r="W24" s="54"/>
      <c r="X24" s="54"/>
      <c r="Y24" s="54"/>
      <c r="Z24" s="54"/>
      <c r="AA24" s="54"/>
      <c r="AB24" s="54"/>
      <c r="AC24" s="55"/>
      <c r="AD24" s="55"/>
      <c r="AE24" s="56"/>
      <c r="AF24" s="23"/>
      <c r="AG24" s="23"/>
      <c r="AH24" s="23"/>
      <c r="AI24" s="23"/>
      <c r="AJ24" s="23"/>
      <c r="AL24" s="94"/>
      <c r="AM24" s="34" t="str">
        <f t="shared" si="0"/>
        <v/>
      </c>
      <c r="AN24" s="76"/>
      <c r="AO24" s="57"/>
      <c r="AP24" s="58"/>
      <c r="AQ24" s="59"/>
      <c r="AR24" s="31"/>
      <c r="AT24" s="30"/>
      <c r="AU24" s="23"/>
      <c r="AV24" s="23"/>
      <c r="AW24" s="57"/>
      <c r="AX24" s="58"/>
      <c r="AY24" s="59"/>
      <c r="AZ24" s="31"/>
    </row>
    <row r="25" spans="2:133" ht="18.5">
      <c r="B25" s="32">
        <f>C25+ROW()/10000</f>
        <v>1.0024999999999999</v>
      </c>
      <c r="C25" s="33">
        <f>IF(COUNT(AD25),RANK(AD25,AD$11:AD$29,0),"")</f>
        <v>1</v>
      </c>
      <c r="D25" s="60">
        <v>207</v>
      </c>
      <c r="E25" s="61" t="s">
        <v>28</v>
      </c>
      <c r="F25" s="62" t="s">
        <v>23</v>
      </c>
      <c r="G25" s="63">
        <v>14</v>
      </c>
      <c r="H25" s="64">
        <f t="shared" ref="H25" si="30">IF(G25="","",ROUND(G25*140/113+69.9-72,0))</f>
        <v>15</v>
      </c>
      <c r="I25" s="74"/>
      <c r="J25" s="40">
        <v>4</v>
      </c>
      <c r="K25" s="40">
        <v>4</v>
      </c>
      <c r="L25" s="40">
        <v>5</v>
      </c>
      <c r="M25" s="40">
        <v>4</v>
      </c>
      <c r="N25" s="40">
        <v>6</v>
      </c>
      <c r="O25" s="40">
        <v>3</v>
      </c>
      <c r="P25" s="40">
        <v>4</v>
      </c>
      <c r="Q25" s="40">
        <v>4</v>
      </c>
      <c r="R25" s="40">
        <v>5</v>
      </c>
      <c r="S25" s="41">
        <f t="shared" ref="S25" si="31">IF(COUNT(J26:R26)&gt;=1,SUM(J26:R26),"")</f>
        <v>24</v>
      </c>
      <c r="T25" s="40"/>
      <c r="U25" s="40"/>
      <c r="V25" s="40"/>
      <c r="W25" s="40"/>
      <c r="X25" s="40"/>
      <c r="Y25" s="40"/>
      <c r="Z25" s="40"/>
      <c r="AA25" s="40"/>
      <c r="AB25" s="40"/>
      <c r="AC25" s="41" t="str">
        <f t="shared" ref="AC25" si="32">IF(COUNT(T26:AB26)&gt;=1,SUM(T26:AB26),"")</f>
        <v/>
      </c>
      <c r="AD25" s="42">
        <f t="shared" ref="AD25" si="33">IF(SUM(J26:AB26)=0,"",SUM(J26:AB26))</f>
        <v>24</v>
      </c>
      <c r="AE25" s="43">
        <f t="shared" ref="AE25" si="34">IF(COUNT(AD25),36-AD25,"")</f>
        <v>12</v>
      </c>
      <c r="AF25" s="23"/>
      <c r="AG25" s="23"/>
      <c r="AH25" s="23"/>
      <c r="AI25" s="23"/>
      <c r="AJ25" s="23"/>
      <c r="AL25" s="94">
        <f>SMALL(B$11:B$29,8)</f>
        <v>6.0023</v>
      </c>
      <c r="AM25" s="34">
        <f t="shared" si="0"/>
        <v>206</v>
      </c>
      <c r="AN25" s="77" t="str">
        <f>IF(AM25="","",(VLOOKUP(AM25,$D$11:$AJ$29,2,FALSE)))</f>
        <v>CB</v>
      </c>
      <c r="AO25" s="62" t="str">
        <f>IF(AM25="","",(VLOOKUP(AM25,$D$11:$AJ$29,3,FALSE)))</f>
        <v>RGAM</v>
      </c>
      <c r="AP25" s="63">
        <f>IF(AM25="","",(VLOOKUP(AM25,$D$11:$AJ$29,4,FALSE)))</f>
        <v>13.8</v>
      </c>
      <c r="AQ25" s="67">
        <f>IF(AM25="","",(VLOOKUP(AM25,$D$11:$AJ$29,27,FALSE)))</f>
        <v>19</v>
      </c>
      <c r="AR25" s="68">
        <f>IF(AM25="","",(VLOOKUP(AM25,$D$11:$AJ$29,30,FALSE)))</f>
        <v>0</v>
      </c>
      <c r="AT25" s="66">
        <v>6</v>
      </c>
      <c r="AU25" s="60">
        <v>206</v>
      </c>
      <c r="AV25" s="61" t="s">
        <v>36</v>
      </c>
      <c r="AW25" s="62" t="s">
        <v>22</v>
      </c>
      <c r="AX25" s="63">
        <v>13.8</v>
      </c>
      <c r="AY25" s="67">
        <v>19</v>
      </c>
      <c r="AZ25" s="68">
        <v>0</v>
      </c>
    </row>
    <row r="26" spans="2:133" s="32" customFormat="1" ht="18.5">
      <c r="D26" s="48"/>
      <c r="E26" s="49"/>
      <c r="F26" s="50"/>
      <c r="G26" s="51"/>
      <c r="H26" s="52"/>
      <c r="I26" s="53"/>
      <c r="J26" s="54">
        <v>3</v>
      </c>
      <c r="K26" s="54">
        <v>3</v>
      </c>
      <c r="L26" s="54">
        <v>2</v>
      </c>
      <c r="M26" s="54">
        <v>2</v>
      </c>
      <c r="N26" s="54">
        <v>1</v>
      </c>
      <c r="O26" s="54">
        <v>4</v>
      </c>
      <c r="P26" s="54">
        <v>4</v>
      </c>
      <c r="Q26" s="54">
        <v>2</v>
      </c>
      <c r="R26" s="54">
        <v>3</v>
      </c>
      <c r="S26" s="55"/>
      <c r="T26" s="54"/>
      <c r="U26" s="54"/>
      <c r="V26" s="54"/>
      <c r="W26" s="54"/>
      <c r="X26" s="54"/>
      <c r="Y26" s="54"/>
      <c r="Z26" s="54"/>
      <c r="AA26" s="54"/>
      <c r="AB26" s="54"/>
      <c r="AC26" s="55"/>
      <c r="AD26" s="55"/>
      <c r="AE26" s="56"/>
      <c r="AF26" s="23"/>
      <c r="AG26" s="23"/>
      <c r="AH26" s="23"/>
      <c r="AI26" s="23"/>
      <c r="AJ26" s="23"/>
      <c r="AL26" s="94"/>
      <c r="AM26" s="34" t="str">
        <f t="shared" si="0"/>
        <v/>
      </c>
      <c r="AN26" s="76"/>
      <c r="AO26" s="71"/>
      <c r="AP26" s="72"/>
      <c r="AQ26" s="71"/>
      <c r="AR26" s="73"/>
      <c r="AT26" s="30"/>
      <c r="AU26" s="23"/>
      <c r="AV26" s="23"/>
      <c r="AW26" s="71"/>
      <c r="AX26" s="72"/>
      <c r="AY26" s="71"/>
      <c r="AZ26" s="73"/>
    </row>
    <row r="27" spans="2:133" ht="18.5">
      <c r="B27" s="32">
        <f>C27+ROW()/10000</f>
        <v>1.0026999999999999</v>
      </c>
      <c r="C27" s="33">
        <f>IF(COUNT(AD27),RANK(AD27,AD$11:AD$29,0),"")</f>
        <v>1</v>
      </c>
      <c r="D27" s="34">
        <v>208</v>
      </c>
      <c r="E27" s="35" t="s">
        <v>29</v>
      </c>
      <c r="F27" s="36" t="s">
        <v>24</v>
      </c>
      <c r="G27" s="37">
        <v>14.2</v>
      </c>
      <c r="H27" s="38">
        <f t="shared" ref="H27" si="35">IF(G27="","",ROUND(G27*140/113+69.9-72,0))</f>
        <v>15</v>
      </c>
      <c r="I27" s="39"/>
      <c r="J27" s="40">
        <v>4</v>
      </c>
      <c r="K27" s="40">
        <v>4</v>
      </c>
      <c r="L27" s="40">
        <v>5</v>
      </c>
      <c r="M27" s="40">
        <v>4</v>
      </c>
      <c r="N27" s="40">
        <v>6</v>
      </c>
      <c r="O27" s="40">
        <v>3</v>
      </c>
      <c r="P27" s="40">
        <v>4</v>
      </c>
      <c r="Q27" s="40">
        <v>4</v>
      </c>
      <c r="R27" s="40">
        <v>5</v>
      </c>
      <c r="S27" s="41">
        <f t="shared" ref="S27:S29" si="36">IF(COUNT(J28:R28)&gt;=1,SUM(J28:R28),"")</f>
        <v>24</v>
      </c>
      <c r="T27" s="40"/>
      <c r="U27" s="40"/>
      <c r="V27" s="40"/>
      <c r="W27" s="40"/>
      <c r="X27" s="40"/>
      <c r="Y27" s="40"/>
      <c r="Z27" s="40"/>
      <c r="AA27" s="40"/>
      <c r="AB27" s="40"/>
      <c r="AC27" s="41" t="str">
        <f t="shared" ref="AC27" si="37">IF(COUNT(T28:AB28)&gt;=1,SUM(T28:AB28),"")</f>
        <v/>
      </c>
      <c r="AD27" s="42">
        <f t="shared" ref="AD27" si="38">IF(SUM(J28:AB28)=0,"",SUM(J28:AB28))</f>
        <v>24</v>
      </c>
      <c r="AE27" s="43">
        <f t="shared" ref="AE27" si="39">IF(COUNT(AD27),36-AD27,"")</f>
        <v>12</v>
      </c>
      <c r="AF27" s="23"/>
      <c r="AG27" s="23"/>
      <c r="AH27" s="23"/>
      <c r="AI27" s="23"/>
      <c r="AJ27" s="23"/>
      <c r="AL27" s="94">
        <f>SMALL(B$11:B$29,9)</f>
        <v>9.0029000000000003</v>
      </c>
      <c r="AM27" s="34">
        <f t="shared" si="0"/>
        <v>209</v>
      </c>
      <c r="AN27" s="45" t="str">
        <f>IF(AM27="","",(VLOOKUP(AM27,$D$11:$AJ$29,2,FALSE)))</f>
        <v>D</v>
      </c>
      <c r="AO27" s="36" t="str">
        <f>IF(AM27="","",(VLOOKUP(AM27,$D$11:$AJ$29,3,FALSE)))</f>
        <v>RGEJ</v>
      </c>
      <c r="AP27" s="37">
        <f>IF(AM27="","",(VLOOKUP(AM27,$D$11:$AJ$29,4,FALSE)))</f>
        <v>14.4</v>
      </c>
      <c r="AQ27" s="46">
        <f>IF(AM27="","",(VLOOKUP(AM27,$D$11:$AJ$29,27,FALSE)))</f>
        <v>15</v>
      </c>
      <c r="AR27" s="47">
        <f>IF(AM27="","",(VLOOKUP(AM27,$D$11:$AJ$29,30,FALSE)))</f>
        <v>0</v>
      </c>
      <c r="AT27" s="44">
        <v>9</v>
      </c>
      <c r="AU27" s="34">
        <v>209</v>
      </c>
      <c r="AV27" s="45" t="s">
        <v>32</v>
      </c>
      <c r="AW27" s="36" t="s">
        <v>25</v>
      </c>
      <c r="AX27" s="37">
        <v>14.4</v>
      </c>
      <c r="AY27" s="46">
        <v>15</v>
      </c>
      <c r="AZ27" s="47">
        <v>0</v>
      </c>
    </row>
    <row r="28" spans="2:133" s="32" customFormat="1" ht="18.5">
      <c r="D28" s="48"/>
      <c r="E28" s="49"/>
      <c r="F28" s="50"/>
      <c r="G28" s="51"/>
      <c r="H28" s="52"/>
      <c r="I28" s="53"/>
      <c r="J28" s="54">
        <v>3</v>
      </c>
      <c r="K28" s="54">
        <v>3</v>
      </c>
      <c r="L28" s="54">
        <v>2</v>
      </c>
      <c r="M28" s="54">
        <v>2</v>
      </c>
      <c r="N28" s="54">
        <v>1</v>
      </c>
      <c r="O28" s="54">
        <v>4</v>
      </c>
      <c r="P28" s="54">
        <v>4</v>
      </c>
      <c r="Q28" s="54">
        <v>2</v>
      </c>
      <c r="R28" s="54">
        <v>3</v>
      </c>
      <c r="S28" s="55"/>
      <c r="T28" s="54"/>
      <c r="U28" s="54"/>
      <c r="V28" s="54"/>
      <c r="W28" s="54"/>
      <c r="X28" s="54"/>
      <c r="Y28" s="54"/>
      <c r="Z28" s="54"/>
      <c r="AA28" s="54"/>
      <c r="AB28" s="54"/>
      <c r="AC28" s="55"/>
      <c r="AD28" s="55"/>
      <c r="AE28" s="56"/>
      <c r="AF28" s="23"/>
      <c r="AG28" s="23"/>
      <c r="AH28" s="23"/>
      <c r="AI28" s="23"/>
      <c r="AJ28" s="23"/>
      <c r="AL28" s="94"/>
      <c r="AM28" s="34" t="str">
        <f t="shared" si="0"/>
        <v/>
      </c>
      <c r="AN28" s="76"/>
      <c r="AO28" s="57"/>
      <c r="AP28" s="58"/>
      <c r="AQ28" s="59"/>
      <c r="AR28" s="31"/>
      <c r="AT28" s="30"/>
      <c r="AU28" s="23"/>
      <c r="AV28" s="23"/>
      <c r="AW28" s="57"/>
      <c r="AX28" s="58"/>
      <c r="AY28" s="59"/>
      <c r="AZ28" s="31"/>
    </row>
    <row r="29" spans="2:133" ht="18.5">
      <c r="B29" s="32">
        <f>C29+ROW()/10000</f>
        <v>9.0029000000000003</v>
      </c>
      <c r="C29" s="33">
        <f>IF(COUNT(AD29),RANK(AD29,AD$11:AD$29,0),"")</f>
        <v>9</v>
      </c>
      <c r="D29" s="60">
        <v>209</v>
      </c>
      <c r="E29" s="61" t="s">
        <v>32</v>
      </c>
      <c r="F29" s="62" t="s">
        <v>25</v>
      </c>
      <c r="G29" s="63">
        <v>14.4</v>
      </c>
      <c r="H29" s="64">
        <f t="shared" ref="H29" si="40">IF(G29="","",ROUND(G29*140/113+69.9-72,0))</f>
        <v>16</v>
      </c>
      <c r="I29" s="74"/>
      <c r="J29" s="40">
        <v>5</v>
      </c>
      <c r="K29" s="40">
        <v>3</v>
      </c>
      <c r="L29" s="40">
        <v>7</v>
      </c>
      <c r="M29" s="40">
        <v>6</v>
      </c>
      <c r="N29" s="40">
        <v>7</v>
      </c>
      <c r="O29" s="40">
        <v>5</v>
      </c>
      <c r="P29" s="40">
        <v>5</v>
      </c>
      <c r="Q29" s="40">
        <v>5</v>
      </c>
      <c r="R29" s="40">
        <v>5</v>
      </c>
      <c r="S29" s="41">
        <f t="shared" si="36"/>
        <v>15</v>
      </c>
      <c r="T29" s="40"/>
      <c r="U29" s="40"/>
      <c r="V29" s="40"/>
      <c r="W29" s="40"/>
      <c r="X29" s="40"/>
      <c r="Y29" s="40"/>
      <c r="Z29" s="40"/>
      <c r="AA29" s="40"/>
      <c r="AB29" s="40"/>
      <c r="AC29" s="41" t="str">
        <f t="shared" ref="AC29" si="41">IF(COUNT(T30:AB30)&gt;=1,SUM(T30:AB30),"")</f>
        <v/>
      </c>
      <c r="AD29" s="42">
        <f t="shared" ref="AD29" si="42">IF(SUM(J30:AB30)=0,"",SUM(J30:AB30))</f>
        <v>15</v>
      </c>
      <c r="AE29" s="43">
        <f t="shared" ref="AE29" si="43">IF(COUNT(AD29),36-AD29,"")</f>
        <v>21</v>
      </c>
      <c r="AF29" s="23"/>
      <c r="AG29" s="23"/>
      <c r="AH29" s="23"/>
      <c r="AI29" s="23"/>
      <c r="AJ29" s="23"/>
      <c r="AL29" s="94">
        <f>SMALL(B$11:B$29,10)</f>
        <v>10.0015</v>
      </c>
      <c r="AM29" s="34">
        <f t="shared" si="0"/>
        <v>202</v>
      </c>
      <c r="AN29" s="77" t="str">
        <f>IF(AM29="","",(VLOOKUP(AM29,$D$11:$AJ$29,2,FALSE)))</f>
        <v>E</v>
      </c>
      <c r="AO29" s="62" t="str">
        <f>IF(AM29="","",(VLOOKUP(AM29,$D$11:$AJ$29,3,FALSE)))</f>
        <v>TZG</v>
      </c>
      <c r="AP29" s="63">
        <f>IF(AM29="","",(VLOOKUP(AM29,$D$11:$AJ$29,4,FALSE)))</f>
        <v>13</v>
      </c>
      <c r="AQ29" s="67">
        <f>IF(AM29="","",(VLOOKUP(AM29,$D$11:$AJ$29,27,FALSE)))</f>
        <v>14</v>
      </c>
      <c r="AR29" s="68">
        <f>IF(AM29="","",(VLOOKUP(AM29,$D$11:$AJ$29,30,FALSE)))</f>
        <v>0</v>
      </c>
      <c r="AT29" s="66">
        <v>10</v>
      </c>
      <c r="AU29" s="60">
        <v>202</v>
      </c>
      <c r="AV29" s="61" t="s">
        <v>33</v>
      </c>
      <c r="AW29" s="62" t="s">
        <v>18</v>
      </c>
      <c r="AX29" s="63">
        <v>13</v>
      </c>
      <c r="AY29" s="67">
        <v>14</v>
      </c>
      <c r="AZ29" s="68">
        <v>0</v>
      </c>
    </row>
    <row r="30" spans="2:133">
      <c r="B30" s="32"/>
      <c r="J30" s="54">
        <v>2</v>
      </c>
      <c r="K30" s="54">
        <v>4</v>
      </c>
      <c r="L30" s="54">
        <v>0</v>
      </c>
      <c r="M30" s="54">
        <v>0</v>
      </c>
      <c r="N30" s="54">
        <v>0</v>
      </c>
      <c r="O30" s="54">
        <v>2</v>
      </c>
      <c r="P30" s="54">
        <v>3</v>
      </c>
      <c r="Q30" s="54">
        <v>1</v>
      </c>
      <c r="R30" s="54">
        <v>3</v>
      </c>
      <c r="AF30" s="23"/>
      <c r="AG30" s="23"/>
      <c r="AH30" s="23"/>
      <c r="AI30" s="23"/>
      <c r="AJ30" s="23"/>
      <c r="DX30" s="32"/>
      <c r="DY30" s="32"/>
      <c r="DZ30" s="32"/>
      <c r="EA30" s="32"/>
      <c r="EB30" s="32"/>
      <c r="EC30" s="32"/>
    </row>
    <row r="32" spans="2:133">
      <c r="B32" s="32"/>
      <c r="DX32" s="32"/>
      <c r="DY32" s="32"/>
      <c r="DZ32" s="32"/>
      <c r="EA32" s="32"/>
      <c r="EB32" s="32"/>
      <c r="EC32" s="32"/>
    </row>
    <row r="34" spans="2:133">
      <c r="B34" s="32"/>
      <c r="DX34" s="32"/>
      <c r="DY34" s="32"/>
      <c r="DZ34" s="32"/>
      <c r="EA34" s="32"/>
      <c r="EB34" s="32"/>
      <c r="EC34" s="32"/>
    </row>
  </sheetData>
  <mergeCells count="11">
    <mergeCell ref="AT7:AZ7"/>
    <mergeCell ref="AT8:AZ8"/>
    <mergeCell ref="C9:E9"/>
    <mergeCell ref="C6:C8"/>
    <mergeCell ref="D6:D8"/>
    <mergeCell ref="E6:E8"/>
    <mergeCell ref="F6:F8"/>
    <mergeCell ref="G6:G8"/>
    <mergeCell ref="H6:H8"/>
    <mergeCell ref="AL7:AR7"/>
    <mergeCell ref="AL8:AR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tulipe</cp:lastModifiedBy>
  <dcterms:created xsi:type="dcterms:W3CDTF">2017-07-31T07:18:06Z</dcterms:created>
  <dcterms:modified xsi:type="dcterms:W3CDTF">2017-07-31T11:07:22Z</dcterms:modified>
</cp:coreProperties>
</file>