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120" windowWidth="14520" windowHeight="10910"/>
  </bookViews>
  <sheets>
    <sheet name="Feuil1" sheetId="1" r:id="rId1"/>
  </sheets>
  <externalReferences>
    <externalReference r:id="rId2"/>
  </externalReferences>
  <definedNames>
    <definedName name="Modification_PV">[1]Synthèse!$P$39</definedName>
    <definedName name="Taux_de_Marge">[1]Synthèse!$S$43</definedName>
  </definedNames>
  <calcPr calcId="124519"/>
</workbook>
</file>

<file path=xl/calcChain.xml><?xml version="1.0" encoding="utf-8"?>
<calcChain xmlns="http://schemas.openxmlformats.org/spreadsheetml/2006/main">
  <c r="Q4" i="1"/>
  <c r="Q5"/>
  <c r="Q6"/>
  <c r="Q7"/>
  <c r="O5"/>
  <c r="O6"/>
  <c r="O7"/>
  <c r="O4"/>
  <c r="P7" a="1"/>
  <c r="P7" s="1"/>
  <c r="O13"/>
  <c r="O14"/>
  <c r="O15"/>
  <c r="O16"/>
  <c r="O17"/>
  <c r="O18"/>
  <c r="O19"/>
  <c r="O20"/>
  <c r="O22"/>
  <c r="O23"/>
  <c r="O24"/>
  <c r="O25"/>
  <c r="O26"/>
  <c r="O27"/>
  <c r="O28"/>
  <c r="O29"/>
  <c r="O30"/>
  <c r="O31"/>
  <c r="O32"/>
  <c r="O34"/>
  <c r="O35"/>
  <c r="O36"/>
  <c r="O37"/>
  <c r="O38"/>
  <c r="O39"/>
  <c r="O41"/>
  <c r="O42"/>
  <c r="O43"/>
  <c r="O44"/>
  <c r="O45"/>
  <c r="O12"/>
  <c r="P4" a="1"/>
  <c r="P4" s="1"/>
  <c r="P5" a="1"/>
  <c r="P5" s="1"/>
  <c r="P6" a="1"/>
  <c r="P6" s="1"/>
  <c r="N12"/>
  <c r="N13"/>
  <c r="N14"/>
  <c r="N21"/>
  <c r="N15"/>
  <c r="N16"/>
  <c r="N17"/>
  <c r="N18"/>
  <c r="N19"/>
  <c r="N20"/>
  <c r="N22"/>
  <c r="N23"/>
  <c r="N24"/>
  <c r="N25"/>
  <c r="N26"/>
  <c r="N27"/>
  <c r="N28"/>
  <c r="N29"/>
  <c r="N30"/>
  <c r="N31"/>
  <c r="N32"/>
  <c r="N34"/>
  <c r="N35"/>
  <c r="N36"/>
  <c r="N37"/>
  <c r="N38"/>
  <c r="N39"/>
  <c r="N41"/>
  <c r="N42"/>
  <c r="N43"/>
  <c r="N44"/>
  <c r="N45"/>
  <c r="N11"/>
  <c r="N46"/>
  <c r="J38"/>
  <c r="H38"/>
  <c r="I38"/>
  <c r="J37"/>
  <c r="H37"/>
  <c r="I37"/>
  <c r="J36"/>
  <c r="H36"/>
  <c r="I36"/>
  <c r="J31"/>
  <c r="H31"/>
  <c r="I31"/>
  <c r="J30"/>
  <c r="H30"/>
  <c r="I30"/>
  <c r="J29"/>
  <c r="H29"/>
  <c r="I29"/>
  <c r="K29"/>
  <c r="J28"/>
  <c r="H28"/>
  <c r="I28"/>
  <c r="J27"/>
  <c r="H27"/>
  <c r="I27"/>
  <c r="J26"/>
  <c r="H26"/>
  <c r="I26"/>
  <c r="M26"/>
  <c r="J16"/>
  <c r="H16"/>
  <c r="I16"/>
  <c r="J15"/>
  <c r="H15"/>
  <c r="I15"/>
  <c r="J14"/>
  <c r="H14"/>
  <c r="I14"/>
  <c r="J13"/>
  <c r="H13"/>
  <c r="I13"/>
  <c r="A12"/>
  <c r="A13"/>
  <c r="A14"/>
  <c r="A15"/>
  <c r="A16"/>
  <c r="A17"/>
  <c r="M28"/>
  <c r="K28"/>
  <c r="N33"/>
  <c r="K37"/>
  <c r="M37"/>
  <c r="K31"/>
  <c r="M31"/>
  <c r="K26"/>
  <c r="K13"/>
  <c r="I47"/>
  <c r="M13"/>
  <c r="K14"/>
  <c r="M14"/>
  <c r="M30"/>
  <c r="K30"/>
  <c r="K15"/>
  <c r="M15"/>
  <c r="K27"/>
  <c r="M27"/>
  <c r="A18"/>
  <c r="A19"/>
  <c r="A20"/>
  <c r="A21"/>
  <c r="A22"/>
  <c r="M16"/>
  <c r="K16"/>
  <c r="K38"/>
  <c r="M38"/>
  <c r="M36"/>
  <c r="K36"/>
  <c r="M29"/>
  <c r="N40"/>
  <c r="N47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M47"/>
  <c r="K47"/>
  <c r="O33" l="1"/>
  <c r="O21"/>
  <c r="O40"/>
</calcChain>
</file>

<file path=xl/sharedStrings.xml><?xml version="1.0" encoding="utf-8"?>
<sst xmlns="http://schemas.openxmlformats.org/spreadsheetml/2006/main" count="59" uniqueCount="42">
  <si>
    <t>Code</t>
  </si>
  <si>
    <t>Désignation</t>
  </si>
  <si>
    <t>Qu</t>
  </si>
  <si>
    <t>Un</t>
  </si>
  <si>
    <t>Affaire :</t>
  </si>
  <si>
    <t>Client :</t>
  </si>
  <si>
    <t>N° :</t>
  </si>
  <si>
    <t>Lg</t>
  </si>
  <si>
    <t>Larg</t>
  </si>
  <si>
    <t>Zone 1</t>
  </si>
  <si>
    <t>Planche 1</t>
  </si>
  <si>
    <t>Planche 2</t>
  </si>
  <si>
    <t>Planche 3</t>
  </si>
  <si>
    <t>Planche 4</t>
  </si>
  <si>
    <t>Sous-Total</t>
  </si>
  <si>
    <t>Pu</t>
  </si>
  <si>
    <t>Total</t>
  </si>
  <si>
    <t>Zone 2</t>
  </si>
  <si>
    <t>Planche 21</t>
  </si>
  <si>
    <t>Planche 22</t>
  </si>
  <si>
    <t>Planche 23</t>
  </si>
  <si>
    <t>Planche 24</t>
  </si>
  <si>
    <t>Planche 25</t>
  </si>
  <si>
    <t>Planche 26</t>
  </si>
  <si>
    <t>Zone 3</t>
  </si>
  <si>
    <t>Planche 31</t>
  </si>
  <si>
    <t>Planche 32</t>
  </si>
  <si>
    <t>Planche 33</t>
  </si>
  <si>
    <t>Surface</t>
  </si>
  <si>
    <t>Périmètre</t>
  </si>
  <si>
    <t>Surf Un</t>
  </si>
  <si>
    <t>Surf Tot</t>
  </si>
  <si>
    <t xml:space="preserve">Total : </t>
  </si>
  <si>
    <t>XXXX</t>
  </si>
  <si>
    <t>ESSAI 8</t>
  </si>
  <si>
    <t>204-3</t>
  </si>
  <si>
    <t>zone 1</t>
  </si>
  <si>
    <t>zone 2</t>
  </si>
  <si>
    <t>zone 3</t>
  </si>
  <si>
    <t>zone 4</t>
  </si>
  <si>
    <t>tulipe</t>
  </si>
  <si>
    <t>soustotal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</si>
</sst>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72" formatCode="#,##0.0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0"/>
      <color theme="9"/>
      <name val="Arial"/>
      <family val="2"/>
    </font>
    <font>
      <sz val="10"/>
      <color theme="8" tint="-0.24997711111789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3" fontId="4" fillId="0" borderId="3" xfId="0" applyNumberFormat="1" applyFont="1" applyFill="1" applyBorder="1" applyAlignment="1">
      <alignment vertical="center"/>
    </xf>
    <xf numFmtId="0" fontId="4" fillId="0" borderId="3" xfId="0" applyFont="1" applyBorder="1" applyAlignment="1">
      <alignment vertical="center"/>
    </xf>
    <xf numFmtId="2" fontId="4" fillId="0" borderId="3" xfId="0" applyNumberFormat="1" applyFont="1" applyBorder="1" applyAlignment="1">
      <alignment vertical="center"/>
    </xf>
    <xf numFmtId="0" fontId="5" fillId="0" borderId="0" xfId="0" applyFont="1" applyAlignment="1">
      <alignment vertical="center"/>
    </xf>
    <xf numFmtId="3" fontId="5" fillId="0" borderId="4" xfId="0" applyNumberFormat="1" applyFont="1" applyFill="1" applyBorder="1" applyAlignment="1" applyProtection="1">
      <alignment horizontal="right" vertical="center"/>
      <protection locked="0"/>
    </xf>
    <xf numFmtId="0" fontId="4" fillId="0" borderId="4" xfId="0" applyFont="1" applyBorder="1" applyAlignment="1" applyProtection="1">
      <alignment vertical="center" wrapText="1"/>
      <protection locked="0"/>
    </xf>
    <xf numFmtId="0" fontId="4" fillId="0" borderId="4" xfId="0" applyFont="1" applyBorder="1" applyAlignment="1" applyProtection="1">
      <alignment vertical="center"/>
      <protection locked="0" hidden="1"/>
    </xf>
    <xf numFmtId="2" fontId="4" fillId="0" borderId="4" xfId="0" applyNumberFormat="1" applyFont="1" applyBorder="1" applyAlignment="1" applyProtection="1">
      <alignment vertical="center"/>
      <protection locked="0" hidden="1"/>
    </xf>
    <xf numFmtId="2" fontId="4" fillId="0" borderId="4" xfId="0" applyNumberFormat="1" applyFont="1" applyFill="1" applyBorder="1" applyAlignment="1" applyProtection="1">
      <alignment vertical="center"/>
      <protection locked="0" hidden="1"/>
    </xf>
    <xf numFmtId="3" fontId="5" fillId="0" borderId="4" xfId="0" applyNumberFormat="1" applyFont="1" applyFill="1" applyBorder="1" applyAlignment="1" applyProtection="1">
      <alignment horizontal="right" vertical="center"/>
      <protection locked="0" hidden="1"/>
    </xf>
    <xf numFmtId="0" fontId="4" fillId="0" borderId="4" xfId="0" applyFont="1" applyBorder="1" applyAlignment="1" applyProtection="1">
      <alignment vertical="center" wrapText="1"/>
      <protection locked="0" hidden="1"/>
    </xf>
    <xf numFmtId="0" fontId="5" fillId="0" borderId="0" xfId="0" applyFont="1" applyFill="1" applyAlignment="1">
      <alignment vertical="center"/>
    </xf>
    <xf numFmtId="2" fontId="4" fillId="0" borderId="3" xfId="0" applyNumberFormat="1" applyFont="1" applyFill="1" applyBorder="1" applyAlignment="1" applyProtection="1">
      <alignment vertical="center"/>
    </xf>
    <xf numFmtId="2" fontId="4" fillId="0" borderId="3" xfId="0" applyNumberFormat="1" applyFont="1" applyFill="1" applyBorder="1" applyAlignment="1">
      <alignment vertical="center"/>
    </xf>
    <xf numFmtId="2" fontId="4" fillId="0" borderId="4" xfId="0" applyNumberFormat="1" applyFont="1" applyFill="1" applyBorder="1" applyAlignment="1" applyProtection="1">
      <alignment vertical="center"/>
    </xf>
    <xf numFmtId="172" fontId="5" fillId="0" borderId="4" xfId="0" applyNumberFormat="1" applyFont="1" applyFill="1" applyBorder="1" applyAlignment="1">
      <alignment vertical="center"/>
    </xf>
    <xf numFmtId="3" fontId="5" fillId="3" borderId="4" xfId="0" applyNumberFormat="1" applyFont="1" applyFill="1" applyBorder="1" applyAlignment="1" applyProtection="1">
      <alignment horizontal="right" vertical="center"/>
      <protection locked="0" hidden="1"/>
    </xf>
    <xf numFmtId="0" fontId="5" fillId="0" borderId="4" xfId="0" applyFont="1" applyBorder="1" applyAlignment="1" applyProtection="1">
      <alignment vertical="center" wrapText="1"/>
      <protection locked="0" hidden="1"/>
    </xf>
    <xf numFmtId="0" fontId="5" fillId="0" borderId="4" xfId="0" applyFont="1" applyBorder="1" applyAlignment="1" applyProtection="1">
      <alignment vertical="center"/>
      <protection locked="0" hidden="1"/>
    </xf>
    <xf numFmtId="2" fontId="5" fillId="0" borderId="4" xfId="0" applyNumberFormat="1" applyFont="1" applyBorder="1" applyAlignment="1" applyProtection="1">
      <alignment vertical="center"/>
      <protection locked="0" hidden="1"/>
    </xf>
    <xf numFmtId="2" fontId="5" fillId="0" borderId="4" xfId="0" applyNumberFormat="1" applyFont="1" applyFill="1" applyBorder="1" applyAlignment="1" applyProtection="1">
      <alignment vertical="center"/>
    </xf>
    <xf numFmtId="2" fontId="5" fillId="0" borderId="4" xfId="0" applyNumberFormat="1" applyFont="1" applyFill="1" applyBorder="1" applyAlignment="1" applyProtection="1">
      <alignment vertical="center"/>
      <protection locked="0" hidden="1"/>
    </xf>
    <xf numFmtId="0" fontId="5" fillId="3" borderId="4" xfId="0" applyFont="1" applyFill="1" applyBorder="1" applyAlignment="1" applyProtection="1">
      <alignment vertical="center" wrapText="1"/>
      <protection locked="0" hidden="1"/>
    </xf>
    <xf numFmtId="0" fontId="5" fillId="3" borderId="4" xfId="0" applyFont="1" applyFill="1" applyBorder="1" applyAlignment="1" applyProtection="1">
      <alignment vertical="center"/>
      <protection locked="0" hidden="1"/>
    </xf>
    <xf numFmtId="2" fontId="5" fillId="3" borderId="4" xfId="0" applyNumberFormat="1" applyFont="1" applyFill="1" applyBorder="1" applyAlignment="1" applyProtection="1">
      <alignment vertical="center"/>
      <protection locked="0" hidden="1"/>
    </xf>
    <xf numFmtId="2" fontId="5" fillId="3" borderId="4" xfId="0" applyNumberFormat="1" applyFont="1" applyFill="1" applyBorder="1" applyAlignment="1" applyProtection="1">
      <alignment vertical="center"/>
    </xf>
    <xf numFmtId="172" fontId="2" fillId="0" borderId="0" xfId="0" applyNumberFormat="1" applyFont="1" applyAlignment="1">
      <alignment vertical="center"/>
    </xf>
    <xf numFmtId="172" fontId="3" fillId="0" borderId="0" xfId="0" applyNumberFormat="1" applyFont="1" applyAlignment="1">
      <alignment vertical="center"/>
    </xf>
    <xf numFmtId="172" fontId="3" fillId="2" borderId="2" xfId="0" applyNumberFormat="1" applyFont="1" applyFill="1" applyBorder="1" applyAlignment="1">
      <alignment horizontal="center" vertical="center"/>
    </xf>
    <xf numFmtId="172" fontId="4" fillId="0" borderId="3" xfId="0" applyNumberFormat="1" applyFont="1" applyFill="1" applyBorder="1" applyAlignment="1">
      <alignment vertical="center"/>
    </xf>
    <xf numFmtId="172" fontId="4" fillId="0" borderId="4" xfId="0" applyNumberFormat="1" applyFont="1" applyFill="1" applyBorder="1" applyAlignment="1">
      <alignment vertical="center"/>
    </xf>
    <xf numFmtId="172" fontId="4" fillId="0" borderId="4" xfId="0" applyNumberFormat="1" applyFont="1" applyFill="1" applyBorder="1" applyAlignment="1" applyProtection="1">
      <alignment vertical="center"/>
      <protection locked="0" hidden="1"/>
    </xf>
    <xf numFmtId="172" fontId="5" fillId="3" borderId="4" xfId="0" applyNumberFormat="1" applyFont="1" applyFill="1" applyBorder="1" applyAlignment="1">
      <alignment vertical="center"/>
    </xf>
    <xf numFmtId="172" fontId="5" fillId="3" borderId="4" xfId="0" applyNumberFormat="1" applyFont="1" applyFill="1" applyBorder="1" applyAlignment="1" applyProtection="1">
      <alignment vertical="center"/>
      <protection locked="0" hidden="1"/>
    </xf>
    <xf numFmtId="172" fontId="5" fillId="0" borderId="4" xfId="0" applyNumberFormat="1" applyFont="1" applyFill="1" applyBorder="1" applyAlignment="1" applyProtection="1">
      <alignment vertical="center"/>
      <protection locked="0" hidden="1"/>
    </xf>
    <xf numFmtId="172" fontId="3" fillId="0" borderId="0" xfId="0" applyNumberFormat="1" applyFont="1" applyAlignment="1">
      <alignment horizontal="right" vertical="center"/>
    </xf>
    <xf numFmtId="2" fontId="2" fillId="0" borderId="0" xfId="0" applyNumberFormat="1" applyFont="1" applyAlignment="1">
      <alignment vertical="center"/>
    </xf>
    <xf numFmtId="44" fontId="2" fillId="0" borderId="0" xfId="1" applyFont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6" fillId="5" borderId="6" xfId="0" applyFont="1" applyFill="1" applyBorder="1" applyAlignment="1">
      <alignment vertical="center"/>
    </xf>
    <xf numFmtId="0" fontId="7" fillId="5" borderId="6" xfId="0" applyFont="1" applyFill="1" applyBorder="1" applyAlignment="1">
      <alignment horizontal="center" vertical="center"/>
    </xf>
    <xf numFmtId="44" fontId="2" fillId="4" borderId="6" xfId="1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1"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533399</xdr:colOff>
      <xdr:row>6</xdr:row>
      <xdr:rowOff>142876</xdr:rowOff>
    </xdr:from>
    <xdr:to>
      <xdr:col>24</xdr:col>
      <xdr:colOff>384174</xdr:colOff>
      <xdr:row>15</xdr:row>
      <xdr:rowOff>60326</xdr:rowOff>
    </xdr:to>
    <xdr:sp macro="" textlink="">
      <xdr:nvSpPr>
        <xdr:cNvPr id="2" name="ZoneTexte 1"/>
        <xdr:cNvSpPr txBox="1"/>
      </xdr:nvSpPr>
      <xdr:spPr>
        <a:xfrm>
          <a:off x="10521949" y="1209676"/>
          <a:ext cx="4651375" cy="1397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un tableau, je voudrais pouvoir faire des sous totaux sans passer par le sous-total Excel et surtout sans ajouter de ligne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partir de mon code (5) je voudrais que le sous -total se fasse automatiquement (colonne Q) e n faisant la somme des cellules de la colonne P, du titre (code1) au (code 5)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Sachant que le nombre de cellules à additionner n’ai jamais le même et n’est pas régulier</a:t>
          </a:r>
          <a:r>
            <a:rPr lang="fr-CA"/>
            <a:t/>
          </a:r>
          <a:br>
            <a:rPr lang="fr-CA"/>
          </a:br>
          <a:endParaRPr lang="fr-CA" sz="1100"/>
        </a:p>
      </xdr:txBody>
    </xdr:sp>
    <xdr:clientData/>
  </xdr:twoCellAnchor>
  <xdr:twoCellAnchor>
    <xdr:from>
      <xdr:col>15</xdr:col>
      <xdr:colOff>76200</xdr:colOff>
      <xdr:row>7</xdr:row>
      <xdr:rowOff>107950</xdr:rowOff>
    </xdr:from>
    <xdr:to>
      <xdr:col>16</xdr:col>
      <xdr:colOff>387350</xdr:colOff>
      <xdr:row>14</xdr:row>
      <xdr:rowOff>44450</xdr:rowOff>
    </xdr:to>
    <xdr:cxnSp macro="">
      <xdr:nvCxnSpPr>
        <xdr:cNvPr id="4" name="Connecteur droit avec flèche 3"/>
        <xdr:cNvCxnSpPr/>
      </xdr:nvCxnSpPr>
      <xdr:spPr>
        <a:xfrm rot="5400000" flipH="1" flipV="1">
          <a:off x="7689850" y="1435100"/>
          <a:ext cx="1079500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Etude%202019-V3%20Non%20proteg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Synthèse"/>
      <sheetName val="Commercial"/>
      <sheetName val="Technique"/>
      <sheetName val="Calcul"/>
      <sheetName val="Devis"/>
      <sheetName val="Etude de Marge"/>
    </sheetNames>
    <sheetDataSet>
      <sheetData sheetId="0"/>
      <sheetData sheetId="1">
        <row r="39">
          <cell r="P39">
            <v>0</v>
          </cell>
        </row>
        <row r="43">
          <cell r="S43">
            <v>1.33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7"/>
  <sheetViews>
    <sheetView tabSelected="1" workbookViewId="0">
      <selection activeCell="S17" sqref="S17"/>
    </sheetView>
  </sheetViews>
  <sheetFormatPr baseColWidth="10" defaultColWidth="11.453125" defaultRowHeight="14.15" customHeight="1"/>
  <cols>
    <col min="1" max="1" width="2.54296875" style="1" bestFit="1" customWidth="1"/>
    <col min="2" max="2" width="7.1796875" style="1" bestFit="1" customWidth="1"/>
    <col min="3" max="3" width="11" style="1" bestFit="1" customWidth="1"/>
    <col min="4" max="4" width="4" style="1" bestFit="1" customWidth="1"/>
    <col min="5" max="5" width="3.453125" style="1" bestFit="1" customWidth="1"/>
    <col min="6" max="6" width="6.1796875" style="1" customWidth="1"/>
    <col min="7" max="7" width="5.1796875" style="1" customWidth="1"/>
    <col min="8" max="8" width="8.453125" style="1" customWidth="1"/>
    <col min="9" max="9" width="8.1796875" style="1" customWidth="1"/>
    <col min="10" max="10" width="5.453125" style="1" customWidth="1"/>
    <col min="11" max="11" width="7.54296875" style="1" customWidth="1"/>
    <col min="12" max="12" width="6.81640625" style="33" customWidth="1"/>
    <col min="13" max="13" width="9.7265625" style="33" bestFit="1" customWidth="1"/>
    <col min="14" max="14" width="11.453125" style="1"/>
    <col min="15" max="15" width="13" style="1" customWidth="1"/>
    <col min="16" max="16" width="8.6328125" style="1" customWidth="1"/>
    <col min="17" max="17" width="14" style="1" customWidth="1"/>
    <col min="18" max="16384" width="11.453125" style="1"/>
  </cols>
  <sheetData>
    <row r="1" spans="1:17" ht="22" customHeight="1">
      <c r="B1" s="1" t="s">
        <v>4</v>
      </c>
      <c r="C1" s="1" t="s">
        <v>34</v>
      </c>
    </row>
    <row r="2" spans="1:17" ht="6" customHeight="1"/>
    <row r="3" spans="1:17" s="2" customFormat="1" ht="14.15" customHeight="1">
      <c r="B3" s="2" t="s">
        <v>5</v>
      </c>
      <c r="C3" s="2" t="s">
        <v>33</v>
      </c>
      <c r="L3" s="34"/>
      <c r="M3" s="34"/>
      <c r="Q3" s="2" t="s">
        <v>41</v>
      </c>
    </row>
    <row r="4" spans="1:17" ht="14.15" customHeight="1">
      <c r="B4" s="1" t="s">
        <v>6</v>
      </c>
      <c r="C4" s="1" t="s">
        <v>35</v>
      </c>
      <c r="N4" s="46" t="s">
        <v>36</v>
      </c>
      <c r="O4" s="47">
        <f>IFERROR(MATCH(N4,C$12:C$45,0),"")</f>
        <v>1</v>
      </c>
      <c r="P4" s="47">
        <f t="array" ref="P4">SMALL(IF(ISNUMBER(SEARCH("5",B$12:B$45)),ROW(C$12:C$45)-11,""),ROW(A1))</f>
        <v>10</v>
      </c>
      <c r="Q4" s="46">
        <f t="shared" ref="Q4:Q6" ca="1" si="0">IF(O4="","",SUM(OFFSET(M$12,O4,,P4-P3)))</f>
        <v>116.12306</v>
      </c>
    </row>
    <row r="5" spans="1:17" ht="14.15" customHeight="1">
      <c r="N5" s="46" t="s">
        <v>37</v>
      </c>
      <c r="O5" s="47">
        <f t="shared" ref="O5:O7" si="1">IFERROR(MATCH(N5,C$12:C$45,0),"")</f>
        <v>14</v>
      </c>
      <c r="P5" s="47">
        <f t="array" ref="P5">SMALL(IF(ISNUMBER(SEARCH("5",B$12:B$45)),ROW(C$12:C$45)-10,""),ROW(A2))</f>
        <v>20</v>
      </c>
      <c r="Q5" s="46">
        <f t="shared" ca="1" si="0"/>
        <v>1125.197062</v>
      </c>
    </row>
    <row r="6" spans="1:17" ht="14.15" customHeight="1">
      <c r="N6" s="46" t="s">
        <v>38</v>
      </c>
      <c r="O6" s="47">
        <f t="shared" si="1"/>
        <v>24</v>
      </c>
      <c r="P6" s="47">
        <f t="array" ref="P6">SMALL(IF(ISNUMBER(SEARCH("5",B$12:B$45)),ROW(C$12:C$45)-10,""),ROW(A3))</f>
        <v>23</v>
      </c>
      <c r="Q6" s="46">
        <f t="shared" ca="1" si="0"/>
        <v>4102.3799839999992</v>
      </c>
    </row>
    <row r="7" spans="1:17" ht="14.15" customHeight="1">
      <c r="H7" s="2"/>
      <c r="I7" s="2"/>
      <c r="N7" s="46" t="s">
        <v>39</v>
      </c>
      <c r="O7" s="47" t="str">
        <f t="shared" si="1"/>
        <v/>
      </c>
      <c r="P7" s="47">
        <f t="array" ref="P7">SMALL(IF(ISNUMBER(SEARCH("5",B$12:B$45)),ROW(C$12:C$45)-10,""),ROW(A4))</f>
        <v>30</v>
      </c>
      <c r="Q7" s="46" t="str">
        <f ca="1">IF(O7="","",SUM(OFFSET(M$12,O7,,P7-P6)))</f>
        <v/>
      </c>
    </row>
    <row r="8" spans="1:17" ht="14.15" customHeight="1" thickBot="1">
      <c r="H8" s="45" t="s">
        <v>28</v>
      </c>
      <c r="I8" s="45"/>
      <c r="J8" s="45" t="s">
        <v>29</v>
      </c>
      <c r="K8" s="45"/>
    </row>
    <row r="9" spans="1:17" s="3" customFormat="1" ht="18" customHeight="1" thickBot="1">
      <c r="B9" s="4" t="s">
        <v>0</v>
      </c>
      <c r="C9" s="5" t="s">
        <v>1</v>
      </c>
      <c r="D9" s="5" t="s">
        <v>2</v>
      </c>
      <c r="E9" s="5" t="s">
        <v>3</v>
      </c>
      <c r="F9" s="5" t="s">
        <v>7</v>
      </c>
      <c r="G9" s="5" t="s">
        <v>8</v>
      </c>
      <c r="H9" s="5" t="s">
        <v>30</v>
      </c>
      <c r="I9" s="5" t="s">
        <v>31</v>
      </c>
      <c r="J9" s="5" t="s">
        <v>3</v>
      </c>
      <c r="K9" s="5" t="s">
        <v>16</v>
      </c>
      <c r="L9" s="35" t="s">
        <v>15</v>
      </c>
      <c r="M9" s="35" t="s">
        <v>16</v>
      </c>
      <c r="N9" s="1"/>
      <c r="O9" s="1"/>
    </row>
    <row r="10" spans="1:17" s="6" customFormat="1" ht="8.15" customHeight="1">
      <c r="B10" s="7"/>
      <c r="C10" s="8"/>
      <c r="D10" s="8"/>
      <c r="E10" s="8"/>
      <c r="F10" s="9"/>
      <c r="G10" s="19"/>
      <c r="H10" s="20"/>
      <c r="I10" s="20"/>
      <c r="J10" s="20"/>
      <c r="K10" s="20"/>
      <c r="L10" s="36"/>
      <c r="M10" s="36"/>
      <c r="N10" s="1"/>
      <c r="O10" s="1"/>
    </row>
    <row r="11" spans="1:17" s="6" customFormat="1" ht="12.5">
      <c r="A11" s="10">
        <v>1</v>
      </c>
      <c r="B11" s="11"/>
      <c r="C11" s="12"/>
      <c r="D11" s="13"/>
      <c r="E11" s="13"/>
      <c r="F11" s="14"/>
      <c r="G11" s="21"/>
      <c r="H11" s="15"/>
      <c r="I11" s="15"/>
      <c r="J11" s="15"/>
      <c r="K11" s="15"/>
      <c r="L11" s="37"/>
      <c r="M11" s="38"/>
      <c r="N11" s="44" t="str">
        <f>IF(C11="Sous-Total",SUM($M$10:M11)-SUM($N$10:N10),"")</f>
        <v/>
      </c>
      <c r="O11" s="1" t="s">
        <v>40</v>
      </c>
    </row>
    <row r="12" spans="1:17" s="6" customFormat="1" ht="12.5">
      <c r="A12" s="10">
        <f>A11+1</f>
        <v>2</v>
      </c>
      <c r="B12" s="23">
        <v>1</v>
      </c>
      <c r="C12" s="29" t="s">
        <v>9</v>
      </c>
      <c r="D12" s="30"/>
      <c r="E12" s="30"/>
      <c r="F12" s="31"/>
      <c r="G12" s="32"/>
      <c r="H12" s="31"/>
      <c r="I12" s="31"/>
      <c r="J12" s="31"/>
      <c r="K12" s="31"/>
      <c r="L12" s="39"/>
      <c r="M12" s="40"/>
      <c r="N12" s="44" t="str">
        <f>IF(C12="Sous-Total",SUM($M$10:M12)-SUM($N$10:N11),"")</f>
        <v/>
      </c>
      <c r="O12" s="48" t="str">
        <f>IF(B12=5,INDEX(Q$4:Q$6,COUNTIF(B$12:B12,5)),"")</f>
        <v/>
      </c>
    </row>
    <row r="13" spans="1:17" s="6" customFormat="1" ht="12.5">
      <c r="A13" s="10">
        <f>A12+1</f>
        <v>3</v>
      </c>
      <c r="B13" s="16">
        <v>10</v>
      </c>
      <c r="C13" s="17" t="s">
        <v>10</v>
      </c>
      <c r="D13" s="13">
        <v>1</v>
      </c>
      <c r="E13" s="13" t="s">
        <v>3</v>
      </c>
      <c r="F13" s="14">
        <v>0.25</v>
      </c>
      <c r="G13" s="21">
        <v>0.3</v>
      </c>
      <c r="H13" s="15">
        <f>F13*G13</f>
        <v>7.4999999999999997E-2</v>
      </c>
      <c r="I13" s="15">
        <f>D13*H13</f>
        <v>7.4999999999999997E-2</v>
      </c>
      <c r="J13" s="15">
        <f>(F13+G13)*2</f>
        <v>1.1000000000000001</v>
      </c>
      <c r="K13" s="15">
        <f>D13*I13</f>
        <v>7.4999999999999997E-2</v>
      </c>
      <c r="L13" s="37">
        <v>25.46</v>
      </c>
      <c r="M13" s="38">
        <f>I13*L13</f>
        <v>1.9095</v>
      </c>
      <c r="N13" s="44" t="str">
        <f>IF(C13="Sous-Total",SUM($M$10:M13)-SUM($N$10:N12),"")</f>
        <v/>
      </c>
      <c r="O13" s="48" t="str">
        <f>IF(B13=5,INDEX(Q$4:Q$6,COUNTIF(B$12:B13,5)),"")</f>
        <v/>
      </c>
    </row>
    <row r="14" spans="1:17" s="6" customFormat="1" ht="12.5">
      <c r="A14" s="10">
        <f t="shared" ref="A14:A45" si="2">A13+1</f>
        <v>4</v>
      </c>
      <c r="B14" s="16">
        <v>20</v>
      </c>
      <c r="C14" s="17" t="s">
        <v>11</v>
      </c>
      <c r="D14" s="13">
        <v>6</v>
      </c>
      <c r="E14" s="13" t="s">
        <v>3</v>
      </c>
      <c r="F14" s="14">
        <v>0.15</v>
      </c>
      <c r="G14" s="21">
        <v>0.5</v>
      </c>
      <c r="H14" s="15">
        <f>F14*G14</f>
        <v>7.4999999999999997E-2</v>
      </c>
      <c r="I14" s="15">
        <f>D14*H14</f>
        <v>0.44999999999999996</v>
      </c>
      <c r="J14" s="15">
        <f>(F14+G14)*2</f>
        <v>1.3</v>
      </c>
      <c r="K14" s="15">
        <f>D14*I14</f>
        <v>2.6999999999999997</v>
      </c>
      <c r="L14" s="37">
        <v>25.46</v>
      </c>
      <c r="M14" s="38">
        <f>I14*L14</f>
        <v>11.456999999999999</v>
      </c>
      <c r="N14" s="44" t="str">
        <f>IF(C14="Sous-Total",SUM($M$10:M14)-SUM($N$10:N13),"")</f>
        <v/>
      </c>
      <c r="O14" s="48" t="str">
        <f>IF(B14=5,INDEX(Q$4:Q$6,COUNTIF(B$12:B14,5)),"")</f>
        <v/>
      </c>
    </row>
    <row r="15" spans="1:17" s="6" customFormat="1" ht="12.5">
      <c r="A15" s="10">
        <f t="shared" si="2"/>
        <v>5</v>
      </c>
      <c r="B15" s="16">
        <v>30</v>
      </c>
      <c r="C15" s="17" t="s">
        <v>12</v>
      </c>
      <c r="D15" s="13">
        <v>4</v>
      </c>
      <c r="E15" s="13" t="s">
        <v>3</v>
      </c>
      <c r="F15" s="14">
        <v>0.62</v>
      </c>
      <c r="G15" s="21">
        <v>0.8</v>
      </c>
      <c r="H15" s="15">
        <f>F15*G15</f>
        <v>0.496</v>
      </c>
      <c r="I15" s="15">
        <f>D15*H15</f>
        <v>1.984</v>
      </c>
      <c r="J15" s="15">
        <f>(F15+G15)*2</f>
        <v>2.84</v>
      </c>
      <c r="K15" s="15">
        <f>D15*I15</f>
        <v>7.9359999999999999</v>
      </c>
      <c r="L15" s="37">
        <v>25.46</v>
      </c>
      <c r="M15" s="38">
        <f>I15*L15</f>
        <v>50.512640000000005</v>
      </c>
      <c r="N15" s="44" t="str">
        <f>IF(C15="Sous-Total",SUM($M$10:M15)-SUM($N$10:N14),"")</f>
        <v/>
      </c>
      <c r="O15" s="48" t="str">
        <f>IF(B15=5,INDEX(Q$4:Q$6,COUNTIF(B$12:B15,5)),"")</f>
        <v/>
      </c>
    </row>
    <row r="16" spans="1:17" s="6" customFormat="1" ht="12.5">
      <c r="A16" s="10">
        <f t="shared" si="2"/>
        <v>6</v>
      </c>
      <c r="B16" s="16">
        <v>40</v>
      </c>
      <c r="C16" s="17" t="s">
        <v>13</v>
      </c>
      <c r="D16" s="13">
        <v>3</v>
      </c>
      <c r="E16" s="13" t="s">
        <v>3</v>
      </c>
      <c r="F16" s="14">
        <v>1.2</v>
      </c>
      <c r="G16" s="21">
        <v>0.56999999999999995</v>
      </c>
      <c r="H16" s="15">
        <f>F16*G16</f>
        <v>0.68399999999999994</v>
      </c>
      <c r="I16" s="15">
        <f>D16*H16</f>
        <v>2.0519999999999996</v>
      </c>
      <c r="J16" s="15">
        <f>(F16+G16)*2</f>
        <v>3.54</v>
      </c>
      <c r="K16" s="15">
        <f>D16*I16</f>
        <v>6.1559999999999988</v>
      </c>
      <c r="L16" s="37">
        <v>25.46</v>
      </c>
      <c r="M16" s="38">
        <f>I16*L16</f>
        <v>52.243919999999989</v>
      </c>
      <c r="N16" s="44" t="str">
        <f>IF(C16="Sous-Total",SUM($M$10:M16)-SUM($N$10:N15),"")</f>
        <v/>
      </c>
      <c r="O16" s="48" t="str">
        <f>IF(B16=5,INDEX(Q$4:Q$6,COUNTIF(B$12:B16,5)),"")</f>
        <v/>
      </c>
    </row>
    <row r="17" spans="1:15" s="6" customFormat="1" ht="12.5">
      <c r="A17" s="10">
        <f t="shared" si="2"/>
        <v>7</v>
      </c>
      <c r="B17" s="16"/>
      <c r="C17" s="17"/>
      <c r="D17" s="13"/>
      <c r="E17" s="13"/>
      <c r="F17" s="14"/>
      <c r="G17" s="21"/>
      <c r="H17" s="15"/>
      <c r="I17" s="15"/>
      <c r="J17" s="15"/>
      <c r="K17" s="15"/>
      <c r="L17" s="37"/>
      <c r="M17" s="38"/>
      <c r="N17" s="44" t="str">
        <f>IF(C17="Sous-Total",SUM($M$10:M17)-SUM($N$10:N16),"")</f>
        <v/>
      </c>
      <c r="O17" s="48" t="str">
        <f>IF(B17=5,INDEX(Q$4:Q$6,COUNTIF(B$12:B17,5)),"")</f>
        <v/>
      </c>
    </row>
    <row r="18" spans="1:15" s="6" customFormat="1" ht="12.5">
      <c r="A18" s="10">
        <f t="shared" si="2"/>
        <v>8</v>
      </c>
      <c r="B18" s="16"/>
      <c r="C18" s="17"/>
      <c r="D18" s="13"/>
      <c r="E18" s="13"/>
      <c r="F18" s="14"/>
      <c r="G18" s="21"/>
      <c r="H18" s="15"/>
      <c r="I18" s="15"/>
      <c r="J18" s="15"/>
      <c r="K18" s="15"/>
      <c r="L18" s="37"/>
      <c r="M18" s="38"/>
      <c r="N18" s="44" t="str">
        <f>IF(C18="Sous-Total",SUM($M$10:M18)-SUM($N$10:N17),"")</f>
        <v/>
      </c>
      <c r="O18" s="48" t="str">
        <f>IF(B18=5,INDEX(Q$4:Q$6,COUNTIF(B$12:B18,5)),"")</f>
        <v/>
      </c>
    </row>
    <row r="19" spans="1:15" s="6" customFormat="1" ht="12.5">
      <c r="A19" s="10">
        <f t="shared" si="2"/>
        <v>9</v>
      </c>
      <c r="B19" s="16"/>
      <c r="C19" s="17"/>
      <c r="D19" s="13"/>
      <c r="E19" s="13"/>
      <c r="F19" s="14"/>
      <c r="G19" s="21"/>
      <c r="H19" s="15"/>
      <c r="I19" s="15"/>
      <c r="J19" s="15"/>
      <c r="K19" s="15"/>
      <c r="L19" s="37"/>
      <c r="M19" s="38"/>
      <c r="N19" s="44" t="str">
        <f>IF(C19="Sous-Total",SUM($M$10:M19)-SUM($N$10:N18),"")</f>
        <v/>
      </c>
      <c r="O19" s="48" t="str">
        <f>IF(B19=5,INDEX(Q$4:Q$6,COUNTIF(B$12:B19,5)),"")</f>
        <v/>
      </c>
    </row>
    <row r="20" spans="1:15" s="6" customFormat="1" ht="12.5">
      <c r="A20" s="10">
        <f t="shared" si="2"/>
        <v>10</v>
      </c>
      <c r="B20" s="16"/>
      <c r="C20" s="17"/>
      <c r="D20" s="13"/>
      <c r="E20" s="13"/>
      <c r="F20" s="14"/>
      <c r="G20" s="21"/>
      <c r="H20" s="15"/>
      <c r="I20" s="15"/>
      <c r="J20" s="15"/>
      <c r="K20" s="15"/>
      <c r="L20" s="37"/>
      <c r="M20" s="38"/>
      <c r="N20" s="44" t="str">
        <f>IF(C20="Sous-Total",SUM($M$10:M20)-SUM($N$10:N19),"")</f>
        <v/>
      </c>
      <c r="O20" s="48" t="str">
        <f>IF(B20=5,INDEX(Q$4:Q$6,COUNTIF(B$12:B20,5)),"")</f>
        <v/>
      </c>
    </row>
    <row r="21" spans="1:15" s="6" customFormat="1" ht="12.5">
      <c r="A21" s="10">
        <f>A17+1</f>
        <v>8</v>
      </c>
      <c r="B21" s="16">
        <v>5</v>
      </c>
      <c r="C21" s="24" t="s">
        <v>14</v>
      </c>
      <c r="D21" s="25"/>
      <c r="E21" s="25"/>
      <c r="F21" s="26"/>
      <c r="G21" s="27"/>
      <c r="H21" s="28"/>
      <c r="I21" s="28"/>
      <c r="J21" s="28"/>
      <c r="K21" s="28"/>
      <c r="L21" s="22"/>
      <c r="M21" s="41"/>
      <c r="N21" s="44">
        <f>IF(C21="Sous-Total",SUM($M$10:M21)-SUM($N$10:N20),"")</f>
        <v>116.12306</v>
      </c>
      <c r="O21" s="48">
        <f ca="1">IF(B21=5,INDEX(Q$4:Q$6,COUNTIF(B$12:B21,5)),"")</f>
        <v>116.12306</v>
      </c>
    </row>
    <row r="22" spans="1:15" s="6" customFormat="1" ht="12.5">
      <c r="A22" s="10">
        <f t="shared" si="2"/>
        <v>9</v>
      </c>
      <c r="B22" s="16"/>
      <c r="C22" s="17"/>
      <c r="D22" s="13"/>
      <c r="E22" s="13"/>
      <c r="F22" s="14"/>
      <c r="G22" s="21"/>
      <c r="H22" s="15"/>
      <c r="I22" s="15"/>
      <c r="J22" s="15"/>
      <c r="K22" s="15"/>
      <c r="L22" s="37"/>
      <c r="M22" s="38"/>
      <c r="N22" s="44" t="str">
        <f>IF(C22="Sous-Total",SUM($M$10:M22)-SUM($N$10:N21),"")</f>
        <v/>
      </c>
      <c r="O22" s="48" t="str">
        <f>IF(B22=5,INDEX(Q$4:Q$6,COUNTIF(B$12:B22,5)),"")</f>
        <v/>
      </c>
    </row>
    <row r="23" spans="1:15" s="6" customFormat="1" ht="12.5">
      <c r="A23" s="10">
        <f t="shared" si="2"/>
        <v>10</v>
      </c>
      <c r="B23" s="16"/>
      <c r="C23" s="17"/>
      <c r="D23" s="13"/>
      <c r="E23" s="13"/>
      <c r="F23" s="14"/>
      <c r="G23" s="21"/>
      <c r="H23" s="15"/>
      <c r="I23" s="15"/>
      <c r="J23" s="15"/>
      <c r="K23" s="15"/>
      <c r="L23" s="37"/>
      <c r="M23" s="38"/>
      <c r="N23" s="44" t="str">
        <f>IF(C23="Sous-Total",SUM($M$10:M23)-SUM($N$10:N22),"")</f>
        <v/>
      </c>
      <c r="O23" s="48" t="str">
        <f>IF(B23=5,INDEX(Q$4:Q$6,COUNTIF(B$12:B23,5)),"")</f>
        <v/>
      </c>
    </row>
    <row r="24" spans="1:15" s="6" customFormat="1" ht="12.5">
      <c r="A24" s="10">
        <f t="shared" si="2"/>
        <v>11</v>
      </c>
      <c r="B24" s="16"/>
      <c r="C24" s="17"/>
      <c r="D24" s="13"/>
      <c r="E24" s="13"/>
      <c r="F24" s="14"/>
      <c r="G24" s="21"/>
      <c r="H24" s="15"/>
      <c r="I24" s="15"/>
      <c r="J24" s="15"/>
      <c r="K24" s="15"/>
      <c r="L24" s="37"/>
      <c r="M24" s="38"/>
      <c r="N24" s="44" t="str">
        <f>IF(C24="Sous-Total",SUM($M$10:M24)-SUM($N$10:N23),"")</f>
        <v/>
      </c>
      <c r="O24" s="48" t="str">
        <f>IF(B24=5,INDEX(Q$4:Q$6,COUNTIF(B$12:B24,5)),"")</f>
        <v/>
      </c>
    </row>
    <row r="25" spans="1:15" s="6" customFormat="1" ht="12.5">
      <c r="A25" s="18">
        <f>A22+1</f>
        <v>10</v>
      </c>
      <c r="B25" s="23">
        <v>1</v>
      </c>
      <c r="C25" s="29" t="s">
        <v>17</v>
      </c>
      <c r="D25" s="30"/>
      <c r="E25" s="30"/>
      <c r="F25" s="31"/>
      <c r="G25" s="32"/>
      <c r="H25" s="31"/>
      <c r="I25" s="31"/>
      <c r="J25" s="31"/>
      <c r="K25" s="31"/>
      <c r="L25" s="39"/>
      <c r="M25" s="40"/>
      <c r="N25" s="44" t="str">
        <f>IF(C25="Sous-Total",SUM($M$10:M25)-SUM($N$10:N24),"")</f>
        <v/>
      </c>
      <c r="O25" s="48" t="str">
        <f>IF(B25=5,INDEX(Q$4:Q$6,COUNTIF(B$12:B25,5)),"")</f>
        <v/>
      </c>
    </row>
    <row r="26" spans="1:15" s="6" customFormat="1" ht="12.5">
      <c r="A26" s="18">
        <f t="shared" si="2"/>
        <v>11</v>
      </c>
      <c r="B26" s="16">
        <v>110</v>
      </c>
      <c r="C26" s="17" t="s">
        <v>18</v>
      </c>
      <c r="D26" s="13">
        <v>18</v>
      </c>
      <c r="E26" s="13" t="s">
        <v>3</v>
      </c>
      <c r="F26" s="14">
        <v>0.3</v>
      </c>
      <c r="G26" s="21">
        <v>3</v>
      </c>
      <c r="H26" s="15">
        <f t="shared" ref="H26:H31" si="3">F26*G26</f>
        <v>0.89999999999999991</v>
      </c>
      <c r="I26" s="15">
        <f t="shared" ref="I26:I31" si="4">D26*H26</f>
        <v>16.2</v>
      </c>
      <c r="J26" s="15">
        <f t="shared" ref="J26:J31" si="5">(F26+G26)*2</f>
        <v>6.6</v>
      </c>
      <c r="K26" s="15">
        <f t="shared" ref="K26:K31" si="6">D26*I26</f>
        <v>291.59999999999997</v>
      </c>
      <c r="L26" s="37">
        <v>25.46</v>
      </c>
      <c r="M26" s="38">
        <f t="shared" ref="M26:M31" si="7">I26*L26</f>
        <v>412.452</v>
      </c>
      <c r="N26" s="44" t="str">
        <f>IF(C26="Sous-Total",SUM($M$10:M26)-SUM($N$10:N25),"")</f>
        <v/>
      </c>
      <c r="O26" s="48" t="str">
        <f>IF(B26=5,INDEX(Q$4:Q$6,COUNTIF(B$12:B26,5)),"")</f>
        <v/>
      </c>
    </row>
    <row r="27" spans="1:15" s="6" customFormat="1" ht="12.5">
      <c r="A27" s="18">
        <f t="shared" si="2"/>
        <v>12</v>
      </c>
      <c r="B27" s="16">
        <v>120</v>
      </c>
      <c r="C27" s="17" t="s">
        <v>19</v>
      </c>
      <c r="D27" s="13">
        <v>4</v>
      </c>
      <c r="E27" s="13" t="s">
        <v>3</v>
      </c>
      <c r="F27" s="14">
        <v>0.56000000000000005</v>
      </c>
      <c r="G27" s="21">
        <v>6.2</v>
      </c>
      <c r="H27" s="15">
        <f t="shared" si="3"/>
        <v>3.4720000000000004</v>
      </c>
      <c r="I27" s="15">
        <f t="shared" si="4"/>
        <v>13.888000000000002</v>
      </c>
      <c r="J27" s="15">
        <f t="shared" si="5"/>
        <v>13.52</v>
      </c>
      <c r="K27" s="15">
        <f t="shared" si="6"/>
        <v>55.552000000000007</v>
      </c>
      <c r="L27" s="37">
        <v>25.46</v>
      </c>
      <c r="M27" s="38">
        <f t="shared" si="7"/>
        <v>353.58848000000006</v>
      </c>
      <c r="N27" s="44" t="str">
        <f>IF(C27="Sous-Total",SUM($M$10:M27)-SUM($N$10:N26),"")</f>
        <v/>
      </c>
      <c r="O27" s="48" t="str">
        <f>IF(B27=5,INDEX(Q$4:Q$6,COUNTIF(B$12:B27,5)),"")</f>
        <v/>
      </c>
    </row>
    <row r="28" spans="1:15" s="6" customFormat="1" ht="12.5">
      <c r="A28" s="18">
        <f t="shared" si="2"/>
        <v>13</v>
      </c>
      <c r="B28" s="16">
        <v>130</v>
      </c>
      <c r="C28" s="17" t="s">
        <v>20</v>
      </c>
      <c r="D28" s="13">
        <v>3</v>
      </c>
      <c r="E28" s="13" t="s">
        <v>3</v>
      </c>
      <c r="F28" s="14">
        <v>0.96</v>
      </c>
      <c r="G28" s="21">
        <v>1.05</v>
      </c>
      <c r="H28" s="15">
        <f t="shared" si="3"/>
        <v>1.008</v>
      </c>
      <c r="I28" s="15">
        <f t="shared" si="4"/>
        <v>3.024</v>
      </c>
      <c r="J28" s="15">
        <f t="shared" si="5"/>
        <v>4.0199999999999996</v>
      </c>
      <c r="K28" s="15">
        <f t="shared" si="6"/>
        <v>9.0719999999999992</v>
      </c>
      <c r="L28" s="37">
        <v>25.46</v>
      </c>
      <c r="M28" s="38">
        <f t="shared" si="7"/>
        <v>76.991039999999998</v>
      </c>
      <c r="N28" s="44" t="str">
        <f>IF(C28="Sous-Total",SUM($M$10:M28)-SUM($N$10:N27),"")</f>
        <v/>
      </c>
      <c r="O28" s="48" t="str">
        <f>IF(B28=5,INDEX(Q$4:Q$6,COUNTIF(B$12:B28,5)),"")</f>
        <v/>
      </c>
    </row>
    <row r="29" spans="1:15" s="6" customFormat="1" ht="12.5">
      <c r="A29" s="18">
        <f t="shared" si="2"/>
        <v>14</v>
      </c>
      <c r="B29" s="16">
        <v>140</v>
      </c>
      <c r="C29" s="17" t="s">
        <v>21</v>
      </c>
      <c r="D29" s="13">
        <v>9</v>
      </c>
      <c r="E29" s="13" t="s">
        <v>3</v>
      </c>
      <c r="F29" s="14">
        <v>0.85</v>
      </c>
      <c r="G29" s="21">
        <v>1.1000000000000001</v>
      </c>
      <c r="H29" s="15">
        <f t="shared" si="3"/>
        <v>0.93500000000000005</v>
      </c>
      <c r="I29" s="15">
        <f t="shared" si="4"/>
        <v>8.4150000000000009</v>
      </c>
      <c r="J29" s="15">
        <f t="shared" si="5"/>
        <v>3.9000000000000004</v>
      </c>
      <c r="K29" s="15">
        <f t="shared" si="6"/>
        <v>75.735000000000014</v>
      </c>
      <c r="L29" s="37">
        <v>25.46</v>
      </c>
      <c r="M29" s="38">
        <f t="shared" si="7"/>
        <v>214.24590000000003</v>
      </c>
      <c r="N29" s="44" t="str">
        <f>IF(C29="Sous-Total",SUM($M$10:M29)-SUM($N$10:N28),"")</f>
        <v/>
      </c>
      <c r="O29" s="48" t="str">
        <f>IF(B29=5,INDEX(Q$4:Q$6,COUNTIF(B$12:B29,5)),"")</f>
        <v/>
      </c>
    </row>
    <row r="30" spans="1:15" s="6" customFormat="1" ht="12.5">
      <c r="A30" s="18">
        <f t="shared" si="2"/>
        <v>15</v>
      </c>
      <c r="B30" s="16">
        <v>150</v>
      </c>
      <c r="C30" s="17" t="s">
        <v>22</v>
      </c>
      <c r="D30" s="13">
        <v>7</v>
      </c>
      <c r="E30" s="13" t="s">
        <v>3</v>
      </c>
      <c r="F30" s="14">
        <v>0.79</v>
      </c>
      <c r="G30" s="21">
        <v>0.34</v>
      </c>
      <c r="H30" s="15">
        <f t="shared" si="3"/>
        <v>0.26860000000000001</v>
      </c>
      <c r="I30" s="15">
        <f t="shared" si="4"/>
        <v>1.8802000000000001</v>
      </c>
      <c r="J30" s="15">
        <f t="shared" si="5"/>
        <v>2.2600000000000002</v>
      </c>
      <c r="K30" s="15">
        <f t="shared" si="6"/>
        <v>13.1614</v>
      </c>
      <c r="L30" s="37">
        <v>25.46</v>
      </c>
      <c r="M30" s="38">
        <f t="shared" si="7"/>
        <v>47.869892000000007</v>
      </c>
      <c r="N30" s="44" t="str">
        <f>IF(C30="Sous-Total",SUM($M$10:M30)-SUM($N$10:N29),"")</f>
        <v/>
      </c>
      <c r="O30" s="48" t="str">
        <f>IF(B30=5,INDEX(Q$4:Q$6,COUNTIF(B$12:B30,5)),"")</f>
        <v/>
      </c>
    </row>
    <row r="31" spans="1:15" s="6" customFormat="1" ht="12.5">
      <c r="A31" s="18">
        <f t="shared" si="2"/>
        <v>16</v>
      </c>
      <c r="B31" s="16">
        <v>160</v>
      </c>
      <c r="C31" s="17" t="s">
        <v>23</v>
      </c>
      <c r="D31" s="13">
        <v>21</v>
      </c>
      <c r="E31" s="13" t="s">
        <v>3</v>
      </c>
      <c r="F31" s="14">
        <v>0.15</v>
      </c>
      <c r="G31" s="21">
        <v>0.25</v>
      </c>
      <c r="H31" s="15">
        <f t="shared" si="3"/>
        <v>3.7499999999999999E-2</v>
      </c>
      <c r="I31" s="15">
        <f t="shared" si="4"/>
        <v>0.78749999999999998</v>
      </c>
      <c r="J31" s="15">
        <f t="shared" si="5"/>
        <v>0.8</v>
      </c>
      <c r="K31" s="15">
        <f t="shared" si="6"/>
        <v>16.537499999999998</v>
      </c>
      <c r="L31" s="37">
        <v>25.46</v>
      </c>
      <c r="M31" s="38">
        <f t="shared" si="7"/>
        <v>20.04975</v>
      </c>
      <c r="N31" s="44" t="str">
        <f>IF(C31="Sous-Total",SUM($M$10:M31)-SUM($N$10:N30),"")</f>
        <v/>
      </c>
      <c r="O31" s="48" t="str">
        <f>IF(B31=5,INDEX(Q$4:Q$6,COUNTIF(B$12:B31,5)),"")</f>
        <v/>
      </c>
    </row>
    <row r="32" spans="1:15" s="6" customFormat="1" ht="12.5">
      <c r="A32" s="18">
        <f t="shared" si="2"/>
        <v>17</v>
      </c>
      <c r="B32" s="16"/>
      <c r="C32" s="17"/>
      <c r="D32" s="13"/>
      <c r="E32" s="13"/>
      <c r="F32" s="14"/>
      <c r="G32" s="21"/>
      <c r="H32" s="15"/>
      <c r="I32" s="15"/>
      <c r="J32" s="15"/>
      <c r="K32" s="15"/>
      <c r="L32" s="37"/>
      <c r="M32" s="38"/>
      <c r="N32" s="44" t="str">
        <f>IF(C32="Sous-Total",SUM($M$10:M32)-SUM($N$10:N31),"")</f>
        <v/>
      </c>
      <c r="O32" s="48" t="str">
        <f>IF(B32=5,INDEX(Q$4:Q$6,COUNTIF(B$12:B32,5)),"")</f>
        <v/>
      </c>
    </row>
    <row r="33" spans="1:15" s="6" customFormat="1" ht="12.5">
      <c r="A33" s="18">
        <f t="shared" si="2"/>
        <v>18</v>
      </c>
      <c r="B33" s="16">
        <v>5</v>
      </c>
      <c r="C33" s="24" t="s">
        <v>14</v>
      </c>
      <c r="D33" s="25"/>
      <c r="E33" s="25"/>
      <c r="F33" s="26"/>
      <c r="G33" s="27"/>
      <c r="H33" s="28"/>
      <c r="I33" s="28"/>
      <c r="J33" s="28"/>
      <c r="K33" s="28"/>
      <c r="L33" s="22"/>
      <c r="M33" s="41"/>
      <c r="N33" s="44">
        <f>IF(C33="Sous-Total",SUM($M$10:M33)-SUM($N$10:N32),"")</f>
        <v>1125.197062</v>
      </c>
      <c r="O33" s="48">
        <f ca="1">IF(B33=5,INDEX(Q$4:Q$6,COUNTIF(B$12:B33,5)),"")</f>
        <v>1125.197062</v>
      </c>
    </row>
    <row r="34" spans="1:15" s="6" customFormat="1" ht="12.5">
      <c r="A34" s="18">
        <f t="shared" si="2"/>
        <v>19</v>
      </c>
      <c r="B34" s="16"/>
      <c r="C34" s="17"/>
      <c r="D34" s="13"/>
      <c r="E34" s="13"/>
      <c r="F34" s="14"/>
      <c r="G34" s="21"/>
      <c r="H34" s="15"/>
      <c r="I34" s="15"/>
      <c r="J34" s="15"/>
      <c r="K34" s="15"/>
      <c r="L34" s="37"/>
      <c r="M34" s="38"/>
      <c r="N34" s="44" t="str">
        <f>IF(C34="Sous-Total",SUM($M$10:M34)-SUM($N$10:N33),"")</f>
        <v/>
      </c>
      <c r="O34" s="48" t="str">
        <f>IF(B34=5,INDEX(Q$4:Q$6,COUNTIF(B$12:B34,5)),"")</f>
        <v/>
      </c>
    </row>
    <row r="35" spans="1:15" s="6" customFormat="1" ht="12.5">
      <c r="A35" s="18">
        <f t="shared" si="2"/>
        <v>20</v>
      </c>
      <c r="B35" s="23">
        <v>1</v>
      </c>
      <c r="C35" s="29" t="s">
        <v>24</v>
      </c>
      <c r="D35" s="30"/>
      <c r="E35" s="30"/>
      <c r="F35" s="31"/>
      <c r="G35" s="32"/>
      <c r="H35" s="31"/>
      <c r="I35" s="31"/>
      <c r="J35" s="31"/>
      <c r="K35" s="31"/>
      <c r="L35" s="39"/>
      <c r="M35" s="40"/>
      <c r="N35" s="44" t="str">
        <f>IF(C35="Sous-Total",SUM($M$10:M35)-SUM($N$10:N34),"")</f>
        <v/>
      </c>
      <c r="O35" s="48" t="str">
        <f>IF(B35=5,INDEX(Q$4:Q$6,COUNTIF(B$12:B35,5)),"")</f>
        <v/>
      </c>
    </row>
    <row r="36" spans="1:15" s="6" customFormat="1" ht="12.5">
      <c r="A36" s="18">
        <f t="shared" si="2"/>
        <v>21</v>
      </c>
      <c r="B36" s="16">
        <v>210</v>
      </c>
      <c r="C36" s="17" t="s">
        <v>25</v>
      </c>
      <c r="D36" s="13">
        <v>1</v>
      </c>
      <c r="E36" s="13" t="s">
        <v>3</v>
      </c>
      <c r="F36" s="14">
        <v>4.5</v>
      </c>
      <c r="G36" s="21">
        <v>3.2</v>
      </c>
      <c r="H36" s="15">
        <f>F36*G36</f>
        <v>14.4</v>
      </c>
      <c r="I36" s="15">
        <f>D36*H36</f>
        <v>14.4</v>
      </c>
      <c r="J36" s="15">
        <f>(F36+G36)*2</f>
        <v>15.4</v>
      </c>
      <c r="K36" s="15">
        <f>D36*I36</f>
        <v>14.4</v>
      </c>
      <c r="L36" s="37">
        <v>25.46</v>
      </c>
      <c r="M36" s="38">
        <f>I36*L36</f>
        <v>366.62400000000002</v>
      </c>
      <c r="N36" s="44" t="str">
        <f>IF(C36="Sous-Total",SUM($M$10:M36)-SUM($N$10:N35),"")</f>
        <v/>
      </c>
      <c r="O36" s="48" t="str">
        <f>IF(B36=5,INDEX(Q$4:Q$6,COUNTIF(B$12:B36,5)),"")</f>
        <v/>
      </c>
    </row>
    <row r="37" spans="1:15" s="6" customFormat="1" ht="12.5">
      <c r="A37" s="18">
        <f t="shared" si="2"/>
        <v>22</v>
      </c>
      <c r="B37" s="16">
        <v>220</v>
      </c>
      <c r="C37" s="17" t="s">
        <v>26</v>
      </c>
      <c r="D37" s="13">
        <v>4</v>
      </c>
      <c r="E37" s="13" t="s">
        <v>3</v>
      </c>
      <c r="F37" s="14">
        <v>1.6</v>
      </c>
      <c r="G37" s="21">
        <v>2.8</v>
      </c>
      <c r="H37" s="15">
        <f>F37*G37</f>
        <v>4.4799999999999995</v>
      </c>
      <c r="I37" s="15">
        <f>D37*H37</f>
        <v>17.919999999999998</v>
      </c>
      <c r="J37" s="15">
        <f>(F37+G37)*2</f>
        <v>8.8000000000000007</v>
      </c>
      <c r="K37" s="15">
        <f>D37*I37</f>
        <v>71.679999999999993</v>
      </c>
      <c r="L37" s="37">
        <v>25.46</v>
      </c>
      <c r="M37" s="38">
        <f>I37*L37</f>
        <v>456.24319999999994</v>
      </c>
      <c r="N37" s="44" t="str">
        <f>IF(C37="Sous-Total",SUM($M$10:M37)-SUM($N$10:N36),"")</f>
        <v/>
      </c>
      <c r="O37" s="48" t="str">
        <f>IF(B37=5,INDEX(Q$4:Q$6,COUNTIF(B$12:B37,5)),"")</f>
        <v/>
      </c>
    </row>
    <row r="38" spans="1:15" s="6" customFormat="1" ht="12.5">
      <c r="A38" s="18">
        <f t="shared" si="2"/>
        <v>23</v>
      </c>
      <c r="B38" s="16">
        <v>230</v>
      </c>
      <c r="C38" s="17" t="s">
        <v>27</v>
      </c>
      <c r="D38" s="13">
        <v>6</v>
      </c>
      <c r="E38" s="13" t="s">
        <v>3</v>
      </c>
      <c r="F38" s="14">
        <v>5.62</v>
      </c>
      <c r="G38" s="21">
        <v>3.82</v>
      </c>
      <c r="H38" s="15">
        <f>F38*G38</f>
        <v>21.468399999999999</v>
      </c>
      <c r="I38" s="15">
        <f>D38*H38</f>
        <v>128.81039999999999</v>
      </c>
      <c r="J38" s="15">
        <f>(F38+G38)*2</f>
        <v>18.88</v>
      </c>
      <c r="K38" s="15">
        <f>D38*I38</f>
        <v>772.86239999999998</v>
      </c>
      <c r="L38" s="37">
        <v>25.46</v>
      </c>
      <c r="M38" s="38">
        <f>I38*L38</f>
        <v>3279.5127839999996</v>
      </c>
      <c r="N38" s="44" t="str">
        <f>IF(C38="Sous-Total",SUM($M$10:M38)-SUM($N$10:N37),"")</f>
        <v/>
      </c>
      <c r="O38" s="48" t="str">
        <f>IF(B38=5,INDEX(Q$4:Q$6,COUNTIF(B$12:B38,5)),"")</f>
        <v/>
      </c>
    </row>
    <row r="39" spans="1:15" s="6" customFormat="1" ht="12.5">
      <c r="A39" s="18">
        <f t="shared" si="2"/>
        <v>24</v>
      </c>
      <c r="B39" s="16"/>
      <c r="C39" s="17"/>
      <c r="D39" s="13"/>
      <c r="E39" s="13"/>
      <c r="F39" s="14"/>
      <c r="G39" s="21"/>
      <c r="H39" s="15"/>
      <c r="I39" s="15"/>
      <c r="J39" s="15"/>
      <c r="K39" s="15"/>
      <c r="L39" s="37"/>
      <c r="M39" s="38"/>
      <c r="N39" s="44" t="str">
        <f>IF(C39="Sous-Total",SUM($M$10:M39)-SUM($N$10:N38),"")</f>
        <v/>
      </c>
      <c r="O39" s="48" t="str">
        <f>IF(B39=5,INDEX(Q$4:Q$6,COUNTIF(B$12:B39,5)),"")</f>
        <v/>
      </c>
    </row>
    <row r="40" spans="1:15" s="6" customFormat="1" ht="12.5">
      <c r="A40" s="18">
        <f t="shared" si="2"/>
        <v>25</v>
      </c>
      <c r="B40" s="16">
        <v>5</v>
      </c>
      <c r="C40" s="24" t="s">
        <v>14</v>
      </c>
      <c r="D40" s="25"/>
      <c r="E40" s="25"/>
      <c r="F40" s="26"/>
      <c r="G40" s="27"/>
      <c r="H40" s="28"/>
      <c r="I40" s="28"/>
      <c r="J40" s="28"/>
      <c r="K40" s="28"/>
      <c r="L40" s="22"/>
      <c r="M40" s="41"/>
      <c r="N40" s="44">
        <f>IF(C40="Sous-Total",SUM($M$10:M40)-SUM($N$10:N39),"")</f>
        <v>4102.3799839999992</v>
      </c>
      <c r="O40" s="48">
        <f ca="1">IF(B40=5,INDEX(Q$4:Q$6,COUNTIF(B$12:B40,5)),"")</f>
        <v>4102.3799839999992</v>
      </c>
    </row>
    <row r="41" spans="1:15" s="6" customFormat="1" ht="12.5">
      <c r="A41" s="18">
        <f t="shared" si="2"/>
        <v>26</v>
      </c>
      <c r="B41" s="16"/>
      <c r="C41" s="17"/>
      <c r="D41" s="13"/>
      <c r="E41" s="13"/>
      <c r="F41" s="14"/>
      <c r="G41" s="21"/>
      <c r="H41" s="15"/>
      <c r="I41" s="15"/>
      <c r="J41" s="15"/>
      <c r="K41" s="15"/>
      <c r="L41" s="37"/>
      <c r="M41" s="38"/>
      <c r="N41" s="44" t="str">
        <f>IF(C41="Sous-Total",SUM($M$10:M41)-SUM($N$10:N40),"")</f>
        <v/>
      </c>
      <c r="O41" s="48" t="str">
        <f>IF(B41=5,INDEX(Q$4:Q$6,COUNTIF(B$12:B41,5)),"")</f>
        <v/>
      </c>
    </row>
    <row r="42" spans="1:15" s="6" customFormat="1" ht="12.5">
      <c r="A42" s="18">
        <f t="shared" si="2"/>
        <v>27</v>
      </c>
      <c r="B42" s="16"/>
      <c r="C42" s="17"/>
      <c r="D42" s="13"/>
      <c r="E42" s="13"/>
      <c r="F42" s="14"/>
      <c r="G42" s="21"/>
      <c r="H42" s="15"/>
      <c r="I42" s="15"/>
      <c r="J42" s="15"/>
      <c r="K42" s="15"/>
      <c r="L42" s="37"/>
      <c r="M42" s="38"/>
      <c r="N42" s="44" t="str">
        <f>IF(C42="Sous-Total",SUM($M$10:M42)-SUM($N$10:N41),"")</f>
        <v/>
      </c>
      <c r="O42" s="48" t="str">
        <f>IF(B42=5,INDEX(Q$4:Q$6,COUNTIF(B$12:B42,5)),"")</f>
        <v/>
      </c>
    </row>
    <row r="43" spans="1:15" s="6" customFormat="1" ht="12.5">
      <c r="A43" s="18">
        <f t="shared" si="2"/>
        <v>28</v>
      </c>
      <c r="B43" s="16"/>
      <c r="C43" s="17"/>
      <c r="D43" s="13"/>
      <c r="E43" s="13"/>
      <c r="F43" s="14"/>
      <c r="G43" s="21"/>
      <c r="H43" s="15"/>
      <c r="I43" s="15"/>
      <c r="J43" s="15"/>
      <c r="K43" s="15"/>
      <c r="L43" s="37"/>
      <c r="M43" s="38"/>
      <c r="N43" s="44" t="str">
        <f>IF(C43="Sous-Total",SUM($M$10:M43)-SUM($N$10:N42),"")</f>
        <v/>
      </c>
      <c r="O43" s="48" t="str">
        <f>IF(B43=5,INDEX(Q$4:Q$6,COUNTIF(B$12:B43,5)),"")</f>
        <v/>
      </c>
    </row>
    <row r="44" spans="1:15" s="6" customFormat="1" ht="12.5">
      <c r="A44" s="18">
        <f t="shared" si="2"/>
        <v>29</v>
      </c>
      <c r="B44" s="16"/>
      <c r="C44" s="17"/>
      <c r="D44" s="13"/>
      <c r="E44" s="13"/>
      <c r="F44" s="14"/>
      <c r="G44" s="21"/>
      <c r="H44" s="15"/>
      <c r="I44" s="15"/>
      <c r="J44" s="15"/>
      <c r="K44" s="15"/>
      <c r="L44" s="37"/>
      <c r="M44" s="38"/>
      <c r="N44" s="44" t="str">
        <f>IF(C44="Sous-Total",SUM($M$10:M44)-SUM($N$10:N43),"")</f>
        <v/>
      </c>
      <c r="O44" s="48" t="str">
        <f>IF(B44=5,INDEX(Q$4:Q$6,COUNTIF(B$12:B44,5)),"")</f>
        <v/>
      </c>
    </row>
    <row r="45" spans="1:15" s="6" customFormat="1" ht="12.5">
      <c r="A45" s="18">
        <f t="shared" si="2"/>
        <v>30</v>
      </c>
      <c r="B45" s="16"/>
      <c r="C45" s="17"/>
      <c r="D45" s="13"/>
      <c r="E45" s="13"/>
      <c r="F45" s="14"/>
      <c r="G45" s="21"/>
      <c r="H45" s="15"/>
      <c r="I45" s="15"/>
      <c r="J45" s="15"/>
      <c r="K45" s="15"/>
      <c r="L45" s="37"/>
      <c r="M45" s="38"/>
      <c r="N45" s="44" t="str">
        <f>IF(C45="Sous-Total",SUM($M$10:M45)-SUM($N$10:N44),"")</f>
        <v/>
      </c>
      <c r="O45" s="48" t="str">
        <f>IF(B45=5,INDEX(Q$4:Q$6,COUNTIF(B$12:B45,5)),"")</f>
        <v/>
      </c>
    </row>
    <row r="46" spans="1:15" ht="8.15" customHeight="1">
      <c r="N46" s="1" t="str">
        <f>IF(C46="Sous-Total",1,"")</f>
        <v/>
      </c>
    </row>
    <row r="47" spans="1:15" ht="14.15" customHeight="1">
      <c r="C47" s="42" t="s">
        <v>32</v>
      </c>
      <c r="I47" s="43">
        <f>SUM(I10:I46)</f>
        <v>209.8861</v>
      </c>
      <c r="K47" s="43">
        <f>SUM(K10:K46)</f>
        <v>1337.4673</v>
      </c>
      <c r="M47" s="34">
        <f>SUM(M10:M46)</f>
        <v>5343.7001059999993</v>
      </c>
      <c r="N47" s="34">
        <f>SUM(N10:N46)</f>
        <v>5343.7001059999993</v>
      </c>
    </row>
  </sheetData>
  <mergeCells count="2">
    <mergeCell ref="H8:I8"/>
    <mergeCell ref="J8:K8"/>
  </mergeCells>
  <conditionalFormatting sqref="C11">
    <cfRule type="expression" dxfId="0" priority="10" stopIfTrue="1">
      <formula>($B11=1)</formula>
    </cfRule>
  </conditionalFormatting>
  <printOptions horizontalCentered="1"/>
  <pageMargins left="0.39370078740157483" right="0.39370078740157483" top="0.59055118110236227" bottom="0.19685039370078741" header="0.19685039370078741" footer="0.19685039370078741"/>
  <pageSetup paperSize="9" orientation="portrait" r:id="rId1"/>
  <headerFooter>
    <oddHeader>&amp;L&amp;D&amp;C&amp;F&amp;RPage &amp;P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</dc:creator>
  <cp:lastModifiedBy>tulipe</cp:lastModifiedBy>
  <cp:lastPrinted>2010-08-23T13:52:44Z</cp:lastPrinted>
  <dcterms:created xsi:type="dcterms:W3CDTF">2010-02-05T07:12:58Z</dcterms:created>
  <dcterms:modified xsi:type="dcterms:W3CDTF">2019-03-16T16:44:41Z</dcterms:modified>
</cp:coreProperties>
</file>