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drawings/drawing4.xml" ContentType="application/vnd.openxmlformats-officedocument.drawing+xml"/>
  <Override PartName="/xl/pivotTables/pivotTable1.xml" ContentType="application/vnd.openxmlformats-officedocument.spreadsheetml.pivotTable+xml"/>
  <Override PartName="/xl/drawings/drawing5.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hidePivotFieldList="1" defaultThemeVersion="124226"/>
  <bookViews>
    <workbookView xWindow="9600" yWindow="-20" windowWidth="9650" windowHeight="11020" activeTab="6"/>
  </bookViews>
  <sheets>
    <sheet name="A lire" sheetId="9" r:id="rId1"/>
    <sheet name="Exercice 1" sheetId="4" r:id="rId2"/>
    <sheet name="Exercice 2" sheetId="5" r:id="rId3"/>
    <sheet name="Exercice 3" sheetId="1" r:id="rId4"/>
    <sheet name="Feuil1" sheetId="10" r:id="rId5"/>
    <sheet name="Exercice 4" sheetId="8" r:id="rId6"/>
    <sheet name="Challenge" sheetId="7" r:id="rId7"/>
  </sheets>
  <definedNames>
    <definedName name="__IntlFixup" hidden="1">TRUE</definedName>
    <definedName name="_xlnm._FilterDatabase" localSheetId="5" hidden="1">'Exercice 4'!$A$1:$H$90</definedName>
    <definedName name="AccessDatabase" hidden="1">"Z:\CAROLE\2_Excel\Fonctions\Fonctions.mdb"</definedName>
    <definedName name="Adresse" localSheetId="1">#REF!</definedName>
    <definedName name="Adresse" localSheetId="2">#REF!</definedName>
    <definedName name="Adresse">#REF!</definedName>
    <definedName name="Août" localSheetId="1">#REF!</definedName>
    <definedName name="Août" localSheetId="2">#REF!</definedName>
    <definedName name="Août">#REF!</definedName>
    <definedName name="Avril" localSheetId="1">#REF!</definedName>
    <definedName name="Avril" localSheetId="2">#REF!</definedName>
    <definedName name="Avril">#REF!</definedName>
    <definedName name="Capital">#REF!</definedName>
    <definedName name="catégorie" localSheetId="1">#REF!</definedName>
    <definedName name="catégorie" localSheetId="2">#REF!</definedName>
    <definedName name="catégorie">#REF!</definedName>
    <definedName name="cold">'Exercice 4'!$D$2:$D$90</definedName>
    <definedName name="colh">'Exercice 4'!$H$2:$H$90</definedName>
    <definedName name="Décembre" localSheetId="1">#REF!</definedName>
    <definedName name="Décembre" localSheetId="2">#REF!</definedName>
    <definedName name="Décembre">#REF!</definedName>
    <definedName name="Divers" localSheetId="1">#REF!</definedName>
    <definedName name="Divers" localSheetId="2">#REF!</definedName>
    <definedName name="Divers">#REF!</definedName>
    <definedName name="dsfqs" localSheetId="0" hidden="1">{#N/A,"à 5 ans",FALSE,"Scénario";#N/A,"Empruntinitial",FALSE,"Scénario";#N/A,"acheter moins cher",FALSE,"Scénario"}</definedName>
    <definedName name="dsfqs" localSheetId="6" hidden="1">{#N/A,"à 5 ans",FALSE,"Scénario";#N/A,"Empruntinitial",FALSE,"Scénario";#N/A,"acheter moins cher",FALSE,"Scénario"}</definedName>
    <definedName name="dsfqs" localSheetId="1" hidden="1">{#N/A,"à 5 ans",FALSE,"Scénario";#N/A,"Empruntinitial",FALSE,"Scénario";#N/A,"acheter moins cher",FALSE,"Scénario"}</definedName>
    <definedName name="dsfqs" localSheetId="2" hidden="1">{#N/A,"à 5 ans",FALSE,"Scénario";#N/A,"Empruntinitial",FALSE,"Scénario";#N/A,"acheter moins cher",FALSE,"Scénario"}</definedName>
    <definedName name="dsfqs" hidden="1">{#N/A,"à 5 ans",FALSE,"Scénario";#N/A,"Empruntinitial",FALSE,"Scénario";#N/A,"acheter moins cher",FALSE,"Scénario"}</definedName>
    <definedName name="Durée">#REF!</definedName>
    <definedName name="Février" localSheetId="1">#REF!</definedName>
    <definedName name="Février" localSheetId="2">#REF!</definedName>
    <definedName name="Février">#REF!</definedName>
    <definedName name="Hardware" localSheetId="1">#REF!</definedName>
    <definedName name="Hardware" localSheetId="2">#REF!</definedName>
    <definedName name="Hardware">#REF!</definedName>
    <definedName name="HTML_CodePage" hidden="1">1252</definedName>
    <definedName name="HTML_Control" localSheetId="0" hidden="1">{"'PRODUCTIONCOST SHEET'!$B$3:$G$48"}</definedName>
    <definedName name="HTML_Control" localSheetId="6" hidden="1">{"'PRODUCTIONCOST SHEET'!$B$3:$G$48"}</definedName>
    <definedName name="HTML_Control" localSheetId="1" hidden="1">{"'PRODUCTIONCOST SHEET'!$B$3:$G$48"}</definedName>
    <definedName name="HTML_Control" localSheetId="2" hidden="1">{"'PRODUCTIONCOST SHEET'!$B$3:$G$48"}</definedName>
    <definedName name="HTML_Control" hidden="1">{"'PRODUCTIONCOST SHEET'!$B$3:$G$48"}</definedName>
    <definedName name="HTML_Description" hidden="1">"DRAFT"</definedName>
    <definedName name="HTML_Email" hidden="1">"Patrick_Blattner@Studio.Disney.com"</definedName>
    <definedName name="HTML_Header" hidden="1">"EXISTING &amp; FUTURE PRODUCTS (CONFIDENTIAL)"</definedName>
    <definedName name="HTML_LastUpdate" hidden="1">"2/8/98"</definedName>
    <definedName name="HTML_LineAfter" hidden="1">FALSE</definedName>
    <definedName name="HTML_LineBefore" hidden="1">TRUE</definedName>
    <definedName name="HTML_Name" hidden="1">"Patrick Blattner"</definedName>
    <definedName name="HTML_OBDlg2" hidden="1">TRUE</definedName>
    <definedName name="HTML_OBDlg4" hidden="1">TRUE</definedName>
    <definedName name="HTML_OS" hidden="1">0</definedName>
    <definedName name="HTML_PathFile" hidden="1">"K:\ANIMATE\SECURE\Production\INTRANET\ANI.HTML.htm"</definedName>
    <definedName name="HTML_Title" hidden="1">"2D ANIMATION PRODUCTION TABLE"</definedName>
    <definedName name="Janvier" localSheetId="1">#REF!</definedName>
    <definedName name="Janvier" localSheetId="2">#REF!</definedName>
    <definedName name="Janvier">#REF!</definedName>
    <definedName name="Juillet" localSheetId="1">#REF!</definedName>
    <definedName name="Juillet" localSheetId="2">#REF!</definedName>
    <definedName name="Juillet">#REF!</definedName>
    <definedName name="Juin" localSheetId="1">#REF!</definedName>
    <definedName name="Juin" localSheetId="2">#REF!</definedName>
    <definedName name="Juin">#REF!</definedName>
    <definedName name="Mai" localSheetId="1">#REF!</definedName>
    <definedName name="Mai" localSheetId="2">#REF!</definedName>
    <definedName name="Mai">#REF!</definedName>
    <definedName name="Mars" localSheetId="1">#REF!</definedName>
    <definedName name="Mars" localSheetId="2">#REF!</definedName>
    <definedName name="Mars">#REF!</definedName>
    <definedName name="nomsdessites" localSheetId="1">#REF!</definedName>
    <definedName name="nomsdessites" localSheetId="2">#REF!</definedName>
    <definedName name="nomsdessites">#REF!</definedName>
    <definedName name="Novembre" localSheetId="1">#REF!</definedName>
    <definedName name="Novembre" localSheetId="2">#REF!</definedName>
    <definedName name="Novembre">#REF!</definedName>
    <definedName name="Numéro" localSheetId="1">#REF!</definedName>
    <definedName name="Numéro">#REF!</definedName>
    <definedName name="Octobre" localSheetId="1">#REF!</definedName>
    <definedName name="Octobre" localSheetId="2">#REF!</definedName>
    <definedName name="Octobre">#REF!</definedName>
    <definedName name="Septembre" localSheetId="1">#REF!</definedName>
    <definedName name="Septembre" localSheetId="2">#REF!</definedName>
    <definedName name="Septembre">#REF!</definedName>
    <definedName name="Services" localSheetId="1">#REF!</definedName>
    <definedName name="Services" localSheetId="2">#REF!</definedName>
    <definedName name="Services">#REF!</definedName>
    <definedName name="Software" localSheetId="1">#REF!</definedName>
    <definedName name="Software" localSheetId="2">#REF!</definedName>
    <definedName name="Software">#REF!</definedName>
    <definedName name="Taux">#REF!</definedName>
    <definedName name="Taux_ass">#REF!</definedName>
    <definedName name="tess" localSheetId="0" hidden="1">{#N/A,"à 5 ans",FALSE,"Scénario";#N/A,"Empruntinitial",FALSE,"Scénario";#N/A,"acheter moins cher",FALSE,"Scénario"}</definedName>
    <definedName name="tess" localSheetId="6" hidden="1">{#N/A,"à 5 ans",FALSE,"Scénario";#N/A,"Empruntinitial",FALSE,"Scénario";#N/A,"acheter moins cher",FALSE,"Scénario"}</definedName>
    <definedName name="tess" localSheetId="1" hidden="1">{#N/A,"à 5 ans",FALSE,"Scénario";#N/A,"Empruntinitial",FALSE,"Scénario";#N/A,"acheter moins cher",FALSE,"Scénario"}</definedName>
    <definedName name="tess" localSheetId="2" hidden="1">{#N/A,"à 5 ans",FALSE,"Scénario";#N/A,"Empruntinitial",FALSE,"Scénario";#N/A,"acheter moins cher",FALSE,"Scénario"}</definedName>
    <definedName name="tess" hidden="1">{#N/A,"à 5 ans",FALSE,"Scénario";#N/A,"Empruntinitial",FALSE,"Scénario";#N/A,"acheter moins cher",FALSE,"Scénario"}</definedName>
    <definedName name="tx_comm">0.15</definedName>
    <definedName name="Type_Ass" localSheetId="1">#REF!</definedName>
    <definedName name="Type_Ass">#REF!</definedName>
    <definedName name="wrn.test." localSheetId="0" hidden="1">{#N/A,"à 5 ans",FALSE,"Scénario";#N/A,"Empruntinitial",FALSE,"Scénario";#N/A,"acheter moins cher",FALSE,"Scénario"}</definedName>
    <definedName name="wrn.test." localSheetId="6" hidden="1">{#N/A,"à 5 ans",FALSE,"Scénario";#N/A,"Empruntinitial",FALSE,"Scénario";#N/A,"acheter moins cher",FALSE,"Scénario"}</definedName>
    <definedName name="wrn.test." localSheetId="1" hidden="1">{#N/A,"à 5 ans",FALSE,"Scénario";#N/A,"Empruntinitial",FALSE,"Scénario";#N/A,"acheter moins cher",FALSE,"Scénario"}</definedName>
    <definedName name="wrn.test." localSheetId="2" hidden="1">{#N/A,"à 5 ans",FALSE,"Scénario";#N/A,"Empruntinitial",FALSE,"Scénario";#N/A,"acheter moins cher",FALSE,"Scénario"}</definedName>
    <definedName name="wrn.test." hidden="1">{#N/A,"à 5 ans",FALSE,"Scénario";#N/A,"Empruntinitial",FALSE,"Scénario";#N/A,"acheter moins cher",FALSE,"Scénario"}</definedName>
    <definedName name="wvu.CapersView." localSheetId="0"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6"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1"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2"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Japan_Capers_Ed_Pub." localSheetId="0"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6"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1"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2"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KJP_CC." localSheetId="0"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6"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1"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2"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s>
  <calcPr calcId="124519"/>
  <pivotCaches>
    <pivotCache cacheId="5" r:id="rId8"/>
  </pivotCaches>
</workbook>
</file>

<file path=xl/calcChain.xml><?xml version="1.0" encoding="utf-8"?>
<calcChain xmlns="http://schemas.openxmlformats.org/spreadsheetml/2006/main">
  <c r="F3" i="7"/>
  <c r="G3"/>
  <c r="H3"/>
  <c r="E3"/>
  <c r="L3"/>
  <c r="L4"/>
  <c r="L5"/>
  <c r="L6"/>
  <c r="L7"/>
  <c r="L8"/>
  <c r="L9"/>
  <c r="L10"/>
  <c r="L11"/>
  <c r="L12"/>
  <c r="L13"/>
  <c r="L14"/>
  <c r="L15"/>
  <c r="L16"/>
  <c r="L17"/>
  <c r="L18"/>
  <c r="L19"/>
  <c r="L20"/>
  <c r="L21"/>
  <c r="L22"/>
  <c r="L23"/>
  <c r="L24"/>
  <c r="L25"/>
  <c r="L26"/>
  <c r="L27"/>
  <c r="L28"/>
  <c r="L29"/>
  <c r="L30"/>
  <c r="L31"/>
  <c r="L32"/>
  <c r="L33"/>
  <c r="L34"/>
  <c r="L35"/>
  <c r="L36"/>
  <c r="L37"/>
  <c r="L38"/>
  <c r="L39"/>
  <c r="L40"/>
  <c r="L41"/>
  <c r="L2"/>
  <c r="L3" i="8"/>
  <c r="L4"/>
  <c r="L5"/>
  <c r="L6"/>
  <c r="L7"/>
  <c r="L2"/>
  <c r="J10"/>
  <c r="K10" s="1" a="1"/>
  <c r="K10" s="1"/>
  <c r="J9"/>
  <c r="H3"/>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2"/>
  <c r="F2" i="7"/>
  <c r="G2"/>
  <c r="H2"/>
  <c r="E2"/>
  <c r="C3" i="1"/>
  <c r="C4"/>
  <c r="C5"/>
  <c r="C6"/>
  <c r="C7"/>
  <c r="C8"/>
  <c r="C9"/>
  <c r="C10"/>
  <c r="C11"/>
  <c r="C12"/>
  <c r="C13"/>
  <c r="C14"/>
  <c r="C15"/>
  <c r="C16"/>
  <c r="C17"/>
  <c r="C18"/>
  <c r="C19"/>
  <c r="C20"/>
  <c r="C21"/>
  <c r="C22"/>
  <c r="C23"/>
  <c r="C24"/>
  <c r="C25"/>
  <c r="C26"/>
  <c r="C27"/>
  <c r="C28"/>
  <c r="C29"/>
  <c r="C30"/>
  <c r="C31"/>
  <c r="C32"/>
  <c r="C33"/>
  <c r="C34"/>
  <c r="C35"/>
  <c r="C36"/>
  <c r="C37"/>
  <c r="C38"/>
  <c r="C39"/>
  <c r="C40"/>
  <c r="C41"/>
  <c r="E2"/>
  <c r="F2"/>
  <c r="G2"/>
  <c r="H2"/>
  <c r="C2"/>
  <c r="I3" i="5"/>
  <c r="B15" i="4"/>
  <c r="B14"/>
  <c r="B13"/>
  <c r="H10"/>
  <c r="H6"/>
  <c r="H7"/>
  <c r="H8"/>
  <c r="H9"/>
  <c r="H5"/>
  <c r="G6"/>
  <c r="G7"/>
  <c r="G8"/>
  <c r="G9"/>
  <c r="G5"/>
  <c r="F10"/>
  <c r="E9"/>
  <c r="F6"/>
  <c r="F7"/>
  <c r="F8"/>
  <c r="F9"/>
  <c r="F5"/>
  <c r="E6"/>
  <c r="E7"/>
  <c r="E8"/>
  <c r="E5"/>
  <c r="L10" i="8" l="1" a="1"/>
  <c r="L10" s="1"/>
  <c r="M10" s="1" a="1"/>
  <c r="M10" s="1"/>
  <c r="N10" s="1" a="1"/>
  <c r="N10" s="1"/>
  <c r="J11" a="1"/>
  <c r="J11" s="1"/>
  <c r="J12" s="1" a="1"/>
  <c r="J12" s="1"/>
  <c r="L11" l="1"/>
  <c r="K11"/>
  <c r="M11"/>
  <c r="K12"/>
  <c r="L12"/>
  <c r="M12"/>
  <c r="J13" a="1"/>
  <c r="J13" s="1"/>
  <c r="L13" l="1"/>
  <c r="M13"/>
  <c r="K13"/>
  <c r="J14" a="1"/>
  <c r="J14" s="1"/>
  <c r="J15" s="1" a="1"/>
  <c r="J15" s="1"/>
  <c r="K15" l="1"/>
  <c r="L15"/>
  <c r="M15"/>
  <c r="J16" a="1"/>
  <c r="J16" s="1"/>
  <c r="M14"/>
  <c r="K14"/>
  <c r="L14"/>
  <c r="K16" l="1"/>
  <c r="L16"/>
  <c r="M16"/>
  <c r="J17" a="1"/>
  <c r="J17" s="1"/>
  <c r="J18" l="1" a="1"/>
  <c r="J18" s="1"/>
  <c r="L17"/>
  <c r="M17"/>
  <c r="K17"/>
  <c r="M18" l="1"/>
  <c r="K18"/>
  <c r="L18"/>
  <c r="J19" a="1"/>
  <c r="J19" s="1"/>
  <c r="M21" l="1"/>
</calcChain>
</file>

<file path=xl/sharedStrings.xml><?xml version="1.0" encoding="utf-8"?>
<sst xmlns="http://schemas.openxmlformats.org/spreadsheetml/2006/main" count="528" uniqueCount="76">
  <si>
    <t>Nb d'heures Réalisé</t>
  </si>
  <si>
    <t>heures forfaitaires &lt;=35</t>
  </si>
  <si>
    <t>heures supplémentaires &gt;35 et &lt;=45</t>
  </si>
  <si>
    <t>Heures Majorées &gt; 45</t>
  </si>
  <si>
    <t>Taux horaire</t>
  </si>
  <si>
    <t>Nb heures</t>
  </si>
  <si>
    <t>Forfait</t>
  </si>
  <si>
    <t>TOTAUX</t>
  </si>
  <si>
    <t>CONGES PAYES</t>
  </si>
  <si>
    <t>TOTAL GENERAL POUR LE MOIS</t>
  </si>
  <si>
    <t>REMUNERATION</t>
  </si>
  <si>
    <t>Puissance fiscale</t>
  </si>
  <si>
    <t>CV</t>
  </si>
  <si>
    <t>Indemnité KM</t>
  </si>
  <si>
    <t>Km (d)</t>
  </si>
  <si>
    <t>Identite</t>
  </si>
  <si>
    <t>Alonso Bistrot</t>
  </si>
  <si>
    <t>Douglas Alavanilleplease</t>
  </si>
  <si>
    <t>Alain Disoir</t>
  </si>
  <si>
    <t>Marc Assin</t>
  </si>
  <si>
    <t>Date</t>
  </si>
  <si>
    <t>Nombre de jours de travail le WE :</t>
  </si>
  <si>
    <t>Jour de l'an</t>
  </si>
  <si>
    <t>réveillon jour de l'an</t>
  </si>
  <si>
    <t>Pâques</t>
  </si>
  <si>
    <t>Lundi de Pâques</t>
  </si>
  <si>
    <t>Fête du travail</t>
  </si>
  <si>
    <t>Victoire 39-45</t>
  </si>
  <si>
    <t>Ascension</t>
  </si>
  <si>
    <t>Pentecôte</t>
  </si>
  <si>
    <t>Lundi de Pentecôte</t>
  </si>
  <si>
    <t>Fête nationale</t>
  </si>
  <si>
    <t>Assomption</t>
  </si>
  <si>
    <t>Toussaint</t>
  </si>
  <si>
    <t>Armistice 14-18</t>
  </si>
  <si>
    <t>réveillon noël</t>
  </si>
  <si>
    <t>Noël</t>
  </si>
  <si>
    <t>Nombre de jours feriés travaillés :</t>
  </si>
  <si>
    <t>Origine</t>
  </si>
  <si>
    <t>Destination</t>
  </si>
  <si>
    <t>Produit</t>
  </si>
  <si>
    <t>Transporteur</t>
  </si>
  <si>
    <t>Tonnage</t>
  </si>
  <si>
    <t>Coût de Transport</t>
  </si>
  <si>
    <t>Allemagne</t>
  </si>
  <si>
    <t>Portugal</t>
  </si>
  <si>
    <t>Lait 1/2 écrémé</t>
  </si>
  <si>
    <t>Secureroad</t>
  </si>
  <si>
    <t>Hollande</t>
  </si>
  <si>
    <t>Espagne</t>
  </si>
  <si>
    <t>Crème glacée</t>
  </si>
  <si>
    <t>Gaston</t>
  </si>
  <si>
    <t>yahourt</t>
  </si>
  <si>
    <t>Danemark</t>
  </si>
  <si>
    <t>Transeurope</t>
  </si>
  <si>
    <t>France</t>
  </si>
  <si>
    <t>Nom :</t>
  </si>
  <si>
    <t>Prénom :</t>
  </si>
  <si>
    <t>du 3 novembre au 7 novembre 2014</t>
  </si>
  <si>
    <t>du 10 au 15 novembre 2014</t>
  </si>
  <si>
    <t>du 18 au 22 novembre 2014</t>
  </si>
  <si>
    <t>du 25 au 29 novembre 2014</t>
  </si>
  <si>
    <t>tulipe4</t>
  </si>
  <si>
    <t>10a20</t>
  </si>
  <si>
    <t>20a30</t>
  </si>
  <si>
    <t>30a40</t>
  </si>
  <si>
    <t>40a50</t>
  </si>
  <si>
    <t>50a60</t>
  </si>
  <si>
    <t>&gt;60</t>
  </si>
  <si>
    <t>&lt;10</t>
  </si>
  <si>
    <t>Total général</t>
  </si>
  <si>
    <t>Étiquettes de colonnes</t>
  </si>
  <si>
    <t>Nombre de Tonnage</t>
  </si>
  <si>
    <t>controle de jour</t>
  </si>
  <si>
    <t>mthode directe</t>
  </si>
  <si>
    <t xml:space="preserve">avec contrôle de jour </t>
  </si>
</sst>
</file>

<file path=xl/styles.xml><?xml version="1.0" encoding="utf-8"?>
<styleSheet xmlns="http://schemas.openxmlformats.org/spreadsheetml/2006/main">
  <numFmts count="9">
    <numFmt numFmtId="44" formatCode="_-* #,##0.00\ &quot;€&quot;_-;\-* #,##0.00\ &quot;€&quot;_-;_-* &quot;-&quot;??\ &quot;€&quot;_-;_-@_-"/>
    <numFmt numFmtId="43" formatCode="_-* #,##0.00\ _€_-;\-* #,##0.00\ _€_-;_-* &quot;-&quot;??\ _€_-;_-@_-"/>
    <numFmt numFmtId="164" formatCode="#,##0.00\ &quot;F&quot;;\-#,##0.00\ &quot;F&quot;"/>
    <numFmt numFmtId="165" formatCode="_(&quot;$&quot;* #,##0.00_);_(&quot;$&quot;* \(#,##0.00\);_(&quot;$&quot;* &quot;-&quot;??_);_(@_)"/>
    <numFmt numFmtId="166" formatCode="_([$€]* #,##0.00_);_([$€]* \(#,##0.00\);_([$€]* &quot;-&quot;??_);_(@_)"/>
    <numFmt numFmtId="167" formatCode="_ * #,##0.00_ ;_ * \-#,##0.00_ ;_ * &quot;-&quot;??_ ;_ @_ "/>
    <numFmt numFmtId="168" formatCode="00&quot; &quot;00&quot; &quot;00&quot; &quot;00"/>
    <numFmt numFmtId="170" formatCode="dddd/mm/yyyy"/>
    <numFmt numFmtId="171" formatCode="General\ &quot;transp&quot;"/>
  </numFmts>
  <fonts count="34">
    <font>
      <sz val="10"/>
      <name val="Arial"/>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0"/>
      <name val="Helv"/>
    </font>
    <font>
      <sz val="10"/>
      <name val="MS Sans Serif"/>
      <family val="2"/>
    </font>
    <font>
      <b/>
      <sz val="10"/>
      <name val="Times New Roman"/>
      <family val="1"/>
    </font>
    <font>
      <sz val="11"/>
      <color indexed="62"/>
      <name val="Calibri"/>
      <family val="2"/>
    </font>
    <font>
      <b/>
      <sz val="12"/>
      <color indexed="48"/>
      <name val="Arial"/>
      <family val="2"/>
    </font>
    <font>
      <b/>
      <sz val="10"/>
      <name val="Helv"/>
    </font>
    <font>
      <sz val="11"/>
      <color indexed="20"/>
      <name val="Calibri"/>
      <family val="2"/>
    </font>
    <font>
      <b/>
      <sz val="16"/>
      <name val="Arial"/>
      <family val="2"/>
    </font>
    <font>
      <b/>
      <sz val="12"/>
      <name val="Arial"/>
      <family val="2"/>
    </font>
    <font>
      <sz val="10"/>
      <name val="Times New Roman"/>
      <family val="1"/>
    </font>
    <font>
      <sz val="11"/>
      <color indexed="60"/>
      <name val="Calibri"/>
      <family val="2"/>
    </font>
    <font>
      <i/>
      <sz val="11"/>
      <name val="Arial"/>
      <family val="2"/>
    </font>
    <font>
      <sz val="11"/>
      <color indexed="17"/>
      <name val="Calibri"/>
      <family val="2"/>
    </font>
    <font>
      <b/>
      <sz val="11"/>
      <color indexed="63"/>
      <name val="Calibri"/>
      <family val="2"/>
    </font>
    <font>
      <sz val="10"/>
      <name val="Courier"/>
      <family val="3"/>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8"/>
      <name val="Arial"/>
      <family val="2"/>
    </font>
    <font>
      <b/>
      <sz val="10"/>
      <color indexed="9"/>
      <name val="Arial"/>
      <family val="2"/>
    </font>
    <font>
      <b/>
      <sz val="10"/>
      <name val="Arial"/>
      <family val="2"/>
    </font>
    <font>
      <sz val="10"/>
      <color theme="0"/>
      <name val="Arial"/>
      <family val="2"/>
    </font>
  </fonts>
  <fills count="35">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14"/>
      </patternFill>
    </fill>
    <fill>
      <patternFill patternType="solid">
        <fgColor indexed="42"/>
        <bgColor indexed="64"/>
      </patternFill>
    </fill>
    <fill>
      <patternFill patternType="gray0625"/>
    </fill>
    <fill>
      <patternFill patternType="solid">
        <fgColor indexed="22"/>
        <bgColor indexed="64"/>
      </patternFill>
    </fill>
    <fill>
      <patternFill patternType="mediumGray">
        <fgColor indexed="12"/>
        <bgColor indexed="13"/>
      </patternFill>
    </fill>
    <fill>
      <patternFill patternType="solid">
        <fgColor indexed="43"/>
      </patternFill>
    </fill>
    <fill>
      <patternFill patternType="solid">
        <fgColor indexed="55"/>
      </patternFill>
    </fill>
    <fill>
      <patternFill patternType="solid">
        <fgColor indexed="13"/>
        <bgColor indexed="64"/>
      </patternFill>
    </fill>
    <fill>
      <patternFill patternType="solid">
        <fgColor indexed="19"/>
        <bgColor indexed="64"/>
      </patternFill>
    </fill>
    <fill>
      <patternFill patternType="solid">
        <fgColor indexed="41"/>
        <bgColor indexed="64"/>
      </patternFill>
    </fill>
    <fill>
      <patternFill patternType="solid">
        <fgColor rgb="FFFFFF00"/>
        <bgColor indexed="64"/>
      </patternFill>
    </fill>
    <fill>
      <patternFill patternType="solid">
        <fgColor theme="8" tint="0.59999389629810485"/>
        <bgColor indexed="64"/>
      </patternFill>
    </fill>
    <fill>
      <patternFill patternType="solid">
        <fgColor rgb="FF00B050"/>
        <bgColor indexed="64"/>
      </patternFill>
    </fill>
  </fills>
  <borders count="3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right style="thin">
        <color indexed="64"/>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medium">
        <color indexed="64"/>
      </top>
      <bottom style="medium">
        <color indexed="64"/>
      </bottom>
      <diagonal/>
    </border>
  </borders>
  <cellStyleXfs count="65">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7" fillId="0" borderId="3"/>
    <xf numFmtId="167" fontId="7" fillId="0" borderId="0" applyFont="0" applyFill="0" applyBorder="0" applyAlignment="0" applyProtection="0"/>
    <xf numFmtId="0" fontId="1" fillId="21" borderId="4" applyNumberFormat="0" applyFont="0" applyAlignment="0" applyProtection="0"/>
    <xf numFmtId="164" fontId="8" fillId="22" borderId="5">
      <alignment horizontal="center"/>
    </xf>
    <xf numFmtId="38" fontId="9" fillId="0" borderId="0" applyFont="0" applyFill="0" applyBorder="0" applyAlignment="0" applyProtection="0"/>
    <xf numFmtId="40" fontId="9" fillId="0" borderId="0" applyFont="0" applyFill="0" applyBorder="0" applyAlignment="0" applyProtection="0"/>
    <xf numFmtId="0" fontId="10" fillId="23" borderId="0">
      <alignment horizontal="center" vertical="center"/>
    </xf>
    <xf numFmtId="0" fontId="11" fillId="7" borderId="1" applyNumberFormat="0" applyAlignment="0" applyProtection="0"/>
    <xf numFmtId="166" fontId="1" fillId="0" borderId="0" applyFont="0" applyFill="0" applyBorder="0" applyAlignment="0" applyProtection="0"/>
    <xf numFmtId="0" fontId="12" fillId="0" borderId="0" applyNumberFormat="0" applyFill="0" applyBorder="0" applyProtection="0"/>
    <xf numFmtId="0" fontId="13" fillId="24" borderId="0"/>
    <xf numFmtId="0" fontId="14" fillId="3" borderId="0" applyNumberFormat="0" applyBorder="0" applyAlignment="0" applyProtection="0"/>
    <xf numFmtId="0" fontId="7" fillId="0" borderId="0"/>
    <xf numFmtId="0" fontId="15" fillId="25" borderId="6"/>
    <xf numFmtId="0" fontId="16" fillId="26" borderId="0">
      <alignment horizontal="center" vertical="center" wrapText="1"/>
    </xf>
    <xf numFmtId="43" fontId="1" fillId="0" borderId="0" applyFont="0" applyFill="0" applyBorder="0" applyAlignment="0" applyProtection="0"/>
    <xf numFmtId="44" fontId="1" fillId="0" borderId="0" applyFont="0" applyFill="0" applyBorder="0" applyAlignment="0" applyProtection="0"/>
    <xf numFmtId="168" fontId="17" fillId="0" borderId="0">
      <alignment horizontal="center"/>
    </xf>
    <xf numFmtId="0" fontId="18" fillId="27" borderId="0" applyNumberFormat="0" applyBorder="0" applyAlignment="0" applyProtection="0"/>
    <xf numFmtId="0" fontId="7" fillId="0" borderId="0"/>
    <xf numFmtId="0" fontId="19" fillId="0" borderId="0">
      <alignment horizontal="center" vertical="center"/>
    </xf>
    <xf numFmtId="0" fontId="20" fillId="4" borderId="0" applyNumberFormat="0" applyBorder="0" applyAlignment="0" applyProtection="0"/>
    <xf numFmtId="0" fontId="21" fillId="20" borderId="7" applyNumberFormat="0" applyAlignment="0" applyProtection="0"/>
    <xf numFmtId="0" fontId="22" fillId="0" borderId="0"/>
    <xf numFmtId="0" fontId="23" fillId="0" borderId="0" applyNumberFormat="0" applyFill="0" applyBorder="0" applyAlignment="0" applyProtection="0"/>
    <xf numFmtId="0" fontId="16" fillId="25" borderId="0"/>
    <xf numFmtId="0" fontId="24" fillId="0" borderId="0" applyNumberFormat="0" applyFill="0" applyBorder="0" applyAlignment="0" applyProtection="0"/>
    <xf numFmtId="0" fontId="25" fillId="0" borderId="8" applyNumberFormat="0" applyFill="0" applyAlignment="0" applyProtection="0"/>
    <xf numFmtId="0" fontId="26" fillId="0" borderId="9" applyNumberFormat="0" applyFill="0" applyAlignment="0" applyProtection="0"/>
    <xf numFmtId="0" fontId="27" fillId="0" borderId="10" applyNumberFormat="0" applyFill="0" applyAlignment="0" applyProtection="0"/>
    <xf numFmtId="0" fontId="27" fillId="0" borderId="0" applyNumberFormat="0" applyFill="0" applyBorder="0" applyAlignment="0" applyProtection="0"/>
    <xf numFmtId="0" fontId="28" fillId="0" borderId="11" applyNumberFormat="0" applyFill="0" applyAlignment="0" applyProtection="0"/>
    <xf numFmtId="0" fontId="22" fillId="0" borderId="0"/>
    <xf numFmtId="0" fontId="29" fillId="28" borderId="12" applyNumberFormat="0" applyAlignment="0" applyProtection="0"/>
    <xf numFmtId="165"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cellStyleXfs>
  <cellXfs count="67">
    <xf numFmtId="0" fontId="0" fillId="0" borderId="0" xfId="0"/>
    <xf numFmtId="44" fontId="1" fillId="0" borderId="0" xfId="44"/>
    <xf numFmtId="0" fontId="0" fillId="0" borderId="6" xfId="0" applyBorder="1" applyAlignment="1">
      <alignment horizontal="center" vertical="center" wrapText="1"/>
    </xf>
    <xf numFmtId="0" fontId="0" fillId="0" borderId="13" xfId="0" applyBorder="1"/>
    <xf numFmtId="0" fontId="0" fillId="0" borderId="14" xfId="0" applyBorder="1" applyAlignment="1">
      <alignment horizontal="center" vertical="center" wrapText="1"/>
    </xf>
    <xf numFmtId="0" fontId="0" fillId="0" borderId="15" xfId="0" applyBorder="1" applyAlignment="1">
      <alignment horizontal="center" vertical="center" wrapText="1"/>
    </xf>
    <xf numFmtId="44" fontId="1" fillId="0" borderId="14" xfId="44" applyFont="1" applyBorder="1" applyAlignment="1">
      <alignment horizontal="center" vertical="center" wrapText="1"/>
    </xf>
    <xf numFmtId="44" fontId="1" fillId="0" borderId="15" xfId="44" applyBorder="1" applyAlignment="1">
      <alignment horizontal="center" vertical="center" wrapText="1"/>
    </xf>
    <xf numFmtId="44" fontId="1" fillId="0" borderId="13" xfId="44" applyFont="1" applyBorder="1" applyAlignment="1">
      <alignment horizontal="center" vertical="center" wrapText="1"/>
    </xf>
    <xf numFmtId="0" fontId="0" fillId="0" borderId="16" xfId="0" applyBorder="1"/>
    <xf numFmtId="43" fontId="1" fillId="0" borderId="17" xfId="43" applyBorder="1"/>
    <xf numFmtId="43" fontId="1" fillId="0" borderId="18" xfId="43" applyBorder="1"/>
    <xf numFmtId="44" fontId="1" fillId="0" borderId="19" xfId="44" applyFont="1" applyBorder="1" applyAlignment="1">
      <alignment horizontal="center"/>
    </xf>
    <xf numFmtId="43" fontId="1" fillId="29" borderId="18" xfId="43" applyFill="1" applyBorder="1"/>
    <xf numFmtId="44" fontId="1" fillId="29" borderId="19" xfId="44" applyFill="1" applyBorder="1"/>
    <xf numFmtId="0" fontId="0" fillId="0" borderId="20" xfId="0" applyBorder="1"/>
    <xf numFmtId="43" fontId="1" fillId="0" borderId="21" xfId="43" applyBorder="1"/>
    <xf numFmtId="43" fontId="1" fillId="0" borderId="22" xfId="43" applyBorder="1"/>
    <xf numFmtId="44" fontId="1" fillId="0" borderId="23" xfId="44" applyFont="1" applyBorder="1" applyAlignment="1">
      <alignment horizontal="center"/>
    </xf>
    <xf numFmtId="0" fontId="0" fillId="0" borderId="24" xfId="0" applyBorder="1"/>
    <xf numFmtId="43" fontId="1" fillId="0" borderId="25" xfId="43" applyBorder="1"/>
    <xf numFmtId="43" fontId="1" fillId="0" borderId="26" xfId="43" applyBorder="1"/>
    <xf numFmtId="44" fontId="1" fillId="0" borderId="27" xfId="44" applyFont="1" applyBorder="1" applyAlignment="1">
      <alignment horizontal="center"/>
    </xf>
    <xf numFmtId="0" fontId="16" fillId="25" borderId="13" xfId="0" applyFont="1" applyFill="1" applyBorder="1"/>
    <xf numFmtId="43" fontId="16" fillId="25" borderId="6" xfId="43" applyFont="1" applyFill="1" applyBorder="1"/>
    <xf numFmtId="43" fontId="16" fillId="25" borderId="14" xfId="43" applyFont="1" applyFill="1" applyBorder="1"/>
    <xf numFmtId="44" fontId="16" fillId="25" borderId="15" xfId="44" applyFont="1" applyFill="1" applyBorder="1"/>
    <xf numFmtId="0" fontId="16" fillId="25" borderId="14" xfId="0" applyFont="1" applyFill="1" applyBorder="1"/>
    <xf numFmtId="44" fontId="16" fillId="29" borderId="15" xfId="0" applyNumberFormat="1" applyFont="1" applyFill="1" applyBorder="1"/>
    <xf numFmtId="0" fontId="16" fillId="25" borderId="13" xfId="0" applyFont="1" applyFill="1" applyBorder="1" applyAlignment="1">
      <alignment horizontal="left" vertical="center" wrapText="1"/>
    </xf>
    <xf numFmtId="44" fontId="16" fillId="29" borderId="6" xfId="44" applyFont="1" applyFill="1" applyBorder="1"/>
    <xf numFmtId="17" fontId="0" fillId="0" borderId="0" xfId="0" quotePrefix="1" applyNumberFormat="1"/>
    <xf numFmtId="0" fontId="0" fillId="0" borderId="0" xfId="0" quotePrefix="1"/>
    <xf numFmtId="44" fontId="0" fillId="0" borderId="0" xfId="0" applyNumberFormat="1"/>
    <xf numFmtId="0" fontId="31" fillId="30" borderId="5" xfId="0" applyFont="1" applyFill="1" applyBorder="1" applyAlignment="1">
      <alignment horizontal="center" wrapText="1"/>
    </xf>
    <xf numFmtId="0" fontId="31" fillId="30" borderId="5" xfId="0" applyFont="1" applyFill="1" applyBorder="1" applyAlignment="1">
      <alignment horizontal="center" vertical="center" wrapText="1"/>
    </xf>
    <xf numFmtId="0" fontId="0" fillId="0" borderId="28" xfId="0" applyBorder="1"/>
    <xf numFmtId="0" fontId="0" fillId="0" borderId="29" xfId="0" applyBorder="1"/>
    <xf numFmtId="0" fontId="7" fillId="25" borderId="5" xfId="0" applyFont="1" applyFill="1" applyBorder="1" applyAlignment="1">
      <alignment horizontal="center" vertical="top" wrapText="1"/>
    </xf>
    <xf numFmtId="0" fontId="7" fillId="30" borderId="5" xfId="0" applyFont="1" applyFill="1" applyBorder="1" applyAlignment="1">
      <alignment horizontal="center" vertical="top" wrapText="1"/>
    </xf>
    <xf numFmtId="0" fontId="0" fillId="0" borderId="22" xfId="0" applyBorder="1"/>
    <xf numFmtId="0" fontId="0" fillId="0" borderId="23" xfId="0" applyBorder="1"/>
    <xf numFmtId="0" fontId="0" fillId="0" borderId="30" xfId="0" applyBorder="1"/>
    <xf numFmtId="0" fontId="0" fillId="29" borderId="31" xfId="0" applyFill="1" applyBorder="1"/>
    <xf numFmtId="14" fontId="0" fillId="0" borderId="0" xfId="0" applyNumberFormat="1"/>
    <xf numFmtId="0" fontId="0" fillId="0" borderId="0" xfId="0" applyAlignment="1">
      <alignment horizontal="center"/>
    </xf>
    <xf numFmtId="0" fontId="32" fillId="0" borderId="0" xfId="0" applyFont="1" applyAlignment="1">
      <alignment horizontal="center"/>
    </xf>
    <xf numFmtId="0" fontId="7" fillId="0" borderId="0" xfId="47"/>
    <xf numFmtId="0" fontId="7" fillId="31" borderId="0" xfId="47" applyFill="1"/>
    <xf numFmtId="0" fontId="1" fillId="31" borderId="0" xfId="47" applyFont="1" applyFill="1"/>
    <xf numFmtId="14" fontId="0" fillId="32" borderId="0" xfId="0" applyNumberFormat="1" applyFill="1"/>
    <xf numFmtId="0" fontId="1" fillId="29" borderId="0" xfId="0" applyFont="1" applyFill="1"/>
    <xf numFmtId="170" fontId="0" fillId="0" borderId="0" xfId="0" applyNumberFormat="1"/>
    <xf numFmtId="0" fontId="1" fillId="0" borderId="0" xfId="0" applyFont="1"/>
    <xf numFmtId="0" fontId="33" fillId="0" borderId="0" xfId="0" applyFont="1"/>
    <xf numFmtId="0" fontId="0" fillId="0" borderId="5" xfId="0" applyBorder="1"/>
    <xf numFmtId="0" fontId="1" fillId="0" borderId="5" xfId="0" applyFont="1" applyBorder="1"/>
    <xf numFmtId="171" fontId="0" fillId="0" borderId="5" xfId="0" applyNumberFormat="1" applyBorder="1"/>
    <xf numFmtId="171" fontId="1" fillId="0" borderId="5" xfId="0" applyNumberFormat="1" applyFont="1" applyBorder="1"/>
    <xf numFmtId="0" fontId="30" fillId="0" borderId="5" xfId="0" applyFont="1" applyBorder="1"/>
    <xf numFmtId="0" fontId="0" fillId="33" borderId="5" xfId="0" applyFill="1" applyBorder="1"/>
    <xf numFmtId="0" fontId="0" fillId="0" borderId="13" xfId="0" applyBorder="1" applyAlignment="1">
      <alignment horizontal="center" vertical="center" wrapText="1"/>
    </xf>
    <xf numFmtId="0" fontId="0" fillId="0" borderId="32" xfId="0" applyBorder="1" applyAlignment="1">
      <alignment horizontal="center" vertical="center" wrapText="1"/>
    </xf>
    <xf numFmtId="0" fontId="0" fillId="0" borderId="0" xfId="0" pivotButton="1"/>
    <xf numFmtId="0" fontId="0" fillId="0" borderId="0" xfId="0" applyNumberFormat="1"/>
    <xf numFmtId="0" fontId="33" fillId="32" borderId="0" xfId="0" applyFont="1" applyFill="1"/>
    <xf numFmtId="0" fontId="0" fillId="34" borderId="0" xfId="0" applyFill="1"/>
  </cellXfs>
  <cellStyles count="65">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H-Währung" xfId="28"/>
    <cellStyle name="Comma_Calculs approfondis" xfId="29"/>
    <cellStyle name="Commentaire" xfId="30" builtinId="10" customBuiltin="1"/>
    <cellStyle name="contenu" xfId="31"/>
    <cellStyle name="Dezimal [0]_AUTO" xfId="32"/>
    <cellStyle name="Dezimal_AUTO" xfId="33"/>
    <cellStyle name="Entête" xfId="34"/>
    <cellStyle name="Entrée" xfId="35" builtinId="20" customBuiltin="1"/>
    <cellStyle name="Euro" xfId="36"/>
    <cellStyle name="Gtitre" xfId="37"/>
    <cellStyle name="info" xfId="38"/>
    <cellStyle name="Insatisfaisant" xfId="39" builtinId="27" customBuiltin="1"/>
    <cellStyle name="Isabelle" xfId="40"/>
    <cellStyle name="jael" xfId="41"/>
    <cellStyle name="joli" xfId="42"/>
    <cellStyle name="Milliers_Esli GrA" xfId="43"/>
    <cellStyle name="Monétaire_Esli GrA" xfId="44"/>
    <cellStyle name="N° téléphone" xfId="45"/>
    <cellStyle name="Neutre" xfId="46" builtinId="28" customBuiltin="1"/>
    <cellStyle name="Normal" xfId="0" builtinId="0"/>
    <cellStyle name="Normal 2" xfId="47"/>
    <cellStyle name="Perso" xfId="48"/>
    <cellStyle name="Satisfaisant" xfId="49" builtinId="26" customBuiltin="1"/>
    <cellStyle name="Sortie" xfId="50" builtinId="21" customBuiltin="1"/>
    <cellStyle name="Standard_ABFAHRT" xfId="51"/>
    <cellStyle name="Texte explicatif" xfId="52" builtinId="53" customBuiltin="1"/>
    <cellStyle name="titel" xfId="53"/>
    <cellStyle name="Titre" xfId="54" builtinId="15" customBuiltin="1"/>
    <cellStyle name="Titre 1" xfId="55" builtinId="16" customBuiltin="1"/>
    <cellStyle name="Titre 2" xfId="56" builtinId="17" customBuiltin="1"/>
    <cellStyle name="Titre 3" xfId="57" builtinId="18" customBuiltin="1"/>
    <cellStyle name="Titre 4" xfId="58" builtinId="19" customBuiltin="1"/>
    <cellStyle name="Total" xfId="59" builtinId="25" customBuiltin="1"/>
    <cellStyle name="Undefiniert" xfId="60"/>
    <cellStyle name="Vérification" xfId="61" builtinId="23" customBuiltin="1"/>
    <cellStyle name="Währung" xfId="62"/>
    <cellStyle name="Währung [0]_ABFAHRT" xfId="63"/>
    <cellStyle name="Währung_ABFAHRT" xfId="64"/>
  </cellStyles>
  <dxfs count="3">
    <dxf>
      <numFmt numFmtId="19" formatCode="dd/mm/yyyy"/>
    </dxf>
    <dxf>
      <fill>
        <patternFill>
          <bgColor indexed="42"/>
        </patternFill>
      </fill>
    </dxf>
    <dxf>
      <fill>
        <patternFill>
          <bgColor indexed="4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190500</xdr:colOff>
      <xdr:row>12</xdr:row>
      <xdr:rowOff>142875</xdr:rowOff>
    </xdr:to>
    <xdr:sp macro="" textlink="">
      <xdr:nvSpPr>
        <xdr:cNvPr id="2" name="Rectangle 1"/>
        <xdr:cNvSpPr>
          <a:spLocks noChangeArrowheads="1"/>
        </xdr:cNvSpPr>
      </xdr:nvSpPr>
      <xdr:spPr bwMode="auto">
        <a:xfrm>
          <a:off x="0" y="0"/>
          <a:ext cx="4762500" cy="20859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lnSpc>
              <a:spcPts val="1000"/>
            </a:lnSpc>
            <a:defRPr sz="1000"/>
          </a:pPr>
          <a:r>
            <a:rPr lang="fr-FR" sz="1000" b="0" i="0" u="none" strike="noStrike" baseline="0">
              <a:solidFill>
                <a:srgbClr val="000000"/>
              </a:solidFill>
              <a:latin typeface="Arial"/>
              <a:cs typeface="Arial"/>
            </a:rPr>
            <a:t>CD9 CONTROLE DES CONNAISSANCES</a:t>
          </a:r>
        </a:p>
        <a:p>
          <a:pPr algn="l" rtl="0">
            <a:lnSpc>
              <a:spcPts val="10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Ralisez les exercices qui figurent sur les onglets qui suivent. Sur chaque onglet, la manipulation demandée se trouve dans un cadre vert.</a:t>
          </a:r>
        </a:p>
        <a:p>
          <a:pPr algn="l" rtl="0">
            <a:lnSpc>
              <a:spcPts val="10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N'oubliez pas de remplir votre nom et prénom dans les cellules ci-contre et de sauvegarder votre fichier Excel suivant le schéma Nom_Prénom.</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Effectuez des sauvegardes régulières !</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Bon courage !</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endParaRPr lang="fr-FR" sz="1000" b="0" i="0" u="none" strike="noStrike" baseline="0">
            <a:solidFill>
              <a:srgbClr val="000000"/>
            </a:solidFill>
            <a:latin typeface="Arial"/>
            <a:cs typeface="Arial"/>
          </a:endParaRPr>
        </a:p>
        <a:p>
          <a:pPr algn="l" rtl="0">
            <a:lnSpc>
              <a:spcPts val="900"/>
            </a:lnSpc>
            <a:defRPr sz="1000"/>
          </a:pPr>
          <a:endParaRPr lang="fr-FR" sz="1000" b="0" i="0" u="none" strike="noStrike" baseline="0">
            <a:solidFill>
              <a:srgbClr val="000000"/>
            </a:solidFill>
            <a:latin typeface="Arial"/>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12</xdr:row>
      <xdr:rowOff>0</xdr:rowOff>
    </xdr:from>
    <xdr:to>
      <xdr:col>11</xdr:col>
      <xdr:colOff>0</xdr:colOff>
      <xdr:row>25</xdr:row>
      <xdr:rowOff>76200</xdr:rowOff>
    </xdr:to>
    <xdr:sp macro="" textlink="">
      <xdr:nvSpPr>
        <xdr:cNvPr id="1025" name="Text Box 1"/>
        <xdr:cNvSpPr txBox="1">
          <a:spLocks noChangeArrowheads="1"/>
        </xdr:cNvSpPr>
      </xdr:nvSpPr>
      <xdr:spPr bwMode="auto">
        <a:xfrm>
          <a:off x="5210175" y="2200275"/>
          <a:ext cx="5334000" cy="2324100"/>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0" i="0" strike="noStrike">
              <a:solidFill>
                <a:srgbClr val="000000"/>
              </a:solidFill>
              <a:latin typeface="Arial"/>
              <a:cs typeface="Arial"/>
            </a:rPr>
            <a:t> Ci-dessus se trouve un tableau qui permet de calculer la rémunération d'une assistante maternelle conformément aux conditions suivantes :</a:t>
          </a:r>
        </a:p>
        <a:p>
          <a:pPr algn="l" rtl="1">
            <a:defRPr sz="1000"/>
          </a:pPr>
          <a:r>
            <a:rPr lang="fr-FR" sz="1000" b="0" i="0" strike="noStrike">
              <a:solidFill>
                <a:srgbClr val="000000"/>
              </a:solidFill>
              <a:latin typeface="Arial"/>
              <a:cs typeface="Arial"/>
            </a:rPr>
            <a:t>Le salaire mensuel est forfaitaire sur la base de 35 heures semaines à 1800,00 €</a:t>
          </a:r>
        </a:p>
        <a:p>
          <a:pPr algn="l" rtl="1">
            <a:defRPr sz="1000"/>
          </a:pPr>
          <a:r>
            <a:rPr lang="fr-FR" sz="1000" b="0" i="0" strike="noStrike">
              <a:solidFill>
                <a:srgbClr val="000000"/>
              </a:solidFill>
              <a:latin typeface="Arial"/>
              <a:cs typeface="Arial"/>
            </a:rPr>
            <a:t>les heures &gt;35 et &lt;=45 sont rémunerées sur la base de 12,50 €</a:t>
          </a:r>
        </a:p>
        <a:p>
          <a:pPr algn="l" rtl="1">
            <a:defRPr sz="1000"/>
          </a:pPr>
          <a:r>
            <a:rPr lang="fr-FR" sz="1000" b="0" i="0" strike="noStrike">
              <a:solidFill>
                <a:srgbClr val="000000"/>
              </a:solidFill>
              <a:latin typeface="Arial"/>
              <a:cs typeface="Arial"/>
            </a:rPr>
            <a:t>les heures &gt;45 sont rémunérées sur la base de 15,00 €</a:t>
          </a:r>
        </a:p>
        <a:p>
          <a:pPr algn="l" rtl="1">
            <a:defRPr sz="1000"/>
          </a:pPr>
          <a:r>
            <a:rPr lang="fr-FR" sz="1000" b="0" i="0" strike="noStrike">
              <a:solidFill>
                <a:srgbClr val="000000"/>
              </a:solidFill>
              <a:latin typeface="Arial"/>
              <a:cs typeface="Arial"/>
            </a:rPr>
            <a:t>Completez les cellules qui figurent en jaune de telle sorte que l'on puisse visualiser pour chaque semaine le nombre d'heures concernées par chaque catégorie et la rémunération qui en découle. les congés payés représentent 10% du total horaire.</a:t>
          </a:r>
        </a:p>
        <a:p>
          <a:pPr algn="l" rtl="1">
            <a:defRPr sz="1000"/>
          </a:pPr>
          <a:endParaRPr lang="fr-FR" sz="1000" b="0" i="0" strike="noStrike">
            <a:solidFill>
              <a:srgbClr val="000000"/>
            </a:solidFill>
            <a:latin typeface="Arial"/>
            <a:cs typeface="Arial"/>
          </a:endParaRP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685799</xdr:colOff>
      <xdr:row>6</xdr:row>
      <xdr:rowOff>161924</xdr:rowOff>
    </xdr:from>
    <xdr:to>
      <xdr:col>12</xdr:col>
      <xdr:colOff>409574</xdr:colOff>
      <xdr:row>14</xdr:row>
      <xdr:rowOff>152399</xdr:rowOff>
    </xdr:to>
    <xdr:sp macro="" textlink="">
      <xdr:nvSpPr>
        <xdr:cNvPr id="2050" name="Text Box 2"/>
        <xdr:cNvSpPr txBox="1">
          <a:spLocks noChangeArrowheads="1"/>
        </xdr:cNvSpPr>
      </xdr:nvSpPr>
      <xdr:spPr bwMode="auto">
        <a:xfrm>
          <a:off x="5333999" y="1466849"/>
          <a:ext cx="5133975" cy="1285875"/>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lnSpc>
              <a:spcPts val="1100"/>
            </a:lnSpc>
            <a:defRPr sz="1000"/>
          </a:pPr>
          <a:r>
            <a:rPr lang="fr-FR" sz="1000" b="0" i="0" strike="noStrike">
              <a:solidFill>
                <a:srgbClr val="000000"/>
              </a:solidFill>
              <a:latin typeface="Arial"/>
              <a:cs typeface="Arial"/>
            </a:rPr>
            <a:t>Ci-contre, vous trouverez un barême fiscal de calcul d'indemnité kilométriques. Déterminez dans la cellule jaune la formule qui renvoie la bonne indemnité en fonction des paramètres CV et Km.</a:t>
          </a:r>
        </a:p>
        <a:p>
          <a:pPr algn="l" rtl="1">
            <a:lnSpc>
              <a:spcPts val="1000"/>
            </a:lnSpc>
            <a:defRPr sz="1000"/>
          </a:pPr>
          <a:r>
            <a:rPr lang="fr-FR" sz="1000" b="1" i="0" u="sng" strike="noStrike">
              <a:solidFill>
                <a:srgbClr val="000000"/>
              </a:solidFill>
              <a:latin typeface="Arial"/>
              <a:cs typeface="Arial"/>
            </a:rPr>
            <a:t>Attention vous avez toute lattitude pour modifier l'organisation et le contenu du tableau à votre convenance, l'important est bien évidemment de respecter le barême initial</a:t>
          </a:r>
          <a:r>
            <a:rPr lang="fr-FR" sz="1000" b="0" i="0" strike="noStrike">
              <a:solidFill>
                <a:srgbClr val="000000"/>
              </a:solidFill>
              <a:latin typeface="Arial"/>
              <a:cs typeface="Arial"/>
            </a:rPr>
            <a:t>.</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3</xdr:col>
      <xdr:colOff>381000</xdr:colOff>
      <xdr:row>5</xdr:row>
      <xdr:rowOff>9525</xdr:rowOff>
    </xdr:from>
    <xdr:to>
      <xdr:col>6</xdr:col>
      <xdr:colOff>266700</xdr:colOff>
      <xdr:row>11</xdr:row>
      <xdr:rowOff>66675</xdr:rowOff>
    </xdr:to>
    <xdr:sp macro="" textlink="">
      <xdr:nvSpPr>
        <xdr:cNvPr id="4097" name="Text Box 1"/>
        <xdr:cNvSpPr txBox="1">
          <a:spLocks noChangeArrowheads="1"/>
        </xdr:cNvSpPr>
      </xdr:nvSpPr>
      <xdr:spPr bwMode="auto">
        <a:xfrm>
          <a:off x="3352800" y="819150"/>
          <a:ext cx="4762500" cy="1028700"/>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0" i="0" strike="noStrike">
              <a:solidFill>
                <a:srgbClr val="000000"/>
              </a:solidFill>
              <a:latin typeface="Arial"/>
              <a:cs typeface="Arial"/>
            </a:rPr>
            <a:t>Ci-contre, vous trouverez un tableau qui contient les dates de travail pour 4 salariés. Dans le tableau ci-dessus, déterminez dans la cellule E2 une formule qui calcul le nombre samedi et dimanche travaillés par Alain Disoir. La formule devra être ensuite recopiée pour les autres salariés et permettre d'obtenir sans modification les résultats pour les autres collaborateurs.</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3</xdr:col>
      <xdr:colOff>0</xdr:colOff>
      <xdr:row>5</xdr:row>
      <xdr:rowOff>38100</xdr:rowOff>
    </xdr:from>
    <xdr:to>
      <xdr:col>7</xdr:col>
      <xdr:colOff>774700</xdr:colOff>
      <xdr:row>14</xdr:row>
      <xdr:rowOff>0</xdr:rowOff>
    </xdr:to>
    <xdr:sp macro="" textlink="">
      <xdr:nvSpPr>
        <xdr:cNvPr id="5121" name="Text Box 1"/>
        <xdr:cNvSpPr txBox="1">
          <a:spLocks noChangeArrowheads="1"/>
        </xdr:cNvSpPr>
      </xdr:nvSpPr>
      <xdr:spPr bwMode="auto">
        <a:xfrm>
          <a:off x="2971800" y="847725"/>
          <a:ext cx="4762500" cy="1419225"/>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1" i="0" strike="noStrike">
              <a:solidFill>
                <a:srgbClr val="000000"/>
              </a:solidFill>
              <a:latin typeface="Arial"/>
              <a:cs typeface="Arial"/>
            </a:rPr>
            <a:t>CHALLENGE</a:t>
          </a:r>
          <a:endParaRPr lang="fr-FR" sz="1000" b="0" i="0" strike="noStrike">
            <a:solidFill>
              <a:srgbClr val="000000"/>
            </a:solidFill>
            <a:latin typeface="Arial"/>
            <a:cs typeface="Arial"/>
          </a:endParaRPr>
        </a:p>
        <a:p>
          <a:pPr algn="l" rtl="1">
            <a:defRPr sz="1000"/>
          </a:pPr>
          <a:r>
            <a:rPr lang="fr-FR" sz="1000" b="0" i="0" strike="noStrike">
              <a:solidFill>
                <a:srgbClr val="000000"/>
              </a:solidFill>
              <a:latin typeface="Arial"/>
              <a:cs typeface="Arial"/>
            </a:rPr>
            <a:t>Ci-contre, vous trouverez un tableau qui contient les dates de travail pour 4 salariés. Dans le tableau ci-dessus, déterminez dans la cellule E2 une formule qui calcul le nombre de jours feriés (le tableau figure ci-dessous) travaillés par Alain Disoir. La formule devra être ensuite recopiée pour les autres salariés et permettre d'obtenir sans modification les résultats pour les autres collaborateurs.</a:t>
          </a:r>
        </a:p>
        <a:p>
          <a:pPr algn="l" rtl="1">
            <a:defRPr sz="1000"/>
          </a:pPr>
          <a:r>
            <a:rPr lang="fr-FR" sz="1000" b="0" i="0" strike="noStrike">
              <a:solidFill>
                <a:srgbClr val="000000"/>
              </a:solidFill>
              <a:latin typeface="Arial"/>
              <a:cs typeface="Arial"/>
            </a:rPr>
            <a:t>Cet exercice fait l'objet de 2 points bonus.</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tulipe" refreshedDate="42021.637192013892" createdVersion="3" refreshedVersion="3" minRefreshableVersion="3" recordCount="89">
  <cacheSource type="worksheet">
    <worksheetSource ref="A1:G90" sheet="Exercice 4"/>
  </cacheSource>
  <cacheFields count="7">
    <cacheField name="Date" numFmtId="14">
      <sharedItems containsSemiMixedTypes="0" containsNonDate="0" containsDate="1" containsString="0" minDate="2010-01-01T00:00:00" maxDate="2010-03-31T00:00:00"/>
    </cacheField>
    <cacheField name="Origine" numFmtId="0">
      <sharedItems count="3">
        <s v="Allemagne"/>
        <s v="Hollande"/>
        <s v="Danemark"/>
      </sharedItems>
    </cacheField>
    <cacheField name="Destination" numFmtId="0">
      <sharedItems count="3">
        <s v="Portugal"/>
        <s v="Espagne"/>
        <s v="France"/>
      </sharedItems>
    </cacheField>
    <cacheField name="Produit" numFmtId="0">
      <sharedItems count="3">
        <s v="Lait 1/2 écrémé"/>
        <s v="Crème glacée"/>
        <s v="yahourt"/>
      </sharedItems>
    </cacheField>
    <cacheField name="Transporteur" numFmtId="0">
      <sharedItems/>
    </cacheField>
    <cacheField name="Tonnage" numFmtId="0">
      <sharedItems containsSemiMixedTypes="0" containsString="0" containsNumber="1" containsInteger="1" minValue="11" maxValue="59" count="44">
        <n v="47"/>
        <n v="57"/>
        <n v="52"/>
        <n v="48"/>
        <n v="11"/>
        <n v="25"/>
        <n v="28"/>
        <n v="31"/>
        <n v="12"/>
        <n v="26"/>
        <n v="35"/>
        <n v="59"/>
        <n v="56"/>
        <n v="58"/>
        <n v="24"/>
        <n v="17"/>
        <n v="16"/>
        <n v="21"/>
        <n v="39"/>
        <n v="19"/>
        <n v="46"/>
        <n v="34"/>
        <n v="33"/>
        <n v="55"/>
        <n v="54"/>
        <n v="15"/>
        <n v="13"/>
        <n v="40"/>
        <n v="32"/>
        <n v="51"/>
        <n v="14"/>
        <n v="22"/>
        <n v="41"/>
        <n v="53"/>
        <n v="20"/>
        <n v="30"/>
        <n v="50"/>
        <n v="29"/>
        <n v="27"/>
        <n v="18"/>
        <n v="42"/>
        <n v="36"/>
        <n v="38"/>
        <n v="49"/>
      </sharedItems>
    </cacheField>
    <cacheField name="Coût de Transport" numFmtId="0">
      <sharedItems containsSemiMixedTypes="0" containsString="0" containsNumber="1" containsInteger="1" minValue="1000" maxValue="4500"/>
    </cacheField>
  </cacheFields>
</pivotCacheDefinition>
</file>

<file path=xl/pivotCache/pivotCacheRecords1.xml><?xml version="1.0" encoding="utf-8"?>
<pivotCacheRecords xmlns="http://schemas.openxmlformats.org/spreadsheetml/2006/main" xmlns:r="http://schemas.openxmlformats.org/officeDocument/2006/relationships" count="89">
  <r>
    <d v="2010-01-01T00:00:00"/>
    <x v="0"/>
    <x v="0"/>
    <x v="0"/>
    <s v="Secureroad"/>
    <x v="0"/>
    <n v="3700"/>
  </r>
  <r>
    <d v="2010-01-03T00:00:00"/>
    <x v="1"/>
    <x v="1"/>
    <x v="1"/>
    <s v="Gaston"/>
    <x v="1"/>
    <n v="2300"/>
  </r>
  <r>
    <d v="2010-01-05T00:00:00"/>
    <x v="0"/>
    <x v="1"/>
    <x v="0"/>
    <s v="Gaston"/>
    <x v="2"/>
    <n v="3000"/>
  </r>
  <r>
    <d v="2010-01-07T00:00:00"/>
    <x v="1"/>
    <x v="1"/>
    <x v="2"/>
    <s v="Gaston"/>
    <x v="3"/>
    <n v="1400"/>
  </r>
  <r>
    <d v="2010-01-09T00:00:00"/>
    <x v="0"/>
    <x v="0"/>
    <x v="2"/>
    <s v="Gaston"/>
    <x v="4"/>
    <n v="2400"/>
  </r>
  <r>
    <d v="2010-01-11T00:00:00"/>
    <x v="2"/>
    <x v="1"/>
    <x v="2"/>
    <s v="Transeurope"/>
    <x v="5"/>
    <n v="2900"/>
  </r>
  <r>
    <d v="2010-01-13T00:00:00"/>
    <x v="2"/>
    <x v="2"/>
    <x v="1"/>
    <s v="Gaston"/>
    <x v="6"/>
    <n v="1200"/>
  </r>
  <r>
    <d v="2010-01-15T00:00:00"/>
    <x v="1"/>
    <x v="2"/>
    <x v="0"/>
    <s v="Transeurope"/>
    <x v="7"/>
    <n v="1800"/>
  </r>
  <r>
    <d v="2010-01-17T00:00:00"/>
    <x v="1"/>
    <x v="2"/>
    <x v="2"/>
    <s v="Gaston"/>
    <x v="6"/>
    <n v="1900"/>
  </r>
  <r>
    <d v="2010-01-19T00:00:00"/>
    <x v="0"/>
    <x v="2"/>
    <x v="0"/>
    <s v="Gaston"/>
    <x v="5"/>
    <n v="2100"/>
  </r>
  <r>
    <d v="2010-01-21T00:00:00"/>
    <x v="1"/>
    <x v="0"/>
    <x v="0"/>
    <s v="Transeurope"/>
    <x v="8"/>
    <n v="2300"/>
  </r>
  <r>
    <d v="2010-01-23T00:00:00"/>
    <x v="1"/>
    <x v="2"/>
    <x v="2"/>
    <s v="Secureroad"/>
    <x v="9"/>
    <n v="1900"/>
  </r>
  <r>
    <d v="2010-01-25T00:00:00"/>
    <x v="1"/>
    <x v="2"/>
    <x v="2"/>
    <s v="Secureroad"/>
    <x v="10"/>
    <n v="2300"/>
  </r>
  <r>
    <d v="2010-01-27T00:00:00"/>
    <x v="2"/>
    <x v="1"/>
    <x v="2"/>
    <s v="Secureroad"/>
    <x v="11"/>
    <n v="2800"/>
  </r>
  <r>
    <d v="2010-01-29T00:00:00"/>
    <x v="2"/>
    <x v="0"/>
    <x v="2"/>
    <s v="Gaston"/>
    <x v="12"/>
    <n v="2900"/>
  </r>
  <r>
    <d v="2010-01-31T00:00:00"/>
    <x v="1"/>
    <x v="2"/>
    <x v="2"/>
    <s v="Transeurope"/>
    <x v="7"/>
    <n v="1500"/>
  </r>
  <r>
    <d v="2010-02-02T00:00:00"/>
    <x v="0"/>
    <x v="2"/>
    <x v="2"/>
    <s v="Secureroad"/>
    <x v="13"/>
    <n v="1600"/>
  </r>
  <r>
    <d v="2010-02-04T00:00:00"/>
    <x v="2"/>
    <x v="1"/>
    <x v="0"/>
    <s v="Transeurope"/>
    <x v="14"/>
    <n v="1700"/>
  </r>
  <r>
    <d v="2010-02-06T00:00:00"/>
    <x v="0"/>
    <x v="2"/>
    <x v="1"/>
    <s v="Gaston"/>
    <x v="15"/>
    <n v="1400"/>
  </r>
  <r>
    <d v="2010-02-08T00:00:00"/>
    <x v="1"/>
    <x v="2"/>
    <x v="1"/>
    <s v="Gaston"/>
    <x v="16"/>
    <n v="2100"/>
  </r>
  <r>
    <d v="2010-02-10T00:00:00"/>
    <x v="1"/>
    <x v="1"/>
    <x v="0"/>
    <s v="Secureroad"/>
    <x v="17"/>
    <n v="1600"/>
  </r>
  <r>
    <d v="2010-02-12T00:00:00"/>
    <x v="0"/>
    <x v="2"/>
    <x v="1"/>
    <s v="Secureroad"/>
    <x v="18"/>
    <n v="2300"/>
  </r>
  <r>
    <d v="2010-02-14T00:00:00"/>
    <x v="0"/>
    <x v="0"/>
    <x v="1"/>
    <s v="Secureroad"/>
    <x v="19"/>
    <n v="3800"/>
  </r>
  <r>
    <d v="2010-02-16T00:00:00"/>
    <x v="0"/>
    <x v="1"/>
    <x v="0"/>
    <s v="Gaston"/>
    <x v="19"/>
    <n v="1100"/>
  </r>
  <r>
    <d v="2010-02-18T00:00:00"/>
    <x v="0"/>
    <x v="2"/>
    <x v="2"/>
    <s v="Transeurope"/>
    <x v="20"/>
    <n v="2300"/>
  </r>
  <r>
    <d v="2010-02-20T00:00:00"/>
    <x v="1"/>
    <x v="1"/>
    <x v="0"/>
    <s v="Secureroad"/>
    <x v="21"/>
    <n v="2300"/>
  </r>
  <r>
    <d v="2010-02-22T00:00:00"/>
    <x v="2"/>
    <x v="0"/>
    <x v="2"/>
    <s v="Secureroad"/>
    <x v="22"/>
    <n v="1000"/>
  </r>
  <r>
    <d v="2010-02-24T00:00:00"/>
    <x v="0"/>
    <x v="1"/>
    <x v="2"/>
    <s v="Transeurope"/>
    <x v="23"/>
    <n v="1900"/>
  </r>
  <r>
    <d v="2010-02-26T00:00:00"/>
    <x v="2"/>
    <x v="0"/>
    <x v="1"/>
    <s v="Secureroad"/>
    <x v="24"/>
    <n v="2500"/>
  </r>
  <r>
    <d v="2010-02-28T00:00:00"/>
    <x v="2"/>
    <x v="1"/>
    <x v="0"/>
    <s v="Gaston"/>
    <x v="16"/>
    <n v="2400"/>
  </r>
  <r>
    <d v="2010-03-02T00:00:00"/>
    <x v="0"/>
    <x v="2"/>
    <x v="1"/>
    <s v="Transeurope"/>
    <x v="25"/>
    <n v="2000"/>
  </r>
  <r>
    <d v="2010-03-04T00:00:00"/>
    <x v="2"/>
    <x v="2"/>
    <x v="0"/>
    <s v="Secureroad"/>
    <x v="17"/>
    <n v="1200"/>
  </r>
  <r>
    <d v="2010-03-06T00:00:00"/>
    <x v="1"/>
    <x v="1"/>
    <x v="2"/>
    <s v="Secureroad"/>
    <x v="22"/>
    <n v="2300"/>
  </r>
  <r>
    <d v="2010-03-08T00:00:00"/>
    <x v="2"/>
    <x v="1"/>
    <x v="1"/>
    <s v="Transeurope"/>
    <x v="24"/>
    <n v="1500"/>
  </r>
  <r>
    <d v="2010-03-10T00:00:00"/>
    <x v="2"/>
    <x v="1"/>
    <x v="1"/>
    <s v="Transeurope"/>
    <x v="26"/>
    <n v="1400"/>
  </r>
  <r>
    <d v="2010-03-12T00:00:00"/>
    <x v="1"/>
    <x v="1"/>
    <x v="0"/>
    <s v="Transeurope"/>
    <x v="27"/>
    <n v="1900"/>
  </r>
  <r>
    <d v="2010-03-14T00:00:00"/>
    <x v="1"/>
    <x v="2"/>
    <x v="0"/>
    <s v="Secureroad"/>
    <x v="28"/>
    <n v="1500"/>
  </r>
  <r>
    <d v="2010-03-16T00:00:00"/>
    <x v="0"/>
    <x v="0"/>
    <x v="0"/>
    <s v="Gaston"/>
    <x v="22"/>
    <n v="3100"/>
  </r>
  <r>
    <d v="2010-03-18T00:00:00"/>
    <x v="1"/>
    <x v="1"/>
    <x v="2"/>
    <s v="Gaston"/>
    <x v="5"/>
    <n v="3100"/>
  </r>
  <r>
    <d v="2010-03-20T00:00:00"/>
    <x v="2"/>
    <x v="2"/>
    <x v="0"/>
    <s v="Gaston"/>
    <x v="11"/>
    <n v="1300"/>
  </r>
  <r>
    <d v="2010-03-22T00:00:00"/>
    <x v="1"/>
    <x v="1"/>
    <x v="2"/>
    <s v="Transeurope"/>
    <x v="14"/>
    <n v="1100"/>
  </r>
  <r>
    <d v="2010-03-24T00:00:00"/>
    <x v="0"/>
    <x v="2"/>
    <x v="2"/>
    <s v="Gaston"/>
    <x v="29"/>
    <n v="1400"/>
  </r>
  <r>
    <d v="2010-03-26T00:00:00"/>
    <x v="1"/>
    <x v="1"/>
    <x v="2"/>
    <s v="Transeurope"/>
    <x v="30"/>
    <n v="1500"/>
  </r>
  <r>
    <d v="2010-03-28T00:00:00"/>
    <x v="0"/>
    <x v="0"/>
    <x v="2"/>
    <s v="Gaston"/>
    <x v="31"/>
    <n v="1100"/>
  </r>
  <r>
    <d v="2010-03-30T00:00:00"/>
    <x v="1"/>
    <x v="1"/>
    <x v="0"/>
    <s v="Secureroad"/>
    <x v="1"/>
    <n v="1100"/>
  </r>
  <r>
    <d v="2010-03-28T00:00:00"/>
    <x v="1"/>
    <x v="1"/>
    <x v="2"/>
    <s v="Gaston"/>
    <x v="32"/>
    <n v="1800"/>
  </r>
  <r>
    <d v="2010-03-26T00:00:00"/>
    <x v="2"/>
    <x v="0"/>
    <x v="1"/>
    <s v="Secureroad"/>
    <x v="21"/>
    <n v="3000"/>
  </r>
  <r>
    <d v="2010-03-24T00:00:00"/>
    <x v="0"/>
    <x v="2"/>
    <x v="2"/>
    <s v="Gaston"/>
    <x v="27"/>
    <n v="2000"/>
  </r>
  <r>
    <d v="2010-03-22T00:00:00"/>
    <x v="1"/>
    <x v="0"/>
    <x v="2"/>
    <s v="Secureroad"/>
    <x v="33"/>
    <n v="1400"/>
  </r>
  <r>
    <d v="2010-03-20T00:00:00"/>
    <x v="1"/>
    <x v="2"/>
    <x v="2"/>
    <s v="Gaston"/>
    <x v="34"/>
    <n v="1800"/>
  </r>
  <r>
    <d v="2010-03-18T00:00:00"/>
    <x v="0"/>
    <x v="2"/>
    <x v="0"/>
    <s v="Gaston"/>
    <x v="17"/>
    <n v="1700"/>
  </r>
  <r>
    <d v="2010-03-16T00:00:00"/>
    <x v="1"/>
    <x v="2"/>
    <x v="2"/>
    <s v="Transeurope"/>
    <x v="35"/>
    <n v="2000"/>
  </r>
  <r>
    <d v="2010-03-14T00:00:00"/>
    <x v="0"/>
    <x v="1"/>
    <x v="2"/>
    <s v="Transeurope"/>
    <x v="36"/>
    <n v="1400"/>
  </r>
  <r>
    <d v="2010-03-12T00:00:00"/>
    <x v="1"/>
    <x v="1"/>
    <x v="0"/>
    <s v="Gaston"/>
    <x v="5"/>
    <n v="2200"/>
  </r>
  <r>
    <d v="2010-03-10T00:00:00"/>
    <x v="2"/>
    <x v="0"/>
    <x v="0"/>
    <s v="Secureroad"/>
    <x v="8"/>
    <n v="4300"/>
  </r>
  <r>
    <d v="2010-03-08T00:00:00"/>
    <x v="2"/>
    <x v="1"/>
    <x v="2"/>
    <s v="Gaston"/>
    <x v="3"/>
    <n v="3400"/>
  </r>
  <r>
    <d v="2010-03-06T00:00:00"/>
    <x v="1"/>
    <x v="1"/>
    <x v="1"/>
    <s v="Transeurope"/>
    <x v="37"/>
    <n v="2900"/>
  </r>
  <r>
    <d v="2010-03-04T00:00:00"/>
    <x v="1"/>
    <x v="2"/>
    <x v="2"/>
    <s v="Transeurope"/>
    <x v="8"/>
    <n v="1200"/>
  </r>
  <r>
    <d v="2010-03-02T00:00:00"/>
    <x v="0"/>
    <x v="0"/>
    <x v="1"/>
    <s v="Secureroad"/>
    <x v="16"/>
    <n v="1200"/>
  </r>
  <r>
    <d v="2010-02-28T00:00:00"/>
    <x v="0"/>
    <x v="0"/>
    <x v="2"/>
    <s v="Transeurope"/>
    <x v="23"/>
    <n v="1700"/>
  </r>
  <r>
    <d v="2010-02-26T00:00:00"/>
    <x v="0"/>
    <x v="2"/>
    <x v="0"/>
    <s v="Transeurope"/>
    <x v="26"/>
    <n v="2200"/>
  </r>
  <r>
    <d v="2010-02-24T00:00:00"/>
    <x v="0"/>
    <x v="0"/>
    <x v="1"/>
    <s v="Secureroad"/>
    <x v="24"/>
    <n v="2200"/>
  </r>
  <r>
    <d v="2010-02-22T00:00:00"/>
    <x v="0"/>
    <x v="2"/>
    <x v="2"/>
    <s v="Gaston"/>
    <x v="38"/>
    <n v="2300"/>
  </r>
  <r>
    <d v="2010-02-20T00:00:00"/>
    <x v="0"/>
    <x v="0"/>
    <x v="1"/>
    <s v="Gaston"/>
    <x v="39"/>
    <n v="2000"/>
  </r>
  <r>
    <d v="2010-02-18T00:00:00"/>
    <x v="2"/>
    <x v="2"/>
    <x v="0"/>
    <s v="Transeurope"/>
    <x v="23"/>
    <n v="1200"/>
  </r>
  <r>
    <d v="2010-02-16T00:00:00"/>
    <x v="2"/>
    <x v="0"/>
    <x v="1"/>
    <s v="Secureroad"/>
    <x v="37"/>
    <n v="1400"/>
  </r>
  <r>
    <d v="2010-02-14T00:00:00"/>
    <x v="0"/>
    <x v="1"/>
    <x v="1"/>
    <s v="Gaston"/>
    <x v="0"/>
    <n v="3100"/>
  </r>
  <r>
    <d v="2010-02-12T00:00:00"/>
    <x v="2"/>
    <x v="0"/>
    <x v="1"/>
    <s v="Gaston"/>
    <x v="40"/>
    <n v="4000"/>
  </r>
  <r>
    <d v="2010-02-10T00:00:00"/>
    <x v="2"/>
    <x v="2"/>
    <x v="2"/>
    <s v="Gaston"/>
    <x v="19"/>
    <n v="2200"/>
  </r>
  <r>
    <d v="2010-02-08T00:00:00"/>
    <x v="0"/>
    <x v="1"/>
    <x v="2"/>
    <s v="Gaston"/>
    <x v="26"/>
    <n v="2200"/>
  </r>
  <r>
    <d v="2010-02-06T00:00:00"/>
    <x v="0"/>
    <x v="2"/>
    <x v="1"/>
    <s v="Gaston"/>
    <x v="30"/>
    <n v="2200"/>
  </r>
  <r>
    <d v="2010-02-04T00:00:00"/>
    <x v="0"/>
    <x v="1"/>
    <x v="1"/>
    <s v="Secureroad"/>
    <x v="34"/>
    <n v="2100"/>
  </r>
  <r>
    <d v="2010-02-02T00:00:00"/>
    <x v="1"/>
    <x v="1"/>
    <x v="2"/>
    <s v="Transeurope"/>
    <x v="34"/>
    <n v="1100"/>
  </r>
  <r>
    <d v="2010-01-31T00:00:00"/>
    <x v="0"/>
    <x v="1"/>
    <x v="0"/>
    <s v="Transeurope"/>
    <x v="17"/>
    <n v="1400"/>
  </r>
  <r>
    <d v="2010-01-29T00:00:00"/>
    <x v="1"/>
    <x v="0"/>
    <x v="1"/>
    <s v="Transeurope"/>
    <x v="23"/>
    <n v="4500"/>
  </r>
  <r>
    <d v="2010-01-27T00:00:00"/>
    <x v="2"/>
    <x v="0"/>
    <x v="0"/>
    <s v="Transeurope"/>
    <x v="25"/>
    <n v="2800"/>
  </r>
  <r>
    <d v="2010-01-25T00:00:00"/>
    <x v="2"/>
    <x v="2"/>
    <x v="0"/>
    <s v="Gaston"/>
    <x v="41"/>
    <n v="1800"/>
  </r>
  <r>
    <d v="2010-01-23T00:00:00"/>
    <x v="0"/>
    <x v="1"/>
    <x v="0"/>
    <s v="Gaston"/>
    <x v="42"/>
    <n v="3200"/>
  </r>
  <r>
    <d v="2010-01-21T00:00:00"/>
    <x v="1"/>
    <x v="1"/>
    <x v="2"/>
    <s v="Transeurope"/>
    <x v="17"/>
    <n v="1800"/>
  </r>
  <r>
    <d v="2010-01-19T00:00:00"/>
    <x v="1"/>
    <x v="1"/>
    <x v="2"/>
    <s v="Gaston"/>
    <x v="31"/>
    <n v="1500"/>
  </r>
  <r>
    <d v="2010-01-17T00:00:00"/>
    <x v="0"/>
    <x v="1"/>
    <x v="2"/>
    <s v="Transeurope"/>
    <x v="4"/>
    <n v="2600"/>
  </r>
  <r>
    <d v="2010-01-15T00:00:00"/>
    <x v="0"/>
    <x v="1"/>
    <x v="0"/>
    <s v="Transeurope"/>
    <x v="40"/>
    <n v="2600"/>
  </r>
  <r>
    <d v="2010-01-13T00:00:00"/>
    <x v="0"/>
    <x v="1"/>
    <x v="0"/>
    <s v="Gaston"/>
    <x v="14"/>
    <n v="3400"/>
  </r>
  <r>
    <d v="2010-01-11T00:00:00"/>
    <x v="0"/>
    <x v="2"/>
    <x v="2"/>
    <s v="Gaston"/>
    <x v="36"/>
    <n v="1600"/>
  </r>
  <r>
    <d v="2010-01-09T00:00:00"/>
    <x v="2"/>
    <x v="0"/>
    <x v="1"/>
    <s v="Gaston"/>
    <x v="2"/>
    <n v="2400"/>
  </r>
  <r>
    <d v="2010-01-07T00:00:00"/>
    <x v="0"/>
    <x v="2"/>
    <x v="2"/>
    <s v="Gaston"/>
    <x v="21"/>
    <n v="2200"/>
  </r>
  <r>
    <d v="2010-01-05T00:00:00"/>
    <x v="2"/>
    <x v="0"/>
    <x v="1"/>
    <s v="Transeurope"/>
    <x v="43"/>
    <n v="4400"/>
  </r>
  <r>
    <d v="2010-01-03T00:00:00"/>
    <x v="2"/>
    <x v="1"/>
    <x v="1"/>
    <s v="Secureroad"/>
    <x v="23"/>
    <n v="2200"/>
  </r>
  <r>
    <d v="2010-01-01T00:00:00"/>
    <x v="2"/>
    <x v="1"/>
    <x v="0"/>
    <s v="Transeurope"/>
    <x v="32"/>
    <n v="31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J24:BC26" firstHeaderRow="1" firstDataRow="2" firstDataCol="1"/>
  <pivotFields count="7">
    <pivotField numFmtId="14" showAll="0"/>
    <pivotField showAll="0">
      <items count="4">
        <item x="0"/>
        <item x="2"/>
        <item x="1"/>
        <item t="default"/>
      </items>
    </pivotField>
    <pivotField showAll="0">
      <items count="4">
        <item x="1"/>
        <item x="2"/>
        <item x="0"/>
        <item t="default"/>
      </items>
    </pivotField>
    <pivotField multipleItemSelectionAllowed="1" showAll="0">
      <items count="4">
        <item x="1"/>
        <item x="0"/>
        <item x="2"/>
        <item t="default"/>
      </items>
    </pivotField>
    <pivotField showAll="0"/>
    <pivotField axis="axisCol" dataField="1" showAll="0">
      <items count="45">
        <item x="4"/>
        <item x="8"/>
        <item x="26"/>
        <item x="30"/>
        <item x="25"/>
        <item x="16"/>
        <item x="15"/>
        <item x="39"/>
        <item x="19"/>
        <item x="34"/>
        <item x="17"/>
        <item x="31"/>
        <item x="14"/>
        <item x="5"/>
        <item x="9"/>
        <item x="38"/>
        <item x="6"/>
        <item x="37"/>
        <item x="35"/>
        <item x="7"/>
        <item x="28"/>
        <item x="22"/>
        <item x="21"/>
        <item x="10"/>
        <item x="41"/>
        <item x="42"/>
        <item x="18"/>
        <item x="27"/>
        <item x="32"/>
        <item x="40"/>
        <item x="20"/>
        <item x="0"/>
        <item x="3"/>
        <item x="43"/>
        <item x="36"/>
        <item x="29"/>
        <item x="2"/>
        <item x="33"/>
        <item x="24"/>
        <item x="23"/>
        <item x="12"/>
        <item x="1"/>
        <item x="13"/>
        <item x="11"/>
        <item t="default"/>
      </items>
    </pivotField>
    <pivotField showAll="0"/>
  </pivotFields>
  <rowItems count="1">
    <i/>
  </rowItems>
  <colFields count="1">
    <field x="5"/>
  </colFields>
  <colItems count="45">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t="grand">
      <x/>
    </i>
  </colItems>
  <dataFields count="1">
    <dataField name="Nombre de Tonnage" fld="5" subtotal="count" baseField="0" baseItem="0"/>
  </dataFields>
  <pivotTableStyleInfo name="PivotStyleLight16" showRowHeaders="1" showColHeaders="1" showRowStripes="0" showColStripes="0" showLastColumn="1"/>
</pivotTableDefinition>
</file>

<file path=xl/tables/table1.xml><?xml version="1.0" encoding="utf-8"?>
<table xmlns="http://schemas.openxmlformats.org/spreadsheetml/2006/main" id="1" name="Tableau1" displayName="Tableau1" ref="A1:G3" totalsRowShown="0">
  <autoFilter ref="A1:G3"/>
  <tableColumns count="7">
    <tableColumn id="1" name="Date" dataDxfId="0"/>
    <tableColumn id="2" name="Origine"/>
    <tableColumn id="3" name="Destination"/>
    <tableColumn id="4" name="Produit"/>
    <tableColumn id="5" name="Transporteur"/>
    <tableColumn id="6" name="Tonnage"/>
    <tableColumn id="7" name="Coût de Transport"/>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dimension ref="I2:J4"/>
  <sheetViews>
    <sheetView workbookViewId="0">
      <selection activeCell="J15" sqref="J15"/>
    </sheetView>
  </sheetViews>
  <sheetFormatPr baseColWidth="10" defaultColWidth="11.453125" defaultRowHeight="12.5"/>
  <cols>
    <col min="1" max="9" width="11.453125" style="47"/>
    <col min="10" max="10" width="20.81640625" style="47" customWidth="1"/>
    <col min="11" max="16384" width="11.453125" style="47"/>
  </cols>
  <sheetData>
    <row r="2" spans="9:10">
      <c r="I2" s="47" t="s">
        <v>56</v>
      </c>
      <c r="J2" s="49" t="s">
        <v>62</v>
      </c>
    </row>
    <row r="4" spans="9:10">
      <c r="I4" s="47" t="s">
        <v>57</v>
      </c>
      <c r="J4" s="48"/>
    </row>
  </sheetData>
  <pageMargins left="0.78740157499999996" right="0.78740157499999996" top="0.984251969" bottom="0.984251969" header="0.4921259845" footer="0.4921259845"/>
  <headerFooter alignWithMargins="0"/>
  <drawing r:id="rId1"/>
</worksheet>
</file>

<file path=xl/worksheets/sheet2.xml><?xml version="1.0" encoding="utf-8"?>
<worksheet xmlns="http://schemas.openxmlformats.org/spreadsheetml/2006/main" xmlns:r="http://schemas.openxmlformats.org/officeDocument/2006/relationships">
  <dimension ref="A1:I29"/>
  <sheetViews>
    <sheetView workbookViewId="0">
      <selection activeCell="G7" sqref="G7"/>
    </sheetView>
  </sheetViews>
  <sheetFormatPr baseColWidth="10" defaultRowHeight="12.5"/>
  <cols>
    <col min="1" max="1" width="39.54296875" bestFit="1" customWidth="1"/>
    <col min="2" max="2" width="15.7265625" customWidth="1"/>
    <col min="4" max="4" width="13.453125" bestFit="1" customWidth="1"/>
  </cols>
  <sheetData>
    <row r="1" spans="1:9">
      <c r="I1" s="1"/>
    </row>
    <row r="2" spans="1:9" ht="13" thickBot="1"/>
    <row r="3" spans="1:9" ht="25.5" thickBot="1">
      <c r="B3" s="2" t="s">
        <v>0</v>
      </c>
      <c r="C3" s="61" t="s">
        <v>1</v>
      </c>
      <c r="D3" s="62"/>
      <c r="E3" s="61" t="s">
        <v>2</v>
      </c>
      <c r="F3" s="62"/>
      <c r="G3" s="61" t="s">
        <v>3</v>
      </c>
      <c r="H3" s="62"/>
    </row>
    <row r="4" spans="1:9" ht="13" thickBot="1">
      <c r="A4" s="3" t="s">
        <v>4</v>
      </c>
      <c r="B4" s="2"/>
      <c r="C4" s="4" t="s">
        <v>5</v>
      </c>
      <c r="D4" s="5" t="s">
        <v>6</v>
      </c>
      <c r="E4" s="6" t="s">
        <v>5</v>
      </c>
      <c r="F4" s="7">
        <v>12.5</v>
      </c>
      <c r="G4" s="8" t="s">
        <v>5</v>
      </c>
      <c r="H4" s="7">
        <v>15</v>
      </c>
    </row>
    <row r="5" spans="1:9">
      <c r="A5" s="9" t="s">
        <v>58</v>
      </c>
      <c r="B5" s="10">
        <v>41</v>
      </c>
      <c r="C5" s="11">
        <v>35</v>
      </c>
      <c r="D5" s="12" t="s">
        <v>6</v>
      </c>
      <c r="E5" s="13">
        <f>IF(B5="","",MIN(B5,45)-MIN(B5,35))</f>
        <v>6</v>
      </c>
      <c r="F5" s="14">
        <f>E5*12.5</f>
        <v>75</v>
      </c>
      <c r="G5" s="13">
        <f>B5-(C5+E5)</f>
        <v>0</v>
      </c>
      <c r="H5" s="14">
        <f>G5*15</f>
        <v>0</v>
      </c>
    </row>
    <row r="6" spans="1:9">
      <c r="A6" s="15" t="s">
        <v>59</v>
      </c>
      <c r="B6" s="16">
        <v>36</v>
      </c>
      <c r="C6" s="17">
        <v>35</v>
      </c>
      <c r="D6" s="18" t="s">
        <v>6</v>
      </c>
      <c r="E6" s="13">
        <f t="shared" ref="E6:E8" si="0">IF(B6="","",MIN(B6,45)-MIN(B6,35))</f>
        <v>1</v>
      </c>
      <c r="F6" s="14">
        <f t="shared" ref="F6:F9" si="1">E6*12.5</f>
        <v>12.5</v>
      </c>
      <c r="G6" s="13">
        <f t="shared" ref="G6:G9" si="2">B6-(C6+E6)</f>
        <v>0</v>
      </c>
      <c r="H6" s="14">
        <f t="shared" ref="H6:H9" si="3">G6*15</f>
        <v>0</v>
      </c>
    </row>
    <row r="7" spans="1:9">
      <c r="A7" s="15" t="s">
        <v>60</v>
      </c>
      <c r="B7" s="16">
        <v>54</v>
      </c>
      <c r="C7" s="17">
        <v>35</v>
      </c>
      <c r="D7" s="18" t="s">
        <v>6</v>
      </c>
      <c r="E7" s="13">
        <f t="shared" si="0"/>
        <v>10</v>
      </c>
      <c r="F7" s="14">
        <f t="shared" si="1"/>
        <v>125</v>
      </c>
      <c r="G7" s="13">
        <f t="shared" si="2"/>
        <v>9</v>
      </c>
      <c r="H7" s="14">
        <f t="shared" si="3"/>
        <v>135</v>
      </c>
    </row>
    <row r="8" spans="1:9">
      <c r="A8" s="15" t="s">
        <v>61</v>
      </c>
      <c r="B8" s="16">
        <v>36</v>
      </c>
      <c r="C8" s="17">
        <v>35</v>
      </c>
      <c r="D8" s="18" t="s">
        <v>6</v>
      </c>
      <c r="E8" s="13">
        <f t="shared" si="0"/>
        <v>1</v>
      </c>
      <c r="F8" s="14">
        <f t="shared" si="1"/>
        <v>12.5</v>
      </c>
      <c r="G8" s="13">
        <f t="shared" si="2"/>
        <v>0</v>
      </c>
      <c r="H8" s="14">
        <f t="shared" si="3"/>
        <v>0</v>
      </c>
    </row>
    <row r="9" spans="1:9" ht="13" thickBot="1">
      <c r="A9" s="19"/>
      <c r="B9" s="20"/>
      <c r="C9" s="21"/>
      <c r="D9" s="22"/>
      <c r="E9" s="13">
        <f>IF(B9="",0,MIN(B9,45)-MIN(B9,35))</f>
        <v>0</v>
      </c>
      <c r="F9" s="14">
        <f t="shared" si="1"/>
        <v>0</v>
      </c>
      <c r="G9" s="13">
        <f t="shared" si="2"/>
        <v>0</v>
      </c>
      <c r="H9" s="14">
        <f t="shared" si="3"/>
        <v>0</v>
      </c>
    </row>
    <row r="10" spans="1:9" ht="16" thickBot="1">
      <c r="A10" s="23" t="s">
        <v>7</v>
      </c>
      <c r="B10" s="24"/>
      <c r="C10" s="25"/>
      <c r="D10" s="26">
        <v>1800</v>
      </c>
      <c r="E10" s="27"/>
      <c r="F10" s="28">
        <f>SUM(F4:F9)</f>
        <v>237.5</v>
      </c>
      <c r="G10" s="27"/>
      <c r="H10" s="28">
        <f>SUM(H4:H9)</f>
        <v>150</v>
      </c>
    </row>
    <row r="12" spans="1:9" ht="13" thickBot="1">
      <c r="E12" s="1"/>
      <c r="F12" s="1"/>
      <c r="G12" s="1"/>
    </row>
    <row r="13" spans="1:9" ht="16" thickBot="1">
      <c r="A13" s="29" t="s">
        <v>10</v>
      </c>
      <c r="B13" s="30">
        <f>SUM(D10,F10,H10)</f>
        <v>2187.5</v>
      </c>
      <c r="E13" s="1"/>
      <c r="F13" s="1"/>
      <c r="G13" s="1"/>
    </row>
    <row r="14" spans="1:9" ht="16" thickBot="1">
      <c r="A14" s="29" t="s">
        <v>8</v>
      </c>
      <c r="B14" s="30">
        <f>B13*0.1</f>
        <v>218.75</v>
      </c>
      <c r="E14" s="1"/>
      <c r="F14" s="1"/>
      <c r="G14" s="1"/>
    </row>
    <row r="15" spans="1:9" ht="16" thickBot="1">
      <c r="A15" s="29" t="s">
        <v>9</v>
      </c>
      <c r="B15" s="30">
        <f>SUM(B13:B14)</f>
        <v>2406.25</v>
      </c>
      <c r="E15" s="1"/>
      <c r="F15" s="1"/>
      <c r="G15" s="1"/>
      <c r="H15" s="31"/>
    </row>
    <row r="16" spans="1:9">
      <c r="E16" s="1"/>
      <c r="F16" s="1"/>
      <c r="G16" s="1"/>
      <c r="H16" s="32"/>
    </row>
    <row r="17" spans="5:8">
      <c r="E17" s="33"/>
      <c r="F17" s="33"/>
      <c r="G17" s="33"/>
      <c r="H17" s="32"/>
    </row>
    <row r="19" spans="5:8">
      <c r="E19" s="33"/>
      <c r="F19" s="33"/>
      <c r="G19" s="33"/>
    </row>
    <row r="20" spans="5:8">
      <c r="E20" s="1"/>
      <c r="F20" s="1"/>
      <c r="G20" s="1"/>
    </row>
    <row r="21" spans="5:8">
      <c r="E21" s="1"/>
      <c r="F21" s="1"/>
      <c r="G21" s="1"/>
    </row>
    <row r="24" spans="5:8">
      <c r="E24" s="33"/>
      <c r="F24" s="33"/>
      <c r="G24" s="33"/>
    </row>
    <row r="26" spans="5:8">
      <c r="E26" s="1"/>
      <c r="F26" s="1"/>
      <c r="G26" s="1"/>
    </row>
    <row r="29" spans="5:8">
      <c r="E29" s="33"/>
      <c r="F29" s="33"/>
      <c r="G29" s="33"/>
    </row>
  </sheetData>
  <mergeCells count="3">
    <mergeCell ref="C3:D3"/>
    <mergeCell ref="G3:H3"/>
    <mergeCell ref="E3:F3"/>
  </mergeCells>
  <phoneticPr fontId="30" type="noConversion"/>
  <pageMargins left="0.78740157499999996" right="0.78740157499999996" top="0.984251969" bottom="0.984251969" header="0.4921259845" footer="0.4921259845"/>
  <pageSetup paperSize="9" orientation="landscape" horizontalDpi="4294967293" verticalDpi="0"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I12"/>
  <sheetViews>
    <sheetView workbookViewId="0">
      <selection activeCell="I3" sqref="I3"/>
    </sheetView>
  </sheetViews>
  <sheetFormatPr baseColWidth="10" defaultRowHeight="12.5"/>
  <cols>
    <col min="3" max="3" width="24" customWidth="1"/>
    <col min="8" max="8" width="12.54296875" customWidth="1"/>
  </cols>
  <sheetData>
    <row r="1" spans="1:9" ht="26">
      <c r="A1" s="34" t="s">
        <v>11</v>
      </c>
      <c r="B1" s="35">
        <v>5000</v>
      </c>
      <c r="C1" s="35">
        <v>20000</v>
      </c>
      <c r="D1" s="35">
        <v>100000</v>
      </c>
      <c r="H1" s="36" t="s">
        <v>12</v>
      </c>
      <c r="I1" s="37">
        <v>2</v>
      </c>
    </row>
    <row r="2" spans="1:9">
      <c r="A2" s="38">
        <v>3</v>
      </c>
      <c r="B2" s="39">
        <v>0.376</v>
      </c>
      <c r="C2" s="38">
        <v>0.22500000000000001</v>
      </c>
      <c r="D2" s="39">
        <v>0.26300000000000001</v>
      </c>
      <c r="E2">
        <v>758</v>
      </c>
      <c r="H2" s="40" t="s">
        <v>14</v>
      </c>
      <c r="I2" s="41">
        <v>6000</v>
      </c>
    </row>
    <row r="3" spans="1:9" ht="13" thickBot="1">
      <c r="A3" s="38">
        <v>4</v>
      </c>
      <c r="B3" s="39">
        <v>0.45300000000000001</v>
      </c>
      <c r="C3" s="38">
        <v>0.254</v>
      </c>
      <c r="D3" s="39">
        <v>0.30399999999999999</v>
      </c>
      <c r="E3">
        <v>998</v>
      </c>
      <c r="H3" s="42" t="s">
        <v>13</v>
      </c>
      <c r="I3" s="43">
        <f>(I2*INDEX(B2:D12,MATCH(MAX(3,I1),A2:A12,1),MATCH(MAX(5000,I2),B1:D1,1)+1))+VLOOKUP(MAX(3,I1),A2:E12,5,0)</f>
        <v>2108</v>
      </c>
    </row>
    <row r="4" spans="1:9">
      <c r="A4" s="38">
        <v>5</v>
      </c>
      <c r="B4" s="39">
        <v>0.498</v>
      </c>
      <c r="C4" s="38">
        <v>0.27800000000000002</v>
      </c>
      <c r="D4" s="39">
        <v>0.33300000000000002</v>
      </c>
      <c r="E4">
        <v>1100</v>
      </c>
    </row>
    <row r="5" spans="1:9">
      <c r="A5" s="38">
        <v>6</v>
      </c>
      <c r="B5" s="39">
        <v>0.52100000000000002</v>
      </c>
      <c r="C5" s="38">
        <v>0.29299999999999998</v>
      </c>
      <c r="D5" s="39">
        <v>0.35</v>
      </c>
      <c r="E5">
        <v>1140</v>
      </c>
    </row>
    <row r="6" spans="1:9">
      <c r="A6" s="38">
        <v>7</v>
      </c>
      <c r="B6" s="39">
        <v>0.54500000000000004</v>
      </c>
      <c r="C6" s="38">
        <v>0.309</v>
      </c>
      <c r="D6" s="39">
        <v>0.36799999999999999</v>
      </c>
      <c r="E6">
        <v>1180</v>
      </c>
    </row>
    <row r="7" spans="1:9">
      <c r="A7" s="38">
        <v>8</v>
      </c>
      <c r="B7" s="39">
        <v>0.57499999999999996</v>
      </c>
      <c r="C7" s="38">
        <v>0.32800000000000001</v>
      </c>
      <c r="D7" s="39">
        <v>0.39</v>
      </c>
      <c r="E7">
        <v>1238</v>
      </c>
    </row>
    <row r="8" spans="1:9">
      <c r="A8" s="38">
        <v>9</v>
      </c>
      <c r="B8" s="39">
        <v>0.59</v>
      </c>
      <c r="C8" s="38">
        <v>0.34200000000000003</v>
      </c>
      <c r="D8" s="39">
        <v>0.40400000000000003</v>
      </c>
      <c r="E8">
        <v>1240</v>
      </c>
    </row>
    <row r="9" spans="1:9">
      <c r="A9" s="38">
        <v>10</v>
      </c>
      <c r="B9" s="39">
        <v>0.621</v>
      </c>
      <c r="C9" s="38">
        <v>0.36399999999999999</v>
      </c>
      <c r="D9" s="39">
        <v>0.42799999999999999</v>
      </c>
      <c r="E9">
        <v>1283</v>
      </c>
    </row>
    <row r="10" spans="1:9">
      <c r="A10" s="38">
        <v>11</v>
      </c>
      <c r="B10" s="39">
        <v>0.63300000000000001</v>
      </c>
      <c r="C10" s="38">
        <v>0.38100000000000001</v>
      </c>
      <c r="D10" s="39">
        <v>0.44400000000000001</v>
      </c>
      <c r="E10">
        <v>1260</v>
      </c>
    </row>
    <row r="11" spans="1:9">
      <c r="A11" s="38">
        <v>12</v>
      </c>
      <c r="B11" s="39">
        <v>0.66600000000000004</v>
      </c>
      <c r="C11" s="38">
        <v>0.39700000000000002</v>
      </c>
      <c r="D11" s="39">
        <v>0.46400000000000002</v>
      </c>
      <c r="E11">
        <v>1343</v>
      </c>
    </row>
    <row r="12" spans="1:9">
      <c r="A12" s="38">
        <v>13</v>
      </c>
      <c r="B12" s="39">
        <v>0.67700000000000005</v>
      </c>
      <c r="C12" s="38">
        <v>0.41199999999999998</v>
      </c>
      <c r="D12" s="39">
        <v>0.47799999999999998</v>
      </c>
      <c r="E12">
        <v>1323</v>
      </c>
    </row>
  </sheetData>
  <phoneticPr fontId="30" type="noConversion"/>
  <conditionalFormatting sqref="A1:D12">
    <cfRule type="expression" dxfId="2" priority="1" stopIfTrue="1">
      <formula>MOD(ROW(),2)&lt;&gt;0</formula>
    </cfRule>
    <cfRule type="expression" dxfId="1" priority="2" stopIfTrue="1">
      <formula>MOD(ROW(),2)=0</formula>
    </cfRule>
  </conditionalFormatting>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4.xml><?xml version="1.0" encoding="utf-8"?>
<worksheet xmlns="http://schemas.openxmlformats.org/spreadsheetml/2006/main" xmlns:r="http://schemas.openxmlformats.org/officeDocument/2006/relationships">
  <dimension ref="A1:H41"/>
  <sheetViews>
    <sheetView topLeftCell="C1" workbookViewId="0">
      <selection activeCell="E2" sqref="E2"/>
    </sheetView>
  </sheetViews>
  <sheetFormatPr baseColWidth="10" defaultRowHeight="12.5"/>
  <cols>
    <col min="1" max="1" width="21.7265625" bestFit="1" customWidth="1"/>
    <col min="2" max="2" width="19.90625" customWidth="1"/>
    <col min="4" max="4" width="29.7265625" bestFit="1" customWidth="1"/>
    <col min="5" max="8" width="21.7265625" customWidth="1"/>
  </cols>
  <sheetData>
    <row r="1" spans="1:8" ht="13">
      <c r="A1" s="46" t="s">
        <v>15</v>
      </c>
      <c r="B1" s="46" t="s">
        <v>20</v>
      </c>
      <c r="E1" s="45" t="s">
        <v>18</v>
      </c>
      <c r="F1" s="45" t="s">
        <v>16</v>
      </c>
      <c r="G1" s="45" t="s">
        <v>17</v>
      </c>
      <c r="H1" s="45" t="s">
        <v>19</v>
      </c>
    </row>
    <row r="2" spans="1:8">
      <c r="A2" t="s">
        <v>16</v>
      </c>
      <c r="B2" s="52">
        <v>40179</v>
      </c>
      <c r="C2">
        <f>WEEKDAY(B2,2)</f>
        <v>5</v>
      </c>
      <c r="D2" t="s">
        <v>21</v>
      </c>
      <c r="E2" s="51">
        <f>SUMPRODUCT(--($A$2:$A$41=E$1)*(WEEKDAY($B$2:$B$41,2)&gt;=6))</f>
        <v>2</v>
      </c>
      <c r="F2" s="51">
        <f t="shared" ref="F2:H2" si="0">SUMPRODUCT(--($A$2:$A$41=F$1)*(WEEKDAY($B$2:$B$41,2)&gt;=6))</f>
        <v>4</v>
      </c>
      <c r="G2" s="51">
        <f t="shared" si="0"/>
        <v>5</v>
      </c>
      <c r="H2" s="51">
        <f t="shared" si="0"/>
        <v>3</v>
      </c>
    </row>
    <row r="3" spans="1:8">
      <c r="A3" t="s">
        <v>19</v>
      </c>
      <c r="B3" s="52">
        <v>40179</v>
      </c>
      <c r="C3">
        <f t="shared" ref="C3:C41" si="1">WEEKDAY(B3,2)</f>
        <v>5</v>
      </c>
    </row>
    <row r="4" spans="1:8">
      <c r="A4" t="s">
        <v>17</v>
      </c>
      <c r="B4" s="52">
        <v>40181</v>
      </c>
      <c r="C4">
        <f t="shared" si="1"/>
        <v>7</v>
      </c>
    </row>
    <row r="5" spans="1:8">
      <c r="A5" t="s">
        <v>17</v>
      </c>
      <c r="B5" s="52">
        <v>40182</v>
      </c>
      <c r="C5">
        <f t="shared" si="1"/>
        <v>1</v>
      </c>
    </row>
    <row r="6" spans="1:8">
      <c r="A6" t="s">
        <v>18</v>
      </c>
      <c r="B6" s="52">
        <v>40183</v>
      </c>
      <c r="C6">
        <f t="shared" si="1"/>
        <v>2</v>
      </c>
    </row>
    <row r="7" spans="1:8">
      <c r="A7" t="s">
        <v>19</v>
      </c>
      <c r="B7" s="52">
        <v>40188</v>
      </c>
      <c r="C7">
        <f t="shared" si="1"/>
        <v>7</v>
      </c>
    </row>
    <row r="8" spans="1:8">
      <c r="A8" t="s">
        <v>19</v>
      </c>
      <c r="B8" s="52">
        <v>40210</v>
      </c>
      <c r="C8">
        <f t="shared" si="1"/>
        <v>1</v>
      </c>
    </row>
    <row r="9" spans="1:8">
      <c r="A9" t="s">
        <v>17</v>
      </c>
      <c r="B9" s="52">
        <v>40216</v>
      </c>
      <c r="C9">
        <f t="shared" si="1"/>
        <v>7</v>
      </c>
    </row>
    <row r="10" spans="1:8">
      <c r="A10" t="s">
        <v>19</v>
      </c>
      <c r="B10" s="52">
        <v>40224</v>
      </c>
      <c r="C10">
        <f t="shared" si="1"/>
        <v>1</v>
      </c>
    </row>
    <row r="11" spans="1:8">
      <c r="A11" t="s">
        <v>18</v>
      </c>
      <c r="B11" s="52">
        <v>40232</v>
      </c>
      <c r="C11">
        <f t="shared" si="1"/>
        <v>2</v>
      </c>
    </row>
    <row r="12" spans="1:8">
      <c r="A12" t="s">
        <v>16</v>
      </c>
      <c r="B12" s="52">
        <v>40253</v>
      </c>
      <c r="C12">
        <f t="shared" si="1"/>
        <v>2</v>
      </c>
    </row>
    <row r="13" spans="1:8">
      <c r="A13" t="s">
        <v>16</v>
      </c>
      <c r="B13" s="52">
        <v>40254</v>
      </c>
      <c r="C13">
        <f t="shared" si="1"/>
        <v>3</v>
      </c>
    </row>
    <row r="14" spans="1:8">
      <c r="A14" t="s">
        <v>16</v>
      </c>
      <c r="B14" s="52">
        <v>40272</v>
      </c>
      <c r="C14">
        <f t="shared" si="1"/>
        <v>7</v>
      </c>
    </row>
    <row r="15" spans="1:8">
      <c r="A15" t="s">
        <v>19</v>
      </c>
      <c r="B15" s="52">
        <v>40276</v>
      </c>
      <c r="C15">
        <f t="shared" si="1"/>
        <v>4</v>
      </c>
    </row>
    <row r="16" spans="1:8">
      <c r="A16" t="s">
        <v>16</v>
      </c>
      <c r="B16" s="52">
        <v>40290</v>
      </c>
      <c r="C16">
        <f t="shared" si="1"/>
        <v>4</v>
      </c>
    </row>
    <row r="17" spans="1:3">
      <c r="A17" t="s">
        <v>17</v>
      </c>
      <c r="B17" s="52">
        <v>40296</v>
      </c>
      <c r="C17">
        <f t="shared" si="1"/>
        <v>3</v>
      </c>
    </row>
    <row r="18" spans="1:3">
      <c r="A18" t="s">
        <v>18</v>
      </c>
      <c r="B18" s="52">
        <v>40298</v>
      </c>
      <c r="C18">
        <f t="shared" si="1"/>
        <v>5</v>
      </c>
    </row>
    <row r="19" spans="1:3">
      <c r="A19" t="s">
        <v>17</v>
      </c>
      <c r="B19" s="52">
        <v>40299</v>
      </c>
      <c r="C19">
        <f t="shared" si="1"/>
        <v>6</v>
      </c>
    </row>
    <row r="20" spans="1:3">
      <c r="A20" t="s">
        <v>18</v>
      </c>
      <c r="B20" s="52">
        <v>40321</v>
      </c>
      <c r="C20">
        <f t="shared" si="1"/>
        <v>7</v>
      </c>
    </row>
    <row r="21" spans="1:3">
      <c r="A21" t="s">
        <v>16</v>
      </c>
      <c r="B21" s="52">
        <v>40327</v>
      </c>
      <c r="C21">
        <f t="shared" si="1"/>
        <v>6</v>
      </c>
    </row>
    <row r="22" spans="1:3">
      <c r="A22" t="s">
        <v>19</v>
      </c>
      <c r="B22" s="52">
        <v>40332</v>
      </c>
      <c r="C22">
        <f t="shared" si="1"/>
        <v>4</v>
      </c>
    </row>
    <row r="23" spans="1:3">
      <c r="A23" t="s">
        <v>17</v>
      </c>
      <c r="B23" s="52">
        <v>40342</v>
      </c>
      <c r="C23">
        <f t="shared" si="1"/>
        <v>7</v>
      </c>
    </row>
    <row r="24" spans="1:3">
      <c r="A24" t="s">
        <v>16</v>
      </c>
      <c r="B24" s="52">
        <v>40364</v>
      </c>
      <c r="C24">
        <f t="shared" si="1"/>
        <v>1</v>
      </c>
    </row>
    <row r="25" spans="1:3">
      <c r="A25" t="s">
        <v>18</v>
      </c>
      <c r="B25" s="52">
        <v>40364</v>
      </c>
      <c r="C25">
        <f t="shared" si="1"/>
        <v>1</v>
      </c>
    </row>
    <row r="26" spans="1:3">
      <c r="A26" t="s">
        <v>16</v>
      </c>
      <c r="B26" s="52">
        <v>40368</v>
      </c>
      <c r="C26">
        <f t="shared" si="1"/>
        <v>5</v>
      </c>
    </row>
    <row r="27" spans="1:3">
      <c r="A27" t="s">
        <v>17</v>
      </c>
      <c r="B27" s="52">
        <v>40386</v>
      </c>
      <c r="C27">
        <f t="shared" si="1"/>
        <v>2</v>
      </c>
    </row>
    <row r="28" spans="1:3">
      <c r="A28" t="s">
        <v>18</v>
      </c>
      <c r="B28" s="52">
        <v>40400</v>
      </c>
      <c r="C28">
        <f t="shared" si="1"/>
        <v>2</v>
      </c>
    </row>
    <row r="29" spans="1:3">
      <c r="A29" t="s">
        <v>19</v>
      </c>
      <c r="B29" s="52">
        <v>40401</v>
      </c>
      <c r="C29">
        <f t="shared" si="1"/>
        <v>3</v>
      </c>
    </row>
    <row r="30" spans="1:3">
      <c r="A30" t="s">
        <v>16</v>
      </c>
      <c r="B30" s="52">
        <v>40405</v>
      </c>
      <c r="C30">
        <f t="shared" si="1"/>
        <v>7</v>
      </c>
    </row>
    <row r="31" spans="1:3">
      <c r="A31" t="s">
        <v>19</v>
      </c>
      <c r="B31" s="52">
        <v>40406</v>
      </c>
      <c r="C31">
        <f t="shared" si="1"/>
        <v>1</v>
      </c>
    </row>
    <row r="32" spans="1:3">
      <c r="A32" t="s">
        <v>19</v>
      </c>
      <c r="B32" s="52">
        <v>40412</v>
      </c>
      <c r="C32">
        <f t="shared" si="1"/>
        <v>7</v>
      </c>
    </row>
    <row r="33" spans="1:3">
      <c r="A33" t="s">
        <v>18</v>
      </c>
      <c r="B33" s="52">
        <v>40418</v>
      </c>
      <c r="C33">
        <f t="shared" si="1"/>
        <v>6</v>
      </c>
    </row>
    <row r="34" spans="1:3">
      <c r="A34" t="s">
        <v>16</v>
      </c>
      <c r="B34" s="52">
        <v>40424</v>
      </c>
      <c r="C34">
        <f t="shared" si="1"/>
        <v>5</v>
      </c>
    </row>
    <row r="35" spans="1:3">
      <c r="A35" t="s">
        <v>16</v>
      </c>
      <c r="B35" s="52">
        <v>40430</v>
      </c>
      <c r="C35">
        <f t="shared" si="1"/>
        <v>4</v>
      </c>
    </row>
    <row r="36" spans="1:3">
      <c r="A36" t="s">
        <v>19</v>
      </c>
      <c r="B36" s="52">
        <v>40440</v>
      </c>
      <c r="C36">
        <f t="shared" si="1"/>
        <v>7</v>
      </c>
    </row>
    <row r="37" spans="1:3">
      <c r="A37" t="s">
        <v>17</v>
      </c>
      <c r="B37" s="52">
        <v>40475</v>
      </c>
      <c r="C37">
        <f t="shared" si="1"/>
        <v>7</v>
      </c>
    </row>
    <row r="38" spans="1:3">
      <c r="A38" t="s">
        <v>17</v>
      </c>
      <c r="B38" s="52">
        <v>40476</v>
      </c>
      <c r="C38">
        <f t="shared" si="1"/>
        <v>1</v>
      </c>
    </row>
    <row r="39" spans="1:3">
      <c r="A39" t="s">
        <v>16</v>
      </c>
      <c r="B39" s="52">
        <v>40483</v>
      </c>
      <c r="C39">
        <f t="shared" si="1"/>
        <v>1</v>
      </c>
    </row>
    <row r="40" spans="1:3">
      <c r="A40" t="s">
        <v>17</v>
      </c>
      <c r="B40" s="52">
        <v>40512</v>
      </c>
      <c r="C40">
        <f t="shared" si="1"/>
        <v>2</v>
      </c>
    </row>
    <row r="41" spans="1:3">
      <c r="A41" t="s">
        <v>16</v>
      </c>
      <c r="B41" s="52">
        <v>40537</v>
      </c>
      <c r="C41">
        <f t="shared" si="1"/>
        <v>6</v>
      </c>
    </row>
  </sheetData>
  <phoneticPr fontId="30" type="noConversion"/>
  <pageMargins left="0.78740157499999996" right="0.78740157499999996" top="0.984251969" bottom="0.984251969" header="0.4921259845" footer="0.4921259845"/>
  <headerFooter alignWithMargins="0"/>
  <drawing r:id="rId1"/>
</worksheet>
</file>

<file path=xl/worksheets/sheet5.xml><?xml version="1.0" encoding="utf-8"?>
<worksheet xmlns="http://schemas.openxmlformats.org/spreadsheetml/2006/main" xmlns:r="http://schemas.openxmlformats.org/officeDocument/2006/relationships">
  <dimension ref="A1:G3"/>
  <sheetViews>
    <sheetView workbookViewId="0">
      <selection sqref="A1:G3"/>
    </sheetView>
  </sheetViews>
  <sheetFormatPr baseColWidth="10" defaultRowHeight="12.5"/>
  <cols>
    <col min="3" max="3" width="11.6328125" customWidth="1"/>
    <col min="5" max="5" width="13.08984375" customWidth="1"/>
    <col min="7" max="7" width="17.453125" customWidth="1"/>
  </cols>
  <sheetData>
    <row r="1" spans="1:7">
      <c r="A1" t="s">
        <v>20</v>
      </c>
      <c r="B1" t="s">
        <v>38</v>
      </c>
      <c r="C1" t="s">
        <v>39</v>
      </c>
      <c r="D1" t="s">
        <v>40</v>
      </c>
      <c r="E1" t="s">
        <v>41</v>
      </c>
      <c r="F1" t="s">
        <v>42</v>
      </c>
      <c r="G1" t="s">
        <v>43</v>
      </c>
    </row>
    <row r="2" spans="1:7">
      <c r="A2" s="44">
        <v>40195</v>
      </c>
      <c r="B2" t="s">
        <v>44</v>
      </c>
      <c r="C2" t="s">
        <v>49</v>
      </c>
      <c r="D2" t="s">
        <v>52</v>
      </c>
      <c r="E2" t="s">
        <v>54</v>
      </c>
      <c r="F2">
        <v>11</v>
      </c>
      <c r="G2">
        <v>2600</v>
      </c>
    </row>
    <row r="3" spans="1:7">
      <c r="A3" s="44">
        <v>40187</v>
      </c>
      <c r="B3" t="s">
        <v>44</v>
      </c>
      <c r="C3" t="s">
        <v>45</v>
      </c>
      <c r="D3" t="s">
        <v>52</v>
      </c>
      <c r="E3" t="s">
        <v>51</v>
      </c>
      <c r="F3">
        <v>11</v>
      </c>
      <c r="G3">
        <v>2400</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dimension ref="A1:BC90"/>
  <sheetViews>
    <sheetView topLeftCell="C1" workbookViewId="0">
      <selection activeCell="R10" sqref="R10"/>
    </sheetView>
  </sheetViews>
  <sheetFormatPr baseColWidth="10" defaultRowHeight="12.5"/>
  <cols>
    <col min="1" max="1" width="10.1796875" bestFit="1" customWidth="1"/>
    <col min="2" max="2" width="9.7265625" bestFit="1" customWidth="1"/>
    <col min="3" max="3" width="10.26953125" bestFit="1" customWidth="1"/>
    <col min="4" max="4" width="13.81640625" bestFit="1" customWidth="1"/>
    <col min="5" max="5" width="11.26953125" bestFit="1" customWidth="1"/>
    <col min="6" max="6" width="8" bestFit="1" customWidth="1"/>
    <col min="7" max="7" width="15.7265625" bestFit="1" customWidth="1"/>
    <col min="10" max="10" width="18.36328125" customWidth="1"/>
    <col min="11" max="11" width="17.08984375" customWidth="1"/>
    <col min="12" max="12" width="11.08984375" customWidth="1"/>
    <col min="13" max="13" width="10.81640625" customWidth="1"/>
    <col min="14" max="54" width="2.81640625" customWidth="1"/>
    <col min="55" max="55" width="12.08984375" customWidth="1"/>
    <col min="56" max="63" width="2.81640625" customWidth="1"/>
    <col min="64" max="64" width="11.6328125" bestFit="1" customWidth="1"/>
    <col min="65" max="65" width="9.7265625" customWidth="1"/>
    <col min="66" max="82" width="2.81640625" customWidth="1"/>
    <col min="83" max="83" width="13" bestFit="1" customWidth="1"/>
    <col min="84" max="84" width="12.08984375" bestFit="1" customWidth="1"/>
  </cols>
  <sheetData>
    <row r="1" spans="1:14">
      <c r="A1" t="s">
        <v>20</v>
      </c>
      <c r="B1" t="s">
        <v>38</v>
      </c>
      <c r="C1" t="s">
        <v>39</v>
      </c>
      <c r="D1" t="s">
        <v>40</v>
      </c>
      <c r="E1" t="s">
        <v>41</v>
      </c>
      <c r="F1" t="s">
        <v>42</v>
      </c>
      <c r="G1" t="s">
        <v>43</v>
      </c>
      <c r="K1" s="54">
        <v>10</v>
      </c>
      <c r="L1" s="57"/>
      <c r="M1" s="56" t="s">
        <v>69</v>
      </c>
    </row>
    <row r="2" spans="1:14">
      <c r="A2" s="44">
        <v>40179</v>
      </c>
      <c r="B2" t="s">
        <v>44</v>
      </c>
      <c r="C2" t="s">
        <v>45</v>
      </c>
      <c r="D2" t="s">
        <v>46</v>
      </c>
      <c r="E2" t="s">
        <v>47</v>
      </c>
      <c r="F2">
        <v>47</v>
      </c>
      <c r="G2">
        <v>3700</v>
      </c>
      <c r="H2" s="53" t="str">
        <f>B2&amp;C2</f>
        <v>AllemagnePortugal</v>
      </c>
      <c r="K2" s="54">
        <v>20</v>
      </c>
      <c r="L2" s="58">
        <f>SUMPRODUCT(--(F$2:F$90&gt;=K1)*(F$2:F$90&lt;K2))</f>
        <v>20</v>
      </c>
      <c r="M2" s="56" t="s">
        <v>63</v>
      </c>
    </row>
    <row r="3" spans="1:14">
      <c r="A3" s="44">
        <v>40181</v>
      </c>
      <c r="B3" t="s">
        <v>48</v>
      </c>
      <c r="C3" t="s">
        <v>49</v>
      </c>
      <c r="D3" t="s">
        <v>50</v>
      </c>
      <c r="E3" t="s">
        <v>51</v>
      </c>
      <c r="F3">
        <v>57</v>
      </c>
      <c r="G3">
        <v>2300</v>
      </c>
      <c r="H3" s="53" t="str">
        <f t="shared" ref="H3:H66" si="0">B3&amp;C3</f>
        <v>HollandeEspagne</v>
      </c>
      <c r="K3" s="54">
        <v>30</v>
      </c>
      <c r="L3" s="58">
        <f t="shared" ref="L3:L7" si="1">SUMPRODUCT(--(F$2:F$90&gt;=K2)*(F$2:F$90&lt;K3))</f>
        <v>23</v>
      </c>
      <c r="M3" s="56" t="s">
        <v>64</v>
      </c>
    </row>
    <row r="4" spans="1:14">
      <c r="A4" s="44">
        <v>40183</v>
      </c>
      <c r="B4" t="s">
        <v>44</v>
      </c>
      <c r="C4" t="s">
        <v>49</v>
      </c>
      <c r="D4" t="s">
        <v>46</v>
      </c>
      <c r="E4" t="s">
        <v>51</v>
      </c>
      <c r="F4">
        <v>52</v>
      </c>
      <c r="G4">
        <v>3000</v>
      </c>
      <c r="H4" s="53" t="str">
        <f t="shared" si="0"/>
        <v>AllemagneEspagne</v>
      </c>
      <c r="K4" s="54">
        <v>40</v>
      </c>
      <c r="L4" s="58">
        <f t="shared" si="1"/>
        <v>14</v>
      </c>
      <c r="M4" s="56" t="s">
        <v>65</v>
      </c>
    </row>
    <row r="5" spans="1:14">
      <c r="A5" s="44">
        <v>40185</v>
      </c>
      <c r="B5" t="s">
        <v>48</v>
      </c>
      <c r="C5" t="s">
        <v>49</v>
      </c>
      <c r="D5" t="s">
        <v>52</v>
      </c>
      <c r="E5" t="s">
        <v>51</v>
      </c>
      <c r="F5">
        <v>48</v>
      </c>
      <c r="G5">
        <v>1400</v>
      </c>
      <c r="H5" s="53" t="str">
        <f t="shared" si="0"/>
        <v>HollandeEspagne</v>
      </c>
      <c r="K5" s="54">
        <v>50</v>
      </c>
      <c r="L5" s="58">
        <f t="shared" si="1"/>
        <v>12</v>
      </c>
      <c r="M5" s="56" t="s">
        <v>66</v>
      </c>
    </row>
    <row r="6" spans="1:14">
      <c r="A6" s="44">
        <v>40187</v>
      </c>
      <c r="B6" t="s">
        <v>44</v>
      </c>
      <c r="C6" t="s">
        <v>45</v>
      </c>
      <c r="D6" t="s">
        <v>52</v>
      </c>
      <c r="E6" t="s">
        <v>51</v>
      </c>
      <c r="F6">
        <v>11</v>
      </c>
      <c r="G6">
        <v>2400</v>
      </c>
      <c r="H6" s="53" t="str">
        <f t="shared" si="0"/>
        <v>AllemagnePortugal</v>
      </c>
      <c r="K6" s="54">
        <v>60</v>
      </c>
      <c r="L6" s="58">
        <f t="shared" si="1"/>
        <v>20</v>
      </c>
      <c r="M6" s="56" t="s">
        <v>67</v>
      </c>
    </row>
    <row r="7" spans="1:14">
      <c r="A7" s="44">
        <v>40189</v>
      </c>
      <c r="B7" t="s">
        <v>53</v>
      </c>
      <c r="C7" t="s">
        <v>49</v>
      </c>
      <c r="D7" t="s">
        <v>52</v>
      </c>
      <c r="E7" t="s">
        <v>54</v>
      </c>
      <c r="F7">
        <v>25</v>
      </c>
      <c r="G7">
        <v>2900</v>
      </c>
      <c r="H7" s="53" t="str">
        <f t="shared" si="0"/>
        <v>DanemarkEspagne</v>
      </c>
      <c r="K7" s="54"/>
      <c r="L7" s="58">
        <f t="shared" si="1"/>
        <v>0</v>
      </c>
      <c r="M7" s="56" t="s">
        <v>68</v>
      </c>
    </row>
    <row r="8" spans="1:14">
      <c r="A8" s="44">
        <v>40191</v>
      </c>
      <c r="B8" t="s">
        <v>53</v>
      </c>
      <c r="C8" t="s">
        <v>55</v>
      </c>
      <c r="D8" t="s">
        <v>50</v>
      </c>
      <c r="E8" t="s">
        <v>51</v>
      </c>
      <c r="F8">
        <v>28</v>
      </c>
      <c r="G8">
        <v>1200</v>
      </c>
      <c r="H8" s="53" t="str">
        <f t="shared" si="0"/>
        <v>DanemarkFrance</v>
      </c>
    </row>
    <row r="9" spans="1:14">
      <c r="A9" s="44">
        <v>40193</v>
      </c>
      <c r="B9" t="s">
        <v>48</v>
      </c>
      <c r="C9" t="s">
        <v>55</v>
      </c>
      <c r="D9" t="s">
        <v>46</v>
      </c>
      <c r="E9" t="s">
        <v>54</v>
      </c>
      <c r="F9">
        <v>31</v>
      </c>
      <c r="G9">
        <v>1800</v>
      </c>
      <c r="H9" s="53" t="str">
        <f t="shared" si="0"/>
        <v>HollandeFrance</v>
      </c>
      <c r="J9" s="65">
        <f>SUMPRODUCT(1/COUNTIF(cold,cold))</f>
        <v>2.9999999999999991</v>
      </c>
    </row>
    <row r="10" spans="1:14">
      <c r="A10" s="44">
        <v>40195</v>
      </c>
      <c r="B10" t="s">
        <v>48</v>
      </c>
      <c r="C10" t="s">
        <v>55</v>
      </c>
      <c r="D10" t="s">
        <v>52</v>
      </c>
      <c r="E10" t="s">
        <v>51</v>
      </c>
      <c r="F10">
        <v>28</v>
      </c>
      <c r="G10">
        <v>1900</v>
      </c>
      <c r="H10" s="53" t="str">
        <f t="shared" si="0"/>
        <v>HollandeFrance</v>
      </c>
      <c r="J10" s="65">
        <f>SUMPRODUCT(1/COUNTIF(colh,colh))</f>
        <v>8.9999999999999929</v>
      </c>
      <c r="K10" s="59" t="str">
        <f t="array" ref="K10">IF(COLUMN(A1)&gt;$J$9,"",INDEX(cold,MIN(IF(COUNTIF($J$10:J10,cold)=0,ROW(cold)-1))))</f>
        <v>Lait 1/2 écrémé</v>
      </c>
      <c r="L10" s="59" t="str">
        <f t="array" ref="L10">IF(COLUMN(B1)&gt;$J$9,"",INDEX(cold,MIN(IF(COUNTIF($J$10:K10,cold)=0,ROW(cold)-1))))</f>
        <v>Crème glacée</v>
      </c>
      <c r="M10" s="59" t="str">
        <f t="array" ref="M10">IF(COLUMN(C1)&gt;$J$9,"",INDEX(cold,MIN(IF(COUNTIF($J$10:L10,cold)=0,ROW(cold)-1))))</f>
        <v>yahourt</v>
      </c>
      <c r="N10" t="str">
        <f t="array" ref="N10">IF(COLUMN(D1)&gt;$J$9,"",INDEX(cold,MIN(IF(COUNTIF($J$10:M10,cold)=0,ROW(cold)-1))))</f>
        <v/>
      </c>
    </row>
    <row r="11" spans="1:14">
      <c r="A11" s="44">
        <v>40197</v>
      </c>
      <c r="B11" t="s">
        <v>44</v>
      </c>
      <c r="C11" t="s">
        <v>55</v>
      </c>
      <c r="D11" t="s">
        <v>46</v>
      </c>
      <c r="E11" t="s">
        <v>51</v>
      </c>
      <c r="F11">
        <v>25</v>
      </c>
      <c r="G11">
        <v>2100</v>
      </c>
      <c r="H11" s="53" t="str">
        <f t="shared" si="0"/>
        <v>AllemagneFrance</v>
      </c>
      <c r="J11" s="60" t="str">
        <f t="array" ref="J11">IF(ROW(A1)&gt;J$10,"",INDEX(colh,MIN(IF(COUNTIF(J$10:J10,colh)=0,ROW(colh)-1))))</f>
        <v>AllemagnePortugal</v>
      </c>
      <c r="K11" s="60">
        <f t="shared" ref="K11:M18" si="2">SUMPRODUCT(--(colh=$J11)*(cold=K$10))</f>
        <v>2</v>
      </c>
      <c r="L11" s="60">
        <f t="shared" si="2"/>
        <v>4</v>
      </c>
      <c r="M11" s="60">
        <f t="shared" si="2"/>
        <v>3</v>
      </c>
    </row>
    <row r="12" spans="1:14">
      <c r="A12" s="44">
        <v>40199</v>
      </c>
      <c r="B12" t="s">
        <v>48</v>
      </c>
      <c r="C12" t="s">
        <v>45</v>
      </c>
      <c r="D12" t="s">
        <v>46</v>
      </c>
      <c r="E12" t="s">
        <v>54</v>
      </c>
      <c r="F12">
        <v>12</v>
      </c>
      <c r="G12">
        <v>2300</v>
      </c>
      <c r="H12" s="53" t="str">
        <f t="shared" si="0"/>
        <v>HollandePortugal</v>
      </c>
      <c r="J12" s="55" t="str">
        <f t="array" ref="J12">IF(ROW(A2)&gt;J$10,"",INDEX(colh,MIN(IF(COUNTIF(J$10:J11,colh)=0,ROW(colh)-1))))</f>
        <v>HollandeEspagne</v>
      </c>
      <c r="K12" s="55">
        <f t="shared" si="2"/>
        <v>5</v>
      </c>
      <c r="L12" s="55">
        <f t="shared" si="2"/>
        <v>2</v>
      </c>
      <c r="M12" s="55">
        <f t="shared" si="2"/>
        <v>9</v>
      </c>
    </row>
    <row r="13" spans="1:14">
      <c r="A13" s="44">
        <v>40201</v>
      </c>
      <c r="B13" t="s">
        <v>48</v>
      </c>
      <c r="C13" t="s">
        <v>55</v>
      </c>
      <c r="D13" t="s">
        <v>52</v>
      </c>
      <c r="E13" t="s">
        <v>47</v>
      </c>
      <c r="F13">
        <v>26</v>
      </c>
      <c r="G13">
        <v>1900</v>
      </c>
      <c r="H13" s="53" t="str">
        <f t="shared" si="0"/>
        <v>HollandeFrance</v>
      </c>
      <c r="J13" s="60" t="str">
        <f t="array" ref="J13">IF(ROW(A3)&gt;J$10,"",INDEX(colh,MIN(IF(COUNTIF(J$10:J12,colh)=0,ROW(colh)-1))))</f>
        <v>AllemagneEspagne</v>
      </c>
      <c r="K13" s="60">
        <f t="shared" si="2"/>
        <v>6</v>
      </c>
      <c r="L13" s="60">
        <f t="shared" si="2"/>
        <v>2</v>
      </c>
      <c r="M13" s="60">
        <f t="shared" si="2"/>
        <v>4</v>
      </c>
    </row>
    <row r="14" spans="1:14">
      <c r="A14" s="44">
        <v>40203</v>
      </c>
      <c r="B14" t="s">
        <v>48</v>
      </c>
      <c r="C14" t="s">
        <v>55</v>
      </c>
      <c r="D14" t="s">
        <v>52</v>
      </c>
      <c r="E14" t="s">
        <v>47</v>
      </c>
      <c r="F14">
        <v>35</v>
      </c>
      <c r="G14">
        <v>2300</v>
      </c>
      <c r="H14" s="53" t="str">
        <f t="shared" si="0"/>
        <v>HollandeFrance</v>
      </c>
      <c r="J14" s="55" t="str">
        <f t="array" ref="J14">IF(ROW(A4)&gt;J$10,"",INDEX(colh,MIN(IF(COUNTIF(J$10:J13,colh)=0,ROW(colh)-1))))</f>
        <v>DanemarkEspagne</v>
      </c>
      <c r="K14" s="55">
        <f t="shared" si="2"/>
        <v>3</v>
      </c>
      <c r="L14" s="55">
        <f t="shared" si="2"/>
        <v>3</v>
      </c>
      <c r="M14" s="55">
        <f t="shared" si="2"/>
        <v>3</v>
      </c>
    </row>
    <row r="15" spans="1:14">
      <c r="A15" s="44">
        <v>40205</v>
      </c>
      <c r="B15" t="s">
        <v>53</v>
      </c>
      <c r="C15" t="s">
        <v>49</v>
      </c>
      <c r="D15" t="s">
        <v>52</v>
      </c>
      <c r="E15" t="s">
        <v>47</v>
      </c>
      <c r="F15">
        <v>59</v>
      </c>
      <c r="G15">
        <v>2800</v>
      </c>
      <c r="H15" s="53" t="str">
        <f t="shared" si="0"/>
        <v>DanemarkEspagne</v>
      </c>
      <c r="J15" s="60" t="str">
        <f t="array" ref="J15">IF(ROW(A5)&gt;J$10,"",INDEX(colh,MIN(IF(COUNTIF(J$10:J14,colh)=0,ROW(colh)-1))))</f>
        <v>DanemarkFrance</v>
      </c>
      <c r="K15" s="60">
        <f t="shared" si="2"/>
        <v>4</v>
      </c>
      <c r="L15" s="60">
        <f t="shared" si="2"/>
        <v>1</v>
      </c>
      <c r="M15" s="60">
        <f t="shared" si="2"/>
        <v>1</v>
      </c>
    </row>
    <row r="16" spans="1:14">
      <c r="A16" s="44">
        <v>40207</v>
      </c>
      <c r="B16" t="s">
        <v>53</v>
      </c>
      <c r="C16" t="s">
        <v>45</v>
      </c>
      <c r="D16" t="s">
        <v>52</v>
      </c>
      <c r="E16" t="s">
        <v>51</v>
      </c>
      <c r="F16">
        <v>56</v>
      </c>
      <c r="G16">
        <v>2900</v>
      </c>
      <c r="H16" s="53" t="str">
        <f t="shared" si="0"/>
        <v>DanemarkPortugal</v>
      </c>
      <c r="J16" s="55" t="str">
        <f t="array" ref="J16">IF(ROW(A6)&gt;J$10,"",INDEX(colh,MIN(IF(COUNTIF(J$10:J15,colh)=0,ROW(colh)-1))))</f>
        <v>HollandeFrance</v>
      </c>
      <c r="K16" s="55">
        <f t="shared" si="2"/>
        <v>2</v>
      </c>
      <c r="L16" s="55">
        <f t="shared" si="2"/>
        <v>1</v>
      </c>
      <c r="M16" s="55">
        <f t="shared" si="2"/>
        <v>7</v>
      </c>
    </row>
    <row r="17" spans="1:55">
      <c r="A17" s="44">
        <v>40209</v>
      </c>
      <c r="B17" t="s">
        <v>48</v>
      </c>
      <c r="C17" t="s">
        <v>55</v>
      </c>
      <c r="D17" t="s">
        <v>52</v>
      </c>
      <c r="E17" t="s">
        <v>54</v>
      </c>
      <c r="F17">
        <v>31</v>
      </c>
      <c r="G17">
        <v>1500</v>
      </c>
      <c r="H17" s="53" t="str">
        <f t="shared" si="0"/>
        <v>HollandeFrance</v>
      </c>
      <c r="J17" s="60" t="str">
        <f t="array" ref="J17">IF(ROW(A7)&gt;J$10,"",INDEX(colh,MIN(IF(COUNTIF(J$10:J16,colh)=0,ROW(colh)-1))))</f>
        <v>AllemagneFrance</v>
      </c>
      <c r="K17" s="60">
        <f t="shared" si="2"/>
        <v>3</v>
      </c>
      <c r="L17" s="60">
        <f t="shared" si="2"/>
        <v>4</v>
      </c>
      <c r="M17" s="60">
        <f t="shared" si="2"/>
        <v>7</v>
      </c>
    </row>
    <row r="18" spans="1:55">
      <c r="A18" s="44">
        <v>40211</v>
      </c>
      <c r="B18" t="s">
        <v>44</v>
      </c>
      <c r="C18" t="s">
        <v>55</v>
      </c>
      <c r="D18" t="s">
        <v>52</v>
      </c>
      <c r="E18" t="s">
        <v>47</v>
      </c>
      <c r="F18">
        <v>58</v>
      </c>
      <c r="G18">
        <v>1600</v>
      </c>
      <c r="H18" s="53" t="str">
        <f t="shared" si="0"/>
        <v>AllemagneFrance</v>
      </c>
      <c r="J18" s="55" t="str">
        <f t="array" ref="J18">IF(ROW(A8)&gt;J$10,"",INDEX(colh,MIN(IF(COUNTIF(J$10:J17,colh)=0,ROW(colh)-1))))</f>
        <v>HollandePortugal</v>
      </c>
      <c r="K18" s="55">
        <f t="shared" si="2"/>
        <v>1</v>
      </c>
      <c r="L18" s="55">
        <f t="shared" si="2"/>
        <v>1</v>
      </c>
      <c r="M18" s="55">
        <f t="shared" si="2"/>
        <v>1</v>
      </c>
    </row>
    <row r="19" spans="1:55">
      <c r="A19" s="44">
        <v>40213</v>
      </c>
      <c r="B19" t="s">
        <v>53</v>
      </c>
      <c r="C19" t="s">
        <v>49</v>
      </c>
      <c r="D19" t="s">
        <v>46</v>
      </c>
      <c r="E19" t="s">
        <v>54</v>
      </c>
      <c r="F19">
        <v>24</v>
      </c>
      <c r="G19">
        <v>1700</v>
      </c>
      <c r="H19" s="53" t="str">
        <f t="shared" si="0"/>
        <v>DanemarkEspagne</v>
      </c>
      <c r="J19" t="str">
        <f t="array" ref="J19">IF(ROW(A9)&gt;J$10,"",INDEX(colh,MIN(IF(COUNTIF(J$10:J18,colh)=0,ROW(colh)-1))))</f>
        <v/>
      </c>
    </row>
    <row r="20" spans="1:55">
      <c r="A20" s="44">
        <v>40215</v>
      </c>
      <c r="B20" t="s">
        <v>44</v>
      </c>
      <c r="C20" t="s">
        <v>55</v>
      </c>
      <c r="D20" t="s">
        <v>50</v>
      </c>
      <c r="E20" t="s">
        <v>51</v>
      </c>
      <c r="F20">
        <v>17</v>
      </c>
      <c r="G20">
        <v>1400</v>
      </c>
      <c r="H20" s="53" t="str">
        <f t="shared" si="0"/>
        <v>AllemagneFrance</v>
      </c>
    </row>
    <row r="21" spans="1:55">
      <c r="A21" s="44">
        <v>40217</v>
      </c>
      <c r="B21" t="s">
        <v>48</v>
      </c>
      <c r="C21" t="s">
        <v>55</v>
      </c>
      <c r="D21" t="s">
        <v>50</v>
      </c>
      <c r="E21" t="s">
        <v>51</v>
      </c>
      <c r="F21">
        <v>16</v>
      </c>
      <c r="G21">
        <v>2100</v>
      </c>
      <c r="H21" s="53" t="str">
        <f t="shared" si="0"/>
        <v>HollandeFrance</v>
      </c>
      <c r="M21">
        <f>SUM(K11:M18)</f>
        <v>79</v>
      </c>
    </row>
    <row r="22" spans="1:55">
      <c r="A22" s="44">
        <v>40219</v>
      </c>
      <c r="B22" t="s">
        <v>48</v>
      </c>
      <c r="C22" t="s">
        <v>49</v>
      </c>
      <c r="D22" t="s">
        <v>46</v>
      </c>
      <c r="E22" t="s">
        <v>47</v>
      </c>
      <c r="F22">
        <v>21</v>
      </c>
      <c r="G22">
        <v>1600</v>
      </c>
      <c r="H22" s="53" t="str">
        <f t="shared" si="0"/>
        <v>HollandeEspagne</v>
      </c>
    </row>
    <row r="23" spans="1:55">
      <c r="A23" s="44">
        <v>40221</v>
      </c>
      <c r="B23" t="s">
        <v>44</v>
      </c>
      <c r="C23" t="s">
        <v>55</v>
      </c>
      <c r="D23" t="s">
        <v>50</v>
      </c>
      <c r="E23" t="s">
        <v>47</v>
      </c>
      <c r="F23">
        <v>39</v>
      </c>
      <c r="G23">
        <v>2300</v>
      </c>
      <c r="H23" s="53" t="str">
        <f t="shared" si="0"/>
        <v>AllemagneFrance</v>
      </c>
    </row>
    <row r="24" spans="1:55">
      <c r="A24" s="44">
        <v>40223</v>
      </c>
      <c r="B24" t="s">
        <v>44</v>
      </c>
      <c r="C24" t="s">
        <v>45</v>
      </c>
      <c r="D24" t="s">
        <v>50</v>
      </c>
      <c r="E24" t="s">
        <v>47</v>
      </c>
      <c r="F24">
        <v>19</v>
      </c>
      <c r="G24">
        <v>3800</v>
      </c>
      <c r="H24" s="53" t="str">
        <f t="shared" si="0"/>
        <v>AllemagnePortugal</v>
      </c>
      <c r="K24" s="63" t="s">
        <v>71</v>
      </c>
    </row>
    <row r="25" spans="1:55">
      <c r="A25" s="44">
        <v>40225</v>
      </c>
      <c r="B25" t="s">
        <v>44</v>
      </c>
      <c r="C25" t="s">
        <v>49</v>
      </c>
      <c r="D25" t="s">
        <v>46</v>
      </c>
      <c r="E25" t="s">
        <v>51</v>
      </c>
      <c r="F25">
        <v>19</v>
      </c>
      <c r="G25">
        <v>1100</v>
      </c>
      <c r="H25" s="53" t="str">
        <f t="shared" si="0"/>
        <v>AllemagneEspagne</v>
      </c>
      <c r="K25">
        <v>11</v>
      </c>
      <c r="L25">
        <v>12</v>
      </c>
      <c r="M25">
        <v>13</v>
      </c>
      <c r="N25">
        <v>14</v>
      </c>
      <c r="O25">
        <v>15</v>
      </c>
      <c r="P25">
        <v>16</v>
      </c>
      <c r="Q25">
        <v>17</v>
      </c>
      <c r="R25">
        <v>18</v>
      </c>
      <c r="S25">
        <v>19</v>
      </c>
      <c r="T25">
        <v>20</v>
      </c>
      <c r="U25">
        <v>21</v>
      </c>
      <c r="V25">
        <v>22</v>
      </c>
      <c r="W25">
        <v>24</v>
      </c>
      <c r="X25">
        <v>25</v>
      </c>
      <c r="Y25">
        <v>26</v>
      </c>
      <c r="Z25">
        <v>27</v>
      </c>
      <c r="AA25">
        <v>28</v>
      </c>
      <c r="AB25">
        <v>29</v>
      </c>
      <c r="AC25">
        <v>30</v>
      </c>
      <c r="AD25">
        <v>31</v>
      </c>
      <c r="AE25">
        <v>32</v>
      </c>
      <c r="AF25">
        <v>33</v>
      </c>
      <c r="AG25">
        <v>34</v>
      </c>
      <c r="AH25">
        <v>35</v>
      </c>
      <c r="AI25">
        <v>36</v>
      </c>
      <c r="AJ25">
        <v>38</v>
      </c>
      <c r="AK25">
        <v>39</v>
      </c>
      <c r="AL25">
        <v>40</v>
      </c>
      <c r="AM25">
        <v>41</v>
      </c>
      <c r="AN25">
        <v>42</v>
      </c>
      <c r="AO25">
        <v>46</v>
      </c>
      <c r="AP25">
        <v>47</v>
      </c>
      <c r="AQ25">
        <v>48</v>
      </c>
      <c r="AR25">
        <v>49</v>
      </c>
      <c r="AS25">
        <v>50</v>
      </c>
      <c r="AT25">
        <v>51</v>
      </c>
      <c r="AU25">
        <v>52</v>
      </c>
      <c r="AV25">
        <v>53</v>
      </c>
      <c r="AW25">
        <v>54</v>
      </c>
      <c r="AX25">
        <v>55</v>
      </c>
      <c r="AY25">
        <v>56</v>
      </c>
      <c r="AZ25">
        <v>57</v>
      </c>
      <c r="BA25">
        <v>58</v>
      </c>
      <c r="BB25">
        <v>59</v>
      </c>
      <c r="BC25" t="s">
        <v>70</v>
      </c>
    </row>
    <row r="26" spans="1:55">
      <c r="A26" s="44">
        <v>40227</v>
      </c>
      <c r="B26" t="s">
        <v>44</v>
      </c>
      <c r="C26" t="s">
        <v>55</v>
      </c>
      <c r="D26" t="s">
        <v>52</v>
      </c>
      <c r="E26" t="s">
        <v>54</v>
      </c>
      <c r="F26">
        <v>46</v>
      </c>
      <c r="G26">
        <v>2300</v>
      </c>
      <c r="H26" s="53" t="str">
        <f t="shared" si="0"/>
        <v>AllemagneFrance</v>
      </c>
      <c r="J26" t="s">
        <v>72</v>
      </c>
      <c r="K26" s="64">
        <v>2</v>
      </c>
      <c r="L26" s="64">
        <v>3</v>
      </c>
      <c r="M26" s="64">
        <v>3</v>
      </c>
      <c r="N26" s="64">
        <v>2</v>
      </c>
      <c r="O26" s="64">
        <v>2</v>
      </c>
      <c r="P26" s="64">
        <v>3</v>
      </c>
      <c r="Q26" s="64">
        <v>1</v>
      </c>
      <c r="R26" s="64">
        <v>1</v>
      </c>
      <c r="S26" s="64">
        <v>3</v>
      </c>
      <c r="T26" s="64">
        <v>3</v>
      </c>
      <c r="U26" s="64">
        <v>5</v>
      </c>
      <c r="V26" s="64">
        <v>2</v>
      </c>
      <c r="W26" s="64">
        <v>3</v>
      </c>
      <c r="X26" s="64">
        <v>4</v>
      </c>
      <c r="Y26" s="64">
        <v>1</v>
      </c>
      <c r="Z26" s="64">
        <v>1</v>
      </c>
      <c r="AA26" s="64">
        <v>2</v>
      </c>
      <c r="AB26" s="64">
        <v>2</v>
      </c>
      <c r="AC26" s="64">
        <v>1</v>
      </c>
      <c r="AD26" s="64">
        <v>2</v>
      </c>
      <c r="AE26" s="64">
        <v>1</v>
      </c>
      <c r="AF26" s="64">
        <v>3</v>
      </c>
      <c r="AG26" s="64">
        <v>3</v>
      </c>
      <c r="AH26" s="64">
        <v>1</v>
      </c>
      <c r="AI26" s="64">
        <v>1</v>
      </c>
      <c r="AJ26" s="64">
        <v>1</v>
      </c>
      <c r="AK26" s="64">
        <v>1</v>
      </c>
      <c r="AL26" s="64">
        <v>2</v>
      </c>
      <c r="AM26" s="64">
        <v>2</v>
      </c>
      <c r="AN26" s="64">
        <v>2</v>
      </c>
      <c r="AO26" s="64">
        <v>1</v>
      </c>
      <c r="AP26" s="64">
        <v>2</v>
      </c>
      <c r="AQ26" s="64">
        <v>2</v>
      </c>
      <c r="AR26" s="64">
        <v>1</v>
      </c>
      <c r="AS26" s="64">
        <v>2</v>
      </c>
      <c r="AT26" s="64">
        <v>1</v>
      </c>
      <c r="AU26" s="64">
        <v>2</v>
      </c>
      <c r="AV26" s="64">
        <v>1</v>
      </c>
      <c r="AW26" s="64">
        <v>3</v>
      </c>
      <c r="AX26" s="64">
        <v>5</v>
      </c>
      <c r="AY26" s="64">
        <v>1</v>
      </c>
      <c r="AZ26" s="64">
        <v>2</v>
      </c>
      <c r="BA26" s="64">
        <v>1</v>
      </c>
      <c r="BB26" s="64">
        <v>2</v>
      </c>
      <c r="BC26" s="64">
        <v>89</v>
      </c>
    </row>
    <row r="27" spans="1:55">
      <c r="A27" s="44">
        <v>40229</v>
      </c>
      <c r="B27" t="s">
        <v>48</v>
      </c>
      <c r="C27" t="s">
        <v>49</v>
      </c>
      <c r="D27" t="s">
        <v>46</v>
      </c>
      <c r="E27" t="s">
        <v>47</v>
      </c>
      <c r="F27">
        <v>34</v>
      </c>
      <c r="G27">
        <v>2300</v>
      </c>
      <c r="H27" s="53" t="str">
        <f t="shared" si="0"/>
        <v>HollandeEspagne</v>
      </c>
    </row>
    <row r="28" spans="1:55">
      <c r="A28" s="44">
        <v>40231</v>
      </c>
      <c r="B28" t="s">
        <v>53</v>
      </c>
      <c r="C28" t="s">
        <v>45</v>
      </c>
      <c r="D28" t="s">
        <v>52</v>
      </c>
      <c r="E28" t="s">
        <v>47</v>
      </c>
      <c r="F28">
        <v>33</v>
      </c>
      <c r="G28">
        <v>1000</v>
      </c>
      <c r="H28" s="53" t="str">
        <f t="shared" si="0"/>
        <v>DanemarkPortugal</v>
      </c>
    </row>
    <row r="29" spans="1:55">
      <c r="A29" s="44">
        <v>40233</v>
      </c>
      <c r="B29" t="s">
        <v>44</v>
      </c>
      <c r="C29" t="s">
        <v>49</v>
      </c>
      <c r="D29" t="s">
        <v>52</v>
      </c>
      <c r="E29" t="s">
        <v>54</v>
      </c>
      <c r="F29">
        <v>55</v>
      </c>
      <c r="G29">
        <v>1900</v>
      </c>
      <c r="H29" s="53" t="str">
        <f t="shared" si="0"/>
        <v>AllemagneEspagne</v>
      </c>
    </row>
    <row r="30" spans="1:55">
      <c r="A30" s="44">
        <v>40235</v>
      </c>
      <c r="B30" t="s">
        <v>53</v>
      </c>
      <c r="C30" t="s">
        <v>45</v>
      </c>
      <c r="D30" t="s">
        <v>50</v>
      </c>
      <c r="E30" t="s">
        <v>47</v>
      </c>
      <c r="F30">
        <v>54</v>
      </c>
      <c r="G30">
        <v>2500</v>
      </c>
      <c r="H30" s="53" t="str">
        <f t="shared" si="0"/>
        <v>DanemarkPortugal</v>
      </c>
    </row>
    <row r="31" spans="1:55">
      <c r="A31" s="44">
        <v>40237</v>
      </c>
      <c r="B31" t="s">
        <v>53</v>
      </c>
      <c r="C31" t="s">
        <v>49</v>
      </c>
      <c r="D31" t="s">
        <v>46</v>
      </c>
      <c r="E31" t="s">
        <v>51</v>
      </c>
      <c r="F31">
        <v>16</v>
      </c>
      <c r="G31">
        <v>2400</v>
      </c>
      <c r="H31" s="53" t="str">
        <f t="shared" si="0"/>
        <v>DanemarkEspagne</v>
      </c>
    </row>
    <row r="32" spans="1:55">
      <c r="A32" s="44">
        <v>40239</v>
      </c>
      <c r="B32" t="s">
        <v>44</v>
      </c>
      <c r="C32" t="s">
        <v>55</v>
      </c>
      <c r="D32" t="s">
        <v>50</v>
      </c>
      <c r="E32" t="s">
        <v>54</v>
      </c>
      <c r="F32">
        <v>15</v>
      </c>
      <c r="G32">
        <v>2000</v>
      </c>
      <c r="H32" s="53" t="str">
        <f t="shared" si="0"/>
        <v>AllemagneFrance</v>
      </c>
    </row>
    <row r="33" spans="1:8">
      <c r="A33" s="44">
        <v>40241</v>
      </c>
      <c r="B33" t="s">
        <v>53</v>
      </c>
      <c r="C33" t="s">
        <v>55</v>
      </c>
      <c r="D33" t="s">
        <v>46</v>
      </c>
      <c r="E33" t="s">
        <v>47</v>
      </c>
      <c r="F33">
        <v>21</v>
      </c>
      <c r="G33">
        <v>1200</v>
      </c>
      <c r="H33" s="53" t="str">
        <f t="shared" si="0"/>
        <v>DanemarkFrance</v>
      </c>
    </row>
    <row r="34" spans="1:8">
      <c r="A34" s="44">
        <v>40243</v>
      </c>
      <c r="B34" t="s">
        <v>48</v>
      </c>
      <c r="C34" t="s">
        <v>49</v>
      </c>
      <c r="D34" t="s">
        <v>52</v>
      </c>
      <c r="E34" t="s">
        <v>47</v>
      </c>
      <c r="F34">
        <v>33</v>
      </c>
      <c r="G34">
        <v>2300</v>
      </c>
      <c r="H34" s="53" t="str">
        <f t="shared" si="0"/>
        <v>HollandeEspagne</v>
      </c>
    </row>
    <row r="35" spans="1:8">
      <c r="A35" s="44">
        <v>40245</v>
      </c>
      <c r="B35" t="s">
        <v>53</v>
      </c>
      <c r="C35" t="s">
        <v>49</v>
      </c>
      <c r="D35" t="s">
        <v>50</v>
      </c>
      <c r="E35" t="s">
        <v>54</v>
      </c>
      <c r="F35">
        <v>54</v>
      </c>
      <c r="G35">
        <v>1500</v>
      </c>
      <c r="H35" s="53" t="str">
        <f t="shared" si="0"/>
        <v>DanemarkEspagne</v>
      </c>
    </row>
    <row r="36" spans="1:8">
      <c r="A36" s="44">
        <v>40247</v>
      </c>
      <c r="B36" t="s">
        <v>53</v>
      </c>
      <c r="C36" t="s">
        <v>49</v>
      </c>
      <c r="D36" t="s">
        <v>50</v>
      </c>
      <c r="E36" t="s">
        <v>54</v>
      </c>
      <c r="F36">
        <v>13</v>
      </c>
      <c r="G36">
        <v>1400</v>
      </c>
      <c r="H36" s="53" t="str">
        <f t="shared" si="0"/>
        <v>DanemarkEspagne</v>
      </c>
    </row>
    <row r="37" spans="1:8">
      <c r="A37" s="44">
        <v>40249</v>
      </c>
      <c r="B37" t="s">
        <v>48</v>
      </c>
      <c r="C37" t="s">
        <v>49</v>
      </c>
      <c r="D37" t="s">
        <v>46</v>
      </c>
      <c r="E37" t="s">
        <v>54</v>
      </c>
      <c r="F37">
        <v>40</v>
      </c>
      <c r="G37">
        <v>1900</v>
      </c>
      <c r="H37" s="53" t="str">
        <f t="shared" si="0"/>
        <v>HollandeEspagne</v>
      </c>
    </row>
    <row r="38" spans="1:8">
      <c r="A38" s="44">
        <v>40251</v>
      </c>
      <c r="B38" t="s">
        <v>48</v>
      </c>
      <c r="C38" t="s">
        <v>55</v>
      </c>
      <c r="D38" t="s">
        <v>46</v>
      </c>
      <c r="E38" t="s">
        <v>47</v>
      </c>
      <c r="F38">
        <v>32</v>
      </c>
      <c r="G38">
        <v>1500</v>
      </c>
      <c r="H38" s="53" t="str">
        <f t="shared" si="0"/>
        <v>HollandeFrance</v>
      </c>
    </row>
    <row r="39" spans="1:8">
      <c r="A39" s="44">
        <v>40253</v>
      </c>
      <c r="B39" t="s">
        <v>44</v>
      </c>
      <c r="C39" t="s">
        <v>45</v>
      </c>
      <c r="D39" t="s">
        <v>46</v>
      </c>
      <c r="E39" t="s">
        <v>51</v>
      </c>
      <c r="F39">
        <v>33</v>
      </c>
      <c r="G39">
        <v>3100</v>
      </c>
      <c r="H39" s="53" t="str">
        <f t="shared" si="0"/>
        <v>AllemagnePortugal</v>
      </c>
    </row>
    <row r="40" spans="1:8">
      <c r="A40" s="44">
        <v>40255</v>
      </c>
      <c r="B40" t="s">
        <v>48</v>
      </c>
      <c r="C40" t="s">
        <v>49</v>
      </c>
      <c r="D40" t="s">
        <v>52</v>
      </c>
      <c r="E40" t="s">
        <v>51</v>
      </c>
      <c r="F40">
        <v>25</v>
      </c>
      <c r="G40">
        <v>3100</v>
      </c>
      <c r="H40" s="53" t="str">
        <f t="shared" si="0"/>
        <v>HollandeEspagne</v>
      </c>
    </row>
    <row r="41" spans="1:8">
      <c r="A41" s="44">
        <v>40257</v>
      </c>
      <c r="B41" t="s">
        <v>53</v>
      </c>
      <c r="C41" t="s">
        <v>55</v>
      </c>
      <c r="D41" t="s">
        <v>46</v>
      </c>
      <c r="E41" t="s">
        <v>51</v>
      </c>
      <c r="F41">
        <v>59</v>
      </c>
      <c r="G41">
        <v>1300</v>
      </c>
      <c r="H41" s="53" t="str">
        <f t="shared" si="0"/>
        <v>DanemarkFrance</v>
      </c>
    </row>
    <row r="42" spans="1:8">
      <c r="A42" s="44">
        <v>40259</v>
      </c>
      <c r="B42" t="s">
        <v>48</v>
      </c>
      <c r="C42" t="s">
        <v>49</v>
      </c>
      <c r="D42" t="s">
        <v>52</v>
      </c>
      <c r="E42" t="s">
        <v>54</v>
      </c>
      <c r="F42">
        <v>24</v>
      </c>
      <c r="G42">
        <v>1100</v>
      </c>
      <c r="H42" s="53" t="str">
        <f t="shared" si="0"/>
        <v>HollandeEspagne</v>
      </c>
    </row>
    <row r="43" spans="1:8">
      <c r="A43" s="44">
        <v>40261</v>
      </c>
      <c r="B43" t="s">
        <v>44</v>
      </c>
      <c r="C43" t="s">
        <v>55</v>
      </c>
      <c r="D43" t="s">
        <v>52</v>
      </c>
      <c r="E43" t="s">
        <v>51</v>
      </c>
      <c r="F43">
        <v>51</v>
      </c>
      <c r="G43">
        <v>1400</v>
      </c>
      <c r="H43" s="53" t="str">
        <f t="shared" si="0"/>
        <v>AllemagneFrance</v>
      </c>
    </row>
    <row r="44" spans="1:8">
      <c r="A44" s="44">
        <v>40263</v>
      </c>
      <c r="B44" t="s">
        <v>48</v>
      </c>
      <c r="C44" t="s">
        <v>49</v>
      </c>
      <c r="D44" t="s">
        <v>52</v>
      </c>
      <c r="E44" t="s">
        <v>54</v>
      </c>
      <c r="F44">
        <v>14</v>
      </c>
      <c r="G44">
        <v>1500</v>
      </c>
      <c r="H44" s="53" t="str">
        <f t="shared" si="0"/>
        <v>HollandeEspagne</v>
      </c>
    </row>
    <row r="45" spans="1:8">
      <c r="A45" s="44">
        <v>40265</v>
      </c>
      <c r="B45" t="s">
        <v>44</v>
      </c>
      <c r="C45" t="s">
        <v>45</v>
      </c>
      <c r="D45" t="s">
        <v>52</v>
      </c>
      <c r="E45" t="s">
        <v>51</v>
      </c>
      <c r="F45">
        <v>22</v>
      </c>
      <c r="G45">
        <v>1100</v>
      </c>
      <c r="H45" s="53" t="str">
        <f t="shared" si="0"/>
        <v>AllemagnePortugal</v>
      </c>
    </row>
    <row r="46" spans="1:8">
      <c r="A46" s="44">
        <v>40267</v>
      </c>
      <c r="B46" t="s">
        <v>48</v>
      </c>
      <c r="C46" t="s">
        <v>49</v>
      </c>
      <c r="D46" t="s">
        <v>46</v>
      </c>
      <c r="E46" t="s">
        <v>47</v>
      </c>
      <c r="F46">
        <v>57</v>
      </c>
      <c r="G46">
        <v>1100</v>
      </c>
      <c r="H46" s="53" t="str">
        <f t="shared" si="0"/>
        <v>HollandeEspagne</v>
      </c>
    </row>
    <row r="47" spans="1:8">
      <c r="A47" s="44">
        <v>40265</v>
      </c>
      <c r="B47" t="s">
        <v>48</v>
      </c>
      <c r="C47" t="s">
        <v>49</v>
      </c>
      <c r="D47" t="s">
        <v>52</v>
      </c>
      <c r="E47" t="s">
        <v>51</v>
      </c>
      <c r="F47">
        <v>41</v>
      </c>
      <c r="G47">
        <v>1800</v>
      </c>
      <c r="H47" s="53" t="str">
        <f t="shared" si="0"/>
        <v>HollandeEspagne</v>
      </c>
    </row>
    <row r="48" spans="1:8">
      <c r="A48" s="44">
        <v>40263</v>
      </c>
      <c r="B48" t="s">
        <v>53</v>
      </c>
      <c r="C48" t="s">
        <v>45</v>
      </c>
      <c r="D48" t="s">
        <v>50</v>
      </c>
      <c r="E48" t="s">
        <v>47</v>
      </c>
      <c r="F48">
        <v>34</v>
      </c>
      <c r="G48">
        <v>3000</v>
      </c>
      <c r="H48" s="53" t="str">
        <f t="shared" si="0"/>
        <v>DanemarkPortugal</v>
      </c>
    </row>
    <row r="49" spans="1:8">
      <c r="A49" s="44">
        <v>40261</v>
      </c>
      <c r="B49" t="s">
        <v>44</v>
      </c>
      <c r="C49" t="s">
        <v>55</v>
      </c>
      <c r="D49" t="s">
        <v>52</v>
      </c>
      <c r="E49" t="s">
        <v>51</v>
      </c>
      <c r="F49">
        <v>40</v>
      </c>
      <c r="G49">
        <v>2000</v>
      </c>
      <c r="H49" s="53" t="str">
        <f t="shared" si="0"/>
        <v>AllemagneFrance</v>
      </c>
    </row>
    <row r="50" spans="1:8">
      <c r="A50" s="44">
        <v>40259</v>
      </c>
      <c r="B50" t="s">
        <v>48</v>
      </c>
      <c r="C50" t="s">
        <v>45</v>
      </c>
      <c r="D50" t="s">
        <v>52</v>
      </c>
      <c r="E50" t="s">
        <v>47</v>
      </c>
      <c r="F50">
        <v>53</v>
      </c>
      <c r="G50">
        <v>1400</v>
      </c>
      <c r="H50" s="53" t="str">
        <f t="shared" si="0"/>
        <v>HollandePortugal</v>
      </c>
    </row>
    <row r="51" spans="1:8">
      <c r="A51" s="44">
        <v>40257</v>
      </c>
      <c r="B51" t="s">
        <v>48</v>
      </c>
      <c r="C51" t="s">
        <v>55</v>
      </c>
      <c r="D51" t="s">
        <v>52</v>
      </c>
      <c r="E51" t="s">
        <v>51</v>
      </c>
      <c r="F51">
        <v>20</v>
      </c>
      <c r="G51">
        <v>1800</v>
      </c>
      <c r="H51" s="53" t="str">
        <f t="shared" si="0"/>
        <v>HollandeFrance</v>
      </c>
    </row>
    <row r="52" spans="1:8">
      <c r="A52" s="44">
        <v>40255</v>
      </c>
      <c r="B52" t="s">
        <v>44</v>
      </c>
      <c r="C52" t="s">
        <v>55</v>
      </c>
      <c r="D52" t="s">
        <v>46</v>
      </c>
      <c r="E52" t="s">
        <v>51</v>
      </c>
      <c r="F52">
        <v>21</v>
      </c>
      <c r="G52">
        <v>1700</v>
      </c>
      <c r="H52" s="53" t="str">
        <f t="shared" si="0"/>
        <v>AllemagneFrance</v>
      </c>
    </row>
    <row r="53" spans="1:8">
      <c r="A53" s="44">
        <v>40253</v>
      </c>
      <c r="B53" t="s">
        <v>48</v>
      </c>
      <c r="C53" t="s">
        <v>55</v>
      </c>
      <c r="D53" t="s">
        <v>52</v>
      </c>
      <c r="E53" t="s">
        <v>54</v>
      </c>
      <c r="F53">
        <v>30</v>
      </c>
      <c r="G53">
        <v>2000</v>
      </c>
      <c r="H53" s="53" t="str">
        <f t="shared" si="0"/>
        <v>HollandeFrance</v>
      </c>
    </row>
    <row r="54" spans="1:8">
      <c r="A54" s="44">
        <v>40251</v>
      </c>
      <c r="B54" t="s">
        <v>44</v>
      </c>
      <c r="C54" t="s">
        <v>49</v>
      </c>
      <c r="D54" t="s">
        <v>52</v>
      </c>
      <c r="E54" t="s">
        <v>54</v>
      </c>
      <c r="F54">
        <v>50</v>
      </c>
      <c r="G54">
        <v>1400</v>
      </c>
      <c r="H54" s="53" t="str">
        <f t="shared" si="0"/>
        <v>AllemagneEspagne</v>
      </c>
    </row>
    <row r="55" spans="1:8">
      <c r="A55" s="44">
        <v>40249</v>
      </c>
      <c r="B55" t="s">
        <v>48</v>
      </c>
      <c r="C55" t="s">
        <v>49</v>
      </c>
      <c r="D55" t="s">
        <v>46</v>
      </c>
      <c r="E55" t="s">
        <v>51</v>
      </c>
      <c r="F55">
        <v>25</v>
      </c>
      <c r="G55">
        <v>2200</v>
      </c>
      <c r="H55" s="53" t="str">
        <f t="shared" si="0"/>
        <v>HollandeEspagne</v>
      </c>
    </row>
    <row r="56" spans="1:8">
      <c r="A56" s="44">
        <v>40247</v>
      </c>
      <c r="B56" t="s">
        <v>53</v>
      </c>
      <c r="C56" t="s">
        <v>45</v>
      </c>
      <c r="D56" t="s">
        <v>46</v>
      </c>
      <c r="E56" t="s">
        <v>47</v>
      </c>
      <c r="F56">
        <v>12</v>
      </c>
      <c r="G56">
        <v>4300</v>
      </c>
      <c r="H56" s="53" t="str">
        <f t="shared" si="0"/>
        <v>DanemarkPortugal</v>
      </c>
    </row>
    <row r="57" spans="1:8">
      <c r="A57" s="44">
        <v>40245</v>
      </c>
      <c r="B57" t="s">
        <v>53</v>
      </c>
      <c r="C57" t="s">
        <v>49</v>
      </c>
      <c r="D57" t="s">
        <v>52</v>
      </c>
      <c r="E57" t="s">
        <v>51</v>
      </c>
      <c r="F57">
        <v>48</v>
      </c>
      <c r="G57">
        <v>3400</v>
      </c>
      <c r="H57" s="53" t="str">
        <f t="shared" si="0"/>
        <v>DanemarkEspagne</v>
      </c>
    </row>
    <row r="58" spans="1:8">
      <c r="A58" s="44">
        <v>40243</v>
      </c>
      <c r="B58" t="s">
        <v>48</v>
      </c>
      <c r="C58" t="s">
        <v>49</v>
      </c>
      <c r="D58" t="s">
        <v>50</v>
      </c>
      <c r="E58" t="s">
        <v>54</v>
      </c>
      <c r="F58">
        <v>29</v>
      </c>
      <c r="G58">
        <v>2900</v>
      </c>
      <c r="H58" s="53" t="str">
        <f t="shared" si="0"/>
        <v>HollandeEspagne</v>
      </c>
    </row>
    <row r="59" spans="1:8">
      <c r="A59" s="44">
        <v>40241</v>
      </c>
      <c r="B59" t="s">
        <v>48</v>
      </c>
      <c r="C59" t="s">
        <v>55</v>
      </c>
      <c r="D59" t="s">
        <v>52</v>
      </c>
      <c r="E59" t="s">
        <v>54</v>
      </c>
      <c r="F59">
        <v>12</v>
      </c>
      <c r="G59">
        <v>1200</v>
      </c>
      <c r="H59" s="53" t="str">
        <f t="shared" si="0"/>
        <v>HollandeFrance</v>
      </c>
    </row>
    <row r="60" spans="1:8">
      <c r="A60" s="44">
        <v>40239</v>
      </c>
      <c r="B60" t="s">
        <v>44</v>
      </c>
      <c r="C60" t="s">
        <v>45</v>
      </c>
      <c r="D60" t="s">
        <v>50</v>
      </c>
      <c r="E60" t="s">
        <v>47</v>
      </c>
      <c r="F60">
        <v>16</v>
      </c>
      <c r="G60">
        <v>1200</v>
      </c>
      <c r="H60" s="53" t="str">
        <f t="shared" si="0"/>
        <v>AllemagnePortugal</v>
      </c>
    </row>
    <row r="61" spans="1:8">
      <c r="A61" s="44">
        <v>40237</v>
      </c>
      <c r="B61" t="s">
        <v>44</v>
      </c>
      <c r="C61" t="s">
        <v>45</v>
      </c>
      <c r="D61" t="s">
        <v>52</v>
      </c>
      <c r="E61" t="s">
        <v>54</v>
      </c>
      <c r="F61">
        <v>55</v>
      </c>
      <c r="G61">
        <v>1700</v>
      </c>
      <c r="H61" s="53" t="str">
        <f t="shared" si="0"/>
        <v>AllemagnePortugal</v>
      </c>
    </row>
    <row r="62" spans="1:8">
      <c r="A62" s="44">
        <v>40235</v>
      </c>
      <c r="B62" t="s">
        <v>44</v>
      </c>
      <c r="C62" t="s">
        <v>55</v>
      </c>
      <c r="D62" t="s">
        <v>46</v>
      </c>
      <c r="E62" t="s">
        <v>54</v>
      </c>
      <c r="F62">
        <v>13</v>
      </c>
      <c r="G62">
        <v>2200</v>
      </c>
      <c r="H62" s="53" t="str">
        <f t="shared" si="0"/>
        <v>AllemagneFrance</v>
      </c>
    </row>
    <row r="63" spans="1:8">
      <c r="A63" s="44">
        <v>40233</v>
      </c>
      <c r="B63" t="s">
        <v>44</v>
      </c>
      <c r="C63" t="s">
        <v>45</v>
      </c>
      <c r="D63" t="s">
        <v>50</v>
      </c>
      <c r="E63" t="s">
        <v>47</v>
      </c>
      <c r="F63">
        <v>54</v>
      </c>
      <c r="G63">
        <v>2200</v>
      </c>
      <c r="H63" s="53" t="str">
        <f t="shared" si="0"/>
        <v>AllemagnePortugal</v>
      </c>
    </row>
    <row r="64" spans="1:8">
      <c r="A64" s="44">
        <v>40231</v>
      </c>
      <c r="B64" t="s">
        <v>44</v>
      </c>
      <c r="C64" t="s">
        <v>55</v>
      </c>
      <c r="D64" t="s">
        <v>52</v>
      </c>
      <c r="E64" t="s">
        <v>51</v>
      </c>
      <c r="F64">
        <v>27</v>
      </c>
      <c r="G64">
        <v>2300</v>
      </c>
      <c r="H64" s="53" t="str">
        <f t="shared" si="0"/>
        <v>AllemagneFrance</v>
      </c>
    </row>
    <row r="65" spans="1:8">
      <c r="A65" s="44">
        <v>40229</v>
      </c>
      <c r="B65" t="s">
        <v>44</v>
      </c>
      <c r="C65" t="s">
        <v>45</v>
      </c>
      <c r="D65" t="s">
        <v>50</v>
      </c>
      <c r="E65" t="s">
        <v>51</v>
      </c>
      <c r="F65">
        <v>18</v>
      </c>
      <c r="G65">
        <v>2000</v>
      </c>
      <c r="H65" s="53" t="str">
        <f t="shared" si="0"/>
        <v>AllemagnePortugal</v>
      </c>
    </row>
    <row r="66" spans="1:8">
      <c r="A66" s="44">
        <v>40227</v>
      </c>
      <c r="B66" t="s">
        <v>53</v>
      </c>
      <c r="C66" t="s">
        <v>55</v>
      </c>
      <c r="D66" t="s">
        <v>46</v>
      </c>
      <c r="E66" t="s">
        <v>54</v>
      </c>
      <c r="F66">
        <v>55</v>
      </c>
      <c r="G66">
        <v>1200</v>
      </c>
      <c r="H66" s="53" t="str">
        <f t="shared" si="0"/>
        <v>DanemarkFrance</v>
      </c>
    </row>
    <row r="67" spans="1:8">
      <c r="A67" s="44">
        <v>40225</v>
      </c>
      <c r="B67" t="s">
        <v>53</v>
      </c>
      <c r="C67" t="s">
        <v>45</v>
      </c>
      <c r="D67" t="s">
        <v>50</v>
      </c>
      <c r="E67" t="s">
        <v>47</v>
      </c>
      <c r="F67">
        <v>29</v>
      </c>
      <c r="G67">
        <v>1400</v>
      </c>
      <c r="H67" s="53" t="str">
        <f t="shared" ref="H67:H90" si="3">B67&amp;C67</f>
        <v>DanemarkPortugal</v>
      </c>
    </row>
    <row r="68" spans="1:8">
      <c r="A68" s="44">
        <v>40223</v>
      </c>
      <c r="B68" t="s">
        <v>44</v>
      </c>
      <c r="C68" t="s">
        <v>49</v>
      </c>
      <c r="D68" t="s">
        <v>50</v>
      </c>
      <c r="E68" t="s">
        <v>51</v>
      </c>
      <c r="F68">
        <v>47</v>
      </c>
      <c r="G68">
        <v>3100</v>
      </c>
      <c r="H68" s="53" t="str">
        <f t="shared" si="3"/>
        <v>AllemagneEspagne</v>
      </c>
    </row>
    <row r="69" spans="1:8">
      <c r="A69" s="44">
        <v>40221</v>
      </c>
      <c r="B69" t="s">
        <v>53</v>
      </c>
      <c r="C69" t="s">
        <v>45</v>
      </c>
      <c r="D69" t="s">
        <v>50</v>
      </c>
      <c r="E69" t="s">
        <v>51</v>
      </c>
      <c r="F69">
        <v>42</v>
      </c>
      <c r="G69">
        <v>4000</v>
      </c>
      <c r="H69" s="53" t="str">
        <f t="shared" si="3"/>
        <v>DanemarkPortugal</v>
      </c>
    </row>
    <row r="70" spans="1:8">
      <c r="A70" s="44">
        <v>40219</v>
      </c>
      <c r="B70" t="s">
        <v>53</v>
      </c>
      <c r="C70" t="s">
        <v>55</v>
      </c>
      <c r="D70" t="s">
        <v>52</v>
      </c>
      <c r="E70" t="s">
        <v>51</v>
      </c>
      <c r="F70">
        <v>19</v>
      </c>
      <c r="G70">
        <v>2200</v>
      </c>
      <c r="H70" s="53" t="str">
        <f t="shared" si="3"/>
        <v>DanemarkFrance</v>
      </c>
    </row>
    <row r="71" spans="1:8">
      <c r="A71" s="44">
        <v>40217</v>
      </c>
      <c r="B71" t="s">
        <v>44</v>
      </c>
      <c r="C71" t="s">
        <v>49</v>
      </c>
      <c r="D71" t="s">
        <v>52</v>
      </c>
      <c r="E71" t="s">
        <v>51</v>
      </c>
      <c r="F71">
        <v>13</v>
      </c>
      <c r="G71">
        <v>2200</v>
      </c>
      <c r="H71" s="53" t="str">
        <f t="shared" si="3"/>
        <v>AllemagneEspagne</v>
      </c>
    </row>
    <row r="72" spans="1:8">
      <c r="A72" s="44">
        <v>40215</v>
      </c>
      <c r="B72" t="s">
        <v>44</v>
      </c>
      <c r="C72" t="s">
        <v>55</v>
      </c>
      <c r="D72" t="s">
        <v>50</v>
      </c>
      <c r="E72" t="s">
        <v>51</v>
      </c>
      <c r="F72">
        <v>14</v>
      </c>
      <c r="G72">
        <v>2200</v>
      </c>
      <c r="H72" s="53" t="str">
        <f t="shared" si="3"/>
        <v>AllemagneFrance</v>
      </c>
    </row>
    <row r="73" spans="1:8">
      <c r="A73" s="44">
        <v>40213</v>
      </c>
      <c r="B73" t="s">
        <v>44</v>
      </c>
      <c r="C73" t="s">
        <v>49</v>
      </c>
      <c r="D73" t="s">
        <v>50</v>
      </c>
      <c r="E73" t="s">
        <v>47</v>
      </c>
      <c r="F73">
        <v>20</v>
      </c>
      <c r="G73">
        <v>2100</v>
      </c>
      <c r="H73" s="53" t="str">
        <f t="shared" si="3"/>
        <v>AllemagneEspagne</v>
      </c>
    </row>
    <row r="74" spans="1:8">
      <c r="A74" s="44">
        <v>40211</v>
      </c>
      <c r="B74" t="s">
        <v>48</v>
      </c>
      <c r="C74" t="s">
        <v>49</v>
      </c>
      <c r="D74" t="s">
        <v>52</v>
      </c>
      <c r="E74" t="s">
        <v>54</v>
      </c>
      <c r="F74">
        <v>20</v>
      </c>
      <c r="G74">
        <v>1100</v>
      </c>
      <c r="H74" s="53" t="str">
        <f t="shared" si="3"/>
        <v>HollandeEspagne</v>
      </c>
    </row>
    <row r="75" spans="1:8">
      <c r="A75" s="44">
        <v>40209</v>
      </c>
      <c r="B75" t="s">
        <v>44</v>
      </c>
      <c r="C75" t="s">
        <v>49</v>
      </c>
      <c r="D75" t="s">
        <v>46</v>
      </c>
      <c r="E75" t="s">
        <v>54</v>
      </c>
      <c r="F75">
        <v>21</v>
      </c>
      <c r="G75">
        <v>1400</v>
      </c>
      <c r="H75" s="53" t="str">
        <f t="shared" si="3"/>
        <v>AllemagneEspagne</v>
      </c>
    </row>
    <row r="76" spans="1:8">
      <c r="A76" s="44">
        <v>40207</v>
      </c>
      <c r="B76" t="s">
        <v>48</v>
      </c>
      <c r="C76" t="s">
        <v>45</v>
      </c>
      <c r="D76" t="s">
        <v>50</v>
      </c>
      <c r="E76" t="s">
        <v>54</v>
      </c>
      <c r="F76">
        <v>55</v>
      </c>
      <c r="G76">
        <v>4500</v>
      </c>
      <c r="H76" s="53" t="str">
        <f t="shared" si="3"/>
        <v>HollandePortugal</v>
      </c>
    </row>
    <row r="77" spans="1:8">
      <c r="A77" s="44">
        <v>40205</v>
      </c>
      <c r="B77" t="s">
        <v>53</v>
      </c>
      <c r="C77" t="s">
        <v>45</v>
      </c>
      <c r="D77" t="s">
        <v>46</v>
      </c>
      <c r="E77" t="s">
        <v>54</v>
      </c>
      <c r="F77">
        <v>15</v>
      </c>
      <c r="G77">
        <v>2800</v>
      </c>
      <c r="H77" s="53" t="str">
        <f t="shared" si="3"/>
        <v>DanemarkPortugal</v>
      </c>
    </row>
    <row r="78" spans="1:8">
      <c r="A78" s="44">
        <v>40203</v>
      </c>
      <c r="B78" t="s">
        <v>53</v>
      </c>
      <c r="C78" t="s">
        <v>55</v>
      </c>
      <c r="D78" t="s">
        <v>46</v>
      </c>
      <c r="E78" t="s">
        <v>51</v>
      </c>
      <c r="F78">
        <v>36</v>
      </c>
      <c r="G78">
        <v>1800</v>
      </c>
      <c r="H78" s="53" t="str">
        <f t="shared" si="3"/>
        <v>DanemarkFrance</v>
      </c>
    </row>
    <row r="79" spans="1:8">
      <c r="A79" s="44">
        <v>40201</v>
      </c>
      <c r="B79" t="s">
        <v>44</v>
      </c>
      <c r="C79" t="s">
        <v>49</v>
      </c>
      <c r="D79" t="s">
        <v>46</v>
      </c>
      <c r="E79" t="s">
        <v>51</v>
      </c>
      <c r="F79">
        <v>38</v>
      </c>
      <c r="G79">
        <v>3200</v>
      </c>
      <c r="H79" s="53" t="str">
        <f t="shared" si="3"/>
        <v>AllemagneEspagne</v>
      </c>
    </row>
    <row r="80" spans="1:8">
      <c r="A80" s="44">
        <v>40199</v>
      </c>
      <c r="B80" t="s">
        <v>48</v>
      </c>
      <c r="C80" t="s">
        <v>49</v>
      </c>
      <c r="D80" t="s">
        <v>52</v>
      </c>
      <c r="E80" t="s">
        <v>54</v>
      </c>
      <c r="F80">
        <v>21</v>
      </c>
      <c r="G80">
        <v>1800</v>
      </c>
      <c r="H80" s="53" t="str">
        <f t="shared" si="3"/>
        <v>HollandeEspagne</v>
      </c>
    </row>
    <row r="81" spans="1:8">
      <c r="A81" s="44">
        <v>40197</v>
      </c>
      <c r="B81" t="s">
        <v>48</v>
      </c>
      <c r="C81" t="s">
        <v>49</v>
      </c>
      <c r="D81" t="s">
        <v>52</v>
      </c>
      <c r="E81" t="s">
        <v>51</v>
      </c>
      <c r="F81">
        <v>22</v>
      </c>
      <c r="G81">
        <v>1500</v>
      </c>
      <c r="H81" s="53" t="str">
        <f t="shared" si="3"/>
        <v>HollandeEspagne</v>
      </c>
    </row>
    <row r="82" spans="1:8">
      <c r="A82" s="44">
        <v>40195</v>
      </c>
      <c r="B82" t="s">
        <v>44</v>
      </c>
      <c r="C82" t="s">
        <v>49</v>
      </c>
      <c r="D82" t="s">
        <v>52</v>
      </c>
      <c r="E82" t="s">
        <v>54</v>
      </c>
      <c r="F82">
        <v>11</v>
      </c>
      <c r="G82">
        <v>2600</v>
      </c>
      <c r="H82" s="53" t="str">
        <f t="shared" si="3"/>
        <v>AllemagneEspagne</v>
      </c>
    </row>
    <row r="83" spans="1:8">
      <c r="A83" s="44">
        <v>40193</v>
      </c>
      <c r="B83" t="s">
        <v>44</v>
      </c>
      <c r="C83" t="s">
        <v>49</v>
      </c>
      <c r="D83" t="s">
        <v>46</v>
      </c>
      <c r="E83" t="s">
        <v>54</v>
      </c>
      <c r="F83">
        <v>42</v>
      </c>
      <c r="G83">
        <v>2600</v>
      </c>
      <c r="H83" s="53" t="str">
        <f t="shared" si="3"/>
        <v>AllemagneEspagne</v>
      </c>
    </row>
    <row r="84" spans="1:8">
      <c r="A84" s="44">
        <v>40191</v>
      </c>
      <c r="B84" t="s">
        <v>44</v>
      </c>
      <c r="C84" t="s">
        <v>49</v>
      </c>
      <c r="D84" t="s">
        <v>46</v>
      </c>
      <c r="E84" t="s">
        <v>51</v>
      </c>
      <c r="F84">
        <v>24</v>
      </c>
      <c r="G84">
        <v>3400</v>
      </c>
      <c r="H84" s="53" t="str">
        <f t="shared" si="3"/>
        <v>AllemagneEspagne</v>
      </c>
    </row>
    <row r="85" spans="1:8">
      <c r="A85" s="44">
        <v>40189</v>
      </c>
      <c r="B85" t="s">
        <v>44</v>
      </c>
      <c r="C85" t="s">
        <v>55</v>
      </c>
      <c r="D85" t="s">
        <v>52</v>
      </c>
      <c r="E85" t="s">
        <v>51</v>
      </c>
      <c r="F85">
        <v>50</v>
      </c>
      <c r="G85">
        <v>1600</v>
      </c>
      <c r="H85" s="53" t="str">
        <f t="shared" si="3"/>
        <v>AllemagneFrance</v>
      </c>
    </row>
    <row r="86" spans="1:8">
      <c r="A86" s="44">
        <v>40187</v>
      </c>
      <c r="B86" t="s">
        <v>53</v>
      </c>
      <c r="C86" t="s">
        <v>45</v>
      </c>
      <c r="D86" t="s">
        <v>50</v>
      </c>
      <c r="E86" t="s">
        <v>51</v>
      </c>
      <c r="F86">
        <v>52</v>
      </c>
      <c r="G86">
        <v>2400</v>
      </c>
      <c r="H86" s="53" t="str">
        <f t="shared" si="3"/>
        <v>DanemarkPortugal</v>
      </c>
    </row>
    <row r="87" spans="1:8">
      <c r="A87" s="44">
        <v>40185</v>
      </c>
      <c r="B87" t="s">
        <v>44</v>
      </c>
      <c r="C87" t="s">
        <v>55</v>
      </c>
      <c r="D87" t="s">
        <v>52</v>
      </c>
      <c r="E87" t="s">
        <v>51</v>
      </c>
      <c r="F87">
        <v>34</v>
      </c>
      <c r="G87">
        <v>2200</v>
      </c>
      <c r="H87" s="53" t="str">
        <f t="shared" si="3"/>
        <v>AllemagneFrance</v>
      </c>
    </row>
    <row r="88" spans="1:8">
      <c r="A88" s="44">
        <v>40183</v>
      </c>
      <c r="B88" t="s">
        <v>53</v>
      </c>
      <c r="C88" t="s">
        <v>45</v>
      </c>
      <c r="D88" t="s">
        <v>50</v>
      </c>
      <c r="E88" t="s">
        <v>54</v>
      </c>
      <c r="F88">
        <v>49</v>
      </c>
      <c r="G88">
        <v>4400</v>
      </c>
      <c r="H88" s="53" t="str">
        <f t="shared" si="3"/>
        <v>DanemarkPortugal</v>
      </c>
    </row>
    <row r="89" spans="1:8">
      <c r="A89" s="44">
        <v>40181</v>
      </c>
      <c r="B89" t="s">
        <v>53</v>
      </c>
      <c r="C89" t="s">
        <v>49</v>
      </c>
      <c r="D89" t="s">
        <v>50</v>
      </c>
      <c r="E89" t="s">
        <v>47</v>
      </c>
      <c r="F89">
        <v>55</v>
      </c>
      <c r="G89">
        <v>2200</v>
      </c>
      <c r="H89" s="53" t="str">
        <f t="shared" si="3"/>
        <v>DanemarkEspagne</v>
      </c>
    </row>
    <row r="90" spans="1:8">
      <c r="A90" s="44">
        <v>40179</v>
      </c>
      <c r="B90" t="s">
        <v>53</v>
      </c>
      <c r="C90" t="s">
        <v>49</v>
      </c>
      <c r="D90" t="s">
        <v>46</v>
      </c>
      <c r="E90" t="s">
        <v>54</v>
      </c>
      <c r="F90">
        <v>41</v>
      </c>
      <c r="G90">
        <v>3100</v>
      </c>
      <c r="H90" s="53" t="str">
        <f t="shared" si="3"/>
        <v>DanemarkEspagne</v>
      </c>
    </row>
  </sheetData>
  <pageMargins left="0.78740157499999996" right="0.78740157499999996" top="0.984251969" bottom="0.984251969" header="0.4921259845" footer="0.4921259845"/>
  <pageSetup paperSize="9" orientation="portrait" horizontalDpi="4294967293" verticalDpi="0" r:id="rId2"/>
  <headerFooter alignWithMargins="0"/>
</worksheet>
</file>

<file path=xl/worksheets/sheet7.xml><?xml version="1.0" encoding="utf-8"?>
<worksheet xmlns="http://schemas.openxmlformats.org/spreadsheetml/2006/main" xmlns:r="http://schemas.openxmlformats.org/officeDocument/2006/relationships">
  <dimension ref="A1:L41"/>
  <sheetViews>
    <sheetView tabSelected="1" workbookViewId="0">
      <selection activeCell="K10" sqref="K10"/>
    </sheetView>
  </sheetViews>
  <sheetFormatPr baseColWidth="10" defaultRowHeight="12.5"/>
  <cols>
    <col min="1" max="1" width="21.7265625" bestFit="1" customWidth="1"/>
    <col min="4" max="4" width="27.36328125" customWidth="1"/>
    <col min="5" max="5" width="12.08984375" customWidth="1"/>
    <col min="6" max="6" width="11.36328125" customWidth="1"/>
    <col min="7" max="7" width="8.6328125" customWidth="1"/>
    <col min="8" max="8" width="11.26953125" customWidth="1"/>
    <col min="12" max="12" width="3.6328125" customWidth="1"/>
  </cols>
  <sheetData>
    <row r="1" spans="1:12" ht="13">
      <c r="A1" s="46" t="s">
        <v>15</v>
      </c>
      <c r="B1" s="46" t="s">
        <v>20</v>
      </c>
      <c r="E1" s="45" t="s">
        <v>18</v>
      </c>
      <c r="F1" s="45" t="s">
        <v>16</v>
      </c>
      <c r="G1" s="45" t="s">
        <v>17</v>
      </c>
      <c r="H1" s="45" t="s">
        <v>19</v>
      </c>
      <c r="L1" s="53" t="s">
        <v>73</v>
      </c>
    </row>
    <row r="2" spans="1:12">
      <c r="A2" t="s">
        <v>16</v>
      </c>
      <c r="B2" s="50">
        <v>40179</v>
      </c>
      <c r="D2" t="s">
        <v>37</v>
      </c>
      <c r="E2" s="51">
        <f>SUMPRODUCT(--($A$2:$A$41=E$1),($B$2:$B$41&gt;0)*1,(COUNTIF($E$17:$E$31,$B$2:$B$41)=1)*1)</f>
        <v>1</v>
      </c>
      <c r="F2" s="51">
        <f t="shared" ref="F2:H2" si="0">SUMPRODUCT(--($A$2:$A$41=F$1),($B$2:$B$41&gt;0)*1,(COUNTIF($E$17:$E$31,$B$2:$B$41)=1)*1)</f>
        <v>5</v>
      </c>
      <c r="G2" s="51">
        <f t="shared" si="0"/>
        <v>1</v>
      </c>
      <c r="H2" s="51">
        <f t="shared" si="0"/>
        <v>1</v>
      </c>
      <c r="I2" s="53" t="s">
        <v>74</v>
      </c>
      <c r="L2" s="66">
        <f>IF(ISERROR(VLOOKUP(B2,E$17:E$31,1,0)),0,1)</f>
        <v>1</v>
      </c>
    </row>
    <row r="3" spans="1:12">
      <c r="A3" t="s">
        <v>19</v>
      </c>
      <c r="B3" s="44">
        <v>40179</v>
      </c>
      <c r="E3" s="66">
        <f>SUMPRODUCT(--($A$2:$A$41=E$1)*($L$2:$L$41=1))</f>
        <v>1</v>
      </c>
      <c r="F3" s="66">
        <f t="shared" ref="F3:H3" si="1">SUMPRODUCT(--($A$2:$A$41=F$1)*($L$2:$L$41=1))</f>
        <v>5</v>
      </c>
      <c r="G3" s="66">
        <f t="shared" si="1"/>
        <v>1</v>
      </c>
      <c r="H3" s="66">
        <f t="shared" si="1"/>
        <v>1</v>
      </c>
      <c r="I3" s="53" t="s">
        <v>75</v>
      </c>
      <c r="L3" s="66">
        <f t="shared" ref="L3:L41" si="2">IF(ISERROR(VLOOKUP(B3,E$17:E$31,1,0)),0,1)</f>
        <v>1</v>
      </c>
    </row>
    <row r="4" spans="1:12">
      <c r="A4" t="s">
        <v>17</v>
      </c>
      <c r="B4" s="44">
        <v>40181</v>
      </c>
      <c r="L4" s="66">
        <f t="shared" si="2"/>
        <v>0</v>
      </c>
    </row>
    <row r="5" spans="1:12">
      <c r="A5" t="s">
        <v>17</v>
      </c>
      <c r="B5" s="44">
        <v>40182</v>
      </c>
      <c r="L5" s="66">
        <f t="shared" si="2"/>
        <v>0</v>
      </c>
    </row>
    <row r="6" spans="1:12">
      <c r="A6" t="s">
        <v>18</v>
      </c>
      <c r="B6" s="44">
        <v>40183</v>
      </c>
      <c r="L6" s="66">
        <f t="shared" si="2"/>
        <v>0</v>
      </c>
    </row>
    <row r="7" spans="1:12">
      <c r="A7" t="s">
        <v>19</v>
      </c>
      <c r="B7" s="44">
        <v>40188</v>
      </c>
      <c r="L7" s="66">
        <f t="shared" si="2"/>
        <v>0</v>
      </c>
    </row>
    <row r="8" spans="1:12">
      <c r="A8" t="s">
        <v>19</v>
      </c>
      <c r="B8" s="44">
        <v>40210</v>
      </c>
      <c r="L8" s="66">
        <f t="shared" si="2"/>
        <v>0</v>
      </c>
    </row>
    <row r="9" spans="1:12">
      <c r="A9" t="s">
        <v>17</v>
      </c>
      <c r="B9" s="44">
        <v>40216</v>
      </c>
      <c r="L9" s="66">
        <f t="shared" si="2"/>
        <v>0</v>
      </c>
    </row>
    <row r="10" spans="1:12">
      <c r="A10" t="s">
        <v>19</v>
      </c>
      <c r="B10" s="44">
        <v>40224</v>
      </c>
      <c r="L10" s="66">
        <f t="shared" si="2"/>
        <v>0</v>
      </c>
    </row>
    <row r="11" spans="1:12">
      <c r="A11" t="s">
        <v>18</v>
      </c>
      <c r="B11" s="44">
        <v>40232</v>
      </c>
      <c r="L11" s="66">
        <f t="shared" si="2"/>
        <v>0</v>
      </c>
    </row>
    <row r="12" spans="1:12">
      <c r="A12" t="s">
        <v>16</v>
      </c>
      <c r="B12" s="44">
        <v>40253</v>
      </c>
      <c r="L12" s="66">
        <f t="shared" si="2"/>
        <v>0</v>
      </c>
    </row>
    <row r="13" spans="1:12">
      <c r="A13" t="s">
        <v>16</v>
      </c>
      <c r="B13" s="44">
        <v>40254</v>
      </c>
      <c r="L13" s="66">
        <f t="shared" si="2"/>
        <v>0</v>
      </c>
    </row>
    <row r="14" spans="1:12">
      <c r="A14" t="s">
        <v>16</v>
      </c>
      <c r="B14" s="50">
        <v>40272</v>
      </c>
      <c r="L14" s="66">
        <f t="shared" si="2"/>
        <v>1</v>
      </c>
    </row>
    <row r="15" spans="1:12">
      <c r="A15" t="s">
        <v>19</v>
      </c>
      <c r="B15" s="44">
        <v>40276</v>
      </c>
      <c r="L15" s="66">
        <f t="shared" si="2"/>
        <v>0</v>
      </c>
    </row>
    <row r="16" spans="1:12">
      <c r="A16" t="s">
        <v>16</v>
      </c>
      <c r="B16" s="44">
        <v>40290</v>
      </c>
      <c r="L16" s="66">
        <f t="shared" si="2"/>
        <v>0</v>
      </c>
    </row>
    <row r="17" spans="1:12">
      <c r="A17" t="s">
        <v>17</v>
      </c>
      <c r="B17" s="44">
        <v>40296</v>
      </c>
      <c r="D17" t="s">
        <v>22</v>
      </c>
      <c r="E17" s="44">
        <v>40179</v>
      </c>
      <c r="L17" s="66">
        <f t="shared" si="2"/>
        <v>0</v>
      </c>
    </row>
    <row r="18" spans="1:12">
      <c r="A18" t="s">
        <v>18</v>
      </c>
      <c r="B18" s="44">
        <v>40298</v>
      </c>
      <c r="D18" t="s">
        <v>23</v>
      </c>
      <c r="E18" s="44">
        <v>40178</v>
      </c>
      <c r="L18" s="66">
        <f t="shared" si="2"/>
        <v>0</v>
      </c>
    </row>
    <row r="19" spans="1:12">
      <c r="A19" t="s">
        <v>17</v>
      </c>
      <c r="B19" s="44">
        <v>40299</v>
      </c>
      <c r="D19" t="s">
        <v>24</v>
      </c>
      <c r="E19" s="44">
        <v>40272</v>
      </c>
      <c r="L19" s="66">
        <f t="shared" si="2"/>
        <v>1</v>
      </c>
    </row>
    <row r="20" spans="1:12">
      <c r="A20" t="s">
        <v>18</v>
      </c>
      <c r="B20" s="44">
        <v>40321</v>
      </c>
      <c r="D20" t="s">
        <v>25</v>
      </c>
      <c r="E20" s="44">
        <v>40273</v>
      </c>
      <c r="L20" s="66">
        <f t="shared" si="2"/>
        <v>1</v>
      </c>
    </row>
    <row r="21" spans="1:12">
      <c r="A21" t="s">
        <v>16</v>
      </c>
      <c r="B21" s="44">
        <v>40327</v>
      </c>
      <c r="D21" t="s">
        <v>26</v>
      </c>
      <c r="E21" s="44">
        <v>40299</v>
      </c>
      <c r="L21" s="66">
        <f t="shared" si="2"/>
        <v>0</v>
      </c>
    </row>
    <row r="22" spans="1:12">
      <c r="A22" t="s">
        <v>19</v>
      </c>
      <c r="B22" s="44">
        <v>40332</v>
      </c>
      <c r="D22" t="s">
        <v>27</v>
      </c>
      <c r="E22" s="44">
        <v>40306</v>
      </c>
      <c r="L22" s="66">
        <f t="shared" si="2"/>
        <v>0</v>
      </c>
    </row>
    <row r="23" spans="1:12">
      <c r="A23" t="s">
        <v>17</v>
      </c>
      <c r="B23" s="44">
        <v>40342</v>
      </c>
      <c r="D23" t="s">
        <v>28</v>
      </c>
      <c r="E23" s="44">
        <v>40311</v>
      </c>
      <c r="L23" s="66">
        <f t="shared" si="2"/>
        <v>0</v>
      </c>
    </row>
    <row r="24" spans="1:12">
      <c r="A24" t="s">
        <v>16</v>
      </c>
      <c r="B24" s="44">
        <v>40364</v>
      </c>
      <c r="D24" t="s">
        <v>29</v>
      </c>
      <c r="E24" s="44">
        <v>40321</v>
      </c>
      <c r="L24" s="66">
        <f t="shared" si="2"/>
        <v>0</v>
      </c>
    </row>
    <row r="25" spans="1:12">
      <c r="A25" t="s">
        <v>18</v>
      </c>
      <c r="B25" s="44">
        <v>40364</v>
      </c>
      <c r="D25" t="s">
        <v>30</v>
      </c>
      <c r="E25" s="44">
        <v>40322</v>
      </c>
      <c r="L25" s="66">
        <f t="shared" si="2"/>
        <v>0</v>
      </c>
    </row>
    <row r="26" spans="1:12">
      <c r="A26" t="s">
        <v>16</v>
      </c>
      <c r="B26" s="44">
        <v>40368</v>
      </c>
      <c r="D26" t="s">
        <v>31</v>
      </c>
      <c r="E26" s="44">
        <v>40373</v>
      </c>
      <c r="L26" s="66">
        <f t="shared" si="2"/>
        <v>0</v>
      </c>
    </row>
    <row r="27" spans="1:12">
      <c r="A27" t="s">
        <v>17</v>
      </c>
      <c r="B27" s="44">
        <v>40386</v>
      </c>
      <c r="D27" t="s">
        <v>32</v>
      </c>
      <c r="E27" s="44">
        <v>40405</v>
      </c>
      <c r="L27" s="66">
        <f t="shared" si="2"/>
        <v>0</v>
      </c>
    </row>
    <row r="28" spans="1:12">
      <c r="A28" t="s">
        <v>18</v>
      </c>
      <c r="B28" s="44">
        <v>40400</v>
      </c>
      <c r="D28" t="s">
        <v>33</v>
      </c>
      <c r="E28" s="44">
        <v>40483</v>
      </c>
      <c r="L28" s="66">
        <f t="shared" si="2"/>
        <v>0</v>
      </c>
    </row>
    <row r="29" spans="1:12">
      <c r="A29" t="s">
        <v>19</v>
      </c>
      <c r="B29" s="44">
        <v>40401</v>
      </c>
      <c r="D29" t="s">
        <v>34</v>
      </c>
      <c r="E29" s="44">
        <v>40493</v>
      </c>
      <c r="L29" s="66">
        <f t="shared" si="2"/>
        <v>0</v>
      </c>
    </row>
    <row r="30" spans="1:12">
      <c r="A30" t="s">
        <v>16</v>
      </c>
      <c r="B30" s="50">
        <v>40405</v>
      </c>
      <c r="D30" t="s">
        <v>35</v>
      </c>
      <c r="E30" s="44">
        <v>40536</v>
      </c>
      <c r="L30" s="66">
        <f t="shared" si="2"/>
        <v>1</v>
      </c>
    </row>
    <row r="31" spans="1:12">
      <c r="A31" t="s">
        <v>19</v>
      </c>
      <c r="B31" s="44">
        <v>40406</v>
      </c>
      <c r="D31" t="s">
        <v>36</v>
      </c>
      <c r="E31" s="44">
        <v>40537</v>
      </c>
      <c r="L31" s="66">
        <f t="shared" si="2"/>
        <v>0</v>
      </c>
    </row>
    <row r="32" spans="1:12">
      <c r="A32" t="s">
        <v>19</v>
      </c>
      <c r="B32" s="44">
        <v>40412</v>
      </c>
      <c r="L32" s="66">
        <f t="shared" si="2"/>
        <v>0</v>
      </c>
    </row>
    <row r="33" spans="1:12">
      <c r="A33" t="s">
        <v>18</v>
      </c>
      <c r="B33" s="44">
        <v>40418</v>
      </c>
      <c r="L33" s="66">
        <f t="shared" si="2"/>
        <v>0</v>
      </c>
    </row>
    <row r="34" spans="1:12">
      <c r="A34" t="s">
        <v>16</v>
      </c>
      <c r="B34" s="44">
        <v>40424</v>
      </c>
      <c r="L34" s="66">
        <f t="shared" si="2"/>
        <v>0</v>
      </c>
    </row>
    <row r="35" spans="1:12">
      <c r="A35" t="s">
        <v>16</v>
      </c>
      <c r="B35" s="44">
        <v>40430</v>
      </c>
      <c r="L35" s="66">
        <f t="shared" si="2"/>
        <v>0</v>
      </c>
    </row>
    <row r="36" spans="1:12">
      <c r="A36" t="s">
        <v>19</v>
      </c>
      <c r="B36" s="44">
        <v>40440</v>
      </c>
      <c r="L36" s="66">
        <f t="shared" si="2"/>
        <v>0</v>
      </c>
    </row>
    <row r="37" spans="1:12">
      <c r="A37" t="s">
        <v>17</v>
      </c>
      <c r="B37" s="44">
        <v>40475</v>
      </c>
      <c r="L37" s="66">
        <f t="shared" si="2"/>
        <v>0</v>
      </c>
    </row>
    <row r="38" spans="1:12">
      <c r="A38" t="s">
        <v>17</v>
      </c>
      <c r="B38" s="44">
        <v>40476</v>
      </c>
      <c r="L38" s="66">
        <f t="shared" si="2"/>
        <v>0</v>
      </c>
    </row>
    <row r="39" spans="1:12">
      <c r="A39" t="s">
        <v>16</v>
      </c>
      <c r="B39" s="50">
        <v>40483</v>
      </c>
      <c r="L39" s="66">
        <f t="shared" si="2"/>
        <v>1</v>
      </c>
    </row>
    <row r="40" spans="1:12">
      <c r="A40" t="s">
        <v>17</v>
      </c>
      <c r="B40" s="44">
        <v>40512</v>
      </c>
      <c r="L40" s="66">
        <f t="shared" si="2"/>
        <v>0</v>
      </c>
    </row>
    <row r="41" spans="1:12">
      <c r="A41" t="s">
        <v>16</v>
      </c>
      <c r="B41" s="50">
        <v>40537</v>
      </c>
      <c r="L41" s="66">
        <f t="shared" si="2"/>
        <v>1</v>
      </c>
    </row>
  </sheetData>
  <phoneticPr fontId="30" type="noConversion"/>
  <pageMargins left="0.78740157499999996" right="0.78740157499999996" top="0.984251969" bottom="0.984251969" header="0.4921259845" footer="0.4921259845"/>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 lire</vt:lpstr>
      <vt:lpstr>Exercice 1</vt:lpstr>
      <vt:lpstr>Exercice 2</vt:lpstr>
      <vt:lpstr>Exercice 3</vt:lpstr>
      <vt:lpstr>Feuil1</vt:lpstr>
      <vt:lpstr>Exercice 4</vt:lpstr>
      <vt:lpstr>Challenge</vt:lpstr>
      <vt:lpstr>cold</vt:lpstr>
      <vt:lpstr>colh</vt:lpstr>
    </vt:vector>
  </TitlesOfParts>
  <Company>2P Consultants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Perrotey</dc:creator>
  <cp:lastModifiedBy>tulipe</cp:lastModifiedBy>
  <dcterms:created xsi:type="dcterms:W3CDTF">2010-12-09T05:58:53Z</dcterms:created>
  <dcterms:modified xsi:type="dcterms:W3CDTF">2015-01-17T15:23:01Z</dcterms:modified>
</cp:coreProperties>
</file>