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117F8C74-EE4C-439D-93A1-BE2B570684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iche" sheetId="1" r:id="rId1"/>
    <sheet name="Chasseurs" sheetId="2" r:id="rId2"/>
    <sheet name="Inviteur" sheetId="3" r:id="rId3"/>
  </sheets>
  <definedNames>
    <definedName name="BD">Chasseurs!$B$7:$P$25</definedName>
    <definedName name="bdd">OFFSET(Inviteur!$F$7,,,ROWS(noms),COLUMNS(dates))</definedName>
    <definedName name="CI">Inviteur!$B$7:$O$31</definedName>
    <definedName name="dates">OFFSET(Inviteur!$F$6,,,,COUNTA(Inviteur!$F$6:$AE$6))</definedName>
    <definedName name="N°_ordre">Chasseurs!$B$7:$B$23</definedName>
    <definedName name="noms">Inviteur!$D$7:$D$30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7" i="2"/>
  <c r="E23" i="3"/>
  <c r="E26" i="3"/>
  <c r="E27" i="3"/>
  <c r="E28" i="3"/>
  <c r="E29" i="3"/>
  <c r="E30" i="3"/>
  <c r="E14" i="3"/>
  <c r="E9" i="3"/>
  <c r="E8" i="3"/>
  <c r="E11" i="3"/>
  <c r="E12" i="3"/>
  <c r="E13" i="3"/>
  <c r="E20" i="3"/>
  <c r="E21" i="3"/>
  <c r="E22" i="3"/>
  <c r="E7" i="3"/>
  <c r="B7" i="2"/>
  <c r="B28" i="2"/>
  <c r="B26" i="2"/>
  <c r="B25" i="2"/>
  <c r="B27" i="2"/>
  <c r="D1" i="1" l="1"/>
  <c r="B2" i="1" s="1"/>
  <c r="B8" i="2"/>
  <c r="B9" i="2"/>
  <c r="B10" i="2"/>
  <c r="B11" i="2"/>
  <c r="B12" i="2"/>
  <c r="B13" i="2"/>
  <c r="B14" i="2"/>
  <c r="B15" i="2"/>
  <c r="B16" i="2"/>
  <c r="D8" i="3" l="1"/>
  <c r="D15" i="3"/>
  <c r="D9" i="3"/>
  <c r="C8" i="1" s="1"/>
  <c r="C17" i="3"/>
  <c r="C8" i="3"/>
  <c r="D12" i="3"/>
  <c r="D7" i="3"/>
  <c r="D10" i="3"/>
  <c r="C13" i="3"/>
  <c r="C15" i="1"/>
  <c r="F15" i="1" s="1"/>
  <c r="G10" i="1"/>
  <c r="D11" i="3"/>
  <c r="C13" i="1"/>
  <c r="C9" i="3"/>
  <c r="D17" i="3"/>
  <c r="C11" i="1"/>
  <c r="C14" i="3"/>
  <c r="C7" i="3"/>
  <c r="G9" i="1"/>
  <c r="G11" i="1"/>
  <c r="D19" i="3"/>
  <c r="C9" i="1"/>
  <c r="C18" i="3"/>
  <c r="C14" i="1"/>
  <c r="C10" i="3"/>
  <c r="D8" i="1"/>
  <c r="E8" i="1" s="1"/>
  <c r="C11" i="3"/>
  <c r="C12" i="1"/>
  <c r="D16" i="3"/>
  <c r="D13" i="3"/>
  <c r="C15" i="3"/>
  <c r="C12" i="3"/>
  <c r="C10" i="1"/>
  <c r="D18" i="3"/>
  <c r="D14" i="3"/>
  <c r="C16" i="3"/>
  <c r="C19" i="3"/>
  <c r="G12" i="1"/>
  <c r="B17" i="2"/>
  <c r="B18" i="2"/>
  <c r="D20" i="3" l="1"/>
  <c r="C20" i="3"/>
  <c r="B19" i="2"/>
  <c r="B20" i="2"/>
  <c r="B21" i="2"/>
  <c r="B22" i="2"/>
  <c r="B23" i="2" s="1"/>
  <c r="B24" i="2" s="1"/>
  <c r="D26" i="3" l="1"/>
  <c r="C24" i="3"/>
  <c r="C23" i="3"/>
  <c r="D28" i="3"/>
  <c r="D30" i="3"/>
  <c r="C26" i="3"/>
  <c r="D21" i="3"/>
  <c r="C25" i="3"/>
  <c r="C28" i="3"/>
  <c r="C30" i="3"/>
  <c r="D23" i="3"/>
  <c r="C22" i="3"/>
  <c r="C27" i="3"/>
  <c r="D24" i="3"/>
  <c r="D22" i="3"/>
  <c r="D25" i="3"/>
  <c r="D27" i="3"/>
  <c r="C29" i="3"/>
  <c r="C21" i="3"/>
  <c r="D29" i="3"/>
  <c r="Y10" i="1" l="1" a="1"/>
  <c r="Y10" i="1" s="1"/>
  <c r="AA14" i="1" a="1"/>
  <c r="AA14" i="1" s="1"/>
  <c r="Z8" i="1" a="1"/>
  <c r="Z8" i="1" s="1"/>
  <c r="Z12" i="1" a="1"/>
  <c r="Z12" i="1" s="1"/>
  <c r="AC11" i="1" a="1"/>
  <c r="AC11" i="1" s="1"/>
  <c r="AA8" i="1" a="1"/>
  <c r="AA8" i="1" s="1"/>
  <c r="X8" i="1" a="1"/>
  <c r="X8" i="1" s="1"/>
  <c r="AB5" i="1" a="1"/>
  <c r="AB5" i="1" s="1"/>
  <c r="AC10" i="1" a="1"/>
  <c r="AC10" i="1" s="1"/>
  <c r="Z9" i="1" a="1"/>
  <c r="Z9" i="1" s="1"/>
  <c r="X5" i="1" a="1"/>
  <c r="X5" i="1" s="1"/>
  <c r="X14" i="1" a="1"/>
  <c r="X14" i="1" s="1"/>
  <c r="Z10" i="1" a="1"/>
  <c r="Z10" i="1" s="1"/>
  <c r="AC7" i="1" a="1"/>
  <c r="AC7" i="1" s="1"/>
  <c r="AC6" i="1" a="1"/>
  <c r="AC6" i="1" s="1"/>
  <c r="AC12" i="1" a="1"/>
  <c r="AC12" i="1" s="1"/>
  <c r="AC13" i="1" a="1"/>
  <c r="AC13" i="1" s="1"/>
  <c r="X12" i="1" a="1"/>
  <c r="X12" i="1" s="1"/>
  <c r="AA5" i="1" a="1"/>
  <c r="AA5" i="1" s="1"/>
  <c r="Y13" i="1" a="1"/>
  <c r="Y13" i="1" s="1"/>
  <c r="X11" i="1" a="1"/>
  <c r="X11" i="1" s="1"/>
  <c r="Z11" i="1" a="1"/>
  <c r="Z11" i="1" s="1"/>
  <c r="AC5" i="1" a="1"/>
  <c r="AC5" i="1" s="1"/>
  <c r="AA9" i="1" a="1"/>
  <c r="AA9" i="1" s="1"/>
  <c r="Y12" i="1" a="1"/>
  <c r="Y12" i="1" s="1"/>
  <c r="AB6" i="1" a="1"/>
  <c r="AB6" i="1" s="1"/>
  <c r="Y9" i="1" a="1"/>
  <c r="Y9" i="1" s="1"/>
  <c r="Y14" i="1" a="1"/>
  <c r="Y14" i="1" s="1"/>
  <c r="AC14" i="1" a="1"/>
  <c r="AC14" i="1" s="1"/>
  <c r="AA12" i="1" a="1"/>
  <c r="AA12" i="1" s="1"/>
  <c r="Z5" i="1" a="1"/>
  <c r="Z5" i="1" s="1"/>
  <c r="AB10" i="1" a="1"/>
  <c r="AB10" i="1" s="1"/>
  <c r="AA10" i="1" a="1"/>
  <c r="AA10" i="1" s="1"/>
  <c r="Z7" i="1" a="1"/>
  <c r="Z7" i="1" s="1"/>
  <c r="AB12" i="1" a="1"/>
  <c r="AB12" i="1" s="1"/>
  <c r="X9" i="1" a="1"/>
  <c r="X9" i="1" s="1"/>
  <c r="AB14" i="1" a="1"/>
  <c r="AB14" i="1" s="1"/>
  <c r="AA6" i="1" a="1"/>
  <c r="AA6" i="1" s="1"/>
  <c r="Y7" i="1" a="1"/>
  <c r="Y7" i="1" s="1"/>
  <c r="Y8" i="1" a="1"/>
  <c r="Y8" i="1" s="1"/>
  <c r="Z6" i="1" a="1"/>
  <c r="Z6" i="1" s="1"/>
  <c r="AA11" i="1" a="1"/>
  <c r="AA11" i="1" s="1"/>
  <c r="AA7" i="1" a="1"/>
  <c r="AA7" i="1" s="1"/>
  <c r="Y11" i="1" a="1"/>
  <c r="Y11" i="1" s="1"/>
  <c r="X6" i="1" a="1"/>
  <c r="X6" i="1" s="1"/>
  <c r="AB7" i="1" a="1"/>
  <c r="AB7" i="1" s="1"/>
  <c r="Z13" i="1" a="1"/>
  <c r="Z13" i="1" s="1"/>
  <c r="AC9" i="1" a="1"/>
  <c r="AC9" i="1" s="1"/>
  <c r="AB9" i="1" a="1"/>
  <c r="AB9" i="1" s="1"/>
  <c r="X10" i="1" a="1"/>
  <c r="X10" i="1" s="1"/>
  <c r="X7" i="1" a="1"/>
  <c r="X7" i="1" s="1"/>
  <c r="Z14" i="1" a="1"/>
  <c r="Z14" i="1" s="1"/>
  <c r="Y6" i="1" a="1"/>
  <c r="Y6" i="1" s="1"/>
  <c r="AB11" i="1" a="1"/>
  <c r="AB11" i="1" s="1"/>
  <c r="X13" i="1" a="1"/>
  <c r="X13" i="1" s="1"/>
  <c r="AB8" i="1" a="1"/>
  <c r="AB8" i="1" s="1"/>
  <c r="AC8" i="1" a="1"/>
  <c r="AC8" i="1" s="1"/>
  <c r="AB13" i="1" a="1"/>
  <c r="AB13" i="1" s="1"/>
  <c r="AA13" i="1" a="1"/>
  <c r="AA13" i="1" s="1"/>
  <c r="Y5" i="1" a="1"/>
  <c r="Y5" i="1" s="1"/>
  <c r="N5" i="1" a="1"/>
  <c r="N5" i="1" s="1"/>
  <c r="S5" i="1" a="1"/>
  <c r="S5" i="1" s="1"/>
  <c r="R5" i="1" a="1"/>
  <c r="R5" i="1" s="1"/>
  <c r="P5" i="1" a="1"/>
  <c r="P5" i="1" s="1"/>
  <c r="O5" i="1" a="1"/>
  <c r="O5" i="1" s="1"/>
  <c r="T5" i="1" a="1"/>
  <c r="T5" i="1" s="1"/>
  <c r="Q5" i="1" a="1"/>
  <c r="Q5" i="1" s="1"/>
  <c r="U5" i="1" a="1"/>
  <c r="U5" i="1" s="1"/>
  <c r="M5" i="1" a="1"/>
  <c r="M5" i="1" s="1"/>
  <c r="V5" i="1" a="1"/>
  <c r="V5" i="1" s="1"/>
  <c r="T6" i="1" l="1" a="1"/>
  <c r="T6" i="1" s="1"/>
  <c r="T7" i="1" a="1"/>
  <c r="T7" i="1" s="1"/>
  <c r="T9" i="1" a="1"/>
  <c r="T9" i="1" s="1"/>
  <c r="T12" i="1" a="1"/>
  <c r="T12" i="1" s="1"/>
  <c r="T10" i="1" a="1"/>
  <c r="T10" i="1" s="1"/>
  <c r="T11" i="1" a="1"/>
  <c r="T11" i="1" s="1"/>
  <c r="T14" i="1" a="1"/>
  <c r="T14" i="1" s="1"/>
  <c r="T13" i="1" a="1"/>
  <c r="T13" i="1" s="1"/>
  <c r="T8" i="1" a="1"/>
  <c r="T8" i="1" s="1"/>
  <c r="T15" i="1" a="1"/>
  <c r="T15" i="1" s="1"/>
  <c r="O7" i="1" a="1"/>
  <c r="O7" i="1" s="1"/>
  <c r="O6" i="1" a="1"/>
  <c r="O6" i="1" s="1"/>
  <c r="O8" i="1" a="1"/>
  <c r="O8" i="1" s="1"/>
  <c r="O12" i="1" a="1"/>
  <c r="O12" i="1" s="1"/>
  <c r="O15" i="1" a="1"/>
  <c r="O15" i="1" s="1"/>
  <c r="O10" i="1" a="1"/>
  <c r="O10" i="1" s="1"/>
  <c r="O13" i="1" a="1"/>
  <c r="O13" i="1" s="1"/>
  <c r="O9" i="1" a="1"/>
  <c r="O9" i="1" s="1"/>
  <c r="O14" i="1" a="1"/>
  <c r="O14" i="1" s="1"/>
  <c r="O11" i="1" a="1"/>
  <c r="O11" i="1" s="1"/>
  <c r="N6" i="1" a="1"/>
  <c r="N6" i="1" s="1"/>
  <c r="N7" i="1" a="1"/>
  <c r="N7" i="1" s="1"/>
  <c r="N11" i="1" a="1"/>
  <c r="N11" i="1" s="1"/>
  <c r="N14" i="1" a="1"/>
  <c r="N14" i="1" s="1"/>
  <c r="N12" i="1" a="1"/>
  <c r="N12" i="1" s="1"/>
  <c r="N8" i="1" a="1"/>
  <c r="N8" i="1" s="1"/>
  <c r="N13" i="1" a="1"/>
  <c r="N13" i="1" s="1"/>
  <c r="N10" i="1" a="1"/>
  <c r="N10" i="1" s="1"/>
  <c r="N15" i="1" a="1"/>
  <c r="N15" i="1" s="1"/>
  <c r="N9" i="1" a="1"/>
  <c r="N9" i="1" s="1"/>
  <c r="U7" i="1" a="1"/>
  <c r="U7" i="1" s="1"/>
  <c r="U6" i="1" a="1"/>
  <c r="U6" i="1" s="1"/>
  <c r="U8" i="1" a="1"/>
  <c r="U8" i="1" s="1"/>
  <c r="U10" i="1" a="1"/>
  <c r="U10" i="1" s="1"/>
  <c r="U13" i="1" a="1"/>
  <c r="U13" i="1" s="1"/>
  <c r="U9" i="1" a="1"/>
  <c r="U9" i="1" s="1"/>
  <c r="U12" i="1" a="1"/>
  <c r="U12" i="1" s="1"/>
  <c r="U15" i="1" a="1"/>
  <c r="U15" i="1" s="1"/>
  <c r="U14" i="1" a="1"/>
  <c r="U14" i="1" s="1"/>
  <c r="U11" i="1" a="1"/>
  <c r="U11" i="1" s="1"/>
  <c r="P6" i="1" a="1"/>
  <c r="P6" i="1" s="1"/>
  <c r="P7" i="1" a="1"/>
  <c r="P7" i="1" s="1"/>
  <c r="P13" i="1" a="1"/>
  <c r="P13" i="1" s="1"/>
  <c r="P9" i="1" a="1"/>
  <c r="P9" i="1" s="1"/>
  <c r="P10" i="1" a="1"/>
  <c r="P10" i="1" s="1"/>
  <c r="P15" i="1" a="1"/>
  <c r="P15" i="1" s="1"/>
  <c r="P8" i="1" a="1"/>
  <c r="P8" i="1" s="1"/>
  <c r="P14" i="1" a="1"/>
  <c r="P14" i="1" s="1"/>
  <c r="P12" i="1" a="1"/>
  <c r="P12" i="1" s="1"/>
  <c r="P11" i="1" a="1"/>
  <c r="P11" i="1" s="1"/>
  <c r="V6" i="1" a="1"/>
  <c r="V6" i="1" s="1"/>
  <c r="V7" i="1" a="1"/>
  <c r="V7" i="1" s="1"/>
  <c r="V11" i="1" a="1"/>
  <c r="V11" i="1" s="1"/>
  <c r="V14" i="1" a="1"/>
  <c r="V14" i="1" s="1"/>
  <c r="V9" i="1" a="1"/>
  <c r="V9" i="1" s="1"/>
  <c r="V12" i="1" a="1"/>
  <c r="V12" i="1" s="1"/>
  <c r="V8" i="1" a="1"/>
  <c r="V8" i="1" s="1"/>
  <c r="V13" i="1" a="1"/>
  <c r="V13" i="1" s="1"/>
  <c r="V10" i="1" a="1"/>
  <c r="V10" i="1" s="1"/>
  <c r="V15" i="1" a="1"/>
  <c r="V15" i="1" s="1"/>
  <c r="S7" i="1" a="1"/>
  <c r="S7" i="1" s="1"/>
  <c r="S6" i="1" a="1"/>
  <c r="S6" i="1" s="1"/>
  <c r="S8" i="1" a="1"/>
  <c r="S8" i="1" s="1"/>
  <c r="S11" i="1" a="1"/>
  <c r="S11" i="1" s="1"/>
  <c r="S12" i="1" a="1"/>
  <c r="S12" i="1" s="1"/>
  <c r="S10" i="1" a="1"/>
  <c r="S10" i="1" s="1"/>
  <c r="S13" i="1" a="1"/>
  <c r="S13" i="1" s="1"/>
  <c r="S14" i="1" a="1"/>
  <c r="S14" i="1" s="1"/>
  <c r="S15" i="1" a="1"/>
  <c r="S15" i="1" s="1"/>
  <c r="S9" i="1" a="1"/>
  <c r="S9" i="1" s="1"/>
  <c r="Q7" i="1" a="1"/>
  <c r="Q7" i="1" s="1"/>
  <c r="Q8" i="1" a="1"/>
  <c r="Q8" i="1" s="1"/>
  <c r="Q6" i="1" a="1"/>
  <c r="Q6" i="1" s="1"/>
  <c r="Q9" i="1" a="1"/>
  <c r="Q9" i="1" s="1"/>
  <c r="Q14" i="1" a="1"/>
  <c r="Q14" i="1" s="1"/>
  <c r="Q11" i="1" a="1"/>
  <c r="Q11" i="1" s="1"/>
  <c r="Q10" i="1" a="1"/>
  <c r="Q10" i="1" s="1"/>
  <c r="Q13" i="1" a="1"/>
  <c r="Q13" i="1" s="1"/>
  <c r="Q12" i="1" a="1"/>
  <c r="Q12" i="1" s="1"/>
  <c r="Q15" i="1" a="1"/>
  <c r="Q15" i="1" s="1"/>
  <c r="R6" i="1" a="1"/>
  <c r="R6" i="1" s="1"/>
  <c r="R7" i="1" a="1"/>
  <c r="R7" i="1" s="1"/>
  <c r="R10" i="1" a="1"/>
  <c r="R10" i="1" s="1"/>
  <c r="R15" i="1" a="1"/>
  <c r="R15" i="1" s="1"/>
  <c r="R13" i="1" a="1"/>
  <c r="R13" i="1" s="1"/>
  <c r="R8" i="1" a="1"/>
  <c r="R8" i="1" s="1"/>
  <c r="R9" i="1" a="1"/>
  <c r="R9" i="1" s="1"/>
  <c r="R12" i="1" a="1"/>
  <c r="R12" i="1" s="1"/>
  <c r="R11" i="1" a="1"/>
  <c r="R11" i="1" s="1"/>
  <c r="R14" i="1" a="1"/>
  <c r="R14" i="1" s="1"/>
  <c r="M6" i="1" a="1"/>
  <c r="M6" i="1" s="1"/>
  <c r="M15" i="1" a="1"/>
  <c r="M15" i="1" s="1"/>
  <c r="M8" i="1" a="1"/>
  <c r="M8" i="1" s="1"/>
  <c r="M10" i="1" a="1"/>
  <c r="M10" i="1" s="1"/>
  <c r="M12" i="1" a="1"/>
  <c r="M12" i="1" s="1"/>
  <c r="M14" i="1" a="1"/>
  <c r="M14" i="1" s="1"/>
  <c r="M7" i="1" a="1"/>
  <c r="M7" i="1" s="1"/>
  <c r="M9" i="1" a="1"/>
  <c r="M9" i="1" s="1"/>
  <c r="M11" i="1" a="1"/>
  <c r="M11" i="1" s="1"/>
  <c r="M13" i="1" a="1"/>
  <c r="M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<sst xmlns="http://schemas.openxmlformats.org/spreadsheetml/2006/main" count="174" uniqueCount="130">
  <si>
    <t>N° ordre</t>
  </si>
  <si>
    <t>Adherents</t>
  </si>
  <si>
    <t>Nom</t>
  </si>
  <si>
    <t>Ville</t>
  </si>
  <si>
    <t>N° Tel</t>
  </si>
  <si>
    <t>Mail</t>
  </si>
  <si>
    <t>Commentaires</t>
  </si>
  <si>
    <t>Dossier</t>
  </si>
  <si>
    <t>Code PTT</t>
  </si>
  <si>
    <t>Romain</t>
  </si>
  <si>
    <t>de la chouette</t>
  </si>
  <si>
    <t>DIJON</t>
  </si>
  <si>
    <t>A surveiller</t>
  </si>
  <si>
    <t>Eric</t>
  </si>
  <si>
    <t>Jordan</t>
  </si>
  <si>
    <t>Alvine</t>
  </si>
  <si>
    <t>Jean Michel</t>
  </si>
  <si>
    <t>David</t>
  </si>
  <si>
    <t>Anthony</t>
  </si>
  <si>
    <t>William</t>
  </si>
  <si>
    <t>Claude</t>
  </si>
  <si>
    <t>Laurent</t>
  </si>
  <si>
    <t>Serge</t>
  </si>
  <si>
    <t>Jean Noel</t>
  </si>
  <si>
    <t>Alexis</t>
  </si>
  <si>
    <t>Damien</t>
  </si>
  <si>
    <t>Didier</t>
  </si>
  <si>
    <t>Remi</t>
  </si>
  <si>
    <t>Act</t>
  </si>
  <si>
    <t>Inv</t>
  </si>
  <si>
    <t>ddddddddd@orange.fr</t>
  </si>
  <si>
    <t>aaaaaa@gmail.fr</t>
  </si>
  <si>
    <t xml:space="preserve"> </t>
  </si>
  <si>
    <t>06 08 08 08 08</t>
  </si>
  <si>
    <t>N° Police</t>
  </si>
  <si>
    <t>Cie Assurance</t>
  </si>
  <si>
    <t>N° Validation</t>
  </si>
  <si>
    <t>GROUPAMA</t>
  </si>
  <si>
    <t>Adresse</t>
  </si>
  <si>
    <t>171597 08</t>
  </si>
  <si>
    <t>BS ASSURANCES</t>
  </si>
  <si>
    <t>AXA</t>
  </si>
  <si>
    <t>ALLIANZ</t>
  </si>
  <si>
    <t>GMF</t>
  </si>
  <si>
    <t>4237910G 002</t>
  </si>
  <si>
    <t>4237910G 003</t>
  </si>
  <si>
    <t>4237910G 004</t>
  </si>
  <si>
    <t>4237910G 005</t>
  </si>
  <si>
    <t>4237910G 006</t>
  </si>
  <si>
    <t>4237910G 007</t>
  </si>
  <si>
    <t>4237910G 008</t>
  </si>
  <si>
    <t>4237910G 009</t>
  </si>
  <si>
    <t>4237910G 010</t>
  </si>
  <si>
    <t>4237910G 012</t>
  </si>
  <si>
    <t>4237910G 013</t>
  </si>
  <si>
    <t>4237910G 014</t>
  </si>
  <si>
    <t>4237910G 015</t>
  </si>
  <si>
    <t>4237910G 016</t>
  </si>
  <si>
    <t>Gilles</t>
  </si>
  <si>
    <t>Informations Chasseurs</t>
  </si>
  <si>
    <t>Informations Assurance</t>
  </si>
  <si>
    <t>Nom :</t>
  </si>
  <si>
    <t>Adresse 2 :</t>
  </si>
  <si>
    <t>Code Postal :</t>
  </si>
  <si>
    <t>Ville :</t>
  </si>
  <si>
    <t>Téléphone :</t>
  </si>
  <si>
    <t>Mail :</t>
  </si>
  <si>
    <t>Dossier :</t>
  </si>
  <si>
    <t>N° Police :</t>
  </si>
  <si>
    <r>
      <t>C</t>
    </r>
    <r>
      <rPr>
        <vertAlign val="superscript"/>
        <sz val="11"/>
        <color theme="1"/>
        <rFont val="Calibri"/>
        <family val="2"/>
      </rPr>
      <t>ie</t>
    </r>
    <r>
      <rPr>
        <sz val="11"/>
        <color theme="1"/>
        <rFont val="Calibri"/>
        <family val="2"/>
      </rPr>
      <t xml:space="preserve"> Assurance :</t>
    </r>
  </si>
  <si>
    <t>N° de Valid. :</t>
  </si>
  <si>
    <t>Adresse :</t>
  </si>
  <si>
    <t>Adresse 2</t>
  </si>
  <si>
    <t xml:space="preserve">4 rue du </t>
  </si>
  <si>
    <t>N° Permis</t>
  </si>
  <si>
    <t>N° Permis :</t>
  </si>
  <si>
    <t>200906980326</t>
  </si>
  <si>
    <t>N° Ordre</t>
  </si>
  <si>
    <t>Chasseurs</t>
  </si>
  <si>
    <t>Nb</t>
  </si>
  <si>
    <t>18 19 Oct 24</t>
  </si>
  <si>
    <t>01 02 Nov 24</t>
  </si>
  <si>
    <t>15 16 Nov 24</t>
  </si>
  <si>
    <t>29 30 Nov 24</t>
  </si>
  <si>
    <t>13 14 Déc 24</t>
  </si>
  <si>
    <t>20 21 Déc 24</t>
  </si>
  <si>
    <t>10 11 Jan 25</t>
  </si>
  <si>
    <t>24 25 Jan 25</t>
  </si>
  <si>
    <t>07 08 Fév 25</t>
  </si>
  <si>
    <t>21 22 Fév 25</t>
  </si>
  <si>
    <t>Thomas</t>
  </si>
  <si>
    <t>Bernard</t>
  </si>
  <si>
    <t>Francky</t>
  </si>
  <si>
    <t>Alix</t>
  </si>
  <si>
    <t>Philippe</t>
  </si>
  <si>
    <t>Stéphane</t>
  </si>
  <si>
    <t>Sébastien</t>
  </si>
  <si>
    <t>Marion</t>
  </si>
  <si>
    <t>Mickael</t>
  </si>
  <si>
    <t>Mathieu</t>
  </si>
  <si>
    <t>Emmanuelle</t>
  </si>
  <si>
    <t>Franck</t>
  </si>
  <si>
    <t>Hervé</t>
  </si>
  <si>
    <t>Alain</t>
  </si>
  <si>
    <t>luka</t>
  </si>
  <si>
    <t>Loic</t>
  </si>
  <si>
    <t>Teggy</t>
  </si>
  <si>
    <t>Guillaume</t>
  </si>
  <si>
    <t>Jean Marc</t>
  </si>
  <si>
    <t>Noel</t>
  </si>
  <si>
    <t>Bruno</t>
  </si>
  <si>
    <t>Jérome</t>
  </si>
  <si>
    <t>Pascal</t>
  </si>
  <si>
    <t>Stuwart</t>
  </si>
  <si>
    <t>Valentin</t>
  </si>
  <si>
    <t>Pierre</t>
  </si>
  <si>
    <t>Frédéric</t>
  </si>
  <si>
    <t>Pauline</t>
  </si>
  <si>
    <t>Jean Jacques</t>
  </si>
  <si>
    <t>Francis</t>
  </si>
  <si>
    <t>Lionel</t>
  </si>
  <si>
    <t>Eugène</t>
  </si>
  <si>
    <t>Benoit</t>
  </si>
  <si>
    <t>Bertrand</t>
  </si>
  <si>
    <t>Olivier</t>
  </si>
  <si>
    <t>42379170G0001</t>
  </si>
  <si>
    <r>
      <t xml:space="preserve">NOM </t>
    </r>
    <r>
      <rPr>
        <b/>
        <sz val="12"/>
        <color rgb="FF4472C4"/>
        <rFont val="Wingdings 2"/>
        <family val="1"/>
        <charset val="2"/>
      </rPr>
      <t>C</t>
    </r>
  </si>
  <si>
    <r>
      <t xml:space="preserve">N° d'Ordre </t>
    </r>
    <r>
      <rPr>
        <b/>
        <sz val="12"/>
        <color rgb="FF4472C4"/>
        <rFont val="Wingdings 2"/>
        <family val="1"/>
        <charset val="2"/>
      </rPr>
      <t>C</t>
    </r>
  </si>
  <si>
    <t>Michel</t>
  </si>
  <si>
    <t xml:space="preserve">les dates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</si>
</sst>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6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1F497D"/>
      <name val="Calibri"/>
      <family val="2"/>
    </font>
    <font>
      <vertAlign val="superscript"/>
      <sz val="11"/>
      <color theme="1"/>
      <name val="Calibri"/>
      <family val="2"/>
    </font>
    <font>
      <b/>
      <sz val="16"/>
      <color theme="0"/>
      <name val="Calibri"/>
      <family val="2"/>
    </font>
    <font>
      <sz val="11"/>
      <color theme="1"/>
      <name val="Calibri"/>
      <family val="2"/>
      <scheme val="minor"/>
    </font>
    <font>
      <sz val="9"/>
      <name val="Calibri"/>
      <family val="2"/>
    </font>
    <font>
      <sz val="11"/>
      <color theme="1" tint="0.249977111117893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b/>
      <sz val="16"/>
      <color rgb="FF4472C4"/>
      <name val="Calibri"/>
      <family val="2"/>
    </font>
    <font>
      <b/>
      <sz val="12"/>
      <color rgb="FF4472C4"/>
      <name val="Calibri"/>
      <family val="2"/>
    </font>
    <font>
      <b/>
      <sz val="12"/>
      <color rgb="FF4472C4"/>
      <name val="Wingdings 2"/>
      <family val="1"/>
      <charset val="2"/>
    </font>
    <font>
      <b/>
      <sz val="14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  <fill>
      <patternFill patternType="solid">
        <fgColor rgb="FFFFFF00"/>
        <bgColor indexed="64"/>
      </patternFill>
    </fill>
  </fills>
  <borders count="4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hair">
        <color indexed="64"/>
      </bottom>
      <diagonal/>
    </border>
    <border>
      <left style="double">
        <color indexed="64"/>
      </left>
      <right style="thin">
        <color auto="1"/>
      </right>
      <top/>
      <bottom style="hair">
        <color indexed="64"/>
      </bottom>
      <diagonal/>
    </border>
    <border>
      <left style="double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auto="1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64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77">
    <xf numFmtId="0" fontId="0" fillId="0" borderId="0" xfId="0"/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5" xfId="0" applyBorder="1"/>
    <xf numFmtId="0" fontId="0" fillId="0" borderId="4" xfId="0" applyBorder="1"/>
    <xf numFmtId="0" fontId="5" fillId="0" borderId="7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0" fillId="0" borderId="9" xfId="0" applyBorder="1"/>
    <xf numFmtId="0" fontId="0" fillId="0" borderId="11" xfId="0" applyBorder="1" applyAlignment="1">
      <alignment horizontal="right" indent="1"/>
    </xf>
    <xf numFmtId="0" fontId="0" fillId="0" borderId="12" xfId="0" applyBorder="1" applyAlignment="1">
      <alignment horizontal="right" indent="1"/>
    </xf>
    <xf numFmtId="0" fontId="0" fillId="0" borderId="13" xfId="0" applyBorder="1" applyAlignment="1">
      <alignment horizontal="right" indent="1"/>
    </xf>
    <xf numFmtId="0" fontId="0" fillId="0" borderId="14" xfId="0" applyBorder="1" applyAlignment="1">
      <alignment horizontal="right" indent="1"/>
    </xf>
    <xf numFmtId="0" fontId="0" fillId="0" borderId="15" xfId="0" applyBorder="1" applyAlignment="1">
      <alignment horizontal="right" indent="1"/>
    </xf>
    <xf numFmtId="0" fontId="0" fillId="0" borderId="3" xfId="0" applyBorder="1" applyAlignment="1">
      <alignment horizontal="right" indent="1"/>
    </xf>
    <xf numFmtId="0" fontId="2" fillId="0" borderId="16" xfId="0" applyFont="1" applyBorder="1" applyAlignment="1">
      <alignment horizontal="center"/>
    </xf>
    <xf numFmtId="0" fontId="0" fillId="0" borderId="16" xfId="0" applyBorder="1"/>
    <xf numFmtId="0" fontId="0" fillId="0" borderId="16" xfId="0" applyBorder="1" applyAlignment="1">
      <alignment horizontal="center"/>
    </xf>
    <xf numFmtId="164" fontId="3" fillId="0" borderId="16" xfId="0" applyNumberFormat="1" applyFont="1" applyBorder="1" applyAlignment="1">
      <alignment horizontal="center"/>
    </xf>
    <xf numFmtId="0" fontId="4" fillId="0" borderId="16" xfId="1" applyBorder="1" applyAlignment="1" applyProtection="1"/>
    <xf numFmtId="0" fontId="0" fillId="0" borderId="17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0" fillId="0" borderId="18" xfId="0" applyBorder="1"/>
    <xf numFmtId="0" fontId="0" fillId="0" borderId="20" xfId="0" applyBorder="1"/>
    <xf numFmtId="0" fontId="0" fillId="0" borderId="19" xfId="0" applyBorder="1"/>
    <xf numFmtId="0" fontId="0" fillId="0" borderId="21" xfId="0" applyBorder="1" applyAlignment="1">
      <alignment horizontal="right" indent="1"/>
    </xf>
    <xf numFmtId="0" fontId="0" fillId="0" borderId="7" xfId="0" applyBorder="1"/>
    <xf numFmtId="0" fontId="0" fillId="0" borderId="8" xfId="0" applyBorder="1"/>
    <xf numFmtId="0" fontId="0" fillId="0" borderId="22" xfId="0" applyBorder="1"/>
    <xf numFmtId="0" fontId="0" fillId="0" borderId="23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 applyAlignment="1">
      <alignment horizontal="right" indent="1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5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49" fontId="0" fillId="0" borderId="16" xfId="0" applyNumberFormat="1" applyBorder="1" applyAlignment="1">
      <alignment horizontal="center"/>
    </xf>
    <xf numFmtId="49" fontId="0" fillId="0" borderId="16" xfId="0" applyNumberFormat="1" applyBorder="1"/>
    <xf numFmtId="49" fontId="0" fillId="0" borderId="2" xfId="0" applyNumberFormat="1" applyBorder="1" applyAlignment="1">
      <alignment horizontal="center"/>
    </xf>
    <xf numFmtId="49" fontId="3" fillId="0" borderId="16" xfId="0" applyNumberFormat="1" applyFont="1" applyBorder="1" applyAlignment="1">
      <alignment horizontal="center" vertical="center"/>
    </xf>
    <xf numFmtId="164" fontId="0" fillId="0" borderId="23" xfId="0" applyNumberFormat="1" applyBorder="1" applyAlignment="1">
      <alignment horizontal="left" indent="1"/>
    </xf>
    <xf numFmtId="0" fontId="0" fillId="0" borderId="18" xfId="0" applyBorder="1" applyAlignment="1">
      <alignment horizontal="left" indent="1"/>
    </xf>
    <xf numFmtId="0" fontId="0" fillId="0" borderId="23" xfId="0" applyBorder="1" applyAlignment="1">
      <alignment horizontal="left" indent="1"/>
    </xf>
    <xf numFmtId="0" fontId="0" fillId="0" borderId="24" xfId="0" applyBorder="1" applyAlignment="1">
      <alignment horizontal="left" indent="1"/>
    </xf>
    <xf numFmtId="0" fontId="0" fillId="0" borderId="38" xfId="0" applyBorder="1" applyAlignment="1">
      <alignment horizontal="left" indent="1"/>
    </xf>
    <xf numFmtId="0" fontId="9" fillId="0" borderId="17" xfId="2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0" fillId="0" borderId="2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38" xfId="0" applyBorder="1"/>
    <xf numFmtId="0" fontId="0" fillId="0" borderId="29" xfId="0" applyBorder="1"/>
    <xf numFmtId="0" fontId="0" fillId="0" borderId="46" xfId="0" applyBorder="1"/>
    <xf numFmtId="0" fontId="0" fillId="0" borderId="21" xfId="0" applyBorder="1"/>
    <xf numFmtId="0" fontId="1" fillId="0" borderId="39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0" fillId="0" borderId="48" xfId="0" applyBorder="1"/>
    <xf numFmtId="49" fontId="0" fillId="0" borderId="0" xfId="0" applyNumberFormat="1"/>
    <xf numFmtId="0" fontId="12" fillId="0" borderId="0" xfId="0" applyFont="1" applyAlignment="1">
      <alignment horizontal="left" vertical="center" indent="4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6" xfId="0" applyFont="1" applyBorder="1" applyAlignment="1">
      <alignment horizontal="left" vertical="center" indent="1"/>
    </xf>
    <xf numFmtId="0" fontId="13" fillId="0" borderId="10" xfId="0" applyFont="1" applyBorder="1" applyAlignment="1">
      <alignment horizontal="left" vertical="center" indent="1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5" fillId="3" borderId="18" xfId="0" applyFont="1" applyFill="1" applyBorder="1" applyAlignment="1">
      <alignment horizontal="left" indent="1"/>
    </xf>
    <xf numFmtId="0" fontId="1" fillId="0" borderId="17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1">
    <dxf>
      <fill>
        <patternFill>
          <bgColor rgb="FFD7E6FA"/>
        </patternFill>
      </fill>
    </dxf>
  </dxfs>
  <tableStyles count="0" defaultTableStyle="TableStyleMedium9" defaultPivotStyle="PivotStyleLight16"/>
  <colors>
    <mruColors>
      <color rgb="FF3B69BB"/>
      <color rgb="FF4472C4"/>
      <color rgb="FF1F49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aaaaa@gmail.fr" TargetMode="External"/><Relationship Id="rId1" Type="http://schemas.openxmlformats.org/officeDocument/2006/relationships/hyperlink" Target="mailto:ddddddddd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C36"/>
  <sheetViews>
    <sheetView showGridLines="0" tabSelected="1" workbookViewId="0">
      <selection activeCell="N19" sqref="N19"/>
    </sheetView>
  </sheetViews>
  <sheetFormatPr baseColWidth="10" defaultRowHeight="15" x14ac:dyDescent="0.25"/>
  <cols>
    <col min="1" max="1" width="1" customWidth="1"/>
    <col min="2" max="2" width="13.7109375" customWidth="1"/>
    <col min="3" max="3" width="16.7109375" customWidth="1"/>
    <col min="4" max="4" width="7" customWidth="1"/>
    <col min="5" max="5" width="16" customWidth="1"/>
    <col min="6" max="6" width="15.28515625" customWidth="1"/>
    <col min="7" max="7" width="13.7109375" customWidth="1"/>
    <col min="8" max="8" width="6.5703125" customWidth="1"/>
    <col min="9" max="9" width="9.42578125" customWidth="1"/>
    <col min="10" max="10" width="6.5703125" customWidth="1"/>
    <col min="13" max="22" width="20.7109375" customWidth="1"/>
  </cols>
  <sheetData>
    <row r="1" spans="2:29" x14ac:dyDescent="0.25">
      <c r="D1">
        <f>E1+1</f>
        <v>2025</v>
      </c>
      <c r="E1">
        <v>2024</v>
      </c>
    </row>
    <row r="2" spans="2:29" ht="29.25" customHeight="1" x14ac:dyDescent="0.25">
      <c r="B2" s="67" t="str">
        <f>IF(E1 &lt;&gt; "", "Fiche : Chasseurs : " &amp; E1, "") &amp;" - " &amp; D1</f>
        <v>Fiche : Chasseurs : 2024 - 2025</v>
      </c>
    </row>
    <row r="3" spans="2:29" ht="6.75" customHeight="1" thickBot="1" x14ac:dyDescent="0.3"/>
    <row r="4" spans="2:29" ht="30" customHeight="1" thickTop="1" thickBot="1" x14ac:dyDescent="0.3">
      <c r="B4" s="68" t="s">
        <v>126</v>
      </c>
      <c r="C4" s="4"/>
      <c r="D4" s="4"/>
      <c r="E4" s="3"/>
      <c r="F4" s="69" t="s">
        <v>127</v>
      </c>
      <c r="G4" s="21">
        <v>3</v>
      </c>
      <c r="H4" s="4"/>
      <c r="I4" s="7"/>
      <c r="M4" t="s">
        <v>129</v>
      </c>
    </row>
    <row r="5" spans="2:29" ht="15.75" thickTop="1" x14ac:dyDescent="0.25">
      <c r="M5" s="20" t="str" cm="1">
        <f t="array" aca="1" ref="M5" ca="1">IFERROR(INDEX(dates,SMALL(IF(FREQUENCY(IF((noms=$C$8)*(bdd&lt;&gt;""),COLUMN(dates)-5,""),COLUMN(dates)-5)&gt;0,TRANSPOSE(COLUMN(dates))-5,""),COLUMN(A:A))),"")</f>
        <v>01 02 Nov 24</v>
      </c>
      <c r="N5" s="20" t="str" cm="1">
        <f t="array" aca="1" ref="N5" ca="1">IFERROR(INDEX(dates,SMALL(IF(FREQUENCY(IF((noms=$C$8)*(bdd&lt;&gt;""),COLUMN(dates)-5,""),COLUMN(dates)-5)&gt;0,TRANSPOSE(COLUMN(dates))-5,""),COLUMN(B:B))),"")</f>
        <v>13 14 Déc 24</v>
      </c>
      <c r="O5" s="20" t="str" cm="1">
        <f t="array" aca="1" ref="O5" ca="1">IFERROR(INDEX(dates,SMALL(IF(FREQUENCY(IF((noms=$C$8)*(bdd&lt;&gt;""),COLUMN(dates)-5,""),COLUMN(dates)-5)&gt;0,TRANSPOSE(COLUMN(dates))-5,""),COLUMN(C:C))),"")</f>
        <v/>
      </c>
      <c r="P5" s="20" t="str" cm="1">
        <f t="array" aca="1" ref="P5" ca="1">IFERROR(INDEX(dates,SMALL(IF(FREQUENCY(IF((noms=$C$8)*(bdd&lt;&gt;""),COLUMN(dates)-5,""),COLUMN(dates)-5)&gt;0,TRANSPOSE(COLUMN(dates))-5,""),COLUMN(D:D))),"")</f>
        <v/>
      </c>
      <c r="Q5" s="20" t="str" cm="1">
        <f t="array" aca="1" ref="Q5" ca="1">IFERROR(INDEX(dates,SMALL(IF(FREQUENCY(IF((noms=$C$8)*(bdd&lt;&gt;""),COLUMN(dates)-5,""),COLUMN(dates)-5)&gt;0,TRANSPOSE(COLUMN(dates))-5,""),COLUMN(E:E))),"")</f>
        <v/>
      </c>
      <c r="R5" s="20" t="str" cm="1">
        <f t="array" aca="1" ref="R5" ca="1">IFERROR(INDEX(dates,SMALL(IF(FREQUENCY(IF((noms=$C$8)*(bdd&lt;&gt;""),COLUMN(dates)-5,""),COLUMN(dates)-5)&gt;0,TRANSPOSE(COLUMN(dates))-5,""),COLUMN(F:F))),"")</f>
        <v/>
      </c>
      <c r="S5" s="20" t="str" cm="1">
        <f t="array" aca="1" ref="S5" ca="1">IFERROR(INDEX(dates,SMALL(IF(FREQUENCY(IF((noms=$C$8)*(bdd&lt;&gt;""),COLUMN(dates)-5,""),COLUMN(dates)-5)&gt;0,TRANSPOSE(COLUMN(dates))-5,""),COLUMN(G:G))),"")</f>
        <v/>
      </c>
      <c r="T5" s="20" t="str" cm="1">
        <f t="array" aca="1" ref="T5" ca="1">IFERROR(INDEX(dates,SMALL(IF(FREQUENCY(IF((noms=$C$8)*(bdd&lt;&gt;""),COLUMN(dates)-5,""),COLUMN(dates)-5)&gt;0,TRANSPOSE(COLUMN(dates))-5,""),COLUMN(H:H))),"")</f>
        <v/>
      </c>
      <c r="U5" s="20" t="str" cm="1">
        <f t="array" aca="1" ref="U5" ca="1">IFERROR(INDEX(dates,SMALL(IF(FREQUENCY(IF((noms=$C$8)*(bdd&lt;&gt;""),COLUMN(dates)-5,""),COLUMN(dates)-5)&gt;0,TRANSPOSE(COLUMN(dates))-5,""),COLUMN(I:I))),"")</f>
        <v/>
      </c>
      <c r="V5" s="20" t="str" cm="1">
        <f t="array" aca="1" ref="V5" ca="1">IFERROR(INDEX(dates,SMALL(IF(IF((noms=$C$8)*(bdd&lt;&gt;""),COLUMN(dates)-5,"")&lt;&gt;COLUMN(dates)-5,"",COLUMN(dates)-5),COLUMN(J:J))),"")</f>
        <v/>
      </c>
      <c r="X5" t="str" cm="1">
        <f t="array" aca="1" ref="X5" ca="1">IFERROR(INDEX(OFFSET(noms,,MATCH(X$4,dates,0)+1,,),SMALL(IF((noms=$C$8)*(dates=X$4)*(bdd&lt;&gt;""),ROW(bdd)-6,""),ROW($A1))),"")</f>
        <v/>
      </c>
      <c r="Y5" t="str" cm="1">
        <f t="array" aca="1" ref="Y5" ca="1">IFERROR(INDEX(OFFSET(noms,,MATCH(Y$4,dates,0)+1,,),SMALL(IF((noms=$C$8)*(dates=Y$4)*(bdd&lt;&gt;""),ROW(bdd)-6,""),ROW($A1))),"")</f>
        <v/>
      </c>
      <c r="Z5" t="str" cm="1">
        <f t="array" aca="1" ref="Z5" ca="1">IFERROR(INDEX(OFFSET(noms,,MATCH(Z$4,dates,0)+1,,),SMALL(IF((noms=$C$8)*(dates=Z$4)*(bdd&lt;&gt;""),ROW(bdd)-6,""),ROW($A1))),"")</f>
        <v/>
      </c>
      <c r="AA5" t="str" cm="1">
        <f t="array" aca="1" ref="AA5" ca="1">IFERROR(INDEX(OFFSET(noms,,MATCH(AA$4,dates,0)+1,,),SMALL(IF((noms=$C$8)*(dates=AA$4)*(bdd&lt;&gt;""),ROW(bdd)-6,""),ROW($A1))),"")</f>
        <v/>
      </c>
      <c r="AB5" t="str" cm="1">
        <f t="array" aca="1" ref="AB5" ca="1">IFERROR(INDEX(OFFSET(noms,,MATCH(AB$4,dates,0)+1,,),SMALL(IF((noms=$C$8)*(dates=AB$4)*(bdd&lt;&gt;""),ROW(bdd)-6,""),ROW($A1))),"")</f>
        <v/>
      </c>
      <c r="AC5" t="str" cm="1">
        <f t="array" aca="1" ref="AC5" ca="1">IFERROR(INDEX(OFFSET(noms,,MATCH(AC$4,dates,0)+1,,),SMALL(IF((noms=$C$8)*(dates=AC$4)*(bdd&lt;&gt;""),ROW(bdd)-6,""),ROW($A1))),"")</f>
        <v/>
      </c>
    </row>
    <row r="6" spans="2:29" ht="15.75" x14ac:dyDescent="0.25">
      <c r="B6" s="70" t="s">
        <v>59</v>
      </c>
      <c r="C6" s="5"/>
      <c r="D6" s="5"/>
      <c r="E6" s="5"/>
      <c r="F6" s="71" t="s">
        <v>60</v>
      </c>
      <c r="G6" s="5"/>
      <c r="H6" s="5"/>
      <c r="I6" s="6"/>
      <c r="M6" s="76" t="str" cm="1">
        <f t="array" aca="1" ref="M6" ca="1">IFERROR(INDEX(OFFSET(noms,,MATCH(M$5,dates,0)+1,,),SMALL(IF((noms=$C$8)*(dates=M$5)*(bdd&lt;&gt;""),ROW(bdd)-6,""),ROW($A1))),"")</f>
        <v>Stéphane</v>
      </c>
      <c r="N6" s="76" t="str" cm="1">
        <f t="array" aca="1" ref="N6" ca="1">IFERROR(INDEX(OFFSET(noms,,MATCH(N$5,dates,0)+1,,),SMALL(IF((noms=$C$8)*(dates=N$5)*(bdd&lt;&gt;""),ROW(bdd)-6,""),ROW($A1))),"")</f>
        <v>Damien</v>
      </c>
      <c r="O6" s="76" t="str" cm="1">
        <f t="array" aca="1" ref="O6" ca="1">IFERROR(INDEX(OFFSET(noms,,MATCH(O$5,dates,0)+1,,),SMALL(IF((noms=$C$8)*(dates=O$5)*(bdd&lt;&gt;""),ROW(bdd)-6,""),ROW($A1))),"")</f>
        <v/>
      </c>
      <c r="P6" s="76" t="str" cm="1">
        <f t="array" aca="1" ref="P6" ca="1">IFERROR(INDEX(OFFSET(noms,,MATCH(P$5,dates,0)+1,,),SMALL(IF((noms=$C$8)*(dates=P$5)*(bdd&lt;&gt;""),ROW(bdd)-6,""),ROW($A1))),"")</f>
        <v/>
      </c>
      <c r="Q6" s="76" t="str" cm="1">
        <f t="array" aca="1" ref="Q6" ca="1">IFERROR(INDEX(OFFSET(noms,,MATCH(Q$5,dates,0)+1,,),SMALL(IF((noms=$C$8)*(dates=Q$5)*(bdd&lt;&gt;""),ROW(bdd)-6,""),ROW($A1))),"")</f>
        <v/>
      </c>
      <c r="R6" s="76" t="str" cm="1">
        <f t="array" aca="1" ref="R6" ca="1">IFERROR(INDEX(OFFSET(noms,,MATCH(R$5,dates,0)+1,,),SMALL(IF((noms=$C$8)*(dates=R$5)*(bdd&lt;&gt;""),ROW(bdd)-6,""),ROW($A1))),"")</f>
        <v/>
      </c>
      <c r="S6" s="76" t="str" cm="1">
        <f t="array" aca="1" ref="S6" ca="1">IFERROR(INDEX(OFFSET(noms,,MATCH(S$5,dates,0)+1,,),SMALL(IF((noms=$C$8)*(dates=S$5)*(bdd&lt;&gt;""),ROW(bdd)-6,""),ROW($A1))),"")</f>
        <v/>
      </c>
      <c r="T6" s="76" t="str" cm="1">
        <f t="array" aca="1" ref="T6" ca="1">IFERROR(INDEX(OFFSET(noms,,MATCH(T$5,dates,0)+1,,),SMALL(IF((noms=$C$8)*(dates=T$5)*(bdd&lt;&gt;""),ROW(bdd)-6,""),ROW($A1))),"")</f>
        <v/>
      </c>
      <c r="U6" s="76" t="str" cm="1">
        <f t="array" aca="1" ref="U6" ca="1">IFERROR(INDEX(OFFSET(noms,,MATCH(U$5,dates,0)+1,,),SMALL(IF((noms=$C$8)*(dates=U$5)*(bdd&lt;&gt;""),ROW(bdd)-6,""),ROW($A1))),"")</f>
        <v/>
      </c>
      <c r="V6" s="76" t="str" cm="1">
        <f t="array" aca="1" ref="V6" ca="1">IFERROR(INDEX(OFFSET(noms,,MATCH(V$5,dates,0)+1,,),SMALL(IF((noms=$C$8)*(dates=V$5)*(bdd&lt;&gt;""),ROW(bdd)-6,""),ROW($A1))),"")</f>
        <v/>
      </c>
      <c r="X6" t="str" cm="1">
        <f t="array" aca="1" ref="X6" ca="1">IFERROR(INDEX(OFFSET(noms,,MATCH(X$4,dates,0)+1,,),SMALL(IF((noms=$C$8)*(dates=X$4)*(bdd&lt;&gt;""),ROW(bdd)-6,""),ROW($A2))),"")</f>
        <v/>
      </c>
      <c r="Y6" t="str" cm="1">
        <f t="array" aca="1" ref="Y6" ca="1">IFERROR(INDEX(OFFSET(noms,,MATCH(Y$4,dates,0)+1,,),SMALL(IF((noms=$C$8)*(dates=Y$4)*(bdd&lt;&gt;""),ROW(bdd)-6,""),ROW($A2))),"")</f>
        <v/>
      </c>
      <c r="Z6" t="str" cm="1">
        <f t="array" aca="1" ref="Z6" ca="1">IFERROR(INDEX(OFFSET(noms,,MATCH(Z$4,dates,0)+1,,),SMALL(IF((noms=$C$8)*(dates=Z$4)*(bdd&lt;&gt;""),ROW(bdd)-6,""),ROW($A2))),"")</f>
        <v/>
      </c>
      <c r="AA6" t="str" cm="1">
        <f t="array" aca="1" ref="AA6" ca="1">IFERROR(INDEX(OFFSET(noms,,MATCH(AA$4,dates,0)+1,,),SMALL(IF((noms=$C$8)*(dates=AA$4)*(bdd&lt;&gt;""),ROW(bdd)-6,""),ROW($A2))),"")</f>
        <v/>
      </c>
      <c r="AB6" t="str" cm="1">
        <f t="array" aca="1" ref="AB6" ca="1">IFERROR(INDEX(OFFSET(noms,,MATCH(AB$4,dates,0)+1,,),SMALL(IF((noms=$C$8)*(dates=AB$4)*(bdd&lt;&gt;""),ROW(bdd)-6,""),ROW($A2))),"")</f>
        <v/>
      </c>
      <c r="AC6" t="str" cm="1">
        <f t="array" aca="1" ref="AC6" ca="1">IFERROR(INDEX(OFFSET(noms,,MATCH(AC$4,dates,0)+1,,),SMALL(IF((noms=$C$8)*(dates=AC$4)*(bdd&lt;&gt;""),ROW(bdd)-6,""),ROW($A2))),"")</f>
        <v/>
      </c>
    </row>
    <row r="7" spans="2:29" x14ac:dyDescent="0.25">
      <c r="M7" s="76" t="str" cm="1">
        <f t="array" aca="1" ref="M7" ca="1">IFERROR(INDEX(OFFSET(noms,,MATCH(M$5,dates,0)+1,,),SMALL(IF((noms=$C$8)*(dates=M$5)*(bdd&lt;&gt;""),ROW(bdd)-6,""),ROW($A2))),"")</f>
        <v>Michel</v>
      </c>
      <c r="N7" s="76" t="str" cm="1">
        <f t="array" aca="1" ref="N7" ca="1">IFERROR(INDEX(OFFSET(noms,,MATCH(N$5,dates,0)+1,,),SMALL(IF((noms=$C$8)*(dates=N$5)*(bdd&lt;&gt;""),ROW(bdd)-6,""),ROW($A2))),"")</f>
        <v/>
      </c>
      <c r="O7" s="76" t="str" cm="1">
        <f t="array" aca="1" ref="O7" ca="1">IFERROR(INDEX(OFFSET(noms,,MATCH(O$5,dates,0)+1,,),SMALL(IF((noms=$C$8)*(dates=O$5)*(bdd&lt;&gt;""),ROW(bdd)-6,""),ROW($A2))),"")</f>
        <v/>
      </c>
      <c r="P7" s="76" t="str" cm="1">
        <f t="array" aca="1" ref="P7" ca="1">IFERROR(INDEX(OFFSET(noms,,MATCH(P$5,dates,0)+1,,),SMALL(IF((noms=$C$8)*(dates=P$5)*(bdd&lt;&gt;""),ROW(bdd)-6,""),ROW($A2))),"")</f>
        <v/>
      </c>
      <c r="Q7" s="76" t="str" cm="1">
        <f t="array" aca="1" ref="Q7" ca="1">IFERROR(INDEX(OFFSET(noms,,MATCH(Q$5,dates,0)+1,,),SMALL(IF((noms=$C$8)*(dates=Q$5)*(bdd&lt;&gt;""),ROW(bdd)-6,""),ROW($A2))),"")</f>
        <v/>
      </c>
      <c r="R7" s="76" t="str" cm="1">
        <f t="array" aca="1" ref="R7" ca="1">IFERROR(INDEX(OFFSET(noms,,MATCH(R$5,dates,0)+1,,),SMALL(IF((noms=$C$8)*(dates=R$5)*(bdd&lt;&gt;""),ROW(bdd)-6,""),ROW($A2))),"")</f>
        <v/>
      </c>
      <c r="S7" s="76" t="str" cm="1">
        <f t="array" aca="1" ref="S7" ca="1">IFERROR(INDEX(OFFSET(noms,,MATCH(S$5,dates,0)+1,,),SMALL(IF((noms=$C$8)*(dates=S$5)*(bdd&lt;&gt;""),ROW(bdd)-6,""),ROW($A2))),"")</f>
        <v/>
      </c>
      <c r="T7" s="76" t="str" cm="1">
        <f t="array" aca="1" ref="T7" ca="1">IFERROR(INDEX(OFFSET(noms,,MATCH(T$5,dates,0)+1,,),SMALL(IF((noms=$C$8)*(dates=T$5)*(bdd&lt;&gt;""),ROW(bdd)-6,""),ROW($A2))),"")</f>
        <v/>
      </c>
      <c r="U7" s="76" t="str" cm="1">
        <f t="array" aca="1" ref="U7" ca="1">IFERROR(INDEX(OFFSET(noms,,MATCH(U$5,dates,0)+1,,),SMALL(IF((noms=$C$8)*(dates=U$5)*(bdd&lt;&gt;""),ROW(bdd)-6,""),ROW($A2))),"")</f>
        <v/>
      </c>
      <c r="V7" s="76" t="str" cm="1">
        <f t="array" aca="1" ref="V7" ca="1">IFERROR(INDEX(OFFSET(noms,,MATCH(V$5,dates,0)+1,,),SMALL(IF((noms=$C$8)*(dates=V$5)*(bdd&lt;&gt;""),ROW(bdd)-6,""),ROW($A2))),"")</f>
        <v/>
      </c>
      <c r="X7" t="str" cm="1">
        <f t="array" aca="1" ref="X7" ca="1">IFERROR(INDEX(OFFSET(noms,,MATCH(X$4,dates,0)+1,,),SMALL(IF((noms=$C$8)*(dates=X$4)*(bdd&lt;&gt;""),ROW(bdd)-6,""),ROW($A3))),"")</f>
        <v/>
      </c>
      <c r="Y7" t="str" cm="1">
        <f t="array" aca="1" ref="Y7" ca="1">IFERROR(INDEX(OFFSET(noms,,MATCH(Y$4,dates,0)+1,,),SMALL(IF((noms=$C$8)*(dates=Y$4)*(bdd&lt;&gt;""),ROW(bdd)-6,""),ROW($A3))),"")</f>
        <v/>
      </c>
      <c r="Z7" t="str" cm="1">
        <f t="array" aca="1" ref="Z7" ca="1">IFERROR(INDEX(OFFSET(noms,,MATCH(Z$4,dates,0)+1,,),SMALL(IF((noms=$C$8)*(dates=Z$4)*(bdd&lt;&gt;""),ROW(bdd)-6,""),ROW($A3))),"")</f>
        <v/>
      </c>
      <c r="AA7" t="str" cm="1">
        <f t="array" aca="1" ref="AA7" ca="1">IFERROR(INDEX(OFFSET(noms,,MATCH(AA$4,dates,0)+1,,),SMALL(IF((noms=$C$8)*(dates=AA$4)*(bdd&lt;&gt;""),ROW(bdd)-6,""),ROW($A3))),"")</f>
        <v/>
      </c>
      <c r="AB7" t="str" cm="1">
        <f t="array" aca="1" ref="AB7" ca="1">IFERROR(INDEX(OFFSET(noms,,MATCH(AB$4,dates,0)+1,,),SMALL(IF((noms=$C$8)*(dates=AB$4)*(bdd&lt;&gt;""),ROW(bdd)-6,""),ROW($A3))),"")</f>
        <v/>
      </c>
      <c r="AC7" t="str" cm="1">
        <f t="array" aca="1" ref="AC7" ca="1">IFERROR(INDEX(OFFSET(noms,,MATCH(AC$4,dates,0)+1,,),SMALL(IF((noms=$C$8)*(dates=AC$4)*(bdd&lt;&gt;""),ROW(bdd)-6,""),ROW($A3))),"")</f>
        <v/>
      </c>
    </row>
    <row r="8" spans="2:29" ht="15.75" customHeight="1" x14ac:dyDescent="0.3">
      <c r="B8" s="8" t="s">
        <v>61</v>
      </c>
      <c r="C8" s="75" t="str">
        <f ca="1">VLOOKUP(G4,Inviteur!B7:D50,3,0)</f>
        <v>Jordan</v>
      </c>
      <c r="D8" s="28" t="str">
        <f ca="1">IF(ISBLANK($G$4),"",IF(VLOOKUP($G$4,BD,2)=0,"",VLOOKUP($G$4,BD,2)))</f>
        <v>Act</v>
      </c>
      <c r="E8" s="28" t="str">
        <f ca="1">IF(D8="Act","Actionnaire","Invité")</f>
        <v>Actionnaire</v>
      </c>
      <c r="F8" s="26"/>
      <c r="G8" s="26"/>
      <c r="H8" s="26"/>
      <c r="I8" s="27"/>
      <c r="M8" s="76" t="str" cm="1">
        <f t="array" aca="1" ref="M8" ca="1">IFERROR(INDEX(OFFSET(noms,,MATCH(M$5,dates,0)+1,,),SMALL(IF((noms=$C$8)*(dates=M$5)*(bdd&lt;&gt;""),ROW(bdd)-6,""),ROW($A3))),"")</f>
        <v/>
      </c>
      <c r="N8" s="76" t="str" cm="1">
        <f t="array" aca="1" ref="N8" ca="1">IFERROR(INDEX(OFFSET(noms,,MATCH(N$5,dates,0)+1,,),SMALL(IF((noms=$C$8)*(dates=N$5)*(bdd&lt;&gt;""),ROW(bdd)-6,""),ROW($A3))),"")</f>
        <v/>
      </c>
      <c r="O8" s="76" t="str" cm="1">
        <f t="array" aca="1" ref="O8" ca="1">IFERROR(INDEX(OFFSET(noms,,MATCH(O$5,dates,0)+1,,),SMALL(IF((noms=$C$8)*(dates=O$5)*(bdd&lt;&gt;""),ROW(bdd)-6,""),ROW($A3))),"")</f>
        <v/>
      </c>
      <c r="P8" s="76" t="str" cm="1">
        <f t="array" aca="1" ref="P8" ca="1">IFERROR(INDEX(OFFSET(noms,,MATCH(P$5,dates,0)+1,,),SMALL(IF((noms=$C$8)*(dates=P$5)*(bdd&lt;&gt;""),ROW(bdd)-6,""),ROW($A3))),"")</f>
        <v/>
      </c>
      <c r="Q8" s="76" t="str" cm="1">
        <f t="array" aca="1" ref="Q8" ca="1">IFERROR(INDEX(OFFSET(noms,,MATCH(Q$5,dates,0)+1,,),SMALL(IF((noms=$C$8)*(dates=Q$5)*(bdd&lt;&gt;""),ROW(bdd)-6,""),ROW($A3))),"")</f>
        <v/>
      </c>
      <c r="R8" s="76" t="str" cm="1">
        <f t="array" aca="1" ref="R8" ca="1">IFERROR(INDEX(OFFSET(noms,,MATCH(R$5,dates,0)+1,,),SMALL(IF((noms=$C$8)*(dates=R$5)*(bdd&lt;&gt;""),ROW(bdd)-6,""),ROW($A3))),"")</f>
        <v/>
      </c>
      <c r="S8" s="76" t="str" cm="1">
        <f t="array" aca="1" ref="S8" ca="1">IFERROR(INDEX(OFFSET(noms,,MATCH(S$5,dates,0)+1,,),SMALL(IF((noms=$C$8)*(dates=S$5)*(bdd&lt;&gt;""),ROW(bdd)-6,""),ROW($A3))),"")</f>
        <v/>
      </c>
      <c r="T8" s="76" t="str" cm="1">
        <f t="array" aca="1" ref="T8" ca="1">IFERROR(INDEX(OFFSET(noms,,MATCH(T$5,dates,0)+1,,),SMALL(IF((noms=$C$8)*(dates=T$5)*(bdd&lt;&gt;""),ROW(bdd)-6,""),ROW($A3))),"")</f>
        <v/>
      </c>
      <c r="U8" s="76" t="str" cm="1">
        <f t="array" aca="1" ref="U8" ca="1">IFERROR(INDEX(OFFSET(noms,,MATCH(U$5,dates,0)+1,,),SMALL(IF((noms=$C$8)*(dates=U$5)*(bdd&lt;&gt;""),ROW(bdd)-6,""),ROW($A3))),"")</f>
        <v/>
      </c>
      <c r="V8" s="76" t="str" cm="1">
        <f t="array" aca="1" ref="V8" ca="1">IFERROR(INDEX(OFFSET(noms,,MATCH(V$5,dates,0)+1,,),SMALL(IF((noms=$C$8)*(dates=V$5)*(bdd&lt;&gt;""),ROW(bdd)-6,""),ROW($A3))),"")</f>
        <v/>
      </c>
      <c r="X8" t="str" cm="1">
        <f t="array" aca="1" ref="X8" ca="1">IFERROR(INDEX(OFFSET(noms,,MATCH(X$4,dates,0)+1,,),SMALL(IF((noms=$C$8)*(dates=X$4)*(bdd&lt;&gt;""),ROW(bdd)-6,""),ROW($A4))),"")</f>
        <v/>
      </c>
      <c r="Y8" t="str" cm="1">
        <f t="array" aca="1" ref="Y8" ca="1">IFERROR(INDEX(OFFSET(noms,,MATCH(Y$4,dates,0)+1,,),SMALL(IF((noms=$C$8)*(dates=Y$4)*(bdd&lt;&gt;""),ROW(bdd)-6,""),ROW($A4))),"")</f>
        <v/>
      </c>
      <c r="Z8" t="str" cm="1">
        <f t="array" aca="1" ref="Z8" ca="1">IFERROR(INDEX(OFFSET(noms,,MATCH(Z$4,dates,0)+1,,),SMALL(IF((noms=$C$8)*(dates=Z$4)*(bdd&lt;&gt;""),ROW(bdd)-6,""),ROW($A4))),"")</f>
        <v/>
      </c>
      <c r="AA8" t="str" cm="1">
        <f t="array" aca="1" ref="AA8" ca="1">IFERROR(INDEX(OFFSET(noms,,MATCH(AA$4,dates,0)+1,,),SMALL(IF((noms=$C$8)*(dates=AA$4)*(bdd&lt;&gt;""),ROW(bdd)-6,""),ROW($A4))),"")</f>
        <v/>
      </c>
      <c r="AB8" t="str" cm="1">
        <f t="array" aca="1" ref="AB8" ca="1">IFERROR(INDEX(OFFSET(noms,,MATCH(AB$4,dates,0)+1,,),SMALL(IF((noms=$C$8)*(dates=AB$4)*(bdd&lt;&gt;""),ROW(bdd)-6,""),ROW($A4))),"")</f>
        <v/>
      </c>
      <c r="AC8" t="str" cm="1">
        <f t="array" aca="1" ref="AC8" ca="1">IFERROR(INDEX(OFFSET(noms,,MATCH(AC$4,dates,0)+1,,),SMALL(IF((noms=$C$8)*(dates=AC$4)*(bdd&lt;&gt;""),ROW(bdd)-6,""),ROW($A4))),"")</f>
        <v/>
      </c>
    </row>
    <row r="9" spans="2:29" ht="15.75" customHeight="1" x14ac:dyDescent="0.25">
      <c r="B9" s="9" t="s">
        <v>71</v>
      </c>
      <c r="C9" s="51" t="str">
        <f ca="1">IF(ISBLANK($G$4),"",IF(VLOOKUP($G$4,BD,9)=0,"",VLOOKUP($G$4,BD,9)))</f>
        <v/>
      </c>
      <c r="D9" s="30"/>
      <c r="E9" s="30"/>
      <c r="F9" s="25" t="s">
        <v>68</v>
      </c>
      <c r="G9" s="48" t="str">
        <f ca="1">IF(ISBLANK($G$4),"",IF(VLOOKUP($G$4,BD,5)=0,"",VLOOKUP($G$4,BD,5)))</f>
        <v>4237910G 002</v>
      </c>
      <c r="H9" s="28"/>
      <c r="I9" s="40"/>
      <c r="M9" s="76" t="str" cm="1">
        <f t="array" aca="1" ref="M9" ca="1">IFERROR(INDEX(OFFSET(noms,,MATCH(M$5,dates,0)+1,,),SMALL(IF((noms=$C$8)*(dates=M$5)*(bdd&lt;&gt;""),ROW(bdd)-6,""),ROW($A4))),"")</f>
        <v/>
      </c>
      <c r="N9" s="76" t="str" cm="1">
        <f t="array" aca="1" ref="N9" ca="1">IFERROR(INDEX(OFFSET(noms,,MATCH(N$5,dates,0)+1,,),SMALL(IF((noms=$C$8)*(dates=N$5)*(bdd&lt;&gt;""),ROW(bdd)-6,""),ROW($A4))),"")</f>
        <v/>
      </c>
      <c r="O9" s="76" t="str" cm="1">
        <f t="array" aca="1" ref="O9" ca="1">IFERROR(INDEX(OFFSET(noms,,MATCH(O$5,dates,0)+1,,),SMALL(IF((noms=$C$8)*(dates=O$5)*(bdd&lt;&gt;""),ROW(bdd)-6,""),ROW($A4))),"")</f>
        <v/>
      </c>
      <c r="P9" s="76" t="str" cm="1">
        <f t="array" aca="1" ref="P9" ca="1">IFERROR(INDEX(OFFSET(noms,,MATCH(P$5,dates,0)+1,,),SMALL(IF((noms=$C$8)*(dates=P$5)*(bdd&lt;&gt;""),ROW(bdd)-6,""),ROW($A4))),"")</f>
        <v/>
      </c>
      <c r="Q9" s="76" t="str" cm="1">
        <f t="array" aca="1" ref="Q9" ca="1">IFERROR(INDEX(OFFSET(noms,,MATCH(Q$5,dates,0)+1,,),SMALL(IF((noms=$C$8)*(dates=Q$5)*(bdd&lt;&gt;""),ROW(bdd)-6,""),ROW($A4))),"")</f>
        <v/>
      </c>
      <c r="R9" s="76" t="str" cm="1">
        <f t="array" aca="1" ref="R9" ca="1">IFERROR(INDEX(OFFSET(noms,,MATCH(R$5,dates,0)+1,,),SMALL(IF((noms=$C$8)*(dates=R$5)*(bdd&lt;&gt;""),ROW(bdd)-6,""),ROW($A4))),"")</f>
        <v/>
      </c>
      <c r="S9" s="76" t="str" cm="1">
        <f t="array" aca="1" ref="S9" ca="1">IFERROR(INDEX(OFFSET(noms,,MATCH(S$5,dates,0)+1,,),SMALL(IF((noms=$C$8)*(dates=S$5)*(bdd&lt;&gt;""),ROW(bdd)-6,""),ROW($A4))),"")</f>
        <v/>
      </c>
      <c r="T9" s="76" t="str" cm="1">
        <f t="array" aca="1" ref="T9" ca="1">IFERROR(INDEX(OFFSET(noms,,MATCH(T$5,dates,0)+1,,),SMALL(IF((noms=$C$8)*(dates=T$5)*(bdd&lt;&gt;""),ROW(bdd)-6,""),ROW($A4))),"")</f>
        <v/>
      </c>
      <c r="U9" s="76" t="str" cm="1">
        <f t="array" aca="1" ref="U9" ca="1">IFERROR(INDEX(OFFSET(noms,,MATCH(U$5,dates,0)+1,,),SMALL(IF((noms=$C$8)*(dates=U$5)*(bdd&lt;&gt;""),ROW(bdd)-6,""),ROW($A4))),"")</f>
        <v/>
      </c>
      <c r="V9" s="76" t="str" cm="1">
        <f t="array" aca="1" ref="V9" ca="1">IFERROR(INDEX(OFFSET(noms,,MATCH(V$5,dates,0)+1,,),SMALL(IF((noms=$C$8)*(dates=V$5)*(bdd&lt;&gt;""),ROW(bdd)-6,""),ROW($A4))),"")</f>
        <v/>
      </c>
      <c r="X9" t="str" cm="1">
        <f t="array" aca="1" ref="X9" ca="1">IFERROR(INDEX(OFFSET(noms,,MATCH(X$4,dates,0)+1,,),SMALL(IF((noms=$C$8)*(dates=X$4)*(bdd&lt;&gt;""),ROW(bdd)-6,""),ROW($A5))),"")</f>
        <v/>
      </c>
      <c r="Y9" t="str" cm="1">
        <f t="array" aca="1" ref="Y9" ca="1">IFERROR(INDEX(OFFSET(noms,,MATCH(Y$4,dates,0)+1,,),SMALL(IF((noms=$C$8)*(dates=Y$4)*(bdd&lt;&gt;""),ROW(bdd)-6,""),ROW($A5))),"")</f>
        <v/>
      </c>
      <c r="Z9" t="str" cm="1">
        <f t="array" aca="1" ref="Z9" ca="1">IFERROR(INDEX(OFFSET(noms,,MATCH(Z$4,dates,0)+1,,),SMALL(IF((noms=$C$8)*(dates=Z$4)*(bdd&lt;&gt;""),ROW(bdd)-6,""),ROW($A5))),"")</f>
        <v/>
      </c>
      <c r="AA9" t="str" cm="1">
        <f t="array" aca="1" ref="AA9" ca="1">IFERROR(INDEX(OFFSET(noms,,MATCH(AA$4,dates,0)+1,,),SMALL(IF((noms=$C$8)*(dates=AA$4)*(bdd&lt;&gt;""),ROW(bdd)-6,""),ROW($A5))),"")</f>
        <v/>
      </c>
      <c r="AB9" t="str" cm="1">
        <f t="array" aca="1" ref="AB9" ca="1">IFERROR(INDEX(OFFSET(noms,,MATCH(AB$4,dates,0)+1,,),SMALL(IF((noms=$C$8)*(dates=AB$4)*(bdd&lt;&gt;""),ROW(bdd)-6,""),ROW($A5))),"")</f>
        <v/>
      </c>
      <c r="AC9" t="str" cm="1">
        <f t="array" aca="1" ref="AC9" ca="1">IFERROR(INDEX(OFFSET(noms,,MATCH(AC$4,dates,0)+1,,),SMALL(IF((noms=$C$8)*(dates=AC$4)*(bdd&lt;&gt;""),ROW(bdd)-6,""),ROW($A5))),"")</f>
        <v/>
      </c>
    </row>
    <row r="10" spans="2:29" ht="15.75" customHeight="1" x14ac:dyDescent="0.25">
      <c r="B10" s="10" t="s">
        <v>62</v>
      </c>
      <c r="C10" s="49" t="str">
        <f ca="1">IF(ISBLANK($G$4),"",IF(VLOOKUP($G$4,BD,10)=0,"",VLOOKUP($G$4,BD,10)))</f>
        <v/>
      </c>
      <c r="D10" s="31"/>
      <c r="E10" s="31"/>
      <c r="F10" s="13" t="s">
        <v>69</v>
      </c>
      <c r="G10" s="49" t="str">
        <f ca="1">IF(ISBLANK($G$4),"",IF(VLOOKUP($G$4,BD,6)=0,"",VLOOKUP($G$4,BD,6)))</f>
        <v>BS ASSURANCES</v>
      </c>
      <c r="H10" s="31"/>
      <c r="I10" s="41"/>
      <c r="M10" s="76" t="str" cm="1">
        <f t="array" aca="1" ref="M10" ca="1">IFERROR(INDEX(OFFSET(noms,,MATCH(M$5,dates,0)+1,,),SMALL(IF((noms=$C$8)*(dates=M$5)*(bdd&lt;&gt;""),ROW(bdd)-6,""),ROW($A5))),"")</f>
        <v/>
      </c>
      <c r="N10" s="76" t="str" cm="1">
        <f t="array" aca="1" ref="N10" ca="1">IFERROR(INDEX(OFFSET(noms,,MATCH(N$5,dates,0)+1,,),SMALL(IF((noms=$C$8)*(dates=N$5)*(bdd&lt;&gt;""),ROW(bdd)-6,""),ROW($A5))),"")</f>
        <v/>
      </c>
      <c r="O10" s="76" t="str" cm="1">
        <f t="array" aca="1" ref="O10" ca="1">IFERROR(INDEX(OFFSET(noms,,MATCH(O$5,dates,0)+1,,),SMALL(IF((noms=$C$8)*(dates=O$5)*(bdd&lt;&gt;""),ROW(bdd)-6,""),ROW($A5))),"")</f>
        <v/>
      </c>
      <c r="P10" s="76" t="str" cm="1">
        <f t="array" aca="1" ref="P10" ca="1">IFERROR(INDEX(OFFSET(noms,,MATCH(P$5,dates,0)+1,,),SMALL(IF((noms=$C$8)*(dates=P$5)*(bdd&lt;&gt;""),ROW(bdd)-6,""),ROW($A5))),"")</f>
        <v/>
      </c>
      <c r="Q10" s="76" t="str" cm="1">
        <f t="array" aca="1" ref="Q10" ca="1">IFERROR(INDEX(OFFSET(noms,,MATCH(Q$5,dates,0)+1,,),SMALL(IF((noms=$C$8)*(dates=Q$5)*(bdd&lt;&gt;""),ROW(bdd)-6,""),ROW($A5))),"")</f>
        <v/>
      </c>
      <c r="R10" s="76" t="str" cm="1">
        <f t="array" aca="1" ref="R10" ca="1">IFERROR(INDEX(OFFSET(noms,,MATCH(R$5,dates,0)+1,,),SMALL(IF((noms=$C$8)*(dates=R$5)*(bdd&lt;&gt;""),ROW(bdd)-6,""),ROW($A5))),"")</f>
        <v/>
      </c>
      <c r="S10" s="76" t="str" cm="1">
        <f t="array" aca="1" ref="S10" ca="1">IFERROR(INDEX(OFFSET(noms,,MATCH(S$5,dates,0)+1,,),SMALL(IF((noms=$C$8)*(dates=S$5)*(bdd&lt;&gt;""),ROW(bdd)-6,""),ROW($A5))),"")</f>
        <v/>
      </c>
      <c r="T10" s="76" t="str" cm="1">
        <f t="array" aca="1" ref="T10" ca="1">IFERROR(INDEX(OFFSET(noms,,MATCH(T$5,dates,0)+1,,),SMALL(IF((noms=$C$8)*(dates=T$5)*(bdd&lt;&gt;""),ROW(bdd)-6,""),ROW($A5))),"")</f>
        <v/>
      </c>
      <c r="U10" s="76" t="str" cm="1">
        <f t="array" aca="1" ref="U10" ca="1">IFERROR(INDEX(OFFSET(noms,,MATCH(U$5,dates,0)+1,,),SMALL(IF((noms=$C$8)*(dates=U$5)*(bdd&lt;&gt;""),ROW(bdd)-6,""),ROW($A5))),"")</f>
        <v/>
      </c>
      <c r="V10" s="76" t="str" cm="1">
        <f t="array" aca="1" ref="V10" ca="1">IFERROR(INDEX(OFFSET(noms,,MATCH(V$5,dates,0)+1,,),SMALL(IF((noms=$C$8)*(dates=V$5)*(bdd&lt;&gt;""),ROW(bdd)-6,""),ROW($A5))),"")</f>
        <v/>
      </c>
      <c r="X10" t="str" cm="1">
        <f t="array" aca="1" ref="X10" ca="1">IFERROR(INDEX(OFFSET(noms,,MATCH(X$4,dates,0)+1,,),SMALL(IF((noms=$C$8)*(dates=X$4)*(bdd&lt;&gt;""),ROW(bdd)-6,""),ROW($A6))),"")</f>
        <v/>
      </c>
      <c r="Y10" t="str" cm="1">
        <f t="array" aca="1" ref="Y10" ca="1">IFERROR(INDEX(OFFSET(noms,,MATCH(Y$4,dates,0)+1,,),SMALL(IF((noms=$C$8)*(dates=Y$4)*(bdd&lt;&gt;""),ROW(bdd)-6,""),ROW($A6))),"")</f>
        <v/>
      </c>
      <c r="Z10" t="str" cm="1">
        <f t="array" aca="1" ref="Z10" ca="1">IFERROR(INDEX(OFFSET(noms,,MATCH(Z$4,dates,0)+1,,),SMALL(IF((noms=$C$8)*(dates=Z$4)*(bdd&lt;&gt;""),ROW(bdd)-6,""),ROW($A6))),"")</f>
        <v/>
      </c>
      <c r="AA10" t="str" cm="1">
        <f t="array" aca="1" ref="AA10" ca="1">IFERROR(INDEX(OFFSET(noms,,MATCH(AA$4,dates,0)+1,,),SMALL(IF((noms=$C$8)*(dates=AA$4)*(bdd&lt;&gt;""),ROW(bdd)-6,""),ROW($A6))),"")</f>
        <v/>
      </c>
      <c r="AB10" t="str" cm="1">
        <f t="array" aca="1" ref="AB10" ca="1">IFERROR(INDEX(OFFSET(noms,,MATCH(AB$4,dates,0)+1,,),SMALL(IF((noms=$C$8)*(dates=AB$4)*(bdd&lt;&gt;""),ROW(bdd)-6,""),ROW($A6))),"")</f>
        <v/>
      </c>
      <c r="AC10" t="str" cm="1">
        <f t="array" aca="1" ref="AC10" ca="1">IFERROR(INDEX(OFFSET(noms,,MATCH(AC$4,dates,0)+1,,),SMALL(IF((noms=$C$8)*(dates=AC$4)*(bdd&lt;&gt;""),ROW(bdd)-6,""),ROW($A6))),"")</f>
        <v/>
      </c>
    </row>
    <row r="11" spans="2:29" ht="15.75" customHeight="1" x14ac:dyDescent="0.25">
      <c r="B11" s="10" t="s">
        <v>63</v>
      </c>
      <c r="C11" s="49" t="str">
        <f ca="1">IF(ISBLANK($G$4),"",IF(VLOOKUP($G$4,BD,11)=0,"",VLOOKUP($G$4,BD,11)))</f>
        <v/>
      </c>
      <c r="D11" s="31"/>
      <c r="E11" s="31"/>
      <c r="F11" s="13" t="s">
        <v>70</v>
      </c>
      <c r="G11" s="49">
        <f ca="1">IF(ISBLANK($G$4),"",IF(VLOOKUP($G$4,BD,7)=0,"",VLOOKUP($G$4,BD,7)))</f>
        <v>11978</v>
      </c>
      <c r="H11" s="31"/>
      <c r="I11" s="41"/>
      <c r="M11" s="76" t="str" cm="1">
        <f t="array" aca="1" ref="M11" ca="1">IFERROR(INDEX(OFFSET(noms,,MATCH(M$5,dates,0)+1,,),SMALL(IF((noms=$C$8)*(dates=M$5)*(bdd&lt;&gt;""),ROW(bdd)-6,""),ROW($A6))),"")</f>
        <v/>
      </c>
      <c r="N11" s="76" t="str" cm="1">
        <f t="array" aca="1" ref="N11" ca="1">IFERROR(INDEX(OFFSET(noms,,MATCH(N$5,dates,0)+1,,),SMALL(IF((noms=$C$8)*(dates=N$5)*(bdd&lt;&gt;""),ROW(bdd)-6,""),ROW($A6))),"")</f>
        <v/>
      </c>
      <c r="O11" s="76" t="str" cm="1">
        <f t="array" aca="1" ref="O11" ca="1">IFERROR(INDEX(OFFSET(noms,,MATCH(O$5,dates,0)+1,,),SMALL(IF((noms=$C$8)*(dates=O$5)*(bdd&lt;&gt;""),ROW(bdd)-6,""),ROW($A6))),"")</f>
        <v/>
      </c>
      <c r="P11" s="76" t="str" cm="1">
        <f t="array" aca="1" ref="P11" ca="1">IFERROR(INDEX(OFFSET(noms,,MATCH(P$5,dates,0)+1,,),SMALL(IF((noms=$C$8)*(dates=P$5)*(bdd&lt;&gt;""),ROW(bdd)-6,""),ROW($A6))),"")</f>
        <v/>
      </c>
      <c r="Q11" s="76" t="str" cm="1">
        <f t="array" aca="1" ref="Q11" ca="1">IFERROR(INDEX(OFFSET(noms,,MATCH(Q$5,dates,0)+1,,),SMALL(IF((noms=$C$8)*(dates=Q$5)*(bdd&lt;&gt;""),ROW(bdd)-6,""),ROW($A6))),"")</f>
        <v/>
      </c>
      <c r="R11" s="76" t="str" cm="1">
        <f t="array" aca="1" ref="R11" ca="1">IFERROR(INDEX(OFFSET(noms,,MATCH(R$5,dates,0)+1,,),SMALL(IF((noms=$C$8)*(dates=R$5)*(bdd&lt;&gt;""),ROW(bdd)-6,""),ROW($A6))),"")</f>
        <v/>
      </c>
      <c r="S11" s="76" t="str" cm="1">
        <f t="array" aca="1" ref="S11" ca="1">IFERROR(INDEX(OFFSET(noms,,MATCH(S$5,dates,0)+1,,),SMALL(IF((noms=$C$8)*(dates=S$5)*(bdd&lt;&gt;""),ROW(bdd)-6,""),ROW($A6))),"")</f>
        <v/>
      </c>
      <c r="T11" s="76" t="str" cm="1">
        <f t="array" aca="1" ref="T11" ca="1">IFERROR(INDEX(OFFSET(noms,,MATCH(T$5,dates,0)+1,,),SMALL(IF((noms=$C$8)*(dates=T$5)*(bdd&lt;&gt;""),ROW(bdd)-6,""),ROW($A6))),"")</f>
        <v/>
      </c>
      <c r="U11" s="76" t="str" cm="1">
        <f t="array" aca="1" ref="U11" ca="1">IFERROR(INDEX(OFFSET(noms,,MATCH(U$5,dates,0)+1,,),SMALL(IF((noms=$C$8)*(dates=U$5)*(bdd&lt;&gt;""),ROW(bdd)-6,""),ROW($A6))),"")</f>
        <v/>
      </c>
      <c r="V11" s="76" t="str" cm="1">
        <f t="array" aca="1" ref="V11" ca="1">IFERROR(INDEX(OFFSET(noms,,MATCH(V$5,dates,0)+1,,),SMALL(IF((noms=$C$8)*(dates=V$5)*(bdd&lt;&gt;""),ROW(bdd)-6,""),ROW($A6))),"")</f>
        <v/>
      </c>
      <c r="X11" t="str" cm="1">
        <f t="array" aca="1" ref="X11" ca="1">IFERROR(INDEX(OFFSET(noms,,MATCH(X$4,dates,0)+1,,),SMALL(IF((noms=$C$8)*(dates=X$4)*(bdd&lt;&gt;""),ROW(bdd)-6,""),ROW($A7))),"")</f>
        <v/>
      </c>
      <c r="Y11" t="str" cm="1">
        <f t="array" aca="1" ref="Y11" ca="1">IFERROR(INDEX(OFFSET(noms,,MATCH(Y$4,dates,0)+1,,),SMALL(IF((noms=$C$8)*(dates=Y$4)*(bdd&lt;&gt;""),ROW(bdd)-6,""),ROW($A7))),"")</f>
        <v/>
      </c>
      <c r="Z11" t="str" cm="1">
        <f t="array" aca="1" ref="Z11" ca="1">IFERROR(INDEX(OFFSET(noms,,MATCH(Z$4,dates,0)+1,,),SMALL(IF((noms=$C$8)*(dates=Z$4)*(bdd&lt;&gt;""),ROW(bdd)-6,""),ROW($A7))),"")</f>
        <v/>
      </c>
      <c r="AA11" t="str" cm="1">
        <f t="array" aca="1" ref="AA11" ca="1">IFERROR(INDEX(OFFSET(noms,,MATCH(AA$4,dates,0)+1,,),SMALL(IF((noms=$C$8)*(dates=AA$4)*(bdd&lt;&gt;""),ROW(bdd)-6,""),ROW($A7))),"")</f>
        <v/>
      </c>
      <c r="AB11" t="str" cm="1">
        <f t="array" aca="1" ref="AB11" ca="1">IFERROR(INDEX(OFFSET(noms,,MATCH(AB$4,dates,0)+1,,),SMALL(IF((noms=$C$8)*(dates=AB$4)*(bdd&lt;&gt;""),ROW(bdd)-6,""),ROW($A7))),"")</f>
        <v/>
      </c>
      <c r="AC11" t="str" cm="1">
        <f t="array" aca="1" ref="AC11" ca="1">IFERROR(INDEX(OFFSET(noms,,MATCH(AC$4,dates,0)+1,,),SMALL(IF((noms=$C$8)*(dates=AC$4)*(bdd&lt;&gt;""),ROW(bdd)-6,""),ROW($A7))),"")</f>
        <v/>
      </c>
    </row>
    <row r="12" spans="2:29" ht="15.75" customHeight="1" x14ac:dyDescent="0.25">
      <c r="B12" s="10" t="s">
        <v>64</v>
      </c>
      <c r="C12" s="49" t="str">
        <f ca="1">IF(ISBLANK($G$4),"",IF(VLOOKUP($G$4,BD,12)=0,"",VLOOKUP($G$4,BD,12)))</f>
        <v/>
      </c>
      <c r="D12" s="31"/>
      <c r="E12" s="31"/>
      <c r="F12" s="33" t="s">
        <v>75</v>
      </c>
      <c r="G12" s="50">
        <f ca="1">IF(ISBLANK($G$4),"",IF(VLOOKUP($G$4,BD,8)=0,"",VLOOKUP($G$4,BD,8)))</f>
        <v>20009922526</v>
      </c>
      <c r="H12" s="32"/>
      <c r="I12" s="42"/>
      <c r="M12" s="76" t="str" cm="1">
        <f t="array" aca="1" ref="M12" ca="1">IFERROR(INDEX(OFFSET(noms,,MATCH(M$5,dates,0)+1,,),SMALL(IF((noms=$C$8)*(dates=M$5)*(bdd&lt;&gt;""),ROW(bdd)-6,""),ROW($A7))),"")</f>
        <v/>
      </c>
      <c r="N12" s="76" t="str" cm="1">
        <f t="array" aca="1" ref="N12" ca="1">IFERROR(INDEX(OFFSET(noms,,MATCH(N$5,dates,0)+1,,),SMALL(IF((noms=$C$8)*(dates=N$5)*(bdd&lt;&gt;""),ROW(bdd)-6,""),ROW($A7))),"")</f>
        <v/>
      </c>
      <c r="O12" s="76" t="str" cm="1">
        <f t="array" aca="1" ref="O12" ca="1">IFERROR(INDEX(OFFSET(noms,,MATCH(O$5,dates,0)+1,,),SMALL(IF((noms=$C$8)*(dates=O$5)*(bdd&lt;&gt;""),ROW(bdd)-6,""),ROW($A7))),"")</f>
        <v/>
      </c>
      <c r="P12" s="76" t="str" cm="1">
        <f t="array" aca="1" ref="P12" ca="1">IFERROR(INDEX(OFFSET(noms,,MATCH(P$5,dates,0)+1,,),SMALL(IF((noms=$C$8)*(dates=P$5)*(bdd&lt;&gt;""),ROW(bdd)-6,""),ROW($A7))),"")</f>
        <v/>
      </c>
      <c r="Q12" s="76" t="str" cm="1">
        <f t="array" aca="1" ref="Q12" ca="1">IFERROR(INDEX(OFFSET(noms,,MATCH(Q$5,dates,0)+1,,),SMALL(IF((noms=$C$8)*(dates=Q$5)*(bdd&lt;&gt;""),ROW(bdd)-6,""),ROW($A7))),"")</f>
        <v/>
      </c>
      <c r="R12" s="76" t="str" cm="1">
        <f t="array" aca="1" ref="R12" ca="1">IFERROR(INDEX(OFFSET(noms,,MATCH(R$5,dates,0)+1,,),SMALL(IF((noms=$C$8)*(dates=R$5)*(bdd&lt;&gt;""),ROW(bdd)-6,""),ROW($A7))),"")</f>
        <v/>
      </c>
      <c r="S12" s="76" t="str" cm="1">
        <f t="array" aca="1" ref="S12" ca="1">IFERROR(INDEX(OFFSET(noms,,MATCH(S$5,dates,0)+1,,),SMALL(IF((noms=$C$8)*(dates=S$5)*(bdd&lt;&gt;""),ROW(bdd)-6,""),ROW($A7))),"")</f>
        <v/>
      </c>
      <c r="T12" s="76" t="str" cm="1">
        <f t="array" aca="1" ref="T12" ca="1">IFERROR(INDEX(OFFSET(noms,,MATCH(T$5,dates,0)+1,,),SMALL(IF((noms=$C$8)*(dates=T$5)*(bdd&lt;&gt;""),ROW(bdd)-6,""),ROW($A7))),"")</f>
        <v/>
      </c>
      <c r="U12" s="76" t="str" cm="1">
        <f t="array" aca="1" ref="U12" ca="1">IFERROR(INDEX(OFFSET(noms,,MATCH(U$5,dates,0)+1,,),SMALL(IF((noms=$C$8)*(dates=U$5)*(bdd&lt;&gt;""),ROW(bdd)-6,""),ROW($A7))),"")</f>
        <v/>
      </c>
      <c r="V12" s="76" t="str" cm="1">
        <f t="array" aca="1" ref="V12" ca="1">IFERROR(INDEX(OFFSET(noms,,MATCH(V$5,dates,0)+1,,),SMALL(IF((noms=$C$8)*(dates=V$5)*(bdd&lt;&gt;""),ROW(bdd)-6,""),ROW($A7))),"")</f>
        <v/>
      </c>
      <c r="X12" t="str" cm="1">
        <f t="array" aca="1" ref="X12" ca="1">IFERROR(INDEX(OFFSET(noms,,MATCH(X$4,dates,0)+1,,),SMALL(IF((noms=$C$8)*(dates=X$4)*(bdd&lt;&gt;""),ROW(bdd)-6,""),ROW($A8))),"")</f>
        <v/>
      </c>
      <c r="Y12" t="str" cm="1">
        <f t="array" aca="1" ref="Y12" ca="1">IFERROR(INDEX(OFFSET(noms,,MATCH(Y$4,dates,0)+1,,),SMALL(IF((noms=$C$8)*(dates=Y$4)*(bdd&lt;&gt;""),ROW(bdd)-6,""),ROW($A8))),"")</f>
        <v/>
      </c>
      <c r="Z12" t="str" cm="1">
        <f t="array" aca="1" ref="Z12" ca="1">IFERROR(INDEX(OFFSET(noms,,MATCH(Z$4,dates,0)+1,,),SMALL(IF((noms=$C$8)*(dates=Z$4)*(bdd&lt;&gt;""),ROW(bdd)-6,""),ROW($A8))),"")</f>
        <v/>
      </c>
      <c r="AA12" t="str" cm="1">
        <f t="array" aca="1" ref="AA12" ca="1">IFERROR(INDEX(OFFSET(noms,,MATCH(AA$4,dates,0)+1,,),SMALL(IF((noms=$C$8)*(dates=AA$4)*(bdd&lt;&gt;""),ROW(bdd)-6,""),ROW($A8))),"")</f>
        <v/>
      </c>
      <c r="AB12" t="str" cm="1">
        <f t="array" aca="1" ref="AB12" ca="1">IFERROR(INDEX(OFFSET(noms,,MATCH(AB$4,dates,0)+1,,),SMALL(IF((noms=$C$8)*(dates=AB$4)*(bdd&lt;&gt;""),ROW(bdd)-6,""),ROW($A8))),"")</f>
        <v/>
      </c>
      <c r="AC12" t="str" cm="1">
        <f t="array" aca="1" ref="AC12" ca="1">IFERROR(INDEX(OFFSET(noms,,MATCH(AC$4,dates,0)+1,,),SMALL(IF((noms=$C$8)*(dates=AC$4)*(bdd&lt;&gt;""),ROW(bdd)-6,""),ROW($A8))),"")</f>
        <v/>
      </c>
    </row>
    <row r="13" spans="2:29" ht="15.75" customHeight="1" x14ac:dyDescent="0.25">
      <c r="B13" s="10" t="s">
        <v>65</v>
      </c>
      <c r="C13" s="47">
        <f ca="1">IF(ISBLANK($G$4),"",IF(VLOOKUP($G$4,BD,13)=0,"",VLOOKUP($G$4,BD,13)))</f>
        <v>380808080</v>
      </c>
      <c r="D13" s="31"/>
      <c r="E13" s="31"/>
      <c r="F13" s="34"/>
      <c r="G13" s="23"/>
      <c r="H13" s="23"/>
      <c r="I13" s="24"/>
      <c r="M13" s="76" t="str" cm="1">
        <f t="array" aca="1" ref="M13" ca="1">IFERROR(INDEX(OFFSET(noms,,MATCH(M$5,dates,0)+1,,),SMALL(IF((noms=$C$8)*(dates=M$5)*(bdd&lt;&gt;""),ROW(bdd)-6,""),ROW($A8))),"")</f>
        <v/>
      </c>
      <c r="N13" s="76" t="str" cm="1">
        <f t="array" aca="1" ref="N13" ca="1">IFERROR(INDEX(OFFSET(noms,,MATCH(N$5,dates,0)+1,,),SMALL(IF((noms=$C$8)*(dates=N$5)*(bdd&lt;&gt;""),ROW(bdd)-6,""),ROW($A8))),"")</f>
        <v/>
      </c>
      <c r="O13" s="76" t="str" cm="1">
        <f t="array" aca="1" ref="O13" ca="1">IFERROR(INDEX(OFFSET(noms,,MATCH(O$5,dates,0)+1,,),SMALL(IF((noms=$C$8)*(dates=O$5)*(bdd&lt;&gt;""),ROW(bdd)-6,""),ROW($A8))),"")</f>
        <v/>
      </c>
      <c r="P13" s="76" t="str" cm="1">
        <f t="array" aca="1" ref="P13" ca="1">IFERROR(INDEX(OFFSET(noms,,MATCH(P$5,dates,0)+1,,),SMALL(IF((noms=$C$8)*(dates=P$5)*(bdd&lt;&gt;""),ROW(bdd)-6,""),ROW($A8))),"")</f>
        <v/>
      </c>
      <c r="Q13" s="76" t="str" cm="1">
        <f t="array" aca="1" ref="Q13" ca="1">IFERROR(INDEX(OFFSET(noms,,MATCH(Q$5,dates,0)+1,,),SMALL(IF((noms=$C$8)*(dates=Q$5)*(bdd&lt;&gt;""),ROW(bdd)-6,""),ROW($A8))),"")</f>
        <v/>
      </c>
      <c r="R13" s="76" t="str" cm="1">
        <f t="array" aca="1" ref="R13" ca="1">IFERROR(INDEX(OFFSET(noms,,MATCH(R$5,dates,0)+1,,),SMALL(IF((noms=$C$8)*(dates=R$5)*(bdd&lt;&gt;""),ROW(bdd)-6,""),ROW($A8))),"")</f>
        <v/>
      </c>
      <c r="S13" s="76" t="str" cm="1">
        <f t="array" aca="1" ref="S13" ca="1">IFERROR(INDEX(OFFSET(noms,,MATCH(S$5,dates,0)+1,,),SMALL(IF((noms=$C$8)*(dates=S$5)*(bdd&lt;&gt;""),ROW(bdd)-6,""),ROW($A8))),"")</f>
        <v/>
      </c>
      <c r="T13" s="76" t="str" cm="1">
        <f t="array" aca="1" ref="T13" ca="1">IFERROR(INDEX(OFFSET(noms,,MATCH(T$5,dates,0)+1,,),SMALL(IF((noms=$C$8)*(dates=T$5)*(bdd&lt;&gt;""),ROW(bdd)-6,""),ROW($A8))),"")</f>
        <v/>
      </c>
      <c r="U13" s="76" t="str" cm="1">
        <f t="array" aca="1" ref="U13" ca="1">IFERROR(INDEX(OFFSET(noms,,MATCH(U$5,dates,0)+1,,),SMALL(IF((noms=$C$8)*(dates=U$5)*(bdd&lt;&gt;""),ROW(bdd)-6,""),ROW($A8))),"")</f>
        <v/>
      </c>
      <c r="V13" s="76" t="str" cm="1">
        <f t="array" aca="1" ref="V13" ca="1">IFERROR(INDEX(OFFSET(noms,,MATCH(V$5,dates,0)+1,,),SMALL(IF((noms=$C$8)*(dates=V$5)*(bdd&lt;&gt;""),ROW(bdd)-6,""),ROW($A8))),"")</f>
        <v/>
      </c>
      <c r="X13" t="str" cm="1">
        <f t="array" aca="1" ref="X13" ca="1">IFERROR(INDEX(OFFSET(noms,,MATCH(X$4,dates,0)+1,,),SMALL(IF((noms=$C$8)*(dates=X$4)*(bdd&lt;&gt;""),ROW(bdd)-6,""),ROW($A9))),"")</f>
        <v/>
      </c>
      <c r="Y13" t="str" cm="1">
        <f t="array" aca="1" ref="Y13" ca="1">IFERROR(INDEX(OFFSET(noms,,MATCH(Y$4,dates,0)+1,,),SMALL(IF((noms=$C$8)*(dates=Y$4)*(bdd&lt;&gt;""),ROW(bdd)-6,""),ROW($A9))),"")</f>
        <v/>
      </c>
      <c r="Z13" t="str" cm="1">
        <f t="array" aca="1" ref="Z13" ca="1">IFERROR(INDEX(OFFSET(noms,,MATCH(Z$4,dates,0)+1,,),SMALL(IF((noms=$C$8)*(dates=Z$4)*(bdd&lt;&gt;""),ROW(bdd)-6,""),ROW($A9))),"")</f>
        <v/>
      </c>
      <c r="AA13" t="str" cm="1">
        <f t="array" aca="1" ref="AA13" ca="1">IFERROR(INDEX(OFFSET(noms,,MATCH(AA$4,dates,0)+1,,),SMALL(IF((noms=$C$8)*(dates=AA$4)*(bdd&lt;&gt;""),ROW(bdd)-6,""),ROW($A9))),"")</f>
        <v/>
      </c>
      <c r="AB13" t="str" cm="1">
        <f t="array" aca="1" ref="AB13" ca="1">IFERROR(INDEX(OFFSET(noms,,MATCH(AB$4,dates,0)+1,,),SMALL(IF((noms=$C$8)*(dates=AB$4)*(bdd&lt;&gt;""),ROW(bdd)-6,""),ROW($A9))),"")</f>
        <v/>
      </c>
      <c r="AC13" t="str" cm="1">
        <f t="array" aca="1" ref="AC13" ca="1">IFERROR(INDEX(OFFSET(noms,,MATCH(AC$4,dates,0)+1,,),SMALL(IF((noms=$C$8)*(dates=AC$4)*(bdd&lt;&gt;""),ROW(bdd)-6,""),ROW($A9))),"")</f>
        <v/>
      </c>
    </row>
    <row r="14" spans="2:29" ht="15.75" customHeight="1" x14ac:dyDescent="0.25">
      <c r="B14" s="11" t="s">
        <v>66</v>
      </c>
      <c r="C14" s="49" t="str">
        <f ca="1">IF(ISBLANK($G$4),"",IF(VLOOKUP($G$4,BD,14)=0,"",VLOOKUP($G$4,BD,14)))</f>
        <v/>
      </c>
      <c r="D14" s="31"/>
      <c r="E14" s="31"/>
      <c r="F14" s="35"/>
      <c r="I14" s="36"/>
      <c r="M14" s="76" t="str" cm="1">
        <f t="array" aca="1" ref="M14" ca="1">IFERROR(INDEX(OFFSET(noms,,MATCH(M$5,dates,0)+1,,),SMALL(IF((noms=$C$8)*(dates=M$5)*(bdd&lt;&gt;""),ROW(bdd)-6,""),ROW($A9))),"")</f>
        <v/>
      </c>
      <c r="N14" s="76" t="str" cm="1">
        <f t="array" aca="1" ref="N14" ca="1">IFERROR(INDEX(OFFSET(noms,,MATCH(N$5,dates,0)+1,,),SMALL(IF((noms=$C$8)*(dates=N$5)*(bdd&lt;&gt;""),ROW(bdd)-6,""),ROW($A9))),"")</f>
        <v/>
      </c>
      <c r="O14" s="76" t="str" cm="1">
        <f t="array" aca="1" ref="O14" ca="1">IFERROR(INDEX(OFFSET(noms,,MATCH(O$5,dates,0)+1,,),SMALL(IF((noms=$C$8)*(dates=O$5)*(bdd&lt;&gt;""),ROW(bdd)-6,""),ROW($A9))),"")</f>
        <v/>
      </c>
      <c r="P14" s="76" t="str" cm="1">
        <f t="array" aca="1" ref="P14" ca="1">IFERROR(INDEX(OFFSET(noms,,MATCH(P$5,dates,0)+1,,),SMALL(IF((noms=$C$8)*(dates=P$5)*(bdd&lt;&gt;""),ROW(bdd)-6,""),ROW($A9))),"")</f>
        <v/>
      </c>
      <c r="Q14" s="76" t="str" cm="1">
        <f t="array" aca="1" ref="Q14" ca="1">IFERROR(INDEX(OFFSET(noms,,MATCH(Q$5,dates,0)+1,,),SMALL(IF((noms=$C$8)*(dates=Q$5)*(bdd&lt;&gt;""),ROW(bdd)-6,""),ROW($A9))),"")</f>
        <v/>
      </c>
      <c r="R14" s="76" t="str" cm="1">
        <f t="array" aca="1" ref="R14" ca="1">IFERROR(INDEX(OFFSET(noms,,MATCH(R$5,dates,0)+1,,),SMALL(IF((noms=$C$8)*(dates=R$5)*(bdd&lt;&gt;""),ROW(bdd)-6,""),ROW($A9))),"")</f>
        <v/>
      </c>
      <c r="S14" s="76" t="str" cm="1">
        <f t="array" aca="1" ref="S14" ca="1">IFERROR(INDEX(OFFSET(noms,,MATCH(S$5,dates,0)+1,,),SMALL(IF((noms=$C$8)*(dates=S$5)*(bdd&lt;&gt;""),ROW(bdd)-6,""),ROW($A9))),"")</f>
        <v/>
      </c>
      <c r="T14" s="76" t="str" cm="1">
        <f t="array" aca="1" ref="T14" ca="1">IFERROR(INDEX(OFFSET(noms,,MATCH(T$5,dates,0)+1,,),SMALL(IF((noms=$C$8)*(dates=T$5)*(bdd&lt;&gt;""),ROW(bdd)-6,""),ROW($A9))),"")</f>
        <v/>
      </c>
      <c r="U14" s="76" t="str" cm="1">
        <f t="array" aca="1" ref="U14" ca="1">IFERROR(INDEX(OFFSET(noms,,MATCH(U$5,dates,0)+1,,),SMALL(IF((noms=$C$8)*(dates=U$5)*(bdd&lt;&gt;""),ROW(bdd)-6,""),ROW($A9))),"")</f>
        <v/>
      </c>
      <c r="V14" s="76" t="str" cm="1">
        <f t="array" aca="1" ref="V14" ca="1">IFERROR(INDEX(OFFSET(noms,,MATCH(V$5,dates,0)+1,,),SMALL(IF((noms=$C$8)*(dates=V$5)*(bdd&lt;&gt;""),ROW(bdd)-6,""),ROW($A9))),"")</f>
        <v/>
      </c>
      <c r="X14" t="str" cm="1">
        <f t="array" aca="1" ref="X14" ca="1">IFERROR(INDEX(OFFSET(noms,,MATCH(X$4,dates,0)+1,,),SMALL(IF((noms=$C$8)*(dates=X$4)*(bdd&lt;&gt;""),ROW(bdd)-6,""),ROW($A10))),"")</f>
        <v/>
      </c>
      <c r="Y14" t="str" cm="1">
        <f t="array" aca="1" ref="Y14" ca="1">IFERROR(INDEX(OFFSET(noms,,MATCH(Y$4,dates,0)+1,,),SMALL(IF((noms=$C$8)*(dates=Y$4)*(bdd&lt;&gt;""),ROW(bdd)-6,""),ROW($A10))),"")</f>
        <v/>
      </c>
      <c r="Z14" t="str" cm="1">
        <f t="array" aca="1" ref="Z14" ca="1">IFERROR(INDEX(OFFSET(noms,,MATCH(Z$4,dates,0)+1,,),SMALL(IF((noms=$C$8)*(dates=Z$4)*(bdd&lt;&gt;""),ROW(bdd)-6,""),ROW($A10))),"")</f>
        <v/>
      </c>
      <c r="AA14" t="str" cm="1">
        <f t="array" aca="1" ref="AA14" ca="1">IFERROR(INDEX(OFFSET(noms,,MATCH(AA$4,dates,0)+1,,),SMALL(IF((noms=$C$8)*(dates=AA$4)*(bdd&lt;&gt;""),ROW(bdd)-6,""),ROW($A10))),"")</f>
        <v/>
      </c>
      <c r="AB14" t="str" cm="1">
        <f t="array" aca="1" ref="AB14" ca="1">IFERROR(INDEX(OFFSET(noms,,MATCH(AB$4,dates,0)+1,,),SMALL(IF((noms=$C$8)*(dates=AB$4)*(bdd&lt;&gt;""),ROW(bdd)-6,""),ROW($A10))),"")</f>
        <v/>
      </c>
      <c r="AC14" t="str" cm="1">
        <f t="array" aca="1" ref="AC14" ca="1">IFERROR(INDEX(OFFSET(noms,,MATCH(AC$4,dates,0)+1,,),SMALL(IF((noms=$C$8)*(dates=AC$4)*(bdd&lt;&gt;""),ROW(bdd)-6,""),ROW($A10))),"")</f>
        <v/>
      </c>
    </row>
    <row r="15" spans="2:29" ht="15.75" customHeight="1" x14ac:dyDescent="0.25">
      <c r="B15" s="12" t="s">
        <v>67</v>
      </c>
      <c r="C15" s="50" t="str">
        <f ca="1">IF(ISBLANK($G$4),"",IF(VLOOKUP($G$4,BD,4)=0,"",VLOOKUP($G$4,BD,4)))</f>
        <v>OK</v>
      </c>
      <c r="D15" s="32"/>
      <c r="E15" s="32"/>
      <c r="F15" s="37" t="str">
        <f ca="1">IF(C15="A compléter","Remplir les Infos Assurance (si colorées)","")</f>
        <v/>
      </c>
      <c r="G15" s="38"/>
      <c r="H15" s="38"/>
      <c r="I15" s="39"/>
      <c r="M15" s="76" t="str" cm="1">
        <f t="array" aca="1" ref="M15" ca="1">IFERROR(INDEX(OFFSET(noms,,MATCH(M$5,dates,0)+1,,),SMALL(IF((noms=$C$8)*(dates=M$5)*(bdd&lt;&gt;""),ROW(bdd)-6,""),ROW($A10))),"")</f>
        <v/>
      </c>
      <c r="N15" s="76" t="str" cm="1">
        <f t="array" aca="1" ref="N15" ca="1">IFERROR(INDEX(OFFSET(noms,,MATCH(N$5,dates,0)+1,,),SMALL(IF((noms=$C$8)*(dates=N$5)*(bdd&lt;&gt;""),ROW(bdd)-6,""),ROW($A10))),"")</f>
        <v/>
      </c>
      <c r="O15" s="76" t="str" cm="1">
        <f t="array" aca="1" ref="O15" ca="1">IFERROR(INDEX(OFFSET(noms,,MATCH(O$5,dates,0)+1,,),SMALL(IF((noms=$C$8)*(dates=O$5)*(bdd&lt;&gt;""),ROW(bdd)-6,""),ROW($A10))),"")</f>
        <v/>
      </c>
      <c r="P15" s="76" t="str" cm="1">
        <f t="array" aca="1" ref="P15" ca="1">IFERROR(INDEX(OFFSET(noms,,MATCH(P$5,dates,0)+1,,),SMALL(IF((noms=$C$8)*(dates=P$5)*(bdd&lt;&gt;""),ROW(bdd)-6,""),ROW($A10))),"")</f>
        <v/>
      </c>
      <c r="Q15" s="76" t="str" cm="1">
        <f t="array" aca="1" ref="Q15" ca="1">IFERROR(INDEX(OFFSET(noms,,MATCH(Q$5,dates,0)+1,,),SMALL(IF((noms=$C$8)*(dates=Q$5)*(bdd&lt;&gt;""),ROW(bdd)-6,""),ROW($A10))),"")</f>
        <v/>
      </c>
      <c r="R15" s="76" t="str" cm="1">
        <f t="array" aca="1" ref="R15" ca="1">IFERROR(INDEX(OFFSET(noms,,MATCH(R$5,dates,0)+1,,),SMALL(IF((noms=$C$8)*(dates=R$5)*(bdd&lt;&gt;""),ROW(bdd)-6,""),ROW($A10))),"")</f>
        <v/>
      </c>
      <c r="S15" s="76" t="str" cm="1">
        <f t="array" aca="1" ref="S15" ca="1">IFERROR(INDEX(OFFSET(noms,,MATCH(S$5,dates,0)+1,,),SMALL(IF((noms=$C$8)*(dates=S$5)*(bdd&lt;&gt;""),ROW(bdd)-6,""),ROW($A10))),"")</f>
        <v/>
      </c>
      <c r="T15" s="76" t="str" cm="1">
        <f t="array" aca="1" ref="T15" ca="1">IFERROR(INDEX(OFFSET(noms,,MATCH(T$5,dates,0)+1,,),SMALL(IF((noms=$C$8)*(dates=T$5)*(bdd&lt;&gt;""),ROW(bdd)-6,""),ROW($A10))),"")</f>
        <v/>
      </c>
      <c r="U15" s="76" t="str" cm="1">
        <f t="array" aca="1" ref="U15" ca="1">IFERROR(INDEX(OFFSET(noms,,MATCH(U$5,dates,0)+1,,),SMALL(IF((noms=$C$8)*(dates=U$5)*(bdd&lt;&gt;""),ROW(bdd)-6,""),ROW($A10))),"")</f>
        <v/>
      </c>
      <c r="V15" s="76" t="str" cm="1">
        <f t="array" aca="1" ref="V15" ca="1">IFERROR(INDEX(OFFSET(noms,,MATCH(V$5,dates,0)+1,,),SMALL(IF((noms=$C$8)*(dates=V$5)*(bdd&lt;&gt;""),ROW(bdd)-6,""),ROW($A10))),"")</f>
        <v/>
      </c>
    </row>
    <row r="16" spans="2:29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</sheetData>
  <conditionalFormatting sqref="G9:G12">
    <cfRule type="containsBlanks" dxfId="0" priority="5" stopIfTrue="1">
      <formula>LEN(TRIM(G9))=0</formula>
    </cfRule>
  </conditionalFormatting>
  <dataValidations count="1">
    <dataValidation type="list" allowBlank="1" showInputMessage="1" showErrorMessage="1" promptTitle="N° Ordre" prompt="Choisir un Numéro" sqref="G4" xr:uid="{00000000-0002-0000-0000-000000000000}">
      <formula1>N°_ordre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6:P28"/>
  <sheetViews>
    <sheetView showGridLines="0" workbookViewId="0">
      <selection activeCell="D3" sqref="D3"/>
    </sheetView>
  </sheetViews>
  <sheetFormatPr baseColWidth="10" defaultRowHeight="15" x14ac:dyDescent="0.25"/>
  <cols>
    <col min="1" max="1" width="1.5703125" customWidth="1"/>
    <col min="2" max="2" width="5.7109375" customWidth="1"/>
    <col min="3" max="3" width="5.42578125" customWidth="1"/>
    <col min="4" max="4" width="19.28515625" customWidth="1"/>
    <col min="5" max="5" width="11.7109375" customWidth="1"/>
    <col min="6" max="7" width="20.5703125" customWidth="1"/>
    <col min="8" max="9" width="18" customWidth="1"/>
    <col min="10" max="11" width="17.85546875" customWidth="1"/>
    <col min="12" max="12" width="8.140625" customWidth="1"/>
    <col min="13" max="13" width="23.7109375" customWidth="1"/>
    <col min="14" max="14" width="15.5703125" customWidth="1"/>
    <col min="15" max="15" width="26.28515625" customWidth="1"/>
    <col min="16" max="16" width="26" customWidth="1"/>
    <col min="18" max="18" width="15.7109375" customWidth="1"/>
    <col min="19" max="19" width="24.42578125" customWidth="1"/>
    <col min="20" max="20" width="18.7109375" customWidth="1"/>
  </cols>
  <sheetData>
    <row r="6" spans="2:16" ht="29.25" customHeight="1" x14ac:dyDescent="0.25">
      <c r="B6" s="19" t="s">
        <v>0</v>
      </c>
      <c r="C6" s="19" t="s">
        <v>1</v>
      </c>
      <c r="D6" s="20" t="s">
        <v>2</v>
      </c>
      <c r="E6" s="20" t="s">
        <v>7</v>
      </c>
      <c r="F6" s="20" t="s">
        <v>34</v>
      </c>
      <c r="G6" s="20" t="s">
        <v>35</v>
      </c>
      <c r="H6" s="20" t="s">
        <v>36</v>
      </c>
      <c r="I6" s="20" t="s">
        <v>74</v>
      </c>
      <c r="J6" s="20" t="s">
        <v>38</v>
      </c>
      <c r="K6" s="20" t="s">
        <v>72</v>
      </c>
      <c r="L6" s="20" t="s">
        <v>8</v>
      </c>
      <c r="M6" s="20" t="s">
        <v>3</v>
      </c>
      <c r="N6" s="20" t="s">
        <v>4</v>
      </c>
      <c r="O6" s="20" t="s">
        <v>5</v>
      </c>
      <c r="P6" s="20" t="s">
        <v>6</v>
      </c>
    </row>
    <row r="7" spans="2:16" x14ac:dyDescent="0.25">
      <c r="B7" s="14">
        <f ca="1">IF(INDIRECT("D"&amp;ROW())="","",INDIRECT("A"&amp;ROW()-1)+1)</f>
        <v>1</v>
      </c>
      <c r="C7" s="15" t="s">
        <v>28</v>
      </c>
      <c r="D7" s="15" t="s">
        <v>9</v>
      </c>
      <c r="E7" s="16" t="str">
        <f>IF(COUNTIFS(F7:I7,""),"A compléter","OK")</f>
        <v>A compléter</v>
      </c>
      <c r="F7" s="45">
        <v>380187920</v>
      </c>
      <c r="G7" s="15" t="s">
        <v>37</v>
      </c>
      <c r="H7" s="43">
        <v>876164</v>
      </c>
      <c r="I7" s="45"/>
      <c r="J7" s="15" t="s">
        <v>10</v>
      </c>
      <c r="K7" s="15"/>
      <c r="L7" s="16">
        <v>21000</v>
      </c>
      <c r="M7" s="15" t="s">
        <v>11</v>
      </c>
      <c r="N7" s="17">
        <v>380808080</v>
      </c>
      <c r="O7" s="18" t="s">
        <v>30</v>
      </c>
      <c r="P7" s="15" t="s">
        <v>12</v>
      </c>
    </row>
    <row r="8" spans="2:16" x14ac:dyDescent="0.25">
      <c r="B8" s="14">
        <f ca="1">IF(INDIRECT("D"&amp;ROW())="","",INDIRECT("B"&amp;ROW()-1)+1)</f>
        <v>2</v>
      </c>
      <c r="C8" s="15" t="s">
        <v>28</v>
      </c>
      <c r="D8" s="15" t="s">
        <v>13</v>
      </c>
      <c r="E8" s="16" t="str">
        <f t="shared" ref="E8:E25" si="0">IF(COUNTIFS(F8:I8,""),"A compléter","OK")</f>
        <v>A compléter</v>
      </c>
      <c r="F8" s="43" t="s">
        <v>39</v>
      </c>
      <c r="G8" s="15" t="s">
        <v>40</v>
      </c>
      <c r="H8" s="43">
        <v>100906</v>
      </c>
      <c r="I8" s="43"/>
      <c r="J8" s="15"/>
      <c r="K8" s="15"/>
      <c r="L8" s="16"/>
      <c r="M8" s="15"/>
      <c r="N8" s="17">
        <v>380808080</v>
      </c>
      <c r="O8" s="18" t="s">
        <v>31</v>
      </c>
      <c r="P8" s="15"/>
    </row>
    <row r="9" spans="2:16" x14ac:dyDescent="0.25">
      <c r="B9" s="14">
        <f t="shared" ref="B9:B28" ca="1" si="1">IF(INDIRECT("D"&amp;ROW())="","",INDIRECT("B"&amp;ROW()-1)+1)</f>
        <v>3</v>
      </c>
      <c r="C9" s="15" t="s">
        <v>28</v>
      </c>
      <c r="D9" s="15" t="s">
        <v>14</v>
      </c>
      <c r="E9" s="16" t="str">
        <f t="shared" si="0"/>
        <v>OK</v>
      </c>
      <c r="F9" s="43" t="s">
        <v>44</v>
      </c>
      <c r="G9" s="15" t="s">
        <v>40</v>
      </c>
      <c r="H9" s="43">
        <v>11978</v>
      </c>
      <c r="I9" s="43">
        <v>20009922526</v>
      </c>
      <c r="J9" s="15"/>
      <c r="K9" s="15"/>
      <c r="L9" s="16"/>
      <c r="M9" s="15"/>
      <c r="N9" s="17">
        <v>380808080</v>
      </c>
      <c r="O9" s="15"/>
      <c r="P9" s="15"/>
    </row>
    <row r="10" spans="2:16" x14ac:dyDescent="0.25">
      <c r="B10" s="14">
        <f t="shared" ca="1" si="1"/>
        <v>4</v>
      </c>
      <c r="C10" s="15" t="s">
        <v>28</v>
      </c>
      <c r="D10" s="15" t="s">
        <v>15</v>
      </c>
      <c r="E10" s="16" t="str">
        <f t="shared" si="0"/>
        <v>A compléter</v>
      </c>
      <c r="F10" s="43" t="s">
        <v>45</v>
      </c>
      <c r="G10" s="15" t="s">
        <v>37</v>
      </c>
      <c r="H10" s="43">
        <v>189706</v>
      </c>
      <c r="I10" s="43"/>
      <c r="J10" s="15"/>
      <c r="K10" s="15"/>
      <c r="L10" s="16"/>
      <c r="M10" s="15"/>
      <c r="N10" s="17">
        <v>380808080</v>
      </c>
      <c r="O10" s="15"/>
      <c r="P10" s="15"/>
    </row>
    <row r="11" spans="2:16" x14ac:dyDescent="0.25">
      <c r="B11" s="14">
        <f t="shared" ca="1" si="1"/>
        <v>5</v>
      </c>
      <c r="C11" s="15" t="s">
        <v>28</v>
      </c>
      <c r="D11" s="15" t="s">
        <v>16</v>
      </c>
      <c r="E11" s="16" t="str">
        <f t="shared" si="0"/>
        <v>OK</v>
      </c>
      <c r="F11" s="43" t="s">
        <v>46</v>
      </c>
      <c r="G11" s="15" t="s">
        <v>40</v>
      </c>
      <c r="H11" s="43">
        <v>2581000</v>
      </c>
      <c r="I11" s="46" t="s">
        <v>76</v>
      </c>
      <c r="J11" s="15"/>
      <c r="K11" s="15"/>
      <c r="L11" s="16"/>
      <c r="M11" s="15"/>
      <c r="N11" s="17">
        <v>380808080</v>
      </c>
      <c r="O11" s="15"/>
      <c r="P11" s="15"/>
    </row>
    <row r="12" spans="2:16" x14ac:dyDescent="0.25">
      <c r="B12" s="14">
        <f t="shared" ca="1" si="1"/>
        <v>6</v>
      </c>
      <c r="C12" s="15" t="s">
        <v>28</v>
      </c>
      <c r="D12" s="15" t="s">
        <v>17</v>
      </c>
      <c r="E12" s="16" t="str">
        <f t="shared" si="0"/>
        <v>A compléter</v>
      </c>
      <c r="F12" s="43" t="s">
        <v>47</v>
      </c>
      <c r="G12" s="15" t="s">
        <v>41</v>
      </c>
      <c r="H12" s="43">
        <v>345900</v>
      </c>
      <c r="I12" s="43"/>
      <c r="J12" s="15"/>
      <c r="K12" s="15"/>
      <c r="L12" s="16"/>
      <c r="M12" s="15"/>
      <c r="N12" s="17">
        <v>380808080</v>
      </c>
      <c r="O12" s="15"/>
      <c r="P12" s="15"/>
    </row>
    <row r="13" spans="2:16" x14ac:dyDescent="0.25">
      <c r="B13" s="14">
        <f t="shared" ca="1" si="1"/>
        <v>7</v>
      </c>
      <c r="C13" s="15" t="s">
        <v>28</v>
      </c>
      <c r="D13" s="15" t="s">
        <v>58</v>
      </c>
      <c r="E13" s="16" t="str">
        <f t="shared" si="0"/>
        <v>OK</v>
      </c>
      <c r="F13" s="43" t="s">
        <v>48</v>
      </c>
      <c r="G13" s="15" t="s">
        <v>42</v>
      </c>
      <c r="H13" s="43">
        <v>12345678</v>
      </c>
      <c r="I13" s="43">
        <v>31009922526</v>
      </c>
      <c r="J13" s="15" t="s">
        <v>73</v>
      </c>
      <c r="K13" s="15"/>
      <c r="L13" s="16">
        <v>21000</v>
      </c>
      <c r="M13" s="15" t="s">
        <v>11</v>
      </c>
      <c r="N13" s="17">
        <v>380808080</v>
      </c>
      <c r="O13" s="15"/>
      <c r="P13" s="15"/>
    </row>
    <row r="14" spans="2:16" x14ac:dyDescent="0.25">
      <c r="B14" s="14">
        <f t="shared" ca="1" si="1"/>
        <v>8</v>
      </c>
      <c r="C14" s="15" t="s">
        <v>28</v>
      </c>
      <c r="D14" s="15" t="s">
        <v>18</v>
      </c>
      <c r="E14" s="16" t="str">
        <f t="shared" si="0"/>
        <v>A compléter</v>
      </c>
      <c r="F14" s="43" t="s">
        <v>49</v>
      </c>
      <c r="G14" s="15" t="s">
        <v>43</v>
      </c>
      <c r="H14" s="43">
        <v>987654321</v>
      </c>
      <c r="I14" s="43"/>
      <c r="J14" s="15"/>
      <c r="K14" s="15"/>
      <c r="L14" s="16"/>
      <c r="M14" s="15"/>
      <c r="N14" s="17" t="s">
        <v>33</v>
      </c>
      <c r="O14" s="15" t="s">
        <v>32</v>
      </c>
      <c r="P14" s="15"/>
    </row>
    <row r="15" spans="2:16" x14ac:dyDescent="0.25">
      <c r="B15" s="14">
        <f t="shared" ca="1" si="1"/>
        <v>9</v>
      </c>
      <c r="C15" s="15" t="s">
        <v>28</v>
      </c>
      <c r="D15" s="15" t="s">
        <v>19</v>
      </c>
      <c r="E15" s="16" t="str">
        <f t="shared" si="0"/>
        <v>A compléter</v>
      </c>
      <c r="F15" s="43" t="s">
        <v>50</v>
      </c>
      <c r="G15" s="15" t="s">
        <v>43</v>
      </c>
      <c r="H15" s="43">
        <v>456987</v>
      </c>
      <c r="I15" s="43"/>
      <c r="J15" s="15"/>
      <c r="K15" s="15"/>
      <c r="L15" s="16"/>
      <c r="M15" s="15"/>
      <c r="N15" s="17"/>
      <c r="O15" s="15"/>
      <c r="P15" s="15"/>
    </row>
    <row r="16" spans="2:16" x14ac:dyDescent="0.25">
      <c r="B16" s="14">
        <f t="shared" ca="1" si="1"/>
        <v>10</v>
      </c>
      <c r="C16" s="15" t="s">
        <v>29</v>
      </c>
      <c r="D16" s="15" t="s">
        <v>20</v>
      </c>
      <c r="E16" s="16" t="str">
        <f t="shared" si="0"/>
        <v>A compléter</v>
      </c>
      <c r="F16" s="43" t="s">
        <v>51</v>
      </c>
      <c r="G16" s="15" t="s">
        <v>41</v>
      </c>
      <c r="H16" s="43">
        <v>5632871</v>
      </c>
      <c r="I16" s="43"/>
      <c r="J16" s="15"/>
      <c r="K16" s="15"/>
      <c r="L16" s="16"/>
      <c r="M16" s="15"/>
      <c r="N16" s="17"/>
      <c r="O16" s="15"/>
      <c r="P16" s="15"/>
    </row>
    <row r="17" spans="2:16" x14ac:dyDescent="0.25">
      <c r="B17" s="14">
        <f t="shared" ca="1" si="1"/>
        <v>11</v>
      </c>
      <c r="C17" s="15" t="s">
        <v>29</v>
      </c>
      <c r="D17" s="15" t="s">
        <v>21</v>
      </c>
      <c r="E17" s="16" t="str">
        <f t="shared" si="0"/>
        <v>A compléter</v>
      </c>
      <c r="F17" s="43" t="s">
        <v>52</v>
      </c>
      <c r="G17" s="15" t="s">
        <v>42</v>
      </c>
      <c r="H17" s="43">
        <v>2569874</v>
      </c>
      <c r="I17" s="43"/>
      <c r="J17" s="15"/>
      <c r="K17" s="15"/>
      <c r="L17" s="16"/>
      <c r="M17" s="15"/>
      <c r="N17" s="17"/>
      <c r="O17" s="15"/>
      <c r="P17" s="15"/>
    </row>
    <row r="18" spans="2:16" x14ac:dyDescent="0.25">
      <c r="B18" s="14">
        <f t="shared" ca="1" si="1"/>
        <v>12</v>
      </c>
      <c r="C18" s="15" t="s">
        <v>29</v>
      </c>
      <c r="D18" s="15" t="s">
        <v>22</v>
      </c>
      <c r="E18" s="16" t="str">
        <f t="shared" si="0"/>
        <v>A compléter</v>
      </c>
      <c r="F18" s="46" t="s">
        <v>125</v>
      </c>
      <c r="G18" s="15"/>
      <c r="H18" s="43">
        <v>36547896</v>
      </c>
      <c r="I18" s="43"/>
      <c r="J18" s="15"/>
      <c r="K18" s="15"/>
      <c r="L18" s="16"/>
      <c r="M18" s="15"/>
      <c r="N18" s="17"/>
      <c r="O18" s="15"/>
      <c r="P18" s="15"/>
    </row>
    <row r="19" spans="2:16" x14ac:dyDescent="0.25">
      <c r="B19" s="14">
        <f t="shared" ca="1" si="1"/>
        <v>13</v>
      </c>
      <c r="C19" s="15" t="s">
        <v>29</v>
      </c>
      <c r="D19" s="15" t="s">
        <v>23</v>
      </c>
      <c r="E19" s="16" t="str">
        <f t="shared" si="0"/>
        <v>OK</v>
      </c>
      <c r="F19" s="43" t="s">
        <v>53</v>
      </c>
      <c r="G19" s="15" t="s">
        <v>43</v>
      </c>
      <c r="H19" s="43">
        <v>2330056</v>
      </c>
      <c r="I19" s="43">
        <v>31009922526</v>
      </c>
      <c r="J19" s="15"/>
      <c r="K19" s="15"/>
      <c r="L19" s="16"/>
      <c r="M19" s="15"/>
      <c r="N19" s="17"/>
      <c r="O19" s="15"/>
      <c r="P19" s="15"/>
    </row>
    <row r="20" spans="2:16" x14ac:dyDescent="0.25">
      <c r="B20" s="14">
        <f t="shared" ca="1" si="1"/>
        <v>14</v>
      </c>
      <c r="C20" s="15" t="s">
        <v>29</v>
      </c>
      <c r="D20" s="15" t="s">
        <v>24</v>
      </c>
      <c r="E20" s="16" t="str">
        <f t="shared" si="0"/>
        <v>A compléter</v>
      </c>
      <c r="F20" s="43" t="s">
        <v>54</v>
      </c>
      <c r="G20" s="15" t="s">
        <v>37</v>
      </c>
      <c r="H20" s="43">
        <v>20077766</v>
      </c>
      <c r="I20" s="43"/>
      <c r="J20" s="15"/>
      <c r="K20" s="15"/>
      <c r="L20" s="16"/>
      <c r="M20" s="15"/>
      <c r="N20" s="17"/>
      <c r="O20" s="15"/>
      <c r="P20" s="15"/>
    </row>
    <row r="21" spans="2:16" x14ac:dyDescent="0.25">
      <c r="B21" s="14">
        <f t="shared" ca="1" si="1"/>
        <v>15</v>
      </c>
      <c r="C21" s="15" t="s">
        <v>29</v>
      </c>
      <c r="D21" s="15" t="s">
        <v>25</v>
      </c>
      <c r="E21" s="16" t="str">
        <f t="shared" si="0"/>
        <v>A compléter</v>
      </c>
      <c r="F21" s="43" t="s">
        <v>55</v>
      </c>
      <c r="G21" s="15"/>
      <c r="H21" s="43">
        <v>204455</v>
      </c>
      <c r="I21" s="43"/>
      <c r="J21" s="15"/>
      <c r="K21" s="15"/>
      <c r="L21" s="16"/>
      <c r="M21" s="15"/>
      <c r="N21" s="15"/>
      <c r="O21" s="15"/>
      <c r="P21" s="15"/>
    </row>
    <row r="22" spans="2:16" x14ac:dyDescent="0.25">
      <c r="B22" s="14">
        <f t="shared" ca="1" si="1"/>
        <v>16</v>
      </c>
      <c r="C22" s="15" t="s">
        <v>29</v>
      </c>
      <c r="D22" s="15" t="s">
        <v>26</v>
      </c>
      <c r="E22" s="16" t="str">
        <f t="shared" si="0"/>
        <v>A compléter</v>
      </c>
      <c r="F22" s="43" t="s">
        <v>56</v>
      </c>
      <c r="G22" s="15"/>
      <c r="H22" s="43">
        <v>566005</v>
      </c>
      <c r="I22" s="43"/>
      <c r="J22" s="15"/>
      <c r="K22" s="15"/>
      <c r="L22" s="16"/>
      <c r="M22" s="15"/>
      <c r="N22" s="15"/>
      <c r="O22" s="15"/>
      <c r="P22" s="15"/>
    </row>
    <row r="23" spans="2:16" x14ac:dyDescent="0.25">
      <c r="B23" s="14">
        <f t="shared" ca="1" si="1"/>
        <v>17</v>
      </c>
      <c r="C23" s="15" t="s">
        <v>29</v>
      </c>
      <c r="D23" s="15" t="s">
        <v>27</v>
      </c>
      <c r="E23" s="16" t="str">
        <f t="shared" si="0"/>
        <v>A compléter</v>
      </c>
      <c r="F23" s="43" t="s">
        <v>57</v>
      </c>
      <c r="G23" s="15"/>
      <c r="H23" s="43">
        <v>660088</v>
      </c>
      <c r="I23" s="43"/>
      <c r="J23" s="15"/>
      <c r="K23" s="15"/>
      <c r="L23" s="16"/>
      <c r="M23" s="15"/>
      <c r="N23" s="15"/>
      <c r="O23" s="15"/>
      <c r="P23" s="15"/>
    </row>
    <row r="24" spans="2:16" x14ac:dyDescent="0.25">
      <c r="B24" s="14">
        <f t="shared" ca="1" si="1"/>
        <v>18</v>
      </c>
      <c r="C24" s="15" t="s">
        <v>28</v>
      </c>
      <c r="D24" s="15" t="s">
        <v>108</v>
      </c>
      <c r="E24" s="16" t="str">
        <f t="shared" si="0"/>
        <v>A compléter</v>
      </c>
      <c r="F24" s="44"/>
      <c r="G24" s="15"/>
      <c r="H24" s="44"/>
      <c r="I24" s="44"/>
      <c r="J24" s="15"/>
      <c r="K24" s="15"/>
      <c r="L24" s="16"/>
      <c r="M24" s="15"/>
      <c r="N24" s="15"/>
      <c r="O24" s="15"/>
      <c r="P24" s="15"/>
    </row>
    <row r="25" spans="2:16" x14ac:dyDescent="0.25">
      <c r="B25" s="14" t="str">
        <f t="shared" ca="1" si="1"/>
        <v/>
      </c>
      <c r="C25" s="15"/>
      <c r="D25" s="15"/>
      <c r="E25" s="16" t="str">
        <f t="shared" si="0"/>
        <v>A compléter</v>
      </c>
      <c r="F25" s="44"/>
      <c r="G25" s="15"/>
      <c r="H25" s="44"/>
      <c r="I25" s="44"/>
      <c r="J25" s="15"/>
      <c r="K25" s="15"/>
      <c r="L25" s="16"/>
      <c r="M25" s="15"/>
      <c r="N25" s="15"/>
      <c r="O25" s="15"/>
      <c r="P25" s="15"/>
    </row>
    <row r="26" spans="2:16" x14ac:dyDescent="0.25">
      <c r="B26" s="2" t="str">
        <f t="shared" ca="1" si="1"/>
        <v/>
      </c>
      <c r="F26" s="66"/>
    </row>
    <row r="27" spans="2:16" x14ac:dyDescent="0.25">
      <c r="B27" s="2" t="str">
        <f t="shared" ca="1" si="1"/>
        <v/>
      </c>
    </row>
    <row r="28" spans="2:16" x14ac:dyDescent="0.25">
      <c r="B28" s="2" t="str">
        <f t="shared" ca="1" si="1"/>
        <v/>
      </c>
    </row>
  </sheetData>
  <hyperlinks>
    <hyperlink ref="O7" r:id="rId1" xr:uid="{00000000-0004-0000-0100-000000000000}"/>
    <hyperlink ref="O8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6:O32"/>
  <sheetViews>
    <sheetView showGridLines="0" topLeftCell="A4" workbookViewId="0">
      <selection activeCell="H8" sqref="H8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26" customWidth="1"/>
    <col min="5" max="5" width="6" customWidth="1"/>
    <col min="6" max="15" width="13.7109375" customWidth="1"/>
  </cols>
  <sheetData>
    <row r="6" spans="2:15" ht="24" x14ac:dyDescent="0.25">
      <c r="B6" s="52" t="s">
        <v>77</v>
      </c>
      <c r="C6" s="52" t="s">
        <v>78</v>
      </c>
      <c r="D6" s="53" t="s">
        <v>2</v>
      </c>
      <c r="E6" s="53" t="s">
        <v>79</v>
      </c>
      <c r="F6" s="54" t="s">
        <v>80</v>
      </c>
      <c r="G6" s="54" t="s">
        <v>81</v>
      </c>
      <c r="H6" s="54" t="s">
        <v>82</v>
      </c>
      <c r="I6" s="54" t="s">
        <v>83</v>
      </c>
      <c r="J6" s="54" t="s">
        <v>84</v>
      </c>
      <c r="K6" s="54" t="s">
        <v>85</v>
      </c>
      <c r="L6" s="54" t="s">
        <v>86</v>
      </c>
      <c r="M6" s="54" t="s">
        <v>87</v>
      </c>
      <c r="N6" s="54" t="s">
        <v>88</v>
      </c>
      <c r="O6" s="54" t="s">
        <v>89</v>
      </c>
    </row>
    <row r="7" spans="2:15" ht="17.100000000000001" customHeight="1" x14ac:dyDescent="0.25">
      <c r="B7" s="1">
        <v>1</v>
      </c>
      <c r="C7" s="55" t="str">
        <f t="shared" ref="C7:C30" ca="1" si="0">IF(ISBLANK(B7),"",IF(VLOOKUP(B7,BD,2)=0,"",VLOOKUP(B7,BD,2)))</f>
        <v>Act</v>
      </c>
      <c r="D7" s="22" t="str">
        <f t="shared" ref="D7:D8" ca="1" si="1">IF(ISBLANK(B7),"",IF(VLOOKUP(B7,BD,3)=0,"",VLOOKUP(B7,BD,3)))</f>
        <v>Romain</v>
      </c>
      <c r="E7" s="63">
        <f>COUNTA(F7:O7)</f>
        <v>2</v>
      </c>
      <c r="F7" s="56" t="s">
        <v>90</v>
      </c>
      <c r="G7" s="56"/>
      <c r="H7" s="56"/>
      <c r="I7" s="56" t="s">
        <v>91</v>
      </c>
      <c r="J7" s="56"/>
      <c r="K7" s="56"/>
      <c r="L7" s="56"/>
      <c r="M7" s="56"/>
      <c r="N7" s="56"/>
      <c r="O7" s="56"/>
    </row>
    <row r="8" spans="2:15" ht="17.100000000000001" customHeight="1" x14ac:dyDescent="0.25">
      <c r="B8" s="14">
        <v>1</v>
      </c>
      <c r="C8" s="15" t="str">
        <f t="shared" ca="1" si="0"/>
        <v>Act</v>
      </c>
      <c r="D8" s="22" t="str">
        <f t="shared" ca="1" si="1"/>
        <v>Romain</v>
      </c>
      <c r="E8" s="64">
        <f t="shared" ref="E8:E22" si="2">COUNTA(F8:O8)</f>
        <v>3</v>
      </c>
      <c r="F8" s="57" t="s">
        <v>92</v>
      </c>
      <c r="G8" s="57"/>
      <c r="H8" s="57" t="s">
        <v>93</v>
      </c>
      <c r="I8" s="57"/>
      <c r="J8" s="57"/>
      <c r="K8" s="57"/>
      <c r="L8" s="57" t="s">
        <v>94</v>
      </c>
      <c r="M8" s="57"/>
      <c r="N8" s="57"/>
      <c r="O8" s="57"/>
    </row>
    <row r="9" spans="2:15" ht="17.100000000000001" customHeight="1" x14ac:dyDescent="0.25">
      <c r="B9" s="14">
        <v>3</v>
      </c>
      <c r="C9" s="15" t="str">
        <f t="shared" ca="1" si="0"/>
        <v>Act</v>
      </c>
      <c r="D9" s="60" t="str">
        <f t="shared" ref="D8:D22" ca="1" si="3">IF(ISBLANK(B9),"",IF(VLOOKUP(B9,BD,3)=0,"",VLOOKUP(B9,BD,3)))</f>
        <v>Jordan</v>
      </c>
      <c r="E9" s="72">
        <f>COUNTA(F9:O10)</f>
        <v>3</v>
      </c>
      <c r="F9" s="58"/>
      <c r="G9" s="58" t="s">
        <v>95</v>
      </c>
      <c r="H9" s="58"/>
      <c r="I9" s="58"/>
      <c r="J9" s="58" t="s">
        <v>25</v>
      </c>
      <c r="K9" s="58"/>
      <c r="L9" s="58"/>
      <c r="M9" s="58"/>
      <c r="N9" s="58"/>
      <c r="O9" s="58"/>
    </row>
    <row r="10" spans="2:15" ht="17.100000000000001" customHeight="1" x14ac:dyDescent="0.25">
      <c r="B10" s="14">
        <v>3</v>
      </c>
      <c r="C10" s="15" t="str">
        <f t="shared" ca="1" si="0"/>
        <v>Act</v>
      </c>
      <c r="D10" s="59" t="str">
        <f t="shared" ref="D10" ca="1" si="4">IF(ISBLANK(B10),"",IF(VLOOKUP(B10,BD,3)=0,"",VLOOKUP(B10,BD,3)))</f>
        <v>Jordan</v>
      </c>
      <c r="E10" s="73"/>
      <c r="F10" s="61"/>
      <c r="G10" s="61" t="s">
        <v>128</v>
      </c>
      <c r="H10" s="61"/>
      <c r="I10" s="61"/>
      <c r="J10" s="61"/>
      <c r="K10" s="61"/>
      <c r="L10" s="61"/>
      <c r="M10" s="61"/>
      <c r="N10" s="61"/>
      <c r="O10" s="61"/>
    </row>
    <row r="11" spans="2:15" ht="17.100000000000001" customHeight="1" x14ac:dyDescent="0.25">
      <c r="B11" s="14">
        <v>4</v>
      </c>
      <c r="C11" s="15" t="str">
        <f t="shared" ca="1" si="0"/>
        <v>Act</v>
      </c>
      <c r="D11" s="29" t="str">
        <f t="shared" ca="1" si="3"/>
        <v>Alvine</v>
      </c>
      <c r="E11" s="64">
        <f t="shared" si="2"/>
        <v>1</v>
      </c>
      <c r="F11" s="57"/>
      <c r="G11" s="57"/>
      <c r="H11" s="57"/>
      <c r="I11" s="57"/>
      <c r="J11" s="57"/>
      <c r="K11" s="57" t="s">
        <v>124</v>
      </c>
      <c r="L11" s="57"/>
      <c r="M11" s="57"/>
      <c r="N11" s="57"/>
      <c r="O11" s="57"/>
    </row>
    <row r="12" spans="2:15" ht="17.100000000000001" customHeight="1" x14ac:dyDescent="0.25">
      <c r="B12" s="14">
        <v>5</v>
      </c>
      <c r="C12" s="15" t="str">
        <f t="shared" ca="1" si="0"/>
        <v>Act</v>
      </c>
      <c r="D12" s="29" t="str">
        <f t="shared" ca="1" si="3"/>
        <v>Jean Michel</v>
      </c>
      <c r="E12" s="64">
        <f t="shared" si="2"/>
        <v>1</v>
      </c>
      <c r="F12" s="57"/>
      <c r="G12" s="57"/>
      <c r="H12" s="57" t="s">
        <v>25</v>
      </c>
      <c r="I12" s="57"/>
      <c r="J12" s="57"/>
      <c r="K12" s="57"/>
      <c r="L12" s="57"/>
      <c r="M12" s="57"/>
      <c r="N12" s="57"/>
      <c r="O12" s="57"/>
    </row>
    <row r="13" spans="2:15" ht="17.100000000000001" customHeight="1" x14ac:dyDescent="0.25">
      <c r="B13" s="14">
        <v>6</v>
      </c>
      <c r="C13" s="15" t="str">
        <f t="shared" ca="1" si="0"/>
        <v>Act</v>
      </c>
      <c r="D13" s="29" t="str">
        <f t="shared" ca="1" si="3"/>
        <v>David</v>
      </c>
      <c r="E13" s="64">
        <f t="shared" si="2"/>
        <v>1</v>
      </c>
      <c r="F13" s="57"/>
      <c r="G13" s="57"/>
      <c r="H13" s="57"/>
      <c r="I13" s="57" t="s">
        <v>21</v>
      </c>
      <c r="J13" s="57"/>
      <c r="K13" s="57"/>
      <c r="L13" s="57"/>
      <c r="M13" s="57"/>
      <c r="N13" s="57"/>
      <c r="O13" s="57"/>
    </row>
    <row r="14" spans="2:15" ht="17.100000000000001" customHeight="1" x14ac:dyDescent="0.25">
      <c r="B14" s="14">
        <v>7</v>
      </c>
      <c r="C14" s="15" t="str">
        <f t="shared" ca="1" si="0"/>
        <v>Act</v>
      </c>
      <c r="D14" s="60" t="str">
        <f t="shared" ca="1" si="3"/>
        <v>Gilles</v>
      </c>
      <c r="E14" s="72">
        <f>COUNTA(F14:O19)</f>
        <v>15</v>
      </c>
      <c r="F14" s="58" t="s">
        <v>96</v>
      </c>
      <c r="G14" s="58"/>
      <c r="H14" s="58" t="s">
        <v>96</v>
      </c>
      <c r="I14" s="58" t="s">
        <v>100</v>
      </c>
      <c r="J14" s="58"/>
      <c r="K14" s="58" t="s">
        <v>96</v>
      </c>
      <c r="L14" s="58"/>
      <c r="M14" s="58" t="s">
        <v>102</v>
      </c>
      <c r="N14" s="58" t="s">
        <v>103</v>
      </c>
      <c r="O14" s="58"/>
    </row>
    <row r="15" spans="2:15" ht="17.100000000000001" customHeight="1" x14ac:dyDescent="0.25">
      <c r="B15" s="14">
        <v>7</v>
      </c>
      <c r="C15" s="15" t="str">
        <f t="shared" ca="1" si="0"/>
        <v>Act</v>
      </c>
      <c r="D15" s="15" t="str">
        <f t="shared" ref="D15:D17" ca="1" si="5">IF(ISBLANK(B15),"",IF(VLOOKUP(B15,BD,3)=0,"",VLOOKUP(B15,BD,3)))</f>
        <v>Gilles</v>
      </c>
      <c r="E15" s="74"/>
      <c r="F15" s="65" t="s">
        <v>97</v>
      </c>
      <c r="G15" s="65"/>
      <c r="H15" s="65" t="s">
        <v>98</v>
      </c>
      <c r="I15" s="65" t="s">
        <v>19</v>
      </c>
      <c r="J15" s="65"/>
      <c r="K15" s="65"/>
      <c r="L15" s="65"/>
      <c r="M15" s="65"/>
      <c r="N15" s="65"/>
      <c r="O15" s="65"/>
    </row>
    <row r="16" spans="2:15" ht="17.100000000000001" customHeight="1" x14ac:dyDescent="0.25">
      <c r="B16" s="14">
        <v>7</v>
      </c>
      <c r="C16" s="15" t="str">
        <f t="shared" ca="1" si="0"/>
        <v>Act</v>
      </c>
      <c r="D16" s="15" t="str">
        <f t="shared" ca="1" si="5"/>
        <v>Gilles</v>
      </c>
      <c r="E16" s="74"/>
      <c r="F16" s="65" t="s">
        <v>20</v>
      </c>
      <c r="G16" s="65"/>
      <c r="H16" s="65" t="s">
        <v>99</v>
      </c>
      <c r="I16" s="65" t="s">
        <v>101</v>
      </c>
      <c r="J16" s="65"/>
      <c r="K16" s="65"/>
      <c r="L16" s="65"/>
      <c r="M16" s="65"/>
      <c r="N16" s="65"/>
      <c r="O16" s="65"/>
    </row>
    <row r="17" spans="2:15" ht="17.100000000000001" customHeight="1" x14ac:dyDescent="0.25">
      <c r="B17" s="14">
        <v>7</v>
      </c>
      <c r="C17" s="15" t="str">
        <f t="shared" ca="1" si="0"/>
        <v>Act</v>
      </c>
      <c r="D17" s="15" t="str">
        <f t="shared" ca="1" si="5"/>
        <v>Gilles</v>
      </c>
      <c r="E17" s="74"/>
      <c r="F17" s="65"/>
      <c r="G17" s="65"/>
      <c r="H17" s="65"/>
      <c r="I17" s="65" t="s">
        <v>97</v>
      </c>
      <c r="J17" s="65"/>
      <c r="K17" s="65"/>
      <c r="L17" s="65"/>
      <c r="M17" s="65"/>
      <c r="N17" s="65"/>
      <c r="O17" s="65"/>
    </row>
    <row r="18" spans="2:15" ht="17.100000000000001" customHeight="1" x14ac:dyDescent="0.25">
      <c r="B18" s="14">
        <v>7</v>
      </c>
      <c r="C18" s="15" t="str">
        <f t="shared" ca="1" si="0"/>
        <v>Act</v>
      </c>
      <c r="D18" s="15" t="str">
        <f t="shared" ca="1" si="3"/>
        <v>Gilles</v>
      </c>
      <c r="E18" s="74"/>
      <c r="F18" s="65"/>
      <c r="G18" s="65"/>
      <c r="H18" s="65"/>
      <c r="I18" s="65" t="s">
        <v>21</v>
      </c>
      <c r="J18" s="65"/>
      <c r="K18" s="65"/>
      <c r="L18" s="65"/>
      <c r="M18" s="65"/>
      <c r="N18" s="65"/>
      <c r="O18" s="65"/>
    </row>
    <row r="19" spans="2:15" ht="17.100000000000001" customHeight="1" x14ac:dyDescent="0.25">
      <c r="B19" s="14">
        <v>7</v>
      </c>
      <c r="C19" s="15" t="str">
        <f t="shared" ca="1" si="0"/>
        <v>Act</v>
      </c>
      <c r="D19" s="62" t="str">
        <f t="shared" ca="1" si="3"/>
        <v>Gilles</v>
      </c>
      <c r="E19" s="73"/>
      <c r="F19" s="61"/>
      <c r="G19" s="61"/>
      <c r="H19" s="61"/>
      <c r="I19" s="61" t="s">
        <v>102</v>
      </c>
      <c r="J19" s="61"/>
      <c r="K19" s="61"/>
      <c r="L19" s="61"/>
      <c r="M19" s="61"/>
      <c r="N19" s="61"/>
      <c r="O19" s="61"/>
    </row>
    <row r="20" spans="2:15" ht="17.100000000000001" customHeight="1" x14ac:dyDescent="0.25">
      <c r="B20" s="14">
        <v>10</v>
      </c>
      <c r="C20" s="15" t="str">
        <f t="shared" ca="1" si="0"/>
        <v>Inv</v>
      </c>
      <c r="D20" s="29" t="str">
        <f t="shared" ca="1" si="3"/>
        <v>Claude</v>
      </c>
      <c r="E20" s="64">
        <f t="shared" si="2"/>
        <v>4</v>
      </c>
      <c r="F20" s="57"/>
      <c r="G20" s="57"/>
      <c r="H20" s="57"/>
      <c r="I20" s="57"/>
      <c r="J20" s="57" t="s">
        <v>104</v>
      </c>
      <c r="K20" s="57" t="s">
        <v>105</v>
      </c>
      <c r="L20" s="57"/>
      <c r="M20" s="57" t="s">
        <v>106</v>
      </c>
      <c r="N20" s="57"/>
      <c r="O20" s="57" t="s">
        <v>107</v>
      </c>
    </row>
    <row r="21" spans="2:15" ht="17.100000000000001" customHeight="1" x14ac:dyDescent="0.25">
      <c r="B21" s="14">
        <v>11</v>
      </c>
      <c r="C21" s="15" t="str">
        <f t="shared" ca="1" si="0"/>
        <v>Inv</v>
      </c>
      <c r="D21" s="29" t="str">
        <f t="shared" ca="1" si="3"/>
        <v>Laurent</v>
      </c>
      <c r="E21" s="64">
        <f t="shared" si="2"/>
        <v>0</v>
      </c>
      <c r="F21" s="57"/>
      <c r="G21" s="57"/>
      <c r="H21" s="57"/>
      <c r="I21" s="57"/>
      <c r="J21" s="57"/>
      <c r="K21" s="57"/>
      <c r="L21" s="57"/>
      <c r="M21" s="57"/>
      <c r="N21" s="57"/>
      <c r="O21" s="57"/>
    </row>
    <row r="22" spans="2:15" ht="17.100000000000001" customHeight="1" x14ac:dyDescent="0.25">
      <c r="B22" s="14">
        <v>12</v>
      </c>
      <c r="C22" s="15" t="str">
        <f t="shared" ca="1" si="0"/>
        <v>Inv</v>
      </c>
      <c r="D22" s="29" t="str">
        <f t="shared" ca="1" si="3"/>
        <v>Serge</v>
      </c>
      <c r="E22" s="64">
        <f t="shared" si="2"/>
        <v>0</v>
      </c>
      <c r="F22" s="58"/>
      <c r="G22" s="58"/>
      <c r="H22" s="58"/>
      <c r="I22" s="58"/>
      <c r="J22" s="58"/>
      <c r="K22" s="58"/>
      <c r="L22" s="58"/>
      <c r="M22" s="58"/>
      <c r="N22" s="58"/>
      <c r="O22" s="58"/>
    </row>
    <row r="23" spans="2:15" ht="17.100000000000001" customHeight="1" x14ac:dyDescent="0.25">
      <c r="B23" s="14">
        <v>13</v>
      </c>
      <c r="C23" s="15" t="str">
        <f t="shared" ca="1" si="0"/>
        <v>Inv</v>
      </c>
      <c r="D23" s="60" t="str">
        <f t="shared" ref="D23:D30" ca="1" si="6">IF(ISBLANK(B23),"",IF(VLOOKUP(B23,BD,3)=0,"",VLOOKUP(B23,BD,3)))</f>
        <v>Jean Noel</v>
      </c>
      <c r="E23" s="72">
        <f>COUNTA(F23:O25)</f>
        <v>8</v>
      </c>
      <c r="F23" s="58"/>
      <c r="G23" s="58" t="s">
        <v>91</v>
      </c>
      <c r="H23" s="58"/>
      <c r="I23" s="58" t="s">
        <v>110</v>
      </c>
      <c r="J23" s="58" t="s">
        <v>94</v>
      </c>
      <c r="K23" s="58"/>
      <c r="L23" s="58"/>
      <c r="M23" s="58"/>
      <c r="N23" s="58"/>
      <c r="O23" s="58"/>
    </row>
    <row r="24" spans="2:15" ht="17.100000000000001" customHeight="1" x14ac:dyDescent="0.25">
      <c r="B24" s="14">
        <v>13</v>
      </c>
      <c r="C24" s="15" t="str">
        <f t="shared" ca="1" si="0"/>
        <v>Inv</v>
      </c>
      <c r="D24" s="15" t="str">
        <f t="shared" ref="D24:D25" ca="1" si="7">IF(ISBLANK(B24),"",IF(VLOOKUP(B24,BD,3)=0,"",VLOOKUP(B24,BD,3)))</f>
        <v>Jean Noel</v>
      </c>
      <c r="E24" s="74"/>
      <c r="F24" s="65"/>
      <c r="G24" s="65" t="s">
        <v>109</v>
      </c>
      <c r="H24" s="65"/>
      <c r="I24" s="65" t="s">
        <v>111</v>
      </c>
      <c r="J24" s="65"/>
      <c r="K24" s="65"/>
      <c r="L24" s="65"/>
      <c r="M24" s="65"/>
      <c r="N24" s="65" t="s">
        <v>113</v>
      </c>
      <c r="O24" s="65"/>
    </row>
    <row r="25" spans="2:15" ht="17.100000000000001" customHeight="1" x14ac:dyDescent="0.25">
      <c r="B25" s="14">
        <v>13</v>
      </c>
      <c r="C25" s="15" t="str">
        <f t="shared" ca="1" si="0"/>
        <v>Inv</v>
      </c>
      <c r="D25" s="62" t="str">
        <f t="shared" ca="1" si="7"/>
        <v>Jean Noel</v>
      </c>
      <c r="E25" s="73"/>
      <c r="F25" s="61"/>
      <c r="G25" s="61"/>
      <c r="H25" s="61"/>
      <c r="I25" s="61" t="s">
        <v>112</v>
      </c>
      <c r="J25" s="61"/>
      <c r="K25" s="61"/>
      <c r="L25" s="61"/>
      <c r="M25" s="61"/>
      <c r="N25" s="61" t="s">
        <v>114</v>
      </c>
      <c r="O25" s="61"/>
    </row>
    <row r="26" spans="2:15" ht="17.100000000000001" customHeight="1" x14ac:dyDescent="0.25">
      <c r="B26" s="14">
        <v>14</v>
      </c>
      <c r="C26" s="15" t="str">
        <f t="shared" ca="1" si="0"/>
        <v>Inv</v>
      </c>
      <c r="D26" s="29" t="str">
        <f t="shared" ca="1" si="6"/>
        <v>Alexis</v>
      </c>
      <c r="E26" s="64">
        <f t="shared" ref="E26:E30" si="8">COUNTA(F26:O26)</f>
        <v>3</v>
      </c>
      <c r="F26" s="58" t="s">
        <v>115</v>
      </c>
      <c r="G26" s="58"/>
      <c r="H26" s="58"/>
      <c r="I26" s="58"/>
      <c r="J26" s="58" t="s">
        <v>91</v>
      </c>
      <c r="K26" s="58"/>
      <c r="L26" s="58"/>
      <c r="M26" s="58"/>
      <c r="N26" s="58"/>
      <c r="O26" s="58" t="s">
        <v>114</v>
      </c>
    </row>
    <row r="27" spans="2:15" ht="17.100000000000001" customHeight="1" x14ac:dyDescent="0.25">
      <c r="B27" s="14">
        <v>15</v>
      </c>
      <c r="C27" s="15" t="str">
        <f t="shared" ca="1" si="0"/>
        <v>Inv</v>
      </c>
      <c r="D27" s="29" t="str">
        <f t="shared" ca="1" si="6"/>
        <v>Damien</v>
      </c>
      <c r="E27" s="64">
        <f t="shared" si="8"/>
        <v>3</v>
      </c>
      <c r="F27" s="58"/>
      <c r="G27" s="58"/>
      <c r="H27" s="58"/>
      <c r="I27" s="58"/>
      <c r="J27" s="58"/>
      <c r="K27" s="58"/>
      <c r="L27" s="58" t="s">
        <v>105</v>
      </c>
      <c r="M27" s="58" t="s">
        <v>117</v>
      </c>
      <c r="N27" s="58" t="s">
        <v>116</v>
      </c>
      <c r="O27" s="58"/>
    </row>
    <row r="28" spans="2:15" ht="17.100000000000001" customHeight="1" x14ac:dyDescent="0.25">
      <c r="B28" s="14">
        <v>16</v>
      </c>
      <c r="C28" s="15" t="str">
        <f t="shared" ca="1" si="0"/>
        <v>Inv</v>
      </c>
      <c r="D28" s="29" t="str">
        <f t="shared" ca="1" si="6"/>
        <v>Didier</v>
      </c>
      <c r="E28" s="64">
        <f t="shared" si="8"/>
        <v>2</v>
      </c>
      <c r="F28" s="58"/>
      <c r="G28" s="58"/>
      <c r="H28" s="58"/>
      <c r="I28" s="58"/>
      <c r="J28" s="58"/>
      <c r="K28" s="58"/>
      <c r="L28" s="58" t="s">
        <v>120</v>
      </c>
      <c r="M28" s="58"/>
      <c r="N28" s="58"/>
      <c r="O28" s="58" t="s">
        <v>118</v>
      </c>
    </row>
    <row r="29" spans="2:15" ht="17.100000000000001" customHeight="1" x14ac:dyDescent="0.25">
      <c r="B29" s="14">
        <v>17</v>
      </c>
      <c r="C29" s="15" t="str">
        <f t="shared" ca="1" si="0"/>
        <v>Inv</v>
      </c>
      <c r="D29" s="29" t="str">
        <f t="shared" ca="1" si="6"/>
        <v>Remi</v>
      </c>
      <c r="E29" s="64">
        <f t="shared" si="8"/>
        <v>2</v>
      </c>
      <c r="F29" s="58"/>
      <c r="G29" s="58"/>
      <c r="H29" s="58" t="s">
        <v>121</v>
      </c>
      <c r="I29" s="58"/>
      <c r="J29" s="58"/>
      <c r="K29" s="58"/>
      <c r="L29" s="58"/>
      <c r="M29" s="58"/>
      <c r="N29" s="58" t="s">
        <v>119</v>
      </c>
      <c r="O29" s="58"/>
    </row>
    <row r="30" spans="2:15" ht="17.100000000000001" customHeight="1" x14ac:dyDescent="0.25">
      <c r="B30" s="14">
        <v>18</v>
      </c>
      <c r="C30" s="15" t="str">
        <f t="shared" ca="1" si="0"/>
        <v>Act</v>
      </c>
      <c r="D30" s="29" t="str">
        <f t="shared" ca="1" si="6"/>
        <v>Jean Marc</v>
      </c>
      <c r="E30" s="64">
        <f t="shared" si="8"/>
        <v>5</v>
      </c>
      <c r="F30" s="58" t="s">
        <v>9</v>
      </c>
      <c r="G30" s="58" t="s">
        <v>122</v>
      </c>
      <c r="H30" s="58"/>
      <c r="I30" s="58" t="s">
        <v>18</v>
      </c>
      <c r="J30" s="58" t="s">
        <v>13</v>
      </c>
      <c r="K30" s="58" t="s">
        <v>123</v>
      </c>
      <c r="L30" s="58"/>
      <c r="M30" s="58"/>
      <c r="N30" s="58"/>
      <c r="O30" s="58"/>
    </row>
    <row r="31" spans="2:15" ht="17.100000000000001" customHeight="1" x14ac:dyDescent="0.25"/>
    <row r="32" spans="2:15" ht="17.100000000000001" customHeight="1" x14ac:dyDescent="0.25"/>
  </sheetData>
  <mergeCells count="3">
    <mergeCell ref="E9:E10"/>
    <mergeCell ref="E14:E19"/>
    <mergeCell ref="E23:E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Fiche</vt:lpstr>
      <vt:lpstr>Chasseurs</vt:lpstr>
      <vt:lpstr>Inviteur</vt:lpstr>
      <vt:lpstr>BD</vt:lpstr>
      <vt:lpstr>CI</vt:lpstr>
      <vt:lpstr>N°_ordre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koch gilles</cp:lastModifiedBy>
  <dcterms:created xsi:type="dcterms:W3CDTF">2025-06-06T02:47:54Z</dcterms:created>
  <dcterms:modified xsi:type="dcterms:W3CDTF">2025-06-07T15:06:33Z</dcterms:modified>
</cp:coreProperties>
</file>