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1483759-8DD6-4F2A-A2C1-7594656109AC}" xr6:coauthVersionLast="47" xr6:coauthVersionMax="47" xr10:uidLastSave="{00000000-0000-0000-0000-000000000000}"/>
  <bookViews>
    <workbookView xWindow="0" yWindow="0" windowWidth="23040" windowHeight="12360" xr2:uid="{FBF6EC78-C37F-433C-AD57-8560C91D15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 a="1"/>
  <c r="O11" i="1" s="1"/>
  <c r="P11" i="1" a="1"/>
  <c r="P11" i="1"/>
  <c r="O12" i="1" a="1"/>
  <c r="O12" i="1" s="1"/>
  <c r="P12" i="1" a="1"/>
  <c r="P12" i="1"/>
  <c r="O13" i="1" a="1"/>
  <c r="O13" i="1" s="1"/>
  <c r="P13" i="1" a="1"/>
  <c r="P13" i="1"/>
  <c r="O14" i="1" a="1"/>
  <c r="O14" i="1" s="1"/>
  <c r="P14" i="1" a="1"/>
  <c r="P14" i="1"/>
  <c r="O15" i="1" a="1"/>
  <c r="O15" i="1" s="1"/>
  <c r="P15" i="1" a="1"/>
  <c r="P15" i="1"/>
  <c r="O16" i="1" a="1"/>
  <c r="O16" i="1" s="1"/>
  <c r="P16" i="1" a="1"/>
  <c r="P16" i="1"/>
  <c r="O17" i="1" a="1"/>
  <c r="O17" i="1" s="1"/>
  <c r="P17" i="1" a="1"/>
  <c r="P17" i="1"/>
  <c r="O18" i="1" a="1"/>
  <c r="O18" i="1" s="1"/>
  <c r="P18" i="1" a="1"/>
  <c r="P18" i="1"/>
  <c r="O19" i="1" a="1"/>
  <c r="O19" i="1" s="1"/>
  <c r="P19" i="1" a="1"/>
  <c r="P19" i="1" s="1"/>
  <c r="P10" i="1" a="1"/>
  <c r="P10" i="1" s="1"/>
  <c r="O10" i="1" a="1"/>
  <c r="O10" i="1" s="1"/>
  <c r="N11" i="1" a="1"/>
  <c r="N11" i="1" s="1"/>
  <c r="N12" i="1" a="1"/>
  <c r="N12" i="1"/>
  <c r="N13" i="1" a="1"/>
  <c r="N13" i="1" s="1"/>
  <c r="N14" i="1" a="1"/>
  <c r="N14" i="1"/>
  <c r="N15" i="1" a="1"/>
  <c r="N15" i="1" s="1"/>
  <c r="N16" i="1" a="1"/>
  <c r="N16" i="1"/>
  <c r="N17" i="1" a="1"/>
  <c r="N17" i="1" s="1"/>
  <c r="N18" i="1" a="1"/>
  <c r="N18" i="1" s="1"/>
  <c r="N19" i="1" a="1"/>
  <c r="N19" i="1" s="1"/>
  <c r="N10" i="1" a="1"/>
  <c r="N10" i="1" s="1"/>
  <c r="M11" i="1" a="1"/>
  <c r="M11" i="1" s="1"/>
  <c r="M12" i="1" a="1"/>
  <c r="M12" i="1"/>
  <c r="M13" i="1" a="1"/>
  <c r="M13" i="1" s="1"/>
  <c r="M14" i="1" a="1"/>
  <c r="M14" i="1"/>
  <c r="M15" i="1" a="1"/>
  <c r="M15" i="1" s="1"/>
  <c r="M16" i="1" a="1"/>
  <c r="M16" i="1"/>
  <c r="M17" i="1" a="1"/>
  <c r="M17" i="1" s="1"/>
  <c r="M18" i="1" a="1"/>
  <c r="M18" i="1" s="1"/>
  <c r="M19" i="1" a="1"/>
  <c r="M19" i="1" s="1"/>
  <c r="M10" i="1" a="1"/>
  <c r="M10" i="1" s="1"/>
  <c r="B6" i="1" a="1"/>
  <c r="B6" i="1" s="1"/>
  <c r="B7" i="1" a="1"/>
  <c r="B7" i="1"/>
  <c r="B8" i="1" a="1"/>
  <c r="B8" i="1" s="1"/>
  <c r="B9" i="1" a="1"/>
  <c r="B9" i="1"/>
  <c r="B10" i="1" a="1"/>
  <c r="B10" i="1" s="1"/>
  <c r="B11" i="1" a="1"/>
  <c r="B11" i="1"/>
  <c r="B12" i="1" a="1"/>
  <c r="B12" i="1" s="1"/>
  <c r="B13" i="1" a="1"/>
  <c r="B13" i="1"/>
  <c r="B14" i="1" a="1"/>
  <c r="B14" i="1" s="1"/>
  <c r="B15" i="1" a="1"/>
  <c r="B15" i="1"/>
  <c r="B16" i="1" a="1"/>
  <c r="B16" i="1" s="1"/>
  <c r="B17" i="1" a="1"/>
  <c r="B17" i="1"/>
  <c r="B18" i="1" a="1"/>
  <c r="B18" i="1" s="1"/>
  <c r="B19" i="1" a="1"/>
  <c r="B19" i="1"/>
  <c r="B20" i="1" a="1"/>
  <c r="B20" i="1" s="1"/>
  <c r="B21" i="1" a="1"/>
  <c r="B21" i="1"/>
  <c r="B22" i="1" a="1"/>
  <c r="B22" i="1" s="1"/>
  <c r="B23" i="1" a="1"/>
  <c r="B23" i="1"/>
  <c r="B24" i="1" a="1"/>
  <c r="B24" i="1" s="1"/>
  <c r="B25" i="1" a="1"/>
  <c r="B25" i="1"/>
  <c r="B26" i="1" a="1"/>
  <c r="B26" i="1" s="1"/>
  <c r="B27" i="1" a="1"/>
  <c r="B27" i="1"/>
  <c r="B28" i="1" a="1"/>
  <c r="B28" i="1" s="1"/>
  <c r="B29" i="1" a="1"/>
  <c r="B29" i="1"/>
  <c r="B30" i="1" a="1"/>
  <c r="B30" i="1" s="1"/>
  <c r="B31" i="1" a="1"/>
  <c r="B31" i="1"/>
  <c r="B32" i="1" a="1"/>
  <c r="B32" i="1" s="1"/>
  <c r="B33" i="1" a="1"/>
  <c r="B33" i="1"/>
  <c r="B34" i="1" a="1"/>
  <c r="B34" i="1" s="1"/>
  <c r="B35" i="1" a="1"/>
  <c r="B35" i="1"/>
  <c r="B36" i="1" a="1"/>
  <c r="B36" i="1" s="1"/>
  <c r="B37" i="1" a="1"/>
  <c r="B37" i="1"/>
  <c r="B38" i="1" a="1"/>
  <c r="B38" i="1" s="1"/>
  <c r="B39" i="1" a="1"/>
  <c r="B39" i="1"/>
  <c r="B40" i="1" a="1"/>
  <c r="B40" i="1" s="1"/>
  <c r="B41" i="1" a="1"/>
  <c r="B41" i="1"/>
  <c r="B42" i="1" a="1"/>
  <c r="B42" i="1" s="1"/>
  <c r="B43" i="1" a="1"/>
  <c r="B43" i="1"/>
  <c r="B44" i="1" a="1"/>
  <c r="B44" i="1" s="1"/>
  <c r="B45" i="1" a="1"/>
  <c r="B45" i="1"/>
  <c r="B46" i="1" a="1"/>
  <c r="B46" i="1" s="1"/>
  <c r="B47" i="1" a="1"/>
  <c r="B47" i="1"/>
  <c r="B48" i="1" a="1"/>
  <c r="B48" i="1" s="1"/>
  <c r="B49" i="1" a="1"/>
  <c r="B49" i="1" s="1"/>
  <c r="B50" i="1" a="1"/>
  <c r="B50" i="1" s="1"/>
  <c r="B51" i="1" a="1"/>
  <c r="B51" i="1"/>
  <c r="B52" i="1" a="1"/>
  <c r="B52" i="1" s="1"/>
  <c r="B5" i="1" a="1"/>
  <c r="B5" i="1" s="1"/>
  <c r="K14" i="1"/>
  <c r="H8" i="1"/>
  <c r="G8" i="1"/>
  <c r="K10" i="1"/>
  <c r="L10" i="1"/>
  <c r="L11" i="1"/>
  <c r="L12" i="1"/>
  <c r="L13" i="1"/>
  <c r="L14" i="1"/>
  <c r="L16" i="1"/>
  <c r="L17" i="1"/>
  <c r="L18" i="1"/>
  <c r="L19" i="1"/>
  <c r="L15" i="1"/>
  <c r="K15" i="1"/>
  <c r="K11" i="1"/>
  <c r="K12" i="1"/>
  <c r="K13" i="1"/>
  <c r="K16" i="1"/>
  <c r="K17" i="1"/>
  <c r="K18" i="1"/>
  <c r="K19" i="1"/>
  <c r="H51" i="1"/>
  <c r="G51" i="1"/>
  <c r="H46" i="1"/>
  <c r="G46" i="1"/>
  <c r="H44" i="1"/>
  <c r="G44" i="1"/>
  <c r="H37" i="1"/>
  <c r="G37" i="1"/>
  <c r="H31" i="1"/>
  <c r="G31" i="1"/>
  <c r="H27" i="1"/>
  <c r="G27" i="1"/>
  <c r="H21" i="1"/>
  <c r="G21" i="1"/>
  <c r="H18" i="1"/>
  <c r="G18" i="1"/>
  <c r="H12" i="1"/>
  <c r="G12" i="1"/>
  <c r="H6" i="1"/>
  <c r="H9" i="1" s="1"/>
  <c r="G6" i="1"/>
  <c r="G9" i="1" s="1"/>
  <c r="G52" i="1" l="1"/>
  <c r="H5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Couyere, Guillaume</author>
  </authors>
  <commentList>
    <comment ref="J10" authorId="0" shapeId="0" xr:uid="{CE62255A-E9CA-400B-B986-3B7C3F4CAF98}">
      <text>
        <r>
          <rPr>
            <b/>
            <sz val="9"/>
            <color indexed="81"/>
            <rFont val="Tahoma"/>
            <family val="2"/>
          </rPr>
          <t>Couyere, Guillaume:</t>
        </r>
        <r>
          <rPr>
            <sz val="9"/>
            <color indexed="81"/>
            <rFont val="Tahoma"/>
            <family val="2"/>
          </rPr>
          <t xml:space="preserve">
Rentrer la même nomenclature que la le fichier MVT de la CIM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<sst xmlns="http://schemas.openxmlformats.org/spreadsheetml/2006/main" count="122" uniqueCount="64">
  <si>
    <t>Date de la
cargaison</t>
  </si>
  <si>
    <t>2</t>
  </si>
  <si>
    <t>SOUS-TOTAL</t>
  </si>
  <si>
    <t>GREENWAY</t>
  </si>
  <si>
    <t>ENERGY TRIUMPH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</si>
  <si>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</si>
  <si>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</si>
  <si>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</si>
  <si>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</si>
  <si>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</si>
  <si>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</si>
  <si>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</si>
  <si>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</si>
  <si>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</si>
  <si>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banane</t>
  </si>
  <si>
    <t>chou</t>
  </si>
  <si>
    <t>orange</t>
  </si>
  <si>
    <t xml:space="preserve">citron </t>
  </si>
  <si>
    <t>kiwi</t>
  </si>
  <si>
    <t>fraise</t>
  </si>
  <si>
    <t>figue</t>
  </si>
  <si>
    <t>salade</t>
  </si>
  <si>
    <t>mangue</t>
  </si>
  <si>
    <t>litchi</t>
  </si>
  <si>
    <t>produit</t>
  </si>
  <si>
    <t>livreur</t>
  </si>
  <si>
    <t>fedex</t>
  </si>
  <si>
    <t>DHL</t>
  </si>
  <si>
    <t>POSTE</t>
  </si>
  <si>
    <t>EXPRESS</t>
  </si>
  <si>
    <t>FLIGHT</t>
  </si>
  <si>
    <t>CORREO</t>
  </si>
  <si>
    <t>IMANI</t>
  </si>
  <si>
    <t>NORTON</t>
  </si>
  <si>
    <t>ENVIO</t>
  </si>
  <si>
    <t>ALI EXPRESS</t>
  </si>
  <si>
    <t>TRUCKT</t>
  </si>
  <si>
    <t>ENERGY F</t>
  </si>
  <si>
    <t>TRAINO</t>
  </si>
  <si>
    <t>MANADIT</t>
  </si>
  <si>
    <t>AMORA</t>
  </si>
  <si>
    <t>Quantité 1</t>
  </si>
  <si>
    <t>Quantité 2</t>
  </si>
  <si>
    <t>x</t>
  </si>
  <si>
    <t>y</t>
  </si>
  <si>
    <t>hangar</t>
  </si>
  <si>
    <t xml:space="preserve">TOTAL </t>
  </si>
  <si>
    <t>TOTAL</t>
  </si>
  <si>
    <t>PRODUIT</t>
  </si>
  <si>
    <t>CHOU</t>
  </si>
  <si>
    <t>FRAISE</t>
  </si>
  <si>
    <t>SALADE</t>
  </si>
  <si>
    <t>MANGUE</t>
  </si>
  <si>
    <t>BANANE</t>
  </si>
  <si>
    <t>ORANGE</t>
  </si>
  <si>
    <t>CITRON</t>
  </si>
  <si>
    <t>LITCHI</t>
  </si>
  <si>
    <t>KIWI</t>
  </si>
  <si>
    <t>FIGUE</t>
  </si>
  <si>
    <t>X</t>
  </si>
  <si>
    <t>Y</t>
  </si>
  <si>
    <t>SITE 1 (HANGARS n° 1 à 9)</t>
  </si>
  <si>
    <t>SITE 1 (HANGARS n° &gt;100)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</si>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</sst>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8" x14ac:knownFonts="1">
    <font>
      <sz val="11"/>
      <color theme="1"/>
      <name val="Aptos Narrow"/>
      <family val="2"/>
      <scheme val="minor"/>
    </font>
    <font>
      <b/>
      <sz val="18"/>
      <name val="Calibri"/>
      <family val="2"/>
    </font>
    <font>
      <sz val="11"/>
      <name val="Calibri"/>
      <family val="2"/>
    </font>
    <font>
      <b/>
      <sz val="16"/>
      <name val="Calibri"/>
      <family val="2"/>
    </font>
    <font>
      <b/>
      <sz val="10"/>
      <color indexed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CB9CA"/>
        <bgColor rgb="FFACB9CA"/>
      </patternFill>
    </fill>
    <fill>
      <patternFill patternType="solid">
        <fgColor rgb="FFD6DCE4"/>
        <bgColor rgb="FFD6DCE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rgb="FFFFC000"/>
      </left>
      <right style="medium">
        <color indexed="64"/>
      </right>
      <top style="thick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FFC000"/>
      </top>
      <bottom style="medium">
        <color indexed="64"/>
      </bottom>
      <diagonal/>
    </border>
    <border>
      <left style="thick">
        <color rgb="FFFFC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C00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theme="9" tint="0.79998168889431442"/>
      </bottom>
      <diagonal/>
    </border>
    <border>
      <left style="thick">
        <color indexed="64"/>
      </left>
      <right style="medium">
        <color indexed="64"/>
      </right>
      <top/>
      <bottom style="thin">
        <color theme="9" tint="0.79998168889431442"/>
      </bottom>
      <diagonal/>
    </border>
    <border>
      <left style="thick">
        <color indexed="64"/>
      </left>
      <right style="medium">
        <color indexed="64"/>
      </right>
      <top style="thin">
        <color theme="9" tint="0.79998168889431442"/>
      </top>
      <bottom style="thin">
        <color theme="9" tint="0.79998168889431442"/>
      </bottom>
      <diagonal/>
    </border>
    <border>
      <left style="thick">
        <color indexed="64"/>
      </left>
      <right style="medium">
        <color indexed="64"/>
      </right>
      <top style="thin">
        <color theme="9" tint="0.79998168889431442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center" vertical="center"/>
    </xf>
    <xf numFmtId="37" fontId="2" fillId="0" borderId="4" xfId="0" applyNumberFormat="1" applyFont="1" applyBorder="1" applyAlignment="1">
      <alignment horizontal="right" vertical="center"/>
    </xf>
    <xf numFmtId="49" fontId="2" fillId="0" borderId="4" xfId="0" applyNumberFormat="1" applyFont="1" applyBorder="1" applyAlignment="1">
      <alignment vertical="center"/>
    </xf>
    <xf numFmtId="14" fontId="2" fillId="0" borderId="4" xfId="0" applyNumberFormat="1" applyFont="1" applyBorder="1" applyAlignment="1">
      <alignment horizontal="center" vertical="center"/>
    </xf>
    <xf numFmtId="37" fontId="2" fillId="3" borderId="4" xfId="0" applyNumberFormat="1" applyFont="1" applyFill="1" applyBorder="1" applyAlignment="1">
      <alignment horizontal="right" vertical="center"/>
    </xf>
    <xf numFmtId="37" fontId="2" fillId="2" borderId="4" xfId="0" applyNumberFormat="1" applyFont="1" applyFill="1" applyBorder="1" applyAlignment="1">
      <alignment horizontal="right" vertical="center"/>
    </xf>
    <xf numFmtId="49" fontId="2" fillId="0" borderId="5" xfId="0" applyNumberFormat="1" applyFont="1" applyBorder="1" applyAlignment="1">
      <alignment vertical="center"/>
    </xf>
    <xf numFmtId="14" fontId="2" fillId="0" borderId="5" xfId="0" applyNumberFormat="1" applyFont="1" applyBorder="1" applyAlignment="1">
      <alignment horizontal="center" vertical="center"/>
    </xf>
    <xf numFmtId="37" fontId="2" fillId="0" borderId="5" xfId="0" applyNumberFormat="1" applyFont="1" applyBorder="1" applyAlignment="1">
      <alignment horizontal="right" vertical="center"/>
    </xf>
    <xf numFmtId="49" fontId="2" fillId="0" borderId="6" xfId="0" applyNumberFormat="1" applyFont="1" applyBorder="1" applyAlignment="1">
      <alignment vertical="center"/>
    </xf>
    <xf numFmtId="14" fontId="2" fillId="0" borderId="6" xfId="0" applyNumberFormat="1" applyFont="1" applyBorder="1" applyAlignment="1">
      <alignment horizontal="center" vertical="center"/>
    </xf>
    <xf numFmtId="37" fontId="2" fillId="0" borderId="6" xfId="0" applyNumberFormat="1" applyFont="1" applyBorder="1" applyAlignment="1">
      <alignment horizontal="right" vertical="center"/>
    </xf>
    <xf numFmtId="49" fontId="2" fillId="0" borderId="7" xfId="0" applyNumberFormat="1" applyFont="1" applyBorder="1" applyAlignment="1">
      <alignment vertical="center"/>
    </xf>
    <xf numFmtId="14" fontId="2" fillId="0" borderId="7" xfId="0" applyNumberFormat="1" applyFont="1" applyBorder="1" applyAlignment="1">
      <alignment horizontal="center" vertical="center"/>
    </xf>
    <xf numFmtId="37" fontId="2" fillId="0" borderId="7" xfId="0" applyNumberFormat="1" applyFont="1" applyBorder="1" applyAlignment="1">
      <alignment horizontal="righ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4" fillId="4" borderId="14" xfId="0" applyNumberFormat="1" applyFont="1" applyFill="1" applyBorder="1" applyAlignment="1" applyProtection="1">
      <alignment horizontal="center" vertical="center"/>
      <protection locked="0"/>
    </xf>
    <xf numFmtId="1" fontId="4" fillId="4" borderId="15" xfId="0" applyNumberFormat="1" applyFont="1" applyFill="1" applyBorder="1" applyAlignment="1" applyProtection="1">
      <alignment horizontal="center" vertical="center"/>
      <protection locked="0"/>
    </xf>
    <xf numFmtId="0" fontId="4" fillId="4" borderId="16" xfId="0" applyFont="1" applyFill="1" applyBorder="1" applyAlignment="1" applyProtection="1">
      <alignment horizontal="center"/>
      <protection locked="0"/>
    </xf>
    <xf numFmtId="0" fontId="4" fillId="4" borderId="17" xfId="0" applyFont="1" applyFill="1" applyBorder="1" applyAlignment="1" applyProtection="1">
      <alignment horizontal="center"/>
      <protection locked="0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right" vertical="center"/>
    </xf>
    <xf numFmtId="0" fontId="3" fillId="3" borderId="4" xfId="0" applyFont="1" applyFill="1" applyBorder="1" applyAlignment="1">
      <alignment horizontal="right" vertical="center"/>
    </xf>
    <xf numFmtId="49" fontId="3" fillId="0" borderId="3" xfId="0" applyNumberFormat="1" applyFont="1" applyBorder="1" applyAlignment="1">
      <alignment horizontal="center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4" xfId="0" applyFont="1" applyFill="1" applyBorder="1" applyAlignment="1">
      <alignment horizontal="right" vertical="center"/>
    </xf>
    <xf numFmtId="0" fontId="3" fillId="2" borderId="8" xfId="0" applyFont="1" applyFill="1" applyBorder="1" applyAlignment="1">
      <alignment horizontal="right" vertical="center"/>
    </xf>
    <xf numFmtId="0" fontId="3" fillId="2" borderId="9" xfId="0" applyFont="1" applyFill="1" applyBorder="1" applyAlignment="1">
      <alignment horizontal="right" vertical="center"/>
    </xf>
    <xf numFmtId="0" fontId="3" fillId="2" borderId="10" xfId="0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5" borderId="1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678657</xdr:colOff>
      <xdr:row>21</xdr:row>
      <xdr:rowOff>11906</xdr:rowOff>
    </xdr:from>
    <xdr:to>
      <xdr:col>17</xdr:col>
      <xdr:colOff>309563</xdr:colOff>
      <xdr:row>31</xdr:row>
      <xdr:rowOff>35718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E9A07B-4EBC-4FA9-8250-6A3A2AF1D01A}"/>
            </a:ext>
          </a:extLst>
        </xdr:cNvPr>
        <xdr:cNvSpPr txBox="1"/>
      </xdr:nvSpPr>
      <xdr:spPr>
        <a:xfrm>
          <a:off x="8084345" y="4845844"/>
          <a:ext cx="7060406" cy="219074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38100" cmpd="sng">
          <a:solidFill>
            <a:schemeClr val="tx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Bonjour à tous, </a:t>
          </a:r>
        </a:p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dans le tableau sur la droite, j'arrive à calculer les totaux X et Y dans leurs colonnes en fonction des produits (COLONNE 1). </a:t>
          </a:r>
        </a:p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Dans la colonne C il y a le numéro des hangars. Les hangars 1 à 9 sont sur un site et les Hangars supérieurs à 100 sont sur un autre site. Comment puis je obtenir la répartition automatique des quantités dans les COLONNE 2 et 3 du tableau de droite? J'ai réessayé la formule de la colonne N°1 dans la colonne 2 seulement je n'arrive pas à ajuster le critère pour indiquer Hangar 1 à 9. Il faudrait que je puisse également faire la même chose dans la colonne 3 avec les hangars &gt; 100. 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89B87-8DE8-4392-BCB2-C9F3DE6EF2CF}">
  <dimension ref="B2:P52"/>
  <sheetViews>
    <sheetView tabSelected="1" zoomScale="80" zoomScaleNormal="80" workbookViewId="0">
      <selection activeCell="S3" sqref="S3"/>
    </sheetView>
  </sheetViews>
  <sheetFormatPr baseColWidth="10" defaultRowHeight="14.4" x14ac:dyDescent="0.3"/>
  <cols>
    <col min="2" max="2" width="11.5546875" customWidth="1"/>
    <col min="6" max="6" width="17.44140625" customWidth="1"/>
    <col min="7" max="8" width="18.33203125" customWidth="1"/>
    <col min="10" max="10" width="20" customWidth="1"/>
  </cols>
  <sheetData>
    <row r="2" spans="2:16" ht="15" thickBot="1" x14ac:dyDescent="0.35"/>
    <row r="3" spans="2:16" ht="15.6" thickTop="1" thickBot="1" x14ac:dyDescent="0.35">
      <c r="C3" s="27" t="s">
        <v>45</v>
      </c>
      <c r="D3" s="29" t="s">
        <v>24</v>
      </c>
      <c r="E3" s="29" t="s">
        <v>25</v>
      </c>
      <c r="F3" s="29" t="s">
        <v>0</v>
      </c>
      <c r="G3" s="1" t="s">
        <v>41</v>
      </c>
      <c r="H3" s="1" t="s">
        <v>42</v>
      </c>
    </row>
    <row r="4" spans="2:16" ht="15" thickBot="1" x14ac:dyDescent="0.35">
      <c r="C4" s="28"/>
      <c r="D4" s="30"/>
      <c r="E4" s="30"/>
      <c r="F4" s="30"/>
      <c r="G4" s="2" t="s">
        <v>43</v>
      </c>
      <c r="H4" s="2" t="s">
        <v>44</v>
      </c>
    </row>
    <row r="5" spans="2:16" ht="21.6" thickBot="1" x14ac:dyDescent="0.45">
      <c r="B5" cm="1">
        <f t="array" ref="B5">IF(ISNUMBER(SEARCH("total",C5)),"",MAX(IFERROR(C$5:C5*1,"")))</f>
        <v>2</v>
      </c>
      <c r="C5" s="3" t="s">
        <v>1</v>
      </c>
      <c r="D5" s="5" t="s">
        <v>14</v>
      </c>
      <c r="E5" s="5" t="s">
        <v>26</v>
      </c>
      <c r="F5" s="6">
        <v>45734</v>
      </c>
      <c r="G5" s="4">
        <v>69235</v>
      </c>
      <c r="H5" s="4">
        <v>57320</v>
      </c>
      <c r="K5" s="40"/>
      <c r="L5" s="40"/>
      <c r="M5" s="40"/>
      <c r="N5" s="40"/>
      <c r="O5" s="40"/>
      <c r="P5" s="40"/>
    </row>
    <row r="6" spans="2:16" ht="21.6" thickBot="1" x14ac:dyDescent="0.35">
      <c r="B6" t="str" cm="1">
        <f t="array" ref="B6">IF(ISNUMBER(SEARCH("total",C6)),"",MAX(IFERROR(C$5:C6*1,"")))</f>
        <v/>
      </c>
      <c r="C6" s="31" t="s">
        <v>2</v>
      </c>
      <c r="D6" s="32"/>
      <c r="E6" s="32"/>
      <c r="F6" s="32"/>
      <c r="G6" s="7">
        <f>SUM(G5)</f>
        <v>69235</v>
      </c>
      <c r="H6" s="7">
        <f>SUM(H5)</f>
        <v>57320</v>
      </c>
      <c r="K6" s="39"/>
      <c r="L6" s="39"/>
      <c r="M6" s="39"/>
      <c r="N6" s="39"/>
      <c r="O6" s="39"/>
      <c r="P6" s="39"/>
    </row>
    <row r="7" spans="2:16" ht="21.6" thickBot="1" x14ac:dyDescent="0.45">
      <c r="B7" cm="1">
        <f t="array" ref="B7">IF(ISNUMBER(SEARCH("total",C7)),"",MAX(IFERROR(C$5:C7*1,"")))</f>
        <v>3</v>
      </c>
      <c r="C7" s="3" t="s">
        <v>63</v>
      </c>
      <c r="D7" s="5" t="s">
        <v>14</v>
      </c>
      <c r="E7" s="5" t="s">
        <v>26</v>
      </c>
      <c r="F7" s="6">
        <v>45734</v>
      </c>
      <c r="G7" s="4">
        <v>10000</v>
      </c>
      <c r="H7" s="4">
        <v>7500</v>
      </c>
      <c r="K7" s="40">
        <v>1</v>
      </c>
      <c r="L7" s="40"/>
      <c r="M7" s="40">
        <v>2</v>
      </c>
      <c r="N7" s="40"/>
      <c r="O7" s="40">
        <v>3</v>
      </c>
      <c r="P7" s="40"/>
    </row>
    <row r="8" spans="2:16" ht="21.6" thickBot="1" x14ac:dyDescent="0.35">
      <c r="B8" t="str" cm="1">
        <f t="array" ref="B8">IF(ISNUMBER(SEARCH("total",C8)),"",MAX(IFERROR(C$5:C8*1,"")))</f>
        <v/>
      </c>
      <c r="C8" s="31" t="s">
        <v>2</v>
      </c>
      <c r="D8" s="32"/>
      <c r="E8" s="32"/>
      <c r="F8" s="32"/>
      <c r="G8" s="7">
        <f>SUM(G7)</f>
        <v>10000</v>
      </c>
      <c r="H8" s="7">
        <f>SUM(H7)</f>
        <v>7500</v>
      </c>
      <c r="K8" s="41" t="s">
        <v>47</v>
      </c>
      <c r="L8" s="41"/>
      <c r="M8" s="41" t="s">
        <v>61</v>
      </c>
      <c r="N8" s="41"/>
      <c r="O8" s="41" t="s">
        <v>62</v>
      </c>
      <c r="P8" s="41"/>
    </row>
    <row r="9" spans="2:16" ht="22.2" thickTop="1" thickBot="1" x14ac:dyDescent="0.35">
      <c r="B9" t="str" cm="1">
        <f t="array" ref="B9">IF(ISNUMBER(SEARCH("total",C9)),"",MAX(IFERROR(C$5:C9*1,"")))</f>
        <v/>
      </c>
      <c r="C9" s="34" t="s">
        <v>46</v>
      </c>
      <c r="D9" s="35"/>
      <c r="E9" s="35"/>
      <c r="F9" s="35"/>
      <c r="G9" s="8">
        <f>SUM(G6,G8)</f>
        <v>79235</v>
      </c>
      <c r="H9" s="8">
        <f>SUM(H6,H8)</f>
        <v>64820</v>
      </c>
      <c r="J9" s="18" t="s">
        <v>48</v>
      </c>
      <c r="K9" s="19" t="s">
        <v>59</v>
      </c>
      <c r="L9" s="20" t="s">
        <v>60</v>
      </c>
      <c r="M9" s="43" t="s">
        <v>59</v>
      </c>
      <c r="N9" s="44" t="s">
        <v>60</v>
      </c>
      <c r="O9" s="43" t="s">
        <v>59</v>
      </c>
      <c r="P9" s="44" t="s">
        <v>60</v>
      </c>
    </row>
    <row r="10" spans="2:16" ht="15" thickBot="1" x14ac:dyDescent="0.35">
      <c r="B10" cm="1">
        <f t="array" ref="B10">IF(ISNUMBER(SEARCH("total",C10)),"",MAX(IFERROR(C$5:C10*1,"")))</f>
        <v>102</v>
      </c>
      <c r="C10" s="33" t="s">
        <v>5</v>
      </c>
      <c r="D10" s="9" t="s">
        <v>15</v>
      </c>
      <c r="E10" s="9" t="s">
        <v>29</v>
      </c>
      <c r="F10" s="10">
        <v>45701</v>
      </c>
      <c r="G10" s="11">
        <v>5485</v>
      </c>
      <c r="H10" s="11">
        <v>4817</v>
      </c>
      <c r="J10" s="21" t="s">
        <v>49</v>
      </c>
      <c r="K10" s="26">
        <f t="shared" ref="K10:K19" si="0">SUMIFS($G:$G,$D:$D,J10)</f>
        <v>129580</v>
      </c>
      <c r="L10" s="42">
        <f t="shared" ref="L10:L19" si="1">SUMIFS($H:$H,$D:$D,J10)</f>
        <v>114384</v>
      </c>
      <c r="M10" s="45" cm="1">
        <f t="array" ref="M10">SUMPRODUCT(($B$5:$B$50&gt;1)*($B$5:$B$50&lt;=9)*($D$5:$D$50=$J10)*($G$5:$G$50))</f>
        <v>0</v>
      </c>
      <c r="N10" s="45" cm="1">
        <f t="array" ref="N10">SUMPRODUCT(($B$5:$B$50&gt;=100)*($B$5:$B$50&lt;=1000)*($D$5:$D$50=$J10)*($G$5:$G$50))</f>
        <v>129580</v>
      </c>
      <c r="O10" s="45" cm="1">
        <f t="array" ref="O10">SUMPRODUCT(($B$5:$B$50&gt;1)*($B$5:$B$50&lt;=9)*($D$5:$D$50=$J10)*($H$5:$H$50))</f>
        <v>0</v>
      </c>
      <c r="P10" s="45" cm="1">
        <f t="array" ref="P10">SUMPRODUCT(($B$5:$B$50&gt;=100)*($B$5:$B$50&lt;=1000)*($D$5:$D$50=$J10)*($H$5:$H$50))</f>
        <v>114384</v>
      </c>
    </row>
    <row r="11" spans="2:16" ht="15" thickBot="1" x14ac:dyDescent="0.35">
      <c r="B11" cm="1">
        <f t="array" ref="B11">IF(ISNUMBER(SEARCH("total",C11)),"",MAX(IFERROR(C$5:C11*1,"")))</f>
        <v>102</v>
      </c>
      <c r="C11" s="33"/>
      <c r="D11" s="12" t="s">
        <v>15</v>
      </c>
      <c r="E11" s="12" t="s">
        <v>30</v>
      </c>
      <c r="F11" s="13">
        <v>45719</v>
      </c>
      <c r="G11" s="14">
        <v>61570</v>
      </c>
      <c r="H11" s="14">
        <v>54385</v>
      </c>
      <c r="J11" s="22" t="s">
        <v>50</v>
      </c>
      <c r="K11" s="26">
        <f t="shared" si="0"/>
        <v>14464</v>
      </c>
      <c r="L11" s="42">
        <f t="shared" si="1"/>
        <v>12298</v>
      </c>
      <c r="M11" s="45" cm="1">
        <f t="array" ref="M11">SUMPRODUCT(($B$5:$B$50&gt;1)*($B$5:$B$50&lt;=9)*($D$5:$D$50=$J11)*($G$5:$G$50))</f>
        <v>0</v>
      </c>
      <c r="N11" s="45" cm="1">
        <f t="array" ref="N11">SUMPRODUCT(($B$5:$B$50&gt;=100)*($B$5:$B$50&lt;=1000)*($D$5:$D$50=$J11)*($G$5:$G$50))</f>
        <v>14464</v>
      </c>
      <c r="O11" s="45" cm="1">
        <f t="array" ref="O11">SUMPRODUCT(($B$5:$B$50&gt;1)*($B$5:$B$50&lt;=9)*($D$5:$D$50=$J11)*($H$5:$H$50))</f>
        <v>0</v>
      </c>
      <c r="P11" s="45" cm="1">
        <f t="array" ref="P11">SUMPRODUCT(($B$5:$B$50&gt;=100)*($B$5:$B$50&lt;=1000)*($D$5:$D$50=$J11)*($H$5:$H$50))</f>
        <v>12298</v>
      </c>
    </row>
    <row r="12" spans="2:16" ht="21.6" thickBot="1" x14ac:dyDescent="0.35">
      <c r="B12" t="str" cm="1">
        <f t="array" ref="B12">IF(ISNUMBER(SEARCH("total",C12)),"",MAX(IFERROR(C$5:C12*1,"")))</f>
        <v/>
      </c>
      <c r="C12" s="31" t="s">
        <v>2</v>
      </c>
      <c r="D12" s="32"/>
      <c r="E12" s="32"/>
      <c r="F12" s="32"/>
      <c r="G12" s="7">
        <f>SUM(G10,G11)</f>
        <v>67055</v>
      </c>
      <c r="H12" s="7">
        <f>SUM(H10,H11)</f>
        <v>59202</v>
      </c>
      <c r="J12" s="23" t="s">
        <v>51</v>
      </c>
      <c r="K12" s="26">
        <f t="shared" si="0"/>
        <v>93128</v>
      </c>
      <c r="L12" s="42">
        <f t="shared" si="1"/>
        <v>82131</v>
      </c>
      <c r="M12" s="45" cm="1">
        <f t="array" ref="M12">SUMPRODUCT(($B$5:$B$50&gt;1)*($B$5:$B$50&lt;=9)*($D$5:$D$50=$J12)*($G$5:$G$50))</f>
        <v>0</v>
      </c>
      <c r="N12" s="45" cm="1">
        <f t="array" ref="N12">SUMPRODUCT(($B$5:$B$50&gt;=100)*($B$5:$B$50&lt;=1000)*($D$5:$D$50=$J12)*($G$5:$G$50))</f>
        <v>93128</v>
      </c>
      <c r="O12" s="45" cm="1">
        <f t="array" ref="O12">SUMPRODUCT(($B$5:$B$50&gt;1)*($B$5:$B$50&lt;=9)*($D$5:$D$50=$J12)*($H$5:$H$50))</f>
        <v>0</v>
      </c>
      <c r="P12" s="45" cm="1">
        <f t="array" ref="P12">SUMPRODUCT(($B$5:$B$50&gt;=100)*($B$5:$B$50&lt;=1000)*($D$5:$D$50=$J12)*($H$5:$H$50))</f>
        <v>82131</v>
      </c>
    </row>
    <row r="13" spans="2:16" ht="15" thickBot="1" x14ac:dyDescent="0.35">
      <c r="B13" cm="1">
        <f t="array" ref="B13">IF(ISNUMBER(SEARCH("total",C13)),"",MAX(IFERROR(C$5:C13*1,"")))</f>
        <v>103</v>
      </c>
      <c r="C13" s="33" t="s">
        <v>6</v>
      </c>
      <c r="D13" s="9" t="s">
        <v>16</v>
      </c>
      <c r="E13" s="9" t="s">
        <v>31</v>
      </c>
      <c r="F13" s="10">
        <v>45691</v>
      </c>
      <c r="G13" s="11">
        <v>1714</v>
      </c>
      <c r="H13" s="11">
        <v>1355</v>
      </c>
      <c r="J13" s="23" t="s">
        <v>52</v>
      </c>
      <c r="K13" s="26">
        <f t="shared" si="0"/>
        <v>2056</v>
      </c>
      <c r="L13" s="42">
        <f t="shared" si="1"/>
        <v>1635</v>
      </c>
      <c r="M13" s="45" cm="1">
        <f t="array" ref="M13">SUMPRODUCT(($B$5:$B$50&gt;1)*($B$5:$B$50&lt;=9)*($D$5:$D$50=$J13)*($G$5:$G$50))</f>
        <v>0</v>
      </c>
      <c r="N13" s="45" cm="1">
        <f t="array" ref="N13">SUMPRODUCT(($B$5:$B$50&gt;=100)*($B$5:$B$50&lt;=1000)*($D$5:$D$50=$J13)*($G$5:$G$50))</f>
        <v>2056</v>
      </c>
      <c r="O13" s="45" cm="1">
        <f t="array" ref="O13">SUMPRODUCT(($B$5:$B$50&gt;1)*($B$5:$B$50&lt;=9)*($D$5:$D$50=$J13)*($H$5:$H$50))</f>
        <v>0</v>
      </c>
      <c r="P13" s="45" cm="1">
        <f t="array" ref="P13">SUMPRODUCT(($B$5:$B$50&gt;=100)*($B$5:$B$50&lt;=1000)*($D$5:$D$50=$J13)*($H$5:$H$50))</f>
        <v>1635</v>
      </c>
    </row>
    <row r="14" spans="2:16" ht="15" thickBot="1" x14ac:dyDescent="0.35">
      <c r="B14" cm="1">
        <f t="array" ref="B14">IF(ISNUMBER(SEARCH("total",C14)),"",MAX(IFERROR(C$5:C14*1,"")))</f>
        <v>103</v>
      </c>
      <c r="C14" s="33"/>
      <c r="D14" s="15" t="s">
        <v>17</v>
      </c>
      <c r="E14" s="15" t="s">
        <v>32</v>
      </c>
      <c r="F14" s="16">
        <v>45703</v>
      </c>
      <c r="G14" s="17">
        <v>7376</v>
      </c>
      <c r="H14" s="17">
        <v>5957</v>
      </c>
      <c r="J14" s="23" t="s">
        <v>53</v>
      </c>
      <c r="K14" s="26">
        <f>SUMIFS($G:$G,$D:$D,J14)</f>
        <v>168479</v>
      </c>
      <c r="L14" s="42">
        <f t="shared" si="1"/>
        <v>138705</v>
      </c>
      <c r="M14" s="45" cm="1">
        <f t="array" ref="M14">SUMPRODUCT(($B$5:$B$50&gt;1)*($B$5:$B$50&lt;=9)*($D$5:$D$50=$J14)*($G$5:$G$50))</f>
        <v>79235</v>
      </c>
      <c r="N14" s="45" cm="1">
        <f t="array" ref="N14">SUMPRODUCT(($B$5:$B$50&gt;=100)*($B$5:$B$50&lt;=1000)*($D$5:$D$50=$J14)*($G$5:$G$50))</f>
        <v>89244</v>
      </c>
      <c r="O14" s="45" cm="1">
        <f t="array" ref="O14">SUMPRODUCT(($B$5:$B$50&gt;1)*($B$5:$B$50&lt;=9)*($D$5:$D$50=$J14)*($H$5:$H$50))</f>
        <v>64820</v>
      </c>
      <c r="P14" s="45" cm="1">
        <f t="array" ref="P14">SUMPRODUCT(($B$5:$B$50&gt;=100)*($B$5:$B$50&lt;=1000)*($D$5:$D$50=$J14)*($H$5:$H$50))</f>
        <v>73885</v>
      </c>
    </row>
    <row r="15" spans="2:16" ht="15" thickBot="1" x14ac:dyDescent="0.35">
      <c r="B15" cm="1">
        <f t="array" ref="B15">IF(ISNUMBER(SEARCH("total",C15)),"",MAX(IFERROR(C$5:C15*1,"")))</f>
        <v>103</v>
      </c>
      <c r="C15" s="33"/>
      <c r="D15" s="15" t="s">
        <v>16</v>
      </c>
      <c r="E15" s="15" t="s">
        <v>32</v>
      </c>
      <c r="F15" s="16">
        <v>45703</v>
      </c>
      <c r="G15" s="17">
        <v>7787</v>
      </c>
      <c r="H15" s="17">
        <v>6163</v>
      </c>
      <c r="J15" s="23" t="s">
        <v>54</v>
      </c>
      <c r="K15" s="26">
        <f t="shared" si="0"/>
        <v>155039</v>
      </c>
      <c r="L15" s="42">
        <f t="shared" si="1"/>
        <v>122321</v>
      </c>
      <c r="M15" s="45" cm="1">
        <f t="array" ref="M15">SUMPRODUCT(($B$5:$B$50&gt;1)*($B$5:$B$50&lt;=9)*($D$5:$D$50=$J15)*($G$5:$G$50))</f>
        <v>0</v>
      </c>
      <c r="N15" s="45" cm="1">
        <f t="array" ref="N15">SUMPRODUCT(($B$5:$B$50&gt;=100)*($B$5:$B$50&lt;=1000)*($D$5:$D$50=$J15)*($G$5:$G$50))</f>
        <v>155039</v>
      </c>
      <c r="O15" s="45" cm="1">
        <f t="array" ref="O15">SUMPRODUCT(($B$5:$B$50&gt;1)*($B$5:$B$50&lt;=9)*($D$5:$D$50=$J15)*($H$5:$H$50))</f>
        <v>0</v>
      </c>
      <c r="P15" s="45" cm="1">
        <f t="array" ref="P15">SUMPRODUCT(($B$5:$B$50&gt;=100)*($B$5:$B$50&lt;=1000)*($D$5:$D$50=$J15)*($H$5:$H$50))</f>
        <v>122321</v>
      </c>
    </row>
    <row r="16" spans="2:16" ht="15" thickBot="1" x14ac:dyDescent="0.35">
      <c r="B16" cm="1">
        <f t="array" ref="B16">IF(ISNUMBER(SEARCH("total",C16)),"",MAX(IFERROR(C$5:C16*1,"")))</f>
        <v>103</v>
      </c>
      <c r="C16" s="33"/>
      <c r="D16" s="15" t="s">
        <v>16</v>
      </c>
      <c r="E16" s="15" t="s">
        <v>33</v>
      </c>
      <c r="F16" s="16">
        <v>45711</v>
      </c>
      <c r="G16" s="17">
        <v>47141</v>
      </c>
      <c r="H16" s="17">
        <v>37303</v>
      </c>
      <c r="J16" s="23" t="s">
        <v>56</v>
      </c>
      <c r="K16" s="26">
        <f t="shared" si="0"/>
        <v>19514</v>
      </c>
      <c r="L16" s="42">
        <f t="shared" si="1"/>
        <v>16007</v>
      </c>
      <c r="M16" s="45" cm="1">
        <f t="array" ref="M16">SUMPRODUCT(($B$5:$B$50&gt;1)*($B$5:$B$50&lt;=9)*($D$5:$D$50=$J16)*($G$5:$G$50))</f>
        <v>0</v>
      </c>
      <c r="N16" s="45" cm="1">
        <f t="array" ref="N16">SUMPRODUCT(($B$5:$B$50&gt;=100)*($B$5:$B$50&lt;=1000)*($D$5:$D$50=$J16)*($G$5:$G$50))</f>
        <v>19514</v>
      </c>
      <c r="O16" s="45" cm="1">
        <f t="array" ref="O16">SUMPRODUCT(($B$5:$B$50&gt;1)*($B$5:$B$50&lt;=9)*($D$5:$D$50=$J16)*($H$5:$H$50))</f>
        <v>0</v>
      </c>
      <c r="P16" s="45" cm="1">
        <f t="array" ref="P16">SUMPRODUCT(($B$5:$B$50&gt;=100)*($B$5:$B$50&lt;=1000)*($D$5:$D$50=$J16)*($H$5:$H$50))</f>
        <v>16007</v>
      </c>
    </row>
    <row r="17" spans="2:16" ht="15" thickBot="1" x14ac:dyDescent="0.35">
      <c r="B17" cm="1">
        <f t="array" ref="B17">IF(ISNUMBER(SEARCH("total",C17)),"",MAX(IFERROR(C$5:C17*1,"")))</f>
        <v>103</v>
      </c>
      <c r="C17" s="33"/>
      <c r="D17" s="12" t="s">
        <v>16</v>
      </c>
      <c r="E17" s="12" t="s">
        <v>34</v>
      </c>
      <c r="F17" s="13">
        <v>45723</v>
      </c>
      <c r="G17" s="14">
        <v>21304</v>
      </c>
      <c r="H17" s="14">
        <v>16745</v>
      </c>
      <c r="J17" s="23" t="s">
        <v>55</v>
      </c>
      <c r="K17" s="26">
        <f t="shared" si="0"/>
        <v>0</v>
      </c>
      <c r="L17" s="42">
        <f t="shared" si="1"/>
        <v>0</v>
      </c>
      <c r="M17" s="45" cm="1">
        <f t="array" ref="M17">SUMPRODUCT(($B$5:$B$50&gt;1)*($B$5:$B$50&lt;=9)*($D$5:$D$50=$J17)*($G$5:$G$50))</f>
        <v>0</v>
      </c>
      <c r="N17" s="45" cm="1">
        <f t="array" ref="N17">SUMPRODUCT(($B$5:$B$50&gt;=100)*($B$5:$B$50&lt;=1000)*($D$5:$D$50=$J17)*($G$5:$G$50))</f>
        <v>0</v>
      </c>
      <c r="O17" s="45" cm="1">
        <f t="array" ref="O17">SUMPRODUCT(($B$5:$B$50&gt;1)*($B$5:$B$50&lt;=9)*($D$5:$D$50=$J17)*($H$5:$H$50))</f>
        <v>0</v>
      </c>
      <c r="P17" s="45" cm="1">
        <f t="array" ref="P17">SUMPRODUCT(($B$5:$B$50&gt;=100)*($B$5:$B$50&lt;=1000)*($D$5:$D$50=$J17)*($H$5:$H$50))</f>
        <v>0</v>
      </c>
    </row>
    <row r="18" spans="2:16" ht="21.6" thickBot="1" x14ac:dyDescent="0.35">
      <c r="B18" t="str" cm="1">
        <f t="array" ref="B18">IF(ISNUMBER(SEARCH("total",C18)),"",MAX(IFERROR(C$5:C18*1,"")))</f>
        <v/>
      </c>
      <c r="C18" s="31" t="s">
        <v>2</v>
      </c>
      <c r="D18" s="32"/>
      <c r="E18" s="32"/>
      <c r="F18" s="32"/>
      <c r="G18" s="7">
        <f>SUM(G13,G14,G15,G16,G17)</f>
        <v>85322</v>
      </c>
      <c r="H18" s="7">
        <f>SUM(H13,H14,H15,H16,H17)</f>
        <v>67523</v>
      </c>
      <c r="J18" s="23" t="s">
        <v>57</v>
      </c>
      <c r="K18" s="26">
        <f t="shared" si="0"/>
        <v>7776</v>
      </c>
      <c r="L18" s="42">
        <f t="shared" si="1"/>
        <v>6866</v>
      </c>
      <c r="M18" s="45" cm="1">
        <f t="array" ref="M18">SUMPRODUCT(($B$5:$B$50&gt;1)*($B$5:$B$50&lt;=9)*($D$5:$D$50=$J18)*($G$5:$G$50))</f>
        <v>0</v>
      </c>
      <c r="N18" s="45" cm="1">
        <f t="array" ref="N18">SUMPRODUCT(($B$5:$B$50&gt;=100)*($B$5:$B$50&lt;=1000)*($D$5:$D$50=$J18)*($G$5:$G$50))</f>
        <v>7776</v>
      </c>
      <c r="O18" s="45" cm="1">
        <f t="array" ref="O18">SUMPRODUCT(($B$5:$B$50&gt;1)*($B$5:$B$50&lt;=9)*($D$5:$D$50=$J18)*($H$5:$H$50))</f>
        <v>0</v>
      </c>
      <c r="P18" s="45" cm="1">
        <f t="array" ref="P18">SUMPRODUCT(($B$5:$B$50&gt;=100)*($B$5:$B$50&lt;=1000)*($D$5:$D$50=$J18)*($H$5:$H$50))</f>
        <v>6866</v>
      </c>
    </row>
    <row r="19" spans="2:16" ht="15" thickBot="1" x14ac:dyDescent="0.35">
      <c r="B19" cm="1">
        <f t="array" ref="B19">IF(ISNUMBER(SEARCH("total",C19)),"",MAX(IFERROR(C$5:C19*1,"")))</f>
        <v>104</v>
      </c>
      <c r="C19" s="33" t="s">
        <v>7</v>
      </c>
      <c r="D19" s="9" t="s">
        <v>16</v>
      </c>
      <c r="E19" s="9" t="s">
        <v>34</v>
      </c>
      <c r="F19" s="10">
        <v>45723</v>
      </c>
      <c r="G19" s="11">
        <v>11089</v>
      </c>
      <c r="H19" s="11">
        <v>8716</v>
      </c>
      <c r="J19" s="24" t="s">
        <v>58</v>
      </c>
      <c r="K19" s="25">
        <f t="shared" si="0"/>
        <v>28461</v>
      </c>
      <c r="L19" s="25">
        <f t="shared" si="1"/>
        <v>23645</v>
      </c>
      <c r="M19" s="45" cm="1">
        <f t="array" ref="M19">SUMPRODUCT(($B$5:$B$50&gt;1)*($B$5:$B$50&lt;=9)*($D$5:$D$50=$J19)*($G$5:$G$50))</f>
        <v>0</v>
      </c>
      <c r="N19" s="45" cm="1">
        <f t="array" ref="N19">SUMPRODUCT(($B$5:$B$50&gt;=100)*($B$5:$B$50&lt;=1000)*($D$5:$D$50=$J19)*($G$5:$G$50))</f>
        <v>28461</v>
      </c>
      <c r="O19" s="45" cm="1">
        <f t="array" ref="O19">SUMPRODUCT(($B$5:$B$50&gt;1)*($B$5:$B$50&lt;=9)*($D$5:$D$50=$J19)*($H$5:$H$50))</f>
        <v>0</v>
      </c>
      <c r="P19" s="45" cm="1">
        <f t="array" ref="P19">SUMPRODUCT(($B$5:$B$50&gt;=100)*($B$5:$B$50&lt;=1000)*($D$5:$D$50=$J19)*($H$5:$H$50))</f>
        <v>23645</v>
      </c>
    </row>
    <row r="20" spans="2:16" ht="15" thickBot="1" x14ac:dyDescent="0.35">
      <c r="B20" cm="1">
        <f t="array" ref="B20">IF(ISNUMBER(SEARCH("total",C20)),"",MAX(IFERROR(C$5:C20*1,"")))</f>
        <v>104</v>
      </c>
      <c r="C20" s="33"/>
      <c r="D20" s="12" t="s">
        <v>14</v>
      </c>
      <c r="E20" s="12" t="s">
        <v>26</v>
      </c>
      <c r="F20" s="13">
        <v>45734</v>
      </c>
      <c r="G20" s="14">
        <v>70873</v>
      </c>
      <c r="H20" s="14">
        <v>58676</v>
      </c>
      <c r="K20" s="26"/>
      <c r="L20" s="26"/>
      <c r="M20" s="26"/>
      <c r="N20" s="26"/>
    </row>
    <row r="21" spans="2:16" ht="21.6" thickBot="1" x14ac:dyDescent="0.35">
      <c r="B21" t="str" cm="1">
        <f t="array" ref="B21">IF(ISNUMBER(SEARCH("total",C21)),"",MAX(IFERROR(C$5:C21*1,"")))</f>
        <v/>
      </c>
      <c r="C21" s="31" t="s">
        <v>2</v>
      </c>
      <c r="D21" s="32"/>
      <c r="E21" s="32"/>
      <c r="F21" s="32"/>
      <c r="G21" s="7">
        <f>SUM(G19,G20)</f>
        <v>81962</v>
      </c>
      <c r="H21" s="7">
        <f>SUM(H19,H20)</f>
        <v>67392</v>
      </c>
      <c r="K21" s="26"/>
      <c r="L21" s="26"/>
      <c r="M21" s="26"/>
      <c r="N21" s="26"/>
    </row>
    <row r="22" spans="2:16" ht="15" thickBot="1" x14ac:dyDescent="0.35">
      <c r="B22" cm="1">
        <f t="array" ref="B22">IF(ISNUMBER(SEARCH("total",C22)),"",MAX(IFERROR(C$5:C22*1,"")))</f>
        <v>106</v>
      </c>
      <c r="C22" s="33" t="s">
        <v>8</v>
      </c>
      <c r="D22" s="9" t="s">
        <v>16</v>
      </c>
      <c r="E22" s="9" t="s">
        <v>31</v>
      </c>
      <c r="F22" s="10">
        <v>45691</v>
      </c>
      <c r="G22" s="11">
        <v>2886</v>
      </c>
      <c r="H22" s="11">
        <v>2282</v>
      </c>
      <c r="K22" s="26"/>
      <c r="L22" s="26"/>
      <c r="M22" s="26"/>
      <c r="N22" s="26"/>
    </row>
    <row r="23" spans="2:16" ht="15" thickBot="1" x14ac:dyDescent="0.35">
      <c r="B23" cm="1">
        <f t="array" ref="B23">IF(ISNUMBER(SEARCH("total",C23)),"",MAX(IFERROR(C$5:C23*1,"")))</f>
        <v>106</v>
      </c>
      <c r="C23" s="33"/>
      <c r="D23" s="15" t="s">
        <v>16</v>
      </c>
      <c r="E23" s="15" t="s">
        <v>35</v>
      </c>
      <c r="F23" s="16">
        <v>45703</v>
      </c>
      <c r="G23" s="17">
        <v>6064</v>
      </c>
      <c r="H23" s="17">
        <v>4795</v>
      </c>
      <c r="K23" s="26"/>
      <c r="L23" s="26"/>
      <c r="M23" s="26"/>
      <c r="N23" s="26"/>
    </row>
    <row r="24" spans="2:16" ht="15" thickBot="1" x14ac:dyDescent="0.35">
      <c r="B24" cm="1">
        <f t="array" ref="B24">IF(ISNUMBER(SEARCH("total",C24)),"",MAX(IFERROR(C$5:C24*1,"")))</f>
        <v>106</v>
      </c>
      <c r="C24" s="33"/>
      <c r="D24" s="15" t="s">
        <v>16</v>
      </c>
      <c r="E24" s="15" t="s">
        <v>32</v>
      </c>
      <c r="F24" s="16">
        <v>45703</v>
      </c>
      <c r="G24" s="17">
        <v>4065</v>
      </c>
      <c r="H24" s="17">
        <v>3217</v>
      </c>
      <c r="K24" s="26"/>
      <c r="L24" s="26"/>
      <c r="M24" s="26"/>
      <c r="N24" s="26"/>
    </row>
    <row r="25" spans="2:16" ht="15" thickBot="1" x14ac:dyDescent="0.35">
      <c r="B25" cm="1">
        <f t="array" ref="B25">IF(ISNUMBER(SEARCH("total",C25)),"",MAX(IFERROR(C$5:C25*1,"")))</f>
        <v>106</v>
      </c>
      <c r="C25" s="33"/>
      <c r="D25" s="15" t="s">
        <v>16</v>
      </c>
      <c r="E25" s="15" t="s">
        <v>33</v>
      </c>
      <c r="F25" s="16">
        <v>45711</v>
      </c>
      <c r="G25" s="17">
        <v>18032</v>
      </c>
      <c r="H25" s="17">
        <v>14269</v>
      </c>
      <c r="K25" s="26"/>
      <c r="L25" s="26"/>
      <c r="M25" s="26"/>
      <c r="N25" s="26"/>
    </row>
    <row r="26" spans="2:16" ht="15" thickBot="1" x14ac:dyDescent="0.35">
      <c r="B26" cm="1">
        <f t="array" ref="B26">IF(ISNUMBER(SEARCH("total",C26)),"",MAX(IFERROR(C$5:C26*1,"")))</f>
        <v>106</v>
      </c>
      <c r="C26" s="33"/>
      <c r="D26" s="12" t="s">
        <v>16</v>
      </c>
      <c r="E26" s="12" t="s">
        <v>34</v>
      </c>
      <c r="F26" s="13">
        <v>45723</v>
      </c>
      <c r="G26" s="14">
        <v>34957</v>
      </c>
      <c r="H26" s="14">
        <v>27476</v>
      </c>
      <c r="K26" s="26"/>
      <c r="L26" s="26"/>
      <c r="M26" s="26"/>
      <c r="N26" s="26"/>
    </row>
    <row r="27" spans="2:16" ht="21.6" thickBot="1" x14ac:dyDescent="0.35">
      <c r="B27" t="str" cm="1">
        <f t="array" ref="B27">IF(ISNUMBER(SEARCH("total",C27)),"",MAX(IFERROR(C$5:C27*1,"")))</f>
        <v/>
      </c>
      <c r="C27" s="31" t="s">
        <v>2</v>
      </c>
      <c r="D27" s="32"/>
      <c r="E27" s="32"/>
      <c r="F27" s="32"/>
      <c r="G27" s="7">
        <f>SUM(G22,G23,G24,G25,G26)</f>
        <v>66004</v>
      </c>
      <c r="H27" s="7">
        <f>SUM(H22,H23,H24,H25,H26)</f>
        <v>52039</v>
      </c>
      <c r="K27" s="26"/>
      <c r="L27" s="26"/>
      <c r="M27" s="26"/>
      <c r="N27" s="26"/>
    </row>
    <row r="28" spans="2:16" ht="15" thickBot="1" x14ac:dyDescent="0.35">
      <c r="B28" cm="1">
        <f t="array" ref="B28">IF(ISNUMBER(SEARCH("total",C28)),"",MAX(IFERROR(C$5:C28*1,"")))</f>
        <v>107</v>
      </c>
      <c r="C28" s="33" t="s">
        <v>9</v>
      </c>
      <c r="D28" s="9" t="s">
        <v>18</v>
      </c>
      <c r="E28" s="9" t="s">
        <v>30</v>
      </c>
      <c r="F28" s="10">
        <v>45660</v>
      </c>
      <c r="G28" s="11">
        <v>2267</v>
      </c>
      <c r="H28" s="11">
        <v>2002</v>
      </c>
      <c r="K28" s="26"/>
      <c r="L28" s="26"/>
      <c r="M28" s="26"/>
      <c r="N28" s="26"/>
    </row>
    <row r="29" spans="2:16" ht="15" thickBot="1" x14ac:dyDescent="0.35">
      <c r="B29" cm="1">
        <f t="array" ref="B29">IF(ISNUMBER(SEARCH("total",C29)),"",MAX(IFERROR(C$5:C29*1,"")))</f>
        <v>107</v>
      </c>
      <c r="C29" s="33"/>
      <c r="D29" s="15" t="s">
        <v>19</v>
      </c>
      <c r="E29" s="15" t="s">
        <v>36</v>
      </c>
      <c r="F29" s="16">
        <v>45682</v>
      </c>
      <c r="G29" s="17">
        <v>4863</v>
      </c>
      <c r="H29" s="17">
        <v>4135</v>
      </c>
      <c r="K29" s="26"/>
      <c r="L29" s="26"/>
      <c r="M29" s="26"/>
      <c r="N29" s="26"/>
    </row>
    <row r="30" spans="2:16" ht="15" thickBot="1" x14ac:dyDescent="0.35">
      <c r="B30" cm="1">
        <f t="array" ref="B30">IF(ISNUMBER(SEARCH("total",C30)),"",MAX(IFERROR(C$5:C30*1,"")))</f>
        <v>107</v>
      </c>
      <c r="C30" s="33"/>
      <c r="D30" s="12" t="s">
        <v>20</v>
      </c>
      <c r="E30" s="12" t="s">
        <v>3</v>
      </c>
      <c r="F30" s="13">
        <v>45708</v>
      </c>
      <c r="G30" s="14">
        <v>28461</v>
      </c>
      <c r="H30" s="14">
        <v>23645</v>
      </c>
      <c r="K30" s="26"/>
      <c r="L30" s="26"/>
      <c r="M30" s="26"/>
      <c r="N30" s="26"/>
    </row>
    <row r="31" spans="2:16" ht="21.6" thickBot="1" x14ac:dyDescent="0.35">
      <c r="B31" t="str" cm="1">
        <f t="array" ref="B31">IF(ISNUMBER(SEARCH("total",C31)),"",MAX(IFERROR(C$5:C31*1,"")))</f>
        <v/>
      </c>
      <c r="C31" s="31" t="s">
        <v>2</v>
      </c>
      <c r="D31" s="32"/>
      <c r="E31" s="32"/>
      <c r="F31" s="32"/>
      <c r="G31" s="7">
        <f>SUM(G28,G29,G30)</f>
        <v>35591</v>
      </c>
      <c r="H31" s="7">
        <f>SUM(H28,H29,H30)</f>
        <v>29782</v>
      </c>
    </row>
    <row r="32" spans="2:16" ht="15" thickBot="1" x14ac:dyDescent="0.35">
      <c r="B32" cm="1">
        <f t="array" ref="B32">IF(ISNUMBER(SEARCH("total",C32)),"",MAX(IFERROR(C$5:C32*1,"")))</f>
        <v>108</v>
      </c>
      <c r="C32" s="33" t="s">
        <v>10</v>
      </c>
      <c r="D32" s="9" t="s">
        <v>21</v>
      </c>
      <c r="E32" s="9" t="s">
        <v>38</v>
      </c>
      <c r="F32" s="10">
        <v>45626</v>
      </c>
      <c r="G32" s="11">
        <v>2358</v>
      </c>
      <c r="H32" s="11">
        <v>2080</v>
      </c>
    </row>
    <row r="33" spans="2:8" ht="15" thickBot="1" x14ac:dyDescent="0.35">
      <c r="B33" cm="1">
        <f t="array" ref="B33">IF(ISNUMBER(SEARCH("total",C33)),"",MAX(IFERROR(C$5:C33*1,"")))</f>
        <v>108</v>
      </c>
      <c r="C33" s="33"/>
      <c r="D33" s="15" t="s">
        <v>18</v>
      </c>
      <c r="E33" s="15" t="s">
        <v>30</v>
      </c>
      <c r="F33" s="16">
        <v>45660</v>
      </c>
      <c r="G33" s="17">
        <v>4535</v>
      </c>
      <c r="H33" s="17">
        <v>4004</v>
      </c>
    </row>
    <row r="34" spans="2:8" ht="15" thickBot="1" x14ac:dyDescent="0.35">
      <c r="B34" cm="1">
        <f t="array" ref="B34">IF(ISNUMBER(SEARCH("total",C34)),"",MAX(IFERROR(C$5:C34*1,"")))</f>
        <v>108</v>
      </c>
      <c r="C34" s="33"/>
      <c r="D34" s="15" t="s">
        <v>21</v>
      </c>
      <c r="E34" s="15" t="s">
        <v>38</v>
      </c>
      <c r="F34" s="16">
        <v>45672</v>
      </c>
      <c r="G34" s="17">
        <v>6907</v>
      </c>
      <c r="H34" s="17">
        <v>6101</v>
      </c>
    </row>
    <row r="35" spans="2:8" ht="15" thickBot="1" x14ac:dyDescent="0.35">
      <c r="B35" cm="1">
        <f t="array" ref="B35">IF(ISNUMBER(SEARCH("total",C35)),"",MAX(IFERROR(C$5:C35*1,"")))</f>
        <v>108</v>
      </c>
      <c r="C35" s="33"/>
      <c r="D35" s="15" t="s">
        <v>19</v>
      </c>
      <c r="E35" s="15" t="s">
        <v>36</v>
      </c>
      <c r="F35" s="16">
        <v>45682</v>
      </c>
      <c r="G35" s="17">
        <v>5507</v>
      </c>
      <c r="H35" s="17">
        <v>4682</v>
      </c>
    </row>
    <row r="36" spans="2:8" ht="15" thickBot="1" x14ac:dyDescent="0.35">
      <c r="B36" cm="1">
        <f t="array" ref="B36">IF(ISNUMBER(SEARCH("total",C36)),"",MAX(IFERROR(C$5:C36*1,"")))</f>
        <v>108</v>
      </c>
      <c r="C36" s="33"/>
      <c r="D36" s="12" t="s">
        <v>21</v>
      </c>
      <c r="E36" s="12" t="s">
        <v>37</v>
      </c>
      <c r="F36" s="13">
        <v>45732</v>
      </c>
      <c r="G36" s="14">
        <v>11756</v>
      </c>
      <c r="H36" s="14">
        <v>10366</v>
      </c>
    </row>
    <row r="37" spans="2:8" ht="21.6" thickBot="1" x14ac:dyDescent="0.35">
      <c r="B37" t="str" cm="1">
        <f t="array" ref="B37">IF(ISNUMBER(SEARCH("total",C37)),"",MAX(IFERROR(C$5:C37*1,"")))</f>
        <v/>
      </c>
      <c r="C37" s="31" t="s">
        <v>2</v>
      </c>
      <c r="D37" s="32"/>
      <c r="E37" s="32"/>
      <c r="F37" s="32"/>
      <c r="G37" s="7">
        <f>SUM(G32,G33,G34,G35,G36)</f>
        <v>31063</v>
      </c>
      <c r="H37" s="7">
        <f>SUM(H32,H33,H34,H35,H36)</f>
        <v>27233</v>
      </c>
    </row>
    <row r="38" spans="2:8" ht="15" thickBot="1" x14ac:dyDescent="0.35">
      <c r="B38" cm="1">
        <f t="array" ref="B38">IF(ISNUMBER(SEARCH("total",C38)),"",MAX(IFERROR(C$5:C38*1,"")))</f>
        <v>109</v>
      </c>
      <c r="C38" s="33" t="s">
        <v>11</v>
      </c>
      <c r="D38" s="9" t="s">
        <v>18</v>
      </c>
      <c r="E38" s="9" t="s">
        <v>36</v>
      </c>
      <c r="F38" s="10">
        <v>45660</v>
      </c>
      <c r="G38" s="11">
        <v>974</v>
      </c>
      <c r="H38" s="11">
        <v>860</v>
      </c>
    </row>
    <row r="39" spans="2:8" ht="15" thickBot="1" x14ac:dyDescent="0.35">
      <c r="B39" cm="1">
        <f t="array" ref="B39">IF(ISNUMBER(SEARCH("total",C39)),"",MAX(IFERROR(C$5:C39*1,"")))</f>
        <v>109</v>
      </c>
      <c r="C39" s="33"/>
      <c r="D39" s="15" t="s">
        <v>22</v>
      </c>
      <c r="E39" s="15" t="s">
        <v>4</v>
      </c>
      <c r="F39" s="16">
        <v>45670</v>
      </c>
      <c r="G39" s="17">
        <v>2056</v>
      </c>
      <c r="H39" s="17">
        <v>1635</v>
      </c>
    </row>
    <row r="40" spans="2:8" ht="15" thickBot="1" x14ac:dyDescent="0.35">
      <c r="B40" cm="1">
        <f t="array" ref="B40">IF(ISNUMBER(SEARCH("total",C40)),"",MAX(IFERROR(C$5:C40*1,"")))</f>
        <v>109</v>
      </c>
      <c r="C40" s="33"/>
      <c r="D40" s="15" t="s">
        <v>23</v>
      </c>
      <c r="E40" s="15" t="s">
        <v>39</v>
      </c>
      <c r="F40" s="16">
        <v>45677</v>
      </c>
      <c r="G40" s="17">
        <v>3899</v>
      </c>
      <c r="H40" s="17">
        <v>3198</v>
      </c>
    </row>
    <row r="41" spans="2:8" ht="15" thickBot="1" x14ac:dyDescent="0.35">
      <c r="B41" cm="1">
        <f t="array" ref="B41">IF(ISNUMBER(SEARCH("total",C41)),"",MAX(IFERROR(C$5:C41*1,"")))</f>
        <v>109</v>
      </c>
      <c r="C41" s="33"/>
      <c r="D41" s="15" t="s">
        <v>19</v>
      </c>
      <c r="E41" s="15" t="s">
        <v>36</v>
      </c>
      <c r="F41" s="16">
        <v>45682</v>
      </c>
      <c r="G41" s="17">
        <v>4094</v>
      </c>
      <c r="H41" s="17">
        <v>3481</v>
      </c>
    </row>
    <row r="42" spans="2:8" ht="15" thickBot="1" x14ac:dyDescent="0.35">
      <c r="B42" cm="1">
        <f t="array" ref="B42">IF(ISNUMBER(SEARCH("total",C42)),"",MAX(IFERROR(C$5:C42*1,"")))</f>
        <v>109</v>
      </c>
      <c r="C42" s="33"/>
      <c r="D42" s="15" t="s">
        <v>23</v>
      </c>
      <c r="E42" s="15" t="s">
        <v>40</v>
      </c>
      <c r="F42" s="16">
        <v>45696</v>
      </c>
      <c r="G42" s="17">
        <v>15615</v>
      </c>
      <c r="H42" s="17">
        <v>12809</v>
      </c>
    </row>
    <row r="43" spans="2:8" ht="15" thickBot="1" x14ac:dyDescent="0.35">
      <c r="B43" cm="1">
        <f t="array" ref="B43">IF(ISNUMBER(SEARCH("total",C43)),"",MAX(IFERROR(C$5:C43*1,"")))</f>
        <v>109</v>
      </c>
      <c r="C43" s="33"/>
      <c r="D43" s="12" t="s">
        <v>14</v>
      </c>
      <c r="E43" s="12" t="s">
        <v>26</v>
      </c>
      <c r="F43" s="13">
        <v>45734</v>
      </c>
      <c r="G43" s="14">
        <v>18371</v>
      </c>
      <c r="H43" s="14">
        <v>15209</v>
      </c>
    </row>
    <row r="44" spans="2:8" ht="21.6" thickBot="1" x14ac:dyDescent="0.35">
      <c r="B44" t="str" cm="1">
        <f t="array" ref="B44">IF(ISNUMBER(SEARCH("total",C44)),"",MAX(IFERROR(C$5:C44*1,"")))</f>
        <v/>
      </c>
      <c r="C44" s="31" t="s">
        <v>2</v>
      </c>
      <c r="D44" s="32"/>
      <c r="E44" s="32"/>
      <c r="F44" s="32"/>
      <c r="G44" s="7">
        <f>SUM(G38,G39,G40,G41,G42,G43)</f>
        <v>45009</v>
      </c>
      <c r="H44" s="7">
        <f>SUM(H38,H39,H40,H41,H42,H43)</f>
        <v>37192</v>
      </c>
    </row>
    <row r="45" spans="2:8" ht="21.6" thickBot="1" x14ac:dyDescent="0.35">
      <c r="B45" cm="1">
        <f t="array" ref="B45">IF(ISNUMBER(SEARCH("total",C45)),"",MAX(IFERROR(C$5:C45*1,"")))</f>
        <v>110</v>
      </c>
      <c r="C45" s="3" t="s">
        <v>12</v>
      </c>
      <c r="D45" s="5" t="s">
        <v>21</v>
      </c>
      <c r="E45" s="5" t="s">
        <v>37</v>
      </c>
      <c r="F45" s="6">
        <v>45732</v>
      </c>
      <c r="G45" s="4">
        <v>72107</v>
      </c>
      <c r="H45" s="4">
        <v>63584</v>
      </c>
    </row>
    <row r="46" spans="2:8" ht="21.6" thickBot="1" x14ac:dyDescent="0.35">
      <c r="B46" t="str" cm="1">
        <f t="array" ref="B46">IF(ISNUMBER(SEARCH("total",C46)),"",MAX(IFERROR(C$5:C46*1,"")))</f>
        <v/>
      </c>
      <c r="C46" s="31" t="s">
        <v>2</v>
      </c>
      <c r="D46" s="32"/>
      <c r="E46" s="32"/>
      <c r="F46" s="32"/>
      <c r="G46" s="7">
        <f>SUM(G45)</f>
        <v>72107</v>
      </c>
      <c r="H46" s="7">
        <f>SUM(H45)</f>
        <v>63584</v>
      </c>
    </row>
    <row r="47" spans="2:8" ht="15" thickBot="1" x14ac:dyDescent="0.35">
      <c r="B47" cm="1">
        <f t="array" ref="B47">IF(ISNUMBER(SEARCH("total",C47)),"",MAX(IFERROR(C$5:C47*1,"")))</f>
        <v>111</v>
      </c>
      <c r="C47" s="33" t="s">
        <v>13</v>
      </c>
      <c r="D47" s="9" t="s">
        <v>15</v>
      </c>
      <c r="E47" s="9" t="s">
        <v>27</v>
      </c>
      <c r="F47" s="10">
        <v>45673</v>
      </c>
      <c r="G47" s="11">
        <v>1369</v>
      </c>
      <c r="H47" s="11">
        <v>1207</v>
      </c>
    </row>
    <row r="48" spans="2:8" ht="15" thickBot="1" x14ac:dyDescent="0.35">
      <c r="B48" cm="1">
        <f t="array" ref="B48">IF(ISNUMBER(SEARCH("total",C48)),"",MAX(IFERROR(C$5:C48*1,"")))</f>
        <v>111</v>
      </c>
      <c r="C48" s="33"/>
      <c r="D48" s="15" t="s">
        <v>15</v>
      </c>
      <c r="E48" s="15" t="s">
        <v>28</v>
      </c>
      <c r="F48" s="16">
        <v>45689</v>
      </c>
      <c r="G48" s="17">
        <v>1205</v>
      </c>
      <c r="H48" s="17">
        <v>1061</v>
      </c>
    </row>
    <row r="49" spans="2:8" ht="15" thickBot="1" x14ac:dyDescent="0.35">
      <c r="B49" cm="1">
        <f t="array" ref="B49">IF(ISNUMBER(SEARCH("total",C49)),"",MAX(IFERROR(C$5:C49*1,"")))</f>
        <v>111</v>
      </c>
      <c r="C49" s="33"/>
      <c r="D49" s="15" t="s">
        <v>15</v>
      </c>
      <c r="E49" s="15" t="s">
        <v>29</v>
      </c>
      <c r="F49" s="16">
        <v>45701</v>
      </c>
      <c r="G49" s="17">
        <v>8162</v>
      </c>
      <c r="H49" s="17">
        <v>7169</v>
      </c>
    </row>
    <row r="50" spans="2:8" ht="15" thickBot="1" x14ac:dyDescent="0.35">
      <c r="B50" cm="1">
        <f t="array" ref="B50">IF(ISNUMBER(SEARCH("total",C50)),"",MAX(IFERROR(C$5:C50*1,"")))</f>
        <v>111</v>
      </c>
      <c r="C50" s="33"/>
      <c r="D50" s="12" t="s">
        <v>15</v>
      </c>
      <c r="E50" s="12" t="s">
        <v>30</v>
      </c>
      <c r="F50" s="13">
        <v>45719</v>
      </c>
      <c r="G50" s="14">
        <v>51789</v>
      </c>
      <c r="H50" s="14">
        <v>45745</v>
      </c>
    </row>
    <row r="51" spans="2:8" ht="21.6" thickBot="1" x14ac:dyDescent="0.35">
      <c r="B51" t="str" cm="1">
        <f t="array" ref="B51">IF(ISNUMBER(SEARCH("total",C51)),"",MAX(IFERROR(C$5:C51*1,"")))</f>
        <v/>
      </c>
      <c r="C51" s="31" t="s">
        <v>2</v>
      </c>
      <c r="D51" s="32"/>
      <c r="E51" s="32"/>
      <c r="F51" s="32"/>
      <c r="G51" s="7">
        <f>SUM(G47,G48,G49,G50)</f>
        <v>62525</v>
      </c>
      <c r="H51" s="7">
        <f>SUM(H47,H48,H49,H50)</f>
        <v>55182</v>
      </c>
    </row>
    <row r="52" spans="2:8" ht="21.6" thickBot="1" x14ac:dyDescent="0.35">
      <c r="B52" t="str" cm="1">
        <f t="array" ref="B52">IF(ISNUMBER(SEARCH("total",C52)),"",MAX(IFERROR(C$5:C52*1,"")))</f>
        <v/>
      </c>
      <c r="C52" s="36" t="s">
        <v>47</v>
      </c>
      <c r="D52" s="37"/>
      <c r="E52" s="37"/>
      <c r="F52" s="38"/>
      <c r="G52" s="8">
        <f>SUM(G12,G18,G21,G27,G31,G37,G44,G46,G51)</f>
        <v>546638</v>
      </c>
      <c r="H52" s="8">
        <f>SUM(H12,H18,H21,H27,H31,H37,H44,H46,H51)</f>
        <v>459129</v>
      </c>
    </row>
  </sheetData>
  <mergeCells count="37">
    <mergeCell ref="K7:L7"/>
    <mergeCell ref="M7:N7"/>
    <mergeCell ref="O7:P7"/>
    <mergeCell ref="K8:L8"/>
    <mergeCell ref="M8:N8"/>
    <mergeCell ref="O8:P8"/>
    <mergeCell ref="K6:L6"/>
    <mergeCell ref="M6:N6"/>
    <mergeCell ref="O6:P6"/>
    <mergeCell ref="K5:L5"/>
    <mergeCell ref="M5:N5"/>
    <mergeCell ref="O5:P5"/>
    <mergeCell ref="C52:F52"/>
    <mergeCell ref="C44:F44"/>
    <mergeCell ref="C46:F46"/>
    <mergeCell ref="C47:C50"/>
    <mergeCell ref="C51:F51"/>
    <mergeCell ref="C31:F31"/>
    <mergeCell ref="C32:C36"/>
    <mergeCell ref="C37:F37"/>
    <mergeCell ref="C38:C43"/>
    <mergeCell ref="C21:F21"/>
    <mergeCell ref="C22:C26"/>
    <mergeCell ref="C27:F27"/>
    <mergeCell ref="C28:C30"/>
    <mergeCell ref="C13:C17"/>
    <mergeCell ref="C18:F18"/>
    <mergeCell ref="C19:C20"/>
    <mergeCell ref="C6:F6"/>
    <mergeCell ref="C9:F9"/>
    <mergeCell ref="C10:C11"/>
    <mergeCell ref="C8:F8"/>
    <mergeCell ref="C3:C4"/>
    <mergeCell ref="D3:D4"/>
    <mergeCell ref="E3:E4"/>
    <mergeCell ref="F3:F4"/>
    <mergeCell ref="C12:F1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ExxonMobil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Couyere, Guillaume</dc:creator>
  <cp:lastModifiedBy>koch gilles</cp:lastModifiedBy>
  <dcterms:created xsi:type="dcterms:W3CDTF">2025-03-21T08:57:25Z</dcterms:created>
  <dcterms:modified xsi:type="dcterms:W3CDTF">2025-03-21T12:07:14Z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-2103419719</vt:i4>
  </property>
  <property fmtid="{D5CDD505-2E9C-101B-9397-08002B2CF9AE}" pid="3" name="_NewReviewCycle">
    <vt:lpwstr/>
  </property>
  <property fmtid="{D5CDD505-2E9C-101B-9397-08002B2CF9AE}" pid="4" name="_EmailSubject">
    <vt:lpwstr>doc </vt:lpwstr>
  </property>
  <property fmtid="{D5CDD505-2E9C-101B-9397-08002B2CF9AE}" pid="5" name="_AuthorEmail">
    <vt:lpwstr>guillaume.couyere@exxonmobil.com</vt:lpwstr>
  </property>
  <property fmtid="{D5CDD505-2E9C-101B-9397-08002B2CF9AE}" pid="6" name="_AuthorEmailDisplayName">
    <vt:lpwstr>Couyere, Guillaume</vt:lpwstr>
  </property>
  <property fmtid="{D5CDD505-2E9C-101B-9397-08002B2CF9AE}" pid="7" name="_ReviewingToolsShownOnce">
    <vt:lpwstr/>
  </property>
</Properties>
</file>