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728CBABB-A5D9-4D4B-85C0-6E12FA0033B4}" xr6:coauthVersionLast="47" xr6:coauthVersionMax="47" xr10:uidLastSave="{00000000-0000-0000-0000-000000000000}"/>
  <bookViews>
    <workbookView xWindow="0" yWindow="0" windowWidth="23040" windowHeight="12360" xr2:uid="{5C985310-9C74-4C71-BED5-071CF3E34D44}"/>
  </bookViews>
  <sheets>
    <sheet name="TEST 1 (2)" sheetId="1" r:id="rId1"/>
  </sheets>
  <definedNames>
    <definedName name="SALARIES">#REF!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2" i="1" l="1"/>
  <c r="Q11" i="1"/>
  <c r="R11" i="1"/>
  <c r="P11" i="1"/>
  <c r="T8" i="1" a="1"/>
  <c r="T8" i="1" s="1"/>
  <c r="T9" i="1" a="1"/>
  <c r="T9" i="1"/>
  <c r="T10" i="1" a="1"/>
  <c r="T10" i="1" s="1"/>
  <c r="T11" i="1" a="1"/>
  <c r="T11" i="1" s="1"/>
  <c r="T7" i="1" a="1"/>
  <c r="T7" i="1" s="1"/>
  <c r="J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2" i="1"/>
  <c r="O21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B7" i="1"/>
  <c r="B8" i="1" s="1"/>
  <c r="A7" i="1"/>
  <c r="A1" i="1"/>
  <c r="I7" i="1" l="1"/>
  <c r="B9" i="1"/>
  <c r="I8" i="1"/>
  <c r="A8" i="1"/>
  <c r="J7" i="1"/>
  <c r="N29" i="1" s="1" a="1"/>
  <c r="N29" i="1" s="1"/>
  <c r="H7" i="1"/>
  <c r="H8" i="1" l="1"/>
  <c r="J8" i="1"/>
  <c r="B10" i="1"/>
  <c r="I9" i="1"/>
  <c r="A9" i="1"/>
  <c r="H9" i="1" l="1"/>
  <c r="J9" i="1" s="1"/>
  <c r="B11" i="1"/>
  <c r="I10" i="1"/>
  <c r="A10" i="1"/>
  <c r="H10" i="1" l="1"/>
  <c r="J10" i="1"/>
  <c r="B12" i="1"/>
  <c r="I11" i="1"/>
  <c r="A11" i="1"/>
  <c r="N7" i="1"/>
  <c r="O7" i="1" l="1"/>
  <c r="Q7" i="1"/>
  <c r="J11" i="1"/>
  <c r="H11" i="1"/>
  <c r="I12" i="1"/>
  <c r="A12" i="1"/>
  <c r="B13" i="1"/>
  <c r="H12" i="1" l="1"/>
  <c r="J12" i="1"/>
  <c r="I13" i="1"/>
  <c r="A13" i="1"/>
  <c r="B14" i="1"/>
  <c r="R7" i="1"/>
  <c r="I14" i="1" l="1"/>
  <c r="A14" i="1"/>
  <c r="B15" i="1"/>
  <c r="H13" i="1"/>
  <c r="J13" i="1"/>
  <c r="I15" i="1" l="1"/>
  <c r="A15" i="1"/>
  <c r="B16" i="1"/>
  <c r="H14" i="1"/>
  <c r="J14" i="1"/>
  <c r="I16" i="1" l="1"/>
  <c r="A16" i="1"/>
  <c r="B17" i="1"/>
  <c r="H15" i="1"/>
  <c r="J15" i="1"/>
  <c r="H16" i="1" l="1"/>
  <c r="J16" i="1" s="1"/>
  <c r="B18" i="1"/>
  <c r="I17" i="1"/>
  <c r="A17" i="1"/>
  <c r="H17" i="1" l="1"/>
  <c r="J17" i="1"/>
  <c r="B19" i="1"/>
  <c r="I18" i="1"/>
  <c r="A18" i="1"/>
  <c r="J18" i="1" l="1"/>
  <c r="H18" i="1"/>
  <c r="B20" i="1"/>
  <c r="I19" i="1"/>
  <c r="A19" i="1"/>
  <c r="J19" i="1" l="1"/>
  <c r="H19" i="1"/>
  <c r="B21" i="1"/>
  <c r="I20" i="1"/>
  <c r="A20" i="1"/>
  <c r="J20" i="1" l="1"/>
  <c r="H20" i="1"/>
  <c r="B22" i="1"/>
  <c r="I21" i="1"/>
  <c r="A21" i="1"/>
  <c r="J21" i="1" l="1"/>
  <c r="H21" i="1"/>
  <c r="I22" i="1"/>
  <c r="A22" i="1"/>
  <c r="B23" i="1"/>
  <c r="J22" i="1" l="1"/>
  <c r="H22" i="1"/>
  <c r="B24" i="1"/>
  <c r="A23" i="1"/>
  <c r="I23" i="1"/>
  <c r="H23" i="1" l="1"/>
  <c r="J23" i="1" s="1"/>
  <c r="B25" i="1"/>
  <c r="I24" i="1"/>
  <c r="A24" i="1"/>
  <c r="J24" i="1" l="1"/>
  <c r="H24" i="1"/>
  <c r="B26" i="1"/>
  <c r="I25" i="1"/>
  <c r="A25" i="1"/>
  <c r="J25" i="1" l="1"/>
  <c r="H25" i="1"/>
  <c r="B27" i="1"/>
  <c r="I26" i="1"/>
  <c r="A26" i="1"/>
  <c r="J26" i="1" l="1"/>
  <c r="H26" i="1"/>
  <c r="B28" i="1"/>
  <c r="I27" i="1"/>
  <c r="A27" i="1"/>
  <c r="J27" i="1" l="1"/>
  <c r="H27" i="1"/>
  <c r="I28" i="1"/>
  <c r="A28" i="1"/>
  <c r="B29" i="1"/>
  <c r="H28" i="1" l="1"/>
  <c r="J28" i="1"/>
  <c r="I29" i="1"/>
  <c r="A29" i="1"/>
  <c r="B30" i="1"/>
  <c r="H29" i="1" l="1"/>
  <c r="J29" i="1"/>
  <c r="I30" i="1"/>
  <c r="A30" i="1"/>
  <c r="B31" i="1"/>
  <c r="H30" i="1" l="1"/>
  <c r="J30" i="1" s="1"/>
  <c r="I31" i="1"/>
  <c r="A31" i="1"/>
  <c r="B32" i="1"/>
  <c r="J31" i="1" l="1"/>
  <c r="H31" i="1"/>
  <c r="I32" i="1"/>
  <c r="A32" i="1"/>
  <c r="B33" i="1"/>
  <c r="J32" i="1" l="1"/>
  <c r="H32" i="1"/>
  <c r="I33" i="1"/>
  <c r="A33" i="1"/>
  <c r="B34" i="1"/>
  <c r="J33" i="1" l="1"/>
  <c r="H33" i="1"/>
  <c r="I34" i="1"/>
  <c r="A34" i="1"/>
  <c r="B35" i="1"/>
  <c r="J34" i="1" l="1"/>
  <c r="H34" i="1"/>
  <c r="I35" i="1"/>
  <c r="A35" i="1"/>
  <c r="B36" i="1"/>
  <c r="J35" i="1" l="1"/>
  <c r="H35" i="1"/>
  <c r="I36" i="1"/>
  <c r="A36" i="1"/>
  <c r="B37" i="1"/>
  <c r="H36" i="1" l="1"/>
  <c r="J36" i="1" s="1"/>
  <c r="I37" i="1"/>
  <c r="A37" i="1"/>
  <c r="J37" i="1" l="1"/>
  <c r="H37" i="1"/>
  <c r="J39" i="1" l="1"/>
  <c r="N10" i="1"/>
  <c r="N11" i="1"/>
  <c r="N8" i="1"/>
  <c r="N9" i="1"/>
  <c r="Q8" i="1" l="1"/>
  <c r="O8" i="1"/>
  <c r="N12" i="1"/>
  <c r="O17" i="1" s="1"/>
  <c r="Q10" i="1"/>
  <c r="O10" i="1"/>
  <c r="O9" i="1"/>
  <c r="Q9" i="1"/>
  <c r="O11" i="1"/>
  <c r="R10" i="1" l="1"/>
  <c r="R9" i="1"/>
  <c r="R8" i="1"/>
  <c r="Q12" i="1"/>
  <c r="R12" i="1" l="1"/>
  <c r="O24" i="1" s="1"/>
  <c r="O25" i="1"/>
  <c r="O27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Maison</author>
    <author>Dorothée</author>
  </authors>
  <commentList>
    <comment ref="D6" authorId="0" shapeId="0" xr:uid="{5A55C7B7-46F7-48CD-9C5C-03DC6993CF8E}">
      <text>
        <r>
          <rPr>
            <b/>
            <sz val="9"/>
            <color rgb="FF000000"/>
            <rFont val="Tahoma"/>
            <family val="2"/>
          </rPr>
          <t>Saisir l'heure d'arrivée</t>
        </r>
      </text>
    </comment>
    <comment ref="E6" authorId="0" shapeId="0" xr:uid="{35C4CC0B-B3E0-4B8E-8B11-8F9BCA8603B0}">
      <text>
        <r>
          <rPr>
            <b/>
            <sz val="9"/>
            <color indexed="81"/>
            <rFont val="Tahoma"/>
            <family val="2"/>
          </rPr>
          <t>Saisir l'heure de départ le soir</t>
        </r>
      </text>
    </comment>
    <comment ref="F6" authorId="0" shapeId="0" xr:uid="{8A38711A-8910-4253-BBD6-83A459F0CA17}">
      <text>
        <r>
          <rPr>
            <b/>
            <sz val="9"/>
            <color indexed="81"/>
            <rFont val="Tahoma"/>
            <family val="2"/>
          </rPr>
          <t xml:space="preserve">Temps de pause sur la journée.
</t>
        </r>
      </text>
    </comment>
    <comment ref="R6" authorId="1" shapeId="0" xr:uid="{8CFF37F7-C19E-49B1-AEA0-AD14136A55C0}">
      <text>
        <r>
          <rPr>
            <sz val="9"/>
            <color indexed="81"/>
            <rFont val="Tahoma"/>
            <family val="2"/>
          </rPr>
          <t>50 % sur les suivantes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<sst xmlns="http://schemas.openxmlformats.org/spreadsheetml/2006/main" count="41" uniqueCount="32">
  <si>
    <t>Calcul heures supplémentaires</t>
  </si>
  <si>
    <t>Jour</t>
  </si>
  <si>
    <t>Mois</t>
  </si>
  <si>
    <t>Année</t>
  </si>
  <si>
    <t>Base H /sem</t>
  </si>
  <si>
    <t>Date</t>
  </si>
  <si>
    <t>motif</t>
  </si>
  <si>
    <t>Arrivée</t>
  </si>
  <si>
    <t>Départ</t>
  </si>
  <si>
    <t>Pause</t>
  </si>
  <si>
    <t>Total H</t>
  </si>
  <si>
    <t>No Semaine</t>
  </si>
  <si>
    <t>Total H  semaine</t>
  </si>
  <si>
    <t>Heures travaillées / semaine</t>
  </si>
  <si>
    <t>Heures normales</t>
  </si>
  <si>
    <t>Nb heures sup 25 %</t>
  </si>
  <si>
    <t>Nb heures supp 50 %</t>
  </si>
  <si>
    <t>TT</t>
  </si>
  <si>
    <t>Semaine</t>
  </si>
  <si>
    <t>REPOS</t>
  </si>
  <si>
    <t>TOTAL MOIS</t>
  </si>
  <si>
    <t xml:space="preserve">Attention, ces formats sont au format Heures ! </t>
  </si>
  <si>
    <t>Calcul montant mensuel</t>
  </si>
  <si>
    <t>Nombre d'heures travaillées</t>
  </si>
  <si>
    <t>Taux horaire normal brut :</t>
  </si>
  <si>
    <t>Taux horaire majoré à</t>
  </si>
  <si>
    <t>Salaire de base</t>
  </si>
  <si>
    <t>Montant heure supplémentaire 25%</t>
  </si>
  <si>
    <t>Montant heures supplémentaires 50%</t>
  </si>
  <si>
    <t>Salaire heures supplémentaires</t>
  </si>
  <si>
    <t>Total</t>
  </si>
  <si>
    <t>recup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</si>
</sst>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[hh]:mm"/>
    <numFmt numFmtId="166" formatCode="h:mm;@"/>
    <numFmt numFmtId="167" formatCode="[hh]\,mm"/>
    <numFmt numFmtId="169" formatCode="[$-F400]h:mm:ss\ AM/PM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1"/>
      <color rgb="FF44546A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rgb="FF000000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5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1">
    <xf numFmtId="0" fontId="0" fillId="0" borderId="0" xfId="0"/>
    <xf numFmtId="0" fontId="0" fillId="0" borderId="0" xfId="0" applyAlignment="1">
      <alignment horizontal="center"/>
    </xf>
    <xf numFmtId="0" fontId="7" fillId="3" borderId="0" xfId="0" applyFont="1" applyFill="1"/>
    <xf numFmtId="0" fontId="0" fillId="3" borderId="0" xfId="0" applyFill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5" fillId="2" borderId="1" xfId="0" applyFont="1" applyFill="1" applyBorder="1"/>
    <xf numFmtId="165" fontId="2" fillId="4" borderId="3" xfId="1" applyNumberFormat="1" applyFont="1" applyFill="1" applyBorder="1" applyAlignment="1">
      <alignment vertical="center"/>
    </xf>
    <xf numFmtId="165" fontId="8" fillId="4" borderId="0" xfId="1" applyNumberFormat="1" applyFont="1" applyFill="1" applyBorder="1" applyAlignment="1">
      <alignment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66" fontId="8" fillId="4" borderId="0" xfId="1" applyNumberFormat="1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 wrapText="1"/>
    </xf>
    <xf numFmtId="0" fontId="10" fillId="6" borderId="7" xfId="0" applyFont="1" applyFill="1" applyBorder="1" applyAlignment="1">
      <alignment horizontal="center" vertical="center" wrapText="1"/>
    </xf>
    <xf numFmtId="0" fontId="10" fillId="7" borderId="7" xfId="0" applyFont="1" applyFill="1" applyBorder="1" applyAlignment="1">
      <alignment horizontal="center" vertical="center" wrapText="1"/>
    </xf>
    <xf numFmtId="14" fontId="4" fillId="8" borderId="8" xfId="0" applyNumberFormat="1" applyFont="1" applyFill="1" applyBorder="1" applyAlignment="1">
      <alignment horizontal="center" vertical="center"/>
    </xf>
    <xf numFmtId="14" fontId="9" fillId="8" borderId="0" xfId="0" applyNumberFormat="1" applyFont="1" applyFill="1"/>
    <xf numFmtId="14" fontId="4" fillId="9" borderId="0" xfId="0" applyNumberFormat="1" applyFont="1" applyFill="1" applyAlignment="1">
      <alignment horizontal="center" vertical="center"/>
    </xf>
    <xf numFmtId="165" fontId="0" fillId="0" borderId="0" xfId="0" applyNumberFormat="1"/>
    <xf numFmtId="165" fontId="0" fillId="10" borderId="0" xfId="0" applyNumberFormat="1" applyFill="1"/>
    <xf numFmtId="165" fontId="4" fillId="0" borderId="9" xfId="0" applyNumberFormat="1" applyFont="1" applyBorder="1"/>
    <xf numFmtId="0" fontId="0" fillId="0" borderId="10" xfId="0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165" fontId="0" fillId="0" borderId="7" xfId="1" applyNumberFormat="1" applyFont="1" applyFill="1" applyBorder="1" applyAlignment="1">
      <alignment horizontal="right" vertical="center"/>
    </xf>
    <xf numFmtId="167" fontId="0" fillId="0" borderId="0" xfId="0" applyNumberFormat="1"/>
    <xf numFmtId="165" fontId="4" fillId="11" borderId="9" xfId="0" applyNumberFormat="1" applyFont="1" applyFill="1" applyBorder="1"/>
    <xf numFmtId="0" fontId="0" fillId="0" borderId="12" xfId="0" applyBorder="1" applyAlignment="1">
      <alignment horizontal="right" vertical="center"/>
    </xf>
    <xf numFmtId="0" fontId="0" fillId="0" borderId="13" xfId="0" applyBorder="1" applyAlignment="1">
      <alignment horizontal="center"/>
    </xf>
    <xf numFmtId="0" fontId="4" fillId="12" borderId="10" xfId="0" applyFont="1" applyFill="1" applyBorder="1" applyAlignment="1">
      <alignment horizontal="right" vertical="center"/>
    </xf>
    <xf numFmtId="0" fontId="4" fillId="12" borderId="11" xfId="0" applyFont="1" applyFill="1" applyBorder="1" applyAlignment="1">
      <alignment horizontal="center" vertical="center"/>
    </xf>
    <xf numFmtId="165" fontId="4" fillId="12" borderId="7" xfId="1" applyNumberFormat="1" applyFont="1" applyFill="1" applyBorder="1" applyAlignment="1">
      <alignment horizontal="right" vertical="center"/>
    </xf>
    <xf numFmtId="165" fontId="4" fillId="6" borderId="7" xfId="1" applyNumberFormat="1" applyFont="1" applyFill="1" applyBorder="1" applyAlignment="1">
      <alignment horizontal="right" vertical="center"/>
    </xf>
    <xf numFmtId="0" fontId="11" fillId="0" borderId="0" xfId="0" applyFont="1"/>
    <xf numFmtId="165" fontId="1" fillId="0" borderId="0" xfId="1" applyNumberFormat="1" applyFont="1" applyFill="1"/>
    <xf numFmtId="0" fontId="0" fillId="0" borderId="10" xfId="0" applyBorder="1" applyAlignment="1">
      <alignment horizontal="left"/>
    </xf>
    <xf numFmtId="0" fontId="0" fillId="0" borderId="14" xfId="0" applyBorder="1" applyAlignment="1">
      <alignment horizontal="center"/>
    </xf>
    <xf numFmtId="0" fontId="0" fillId="0" borderId="14" xfId="0" applyBorder="1"/>
    <xf numFmtId="164" fontId="4" fillId="13" borderId="11" xfId="1" applyFont="1" applyFill="1" applyBorder="1"/>
    <xf numFmtId="164" fontId="4" fillId="13" borderId="0" xfId="1" applyFont="1" applyFill="1" applyBorder="1"/>
    <xf numFmtId="0" fontId="0" fillId="6" borderId="0" xfId="0" applyFill="1" applyAlignment="1">
      <alignment horizontal="left"/>
    </xf>
    <xf numFmtId="0" fontId="0" fillId="6" borderId="0" xfId="0" applyFill="1" applyAlignment="1">
      <alignment horizontal="center"/>
    </xf>
    <xf numFmtId="9" fontId="4" fillId="6" borderId="0" xfId="0" applyNumberFormat="1" applyFont="1" applyFill="1" applyAlignment="1">
      <alignment horizontal="left"/>
    </xf>
    <xf numFmtId="164" fontId="1" fillId="0" borderId="0" xfId="1" applyFont="1" applyFill="1"/>
    <xf numFmtId="0" fontId="0" fillId="7" borderId="0" xfId="0" applyFill="1" applyAlignment="1">
      <alignment horizontal="left"/>
    </xf>
    <xf numFmtId="0" fontId="0" fillId="7" borderId="0" xfId="0" applyFill="1" applyAlignment="1">
      <alignment horizontal="right"/>
    </xf>
    <xf numFmtId="9" fontId="4" fillId="7" borderId="0" xfId="0" applyNumberFormat="1" applyFont="1" applyFill="1" applyAlignment="1">
      <alignment horizontal="left"/>
    </xf>
    <xf numFmtId="0" fontId="0" fillId="0" borderId="12" xfId="0" applyBorder="1"/>
    <xf numFmtId="0" fontId="0" fillId="0" borderId="15" xfId="0" applyBorder="1"/>
    <xf numFmtId="44" fontId="1" fillId="0" borderId="13" xfId="2" applyFont="1" applyFill="1" applyBorder="1"/>
    <xf numFmtId="44" fontId="1" fillId="0" borderId="0" xfId="2" applyFont="1" applyFill="1" applyBorder="1"/>
    <xf numFmtId="0" fontId="0" fillId="0" borderId="16" xfId="0" applyBorder="1" applyAlignment="1">
      <alignment horizontal="left"/>
    </xf>
    <xf numFmtId="0" fontId="0" fillId="0" borderId="0" xfId="0" applyAlignment="1">
      <alignment horizontal="left" wrapText="1"/>
    </xf>
    <xf numFmtId="44" fontId="1" fillId="0" borderId="17" xfId="2" applyFont="1" applyFill="1" applyBorder="1"/>
    <xf numFmtId="0" fontId="0" fillId="0" borderId="16" xfId="0" applyBorder="1"/>
    <xf numFmtId="44" fontId="1" fillId="0" borderId="17" xfId="2" applyFont="1" applyFill="1" applyBorder="1" applyAlignment="1">
      <alignment horizontal="left" indent="3"/>
    </xf>
    <xf numFmtId="44" fontId="1" fillId="0" borderId="0" xfId="2" applyFont="1" applyFill="1" applyBorder="1" applyAlignment="1">
      <alignment horizontal="left" indent="3"/>
    </xf>
    <xf numFmtId="0" fontId="4" fillId="11" borderId="10" xfId="0" applyFont="1" applyFill="1" applyBorder="1" applyAlignment="1">
      <alignment horizontal="left"/>
    </xf>
    <xf numFmtId="0" fontId="4" fillId="11" borderId="14" xfId="0" applyFont="1" applyFill="1" applyBorder="1" applyAlignment="1">
      <alignment horizontal="left"/>
    </xf>
    <xf numFmtId="0" fontId="4" fillId="11" borderId="14" xfId="0" applyFont="1" applyFill="1" applyBorder="1"/>
    <xf numFmtId="44" fontId="4" fillId="11" borderId="11" xfId="2" applyFont="1" applyFill="1" applyBorder="1"/>
    <xf numFmtId="44" fontId="4" fillId="11" borderId="0" xfId="2" applyFont="1" applyFill="1" applyBorder="1"/>
    <xf numFmtId="14" fontId="4" fillId="8" borderId="4" xfId="0" applyNumberFormat="1" applyFont="1" applyFill="1" applyBorder="1" applyAlignment="1">
      <alignment horizontal="center" vertical="center"/>
    </xf>
    <xf numFmtId="14" fontId="9" fillId="8" borderId="5" xfId="0" applyNumberFormat="1" applyFont="1" applyFill="1" applyBorder="1"/>
    <xf numFmtId="14" fontId="4" fillId="9" borderId="5" xfId="0" applyNumberFormat="1" applyFont="1" applyFill="1" applyBorder="1" applyAlignment="1">
      <alignment horizontal="center" vertical="center"/>
    </xf>
    <xf numFmtId="165" fontId="0" fillId="0" borderId="5" xfId="0" applyNumberFormat="1" applyBorder="1"/>
    <xf numFmtId="165" fontId="0" fillId="10" borderId="5" xfId="0" applyNumberFormat="1" applyFill="1" applyBorder="1"/>
    <xf numFmtId="0" fontId="0" fillId="0" borderId="5" xfId="0" applyBorder="1"/>
    <xf numFmtId="165" fontId="4" fillId="0" borderId="6" xfId="0" applyNumberFormat="1" applyFont="1" applyBorder="1"/>
    <xf numFmtId="0" fontId="4" fillId="11" borderId="18" xfId="0" applyFont="1" applyFill="1" applyBorder="1"/>
    <xf numFmtId="0" fontId="0" fillId="11" borderId="19" xfId="0" applyFill="1" applyBorder="1"/>
    <xf numFmtId="0" fontId="4" fillId="11" borderId="19" xfId="0" applyFont="1" applyFill="1" applyBorder="1"/>
    <xf numFmtId="165" fontId="12" fillId="11" borderId="18" xfId="0" applyNumberFormat="1" applyFont="1" applyFill="1" applyBorder="1" applyAlignment="1">
      <alignment vertical="center"/>
    </xf>
    <xf numFmtId="165" fontId="13" fillId="11" borderId="20" xfId="0" applyNumberFormat="1" applyFont="1" applyFill="1" applyBorder="1" applyAlignment="1">
      <alignment vertical="center"/>
    </xf>
    <xf numFmtId="0" fontId="6" fillId="2" borderId="0" xfId="0" applyFont="1" applyFill="1" applyAlignment="1">
      <alignment horizontal="center" vertical="center"/>
    </xf>
    <xf numFmtId="169" fontId="0" fillId="0" borderId="7" xfId="0" applyNumberFormat="1" applyBorder="1" applyAlignment="1">
      <alignment horizontal="center" vertical="center"/>
    </xf>
    <xf numFmtId="46" fontId="0" fillId="14" borderId="0" xfId="0" applyNumberFormat="1" applyFill="1"/>
  </cellXfs>
  <cellStyles count="3">
    <cellStyle name="Milliers" xfId="1" builtinId="3"/>
    <cellStyle name="Monétaire" xfId="2" builtinId="4"/>
    <cellStyle name="Normal" xfId="0" builtinId="0"/>
  </cellStyles>
  <dxfs count="4"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627184</xdr:colOff>
      <xdr:row>5</xdr:row>
      <xdr:rowOff>386862</xdr:rowOff>
    </xdr:from>
    <xdr:to>
      <xdr:col>22</xdr:col>
      <xdr:colOff>0</xdr:colOff>
      <xdr:row>11</xdr:row>
      <xdr:rowOff>164123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21A53AB-4B69-8BBA-44EC-D81AFD518AC9}"/>
            </a:ext>
          </a:extLst>
        </xdr:cNvPr>
        <xdr:cNvSpPr txBox="1"/>
      </xdr:nvSpPr>
      <xdr:spPr>
        <a:xfrm>
          <a:off x="12303369" y="1477108"/>
          <a:ext cx="2602523" cy="1260230"/>
        </a:xfrm>
        <a:prstGeom prst="rect">
          <a:avLst/>
        </a:prstGeom>
        <a:solidFill>
          <a:schemeClr val="lt1">
            <a:alpha val="42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658F4-D945-4447-B520-5F2877995804}">
  <sheetPr>
    <tabColor rgb="FFFFFF00"/>
  </sheetPr>
  <dimension ref="A1:W39"/>
  <sheetViews>
    <sheetView tabSelected="1" topLeftCell="F1" zoomScale="130" zoomScaleNormal="130" workbookViewId="0">
      <selection activeCell="L4" sqref="L4"/>
    </sheetView>
  </sheetViews>
  <sheetFormatPr baseColWidth="10" defaultColWidth="11.44140625" defaultRowHeight="14.4" outlineLevelCol="1" x14ac:dyDescent="0.3"/>
  <cols>
    <col min="4" max="4" width="7.44140625" bestFit="1" customWidth="1"/>
    <col min="5" max="5" width="8.44140625" customWidth="1"/>
    <col min="6" max="6" width="8.6640625" customWidth="1"/>
    <col min="7" max="7" width="9" customWidth="1"/>
    <col min="8" max="8" width="11.44140625" hidden="1" customWidth="1" outlineLevel="1"/>
    <col min="9" max="9" width="3.5546875" customWidth="1" outlineLevel="1"/>
    <col min="10" max="10" width="8.88671875" customWidth="1"/>
    <col min="11" max="11" width="8" customWidth="1"/>
    <col min="12" max="12" width="14.109375" customWidth="1"/>
    <col min="13" max="13" width="4.33203125" style="1" customWidth="1"/>
    <col min="14" max="14" width="15.88671875" customWidth="1"/>
    <col min="15" max="15" width="12.33203125" bestFit="1" customWidth="1"/>
    <col min="16" max="16" width="12.33203125" customWidth="1"/>
    <col min="17" max="17" width="11.44140625" customWidth="1"/>
    <col min="19" max="19" width="11.109375" customWidth="1"/>
    <col min="21" max="21" width="13.109375" customWidth="1"/>
  </cols>
  <sheetData>
    <row r="1" spans="1:23" ht="25.8" x14ac:dyDescent="0.5">
      <c r="A1" s="78" t="str">
        <f>"Pointage mensuel"</f>
        <v>Pointage mensuel</v>
      </c>
      <c r="B1" s="78"/>
      <c r="C1" s="78"/>
      <c r="D1" s="78"/>
      <c r="E1" s="78"/>
      <c r="F1" s="78"/>
      <c r="G1" s="78"/>
      <c r="H1" s="78"/>
      <c r="I1" s="78"/>
      <c r="J1" s="78"/>
      <c r="N1" s="2" t="s">
        <v>0</v>
      </c>
      <c r="O1" s="2"/>
      <c r="P1" s="2"/>
      <c r="Q1" s="2"/>
      <c r="R1" s="3"/>
    </row>
    <row r="2" spans="1:23" ht="15" thickBot="1" x14ac:dyDescent="0.35">
      <c r="U2" s="80">
        <v>1.4583333333333333</v>
      </c>
      <c r="V2" s="80">
        <v>1.625</v>
      </c>
      <c r="W2" s="80">
        <v>1.8333333333333333</v>
      </c>
    </row>
    <row r="3" spans="1:23" x14ac:dyDescent="0.3">
      <c r="E3" s="4" t="s">
        <v>1</v>
      </c>
      <c r="F3" s="5" t="s">
        <v>2</v>
      </c>
      <c r="G3" s="6" t="s">
        <v>3</v>
      </c>
      <c r="N3" s="7" t="s">
        <v>4</v>
      </c>
      <c r="O3" s="8">
        <v>1.4583333333333333</v>
      </c>
      <c r="P3" s="9"/>
    </row>
    <row r="4" spans="1:23" ht="15" thickBot="1" x14ac:dyDescent="0.35">
      <c r="E4" s="10">
        <v>1</v>
      </c>
      <c r="F4" s="11">
        <v>11</v>
      </c>
      <c r="G4" s="12">
        <v>2024</v>
      </c>
      <c r="P4" s="13"/>
    </row>
    <row r="5" spans="1:23" ht="15" thickBot="1" x14ac:dyDescent="0.35"/>
    <row r="6" spans="1:23" ht="45" customHeight="1" x14ac:dyDescent="0.3">
      <c r="A6" s="4" t="s">
        <v>1</v>
      </c>
      <c r="B6" s="5" t="s">
        <v>5</v>
      </c>
      <c r="C6" s="5" t="s">
        <v>6</v>
      </c>
      <c r="D6" s="5" t="s">
        <v>7</v>
      </c>
      <c r="E6" s="5" t="s">
        <v>8</v>
      </c>
      <c r="F6" s="5" t="s">
        <v>9</v>
      </c>
      <c r="G6" s="5" t="s">
        <v>10</v>
      </c>
      <c r="H6" s="5"/>
      <c r="I6" s="14" t="s">
        <v>11</v>
      </c>
      <c r="J6" s="15" t="s">
        <v>12</v>
      </c>
      <c r="N6" s="16" t="s">
        <v>13</v>
      </c>
      <c r="O6" s="16" t="s">
        <v>14</v>
      </c>
      <c r="P6" s="17" t="s">
        <v>31</v>
      </c>
      <c r="Q6" s="18" t="s">
        <v>15</v>
      </c>
      <c r="R6" s="19" t="s">
        <v>16</v>
      </c>
    </row>
    <row r="7" spans="1:23" x14ac:dyDescent="0.3">
      <c r="A7" s="20" t="str">
        <f>TEXT(B7,"jjj")</f>
        <v>ven</v>
      </c>
      <c r="B7" s="21">
        <f>DATE(G4,F4,E4)</f>
        <v>45597</v>
      </c>
      <c r="C7" s="22" t="s">
        <v>17</v>
      </c>
      <c r="D7" s="23">
        <v>0</v>
      </c>
      <c r="E7" s="23">
        <v>0</v>
      </c>
      <c r="F7" s="23">
        <v>0</v>
      </c>
      <c r="G7" s="24">
        <f>E7-D7-F7</f>
        <v>0</v>
      </c>
      <c r="H7" s="23">
        <f t="shared" ref="H7:H37" si="0">IFERROR(IF(A7="lun",G7,G7+H6),"")</f>
        <v>0</v>
      </c>
      <c r="I7">
        <f>IFERROR(WEEKNUM(B7,1),"")</f>
        <v>44</v>
      </c>
      <c r="J7" s="25" t="str">
        <f t="shared" ref="J7:J35" si="1">IF(A7="dim",H7,"")</f>
        <v/>
      </c>
      <c r="L7" s="26" t="s">
        <v>18</v>
      </c>
      <c r="M7" s="27">
        <v>1</v>
      </c>
      <c r="N7" s="28">
        <f>IFERROR(VLOOKUP($I$7+M7,$I$6:$J$37,2,FALSE),"")</f>
        <v>0</v>
      </c>
      <c r="O7" s="28">
        <f>IF(N7&lt;&gt;"",$O$3,"")</f>
        <v>1.4583333333333333</v>
      </c>
      <c r="P7" s="28"/>
      <c r="Q7" s="28">
        <f>IFERROR(IF(N7&lt;$O$3,0,N7-O7),"")</f>
        <v>0</v>
      </c>
      <c r="R7" s="28">
        <f t="shared" ref="R7:R10" si="2">IFERROR(IF(Q7&lt;=$O$4,Q7,IF(Q7&lt;&gt;"",$O$4,"")),"")</f>
        <v>0</v>
      </c>
      <c r="T7" s="79" cm="1">
        <f t="array" ref="T7">IF(N7=0,0,N7-U$2:W$2)</f>
        <v>0</v>
      </c>
      <c r="U7" s="79"/>
      <c r="V7" s="79"/>
    </row>
    <row r="8" spans="1:23" x14ac:dyDescent="0.3">
      <c r="A8" s="20" t="str">
        <f>TEXT(B8,"jjj")</f>
        <v>sam</v>
      </c>
      <c r="B8" s="21">
        <f>IFERROR(IF(B7+1&lt;=EOMONTH($B$7,0),B7+1,""),"")</f>
        <v>45598</v>
      </c>
      <c r="C8" s="22" t="s">
        <v>19</v>
      </c>
      <c r="D8" s="23">
        <v>0</v>
      </c>
      <c r="E8" s="23">
        <v>0</v>
      </c>
      <c r="F8" s="23">
        <v>0</v>
      </c>
      <c r="G8" s="24">
        <f>E8-D8-F8</f>
        <v>0</v>
      </c>
      <c r="H8" s="23">
        <f t="shared" si="0"/>
        <v>0</v>
      </c>
      <c r="I8">
        <f t="shared" ref="I8:I37" si="3">IFERROR(WEEKNUM(B8,1),"")</f>
        <v>44</v>
      </c>
      <c r="J8" s="25" t="str">
        <f t="shared" si="1"/>
        <v/>
      </c>
      <c r="L8" s="26" t="s">
        <v>18</v>
      </c>
      <c r="M8" s="27">
        <v>2</v>
      </c>
      <c r="N8" s="28">
        <f>IFERROR(VLOOKUP($I$7+M8,$I$6:$J$37,2,FALSE),"")</f>
        <v>0</v>
      </c>
      <c r="O8" s="28">
        <f t="shared" ref="O8:O11" si="4">IF(N8&lt;&gt;"",$O$3,"")</f>
        <v>1.4583333333333333</v>
      </c>
      <c r="P8" s="28"/>
      <c r="Q8" s="28">
        <f>IFERROR(IF(N8&lt;$O$3,0,N8-O8),"")</f>
        <v>0</v>
      </c>
      <c r="R8" s="28">
        <f t="shared" si="2"/>
        <v>0</v>
      </c>
      <c r="T8" s="79" cm="1">
        <f t="array" ref="T8">IF(N8=0,0,N8-U$2:W$2)</f>
        <v>0</v>
      </c>
      <c r="U8" s="79"/>
      <c r="V8" s="79"/>
    </row>
    <row r="9" spans="1:23" x14ac:dyDescent="0.3">
      <c r="A9" s="20" t="str">
        <f t="shared" ref="A9:A37" si="5">TEXT(B9,"jjj")</f>
        <v>dim</v>
      </c>
      <c r="B9" s="21">
        <f t="shared" ref="B9:B37" si="6">IFERROR(IF(B8+1&lt;=EOMONTH($B$7,0),B8+1,""),"")</f>
        <v>45599</v>
      </c>
      <c r="C9" s="22" t="s">
        <v>19</v>
      </c>
      <c r="D9" s="23">
        <v>0</v>
      </c>
      <c r="E9" s="23">
        <v>0</v>
      </c>
      <c r="F9" s="23">
        <v>0</v>
      </c>
      <c r="G9" s="24">
        <f t="shared" ref="G9:G37" si="7">E9-D9-F9</f>
        <v>0</v>
      </c>
      <c r="H9" s="23">
        <f t="shared" si="0"/>
        <v>0</v>
      </c>
      <c r="I9">
        <f t="shared" si="3"/>
        <v>45</v>
      </c>
      <c r="J9" s="30">
        <f t="shared" si="1"/>
        <v>0</v>
      </c>
      <c r="L9" s="26" t="s">
        <v>18</v>
      </c>
      <c r="M9" s="27">
        <v>3</v>
      </c>
      <c r="N9" s="28">
        <f>IFERROR(VLOOKUP($I$7+M9,$I$6:$J$37,2,FALSE),"")</f>
        <v>0</v>
      </c>
      <c r="O9" s="28">
        <f t="shared" si="4"/>
        <v>1.4583333333333333</v>
      </c>
      <c r="P9" s="28"/>
      <c r="Q9" s="28">
        <f>IFERROR(IF(N9&lt;$O$3,0,N9-O9),"")</f>
        <v>0</v>
      </c>
      <c r="R9" s="28">
        <f t="shared" si="2"/>
        <v>0</v>
      </c>
      <c r="T9" s="79" cm="1">
        <f t="array" ref="T9">IF(N9=0,0,N9-U$2:W$2)</f>
        <v>0</v>
      </c>
      <c r="U9" s="79"/>
      <c r="V9" s="79"/>
    </row>
    <row r="10" spans="1:23" x14ac:dyDescent="0.3">
      <c r="A10" s="20" t="str">
        <f t="shared" si="5"/>
        <v>lun</v>
      </c>
      <c r="B10" s="21">
        <f t="shared" si="6"/>
        <v>45600</v>
      </c>
      <c r="C10" s="22" t="s">
        <v>17</v>
      </c>
      <c r="D10" s="23">
        <v>0</v>
      </c>
      <c r="E10" s="23">
        <v>0</v>
      </c>
      <c r="F10" s="23">
        <v>0</v>
      </c>
      <c r="G10" s="24">
        <f t="shared" si="7"/>
        <v>0</v>
      </c>
      <c r="H10" s="23">
        <f t="shared" si="0"/>
        <v>0</v>
      </c>
      <c r="I10">
        <f t="shared" si="3"/>
        <v>45</v>
      </c>
      <c r="J10" s="25" t="str">
        <f t="shared" si="1"/>
        <v/>
      </c>
      <c r="L10" s="26" t="s">
        <v>18</v>
      </c>
      <c r="M10" s="27">
        <v>4</v>
      </c>
      <c r="N10" s="28">
        <f>IFERROR(VLOOKUP($I$7+M10,$I$6:$J$37,2,FALSE),"")</f>
        <v>0</v>
      </c>
      <c r="O10" s="28">
        <f t="shared" si="4"/>
        <v>1.4583333333333333</v>
      </c>
      <c r="P10" s="28"/>
      <c r="Q10" s="28">
        <f>IFERROR(IF(N10&lt;$O$3,0,N10-O10),"")</f>
        <v>0</v>
      </c>
      <c r="R10" s="28">
        <f t="shared" si="2"/>
        <v>0</v>
      </c>
      <c r="T10" s="79" cm="1">
        <f t="array" ref="T10">IF(N10=0,0,N10-U$2:W$2)</f>
        <v>0</v>
      </c>
      <c r="U10" s="79"/>
      <c r="V10" s="79"/>
    </row>
    <row r="11" spans="1:23" x14ac:dyDescent="0.3">
      <c r="A11" s="20" t="str">
        <f t="shared" si="5"/>
        <v>mar</v>
      </c>
      <c r="B11" s="21">
        <f t="shared" si="6"/>
        <v>45601</v>
      </c>
      <c r="C11" s="22" t="s">
        <v>17</v>
      </c>
      <c r="D11" s="23">
        <v>0</v>
      </c>
      <c r="E11" s="23">
        <v>0</v>
      </c>
      <c r="F11" s="23">
        <v>0</v>
      </c>
      <c r="G11" s="24">
        <f t="shared" si="7"/>
        <v>0</v>
      </c>
      <c r="H11" s="23">
        <f t="shared" si="0"/>
        <v>0</v>
      </c>
      <c r="I11">
        <f t="shared" si="3"/>
        <v>45</v>
      </c>
      <c r="J11" s="25" t="str">
        <f t="shared" si="1"/>
        <v/>
      </c>
      <c r="L11" s="31" t="s">
        <v>18</v>
      </c>
      <c r="M11" s="32">
        <v>5</v>
      </c>
      <c r="N11" s="28">
        <f>IFERROR(VLOOKUP($I$7+M11,$I$6:$J$37,2,FALSE),_xlfn.XLOOKUP($I$7+M11-1,$I$7:$I$37,J7:J37,"",0,-1))</f>
        <v>1.9319444444444445</v>
      </c>
      <c r="O11" s="28">
        <f t="shared" si="4"/>
        <v>1.4583333333333333</v>
      </c>
      <c r="P11" s="28">
        <f>T11-U11</f>
        <v>0.16666666666666674</v>
      </c>
      <c r="Q11" s="28">
        <f t="shared" ref="Q11:R11" si="8">U11-V11</f>
        <v>0.20833333333333326</v>
      </c>
      <c r="R11" s="28">
        <f t="shared" si="8"/>
        <v>9.8611111111111205E-2</v>
      </c>
      <c r="T11" s="79" cm="1">
        <f t="array" ref="T11:V11">IF(N11=0,0,N11-U$2:W$2)</f>
        <v>0.4736111111111112</v>
      </c>
      <c r="U11" s="79">
        <v>0.30694444444444446</v>
      </c>
      <c r="V11" s="79">
        <v>9.8611111111111205E-2</v>
      </c>
    </row>
    <row r="12" spans="1:23" x14ac:dyDescent="0.3">
      <c r="A12" s="20" t="str">
        <f t="shared" si="5"/>
        <v>mer</v>
      </c>
      <c r="B12" s="21">
        <f t="shared" si="6"/>
        <v>45602</v>
      </c>
      <c r="C12" s="22"/>
      <c r="D12" s="23">
        <v>0</v>
      </c>
      <c r="E12" s="23">
        <v>0</v>
      </c>
      <c r="F12" s="23">
        <v>0</v>
      </c>
      <c r="G12" s="24">
        <f t="shared" si="7"/>
        <v>0</v>
      </c>
      <c r="H12" s="23">
        <f t="shared" si="0"/>
        <v>0</v>
      </c>
      <c r="I12">
        <f t="shared" si="3"/>
        <v>45</v>
      </c>
      <c r="J12" s="25" t="str">
        <f t="shared" si="1"/>
        <v/>
      </c>
      <c r="L12" s="33" t="s">
        <v>20</v>
      </c>
      <c r="M12" s="34"/>
      <c r="N12" s="35">
        <f>SUM(N7:N10)</f>
        <v>0</v>
      </c>
      <c r="O12" s="35"/>
      <c r="P12" s="35">
        <f>SUM(P7:P11)</f>
        <v>0.16666666666666674</v>
      </c>
      <c r="Q12" s="35">
        <f>SUM(Q7:Q11)</f>
        <v>0.20833333333333326</v>
      </c>
      <c r="R12" s="36">
        <f>SUM(R7:R11)</f>
        <v>9.8611111111111205E-2</v>
      </c>
      <c r="T12" s="23"/>
      <c r="U12" s="29"/>
    </row>
    <row r="13" spans="1:23" x14ac:dyDescent="0.3">
      <c r="A13" s="20" t="str">
        <f t="shared" si="5"/>
        <v>jeu</v>
      </c>
      <c r="B13" s="21">
        <f t="shared" si="6"/>
        <v>45603</v>
      </c>
      <c r="C13" s="22"/>
      <c r="D13" s="23">
        <v>0</v>
      </c>
      <c r="E13" s="23">
        <v>0</v>
      </c>
      <c r="F13" s="23">
        <v>0</v>
      </c>
      <c r="G13" s="24">
        <f t="shared" si="7"/>
        <v>0</v>
      </c>
      <c r="H13" s="23">
        <f t="shared" si="0"/>
        <v>0</v>
      </c>
      <c r="I13">
        <f t="shared" si="3"/>
        <v>45</v>
      </c>
      <c r="J13" s="25" t="str">
        <f t="shared" si="1"/>
        <v/>
      </c>
      <c r="N13" s="37" t="s">
        <v>21</v>
      </c>
    </row>
    <row r="14" spans="1:23" x14ac:dyDescent="0.3">
      <c r="A14" s="20" t="str">
        <f t="shared" si="5"/>
        <v>ven</v>
      </c>
      <c r="B14" s="21">
        <f t="shared" si="6"/>
        <v>45604</v>
      </c>
      <c r="C14" s="22"/>
      <c r="D14" s="23">
        <v>0</v>
      </c>
      <c r="E14" s="23">
        <v>0</v>
      </c>
      <c r="F14" s="23">
        <v>0</v>
      </c>
      <c r="G14" s="24">
        <f t="shared" si="7"/>
        <v>0</v>
      </c>
      <c r="H14" s="23">
        <f t="shared" si="0"/>
        <v>0</v>
      </c>
      <c r="I14">
        <f t="shared" si="3"/>
        <v>45</v>
      </c>
      <c r="J14" s="25" t="str">
        <f t="shared" si="1"/>
        <v/>
      </c>
    </row>
    <row r="15" spans="1:23" ht="25.5" customHeight="1" x14ac:dyDescent="0.5">
      <c r="A15" s="20" t="str">
        <f t="shared" si="5"/>
        <v>sam</v>
      </c>
      <c r="B15" s="21">
        <f t="shared" si="6"/>
        <v>45605</v>
      </c>
      <c r="C15" s="22"/>
      <c r="D15" s="23">
        <v>0</v>
      </c>
      <c r="E15" s="23">
        <v>0</v>
      </c>
      <c r="F15" s="23">
        <v>0</v>
      </c>
      <c r="G15" s="24">
        <f t="shared" si="7"/>
        <v>0</v>
      </c>
      <c r="H15" s="23">
        <f t="shared" si="0"/>
        <v>0</v>
      </c>
      <c r="I15">
        <f t="shared" si="3"/>
        <v>45</v>
      </c>
      <c r="J15" s="25" t="str">
        <f t="shared" si="1"/>
        <v/>
      </c>
      <c r="N15" s="2" t="s">
        <v>22</v>
      </c>
      <c r="O15" s="3"/>
      <c r="P15" s="3"/>
      <c r="Q15" s="3"/>
      <c r="R15" s="3"/>
    </row>
    <row r="16" spans="1:23" x14ac:dyDescent="0.3">
      <c r="A16" s="20" t="str">
        <f t="shared" si="5"/>
        <v>dim</v>
      </c>
      <c r="B16" s="21">
        <f t="shared" si="6"/>
        <v>45606</v>
      </c>
      <c r="C16" s="22"/>
      <c r="D16" s="23">
        <v>0</v>
      </c>
      <c r="E16" s="23">
        <v>0</v>
      </c>
      <c r="F16" s="23">
        <v>0</v>
      </c>
      <c r="G16" s="24">
        <f t="shared" si="7"/>
        <v>0</v>
      </c>
      <c r="H16" s="23">
        <f t="shared" si="0"/>
        <v>0</v>
      </c>
      <c r="I16">
        <f t="shared" si="3"/>
        <v>46</v>
      </c>
      <c r="J16" s="25">
        <f t="shared" si="1"/>
        <v>0</v>
      </c>
    </row>
    <row r="17" spans="1:16" x14ac:dyDescent="0.3">
      <c r="A17" s="20" t="str">
        <f t="shared" si="5"/>
        <v>lun</v>
      </c>
      <c r="B17" s="21">
        <f t="shared" si="6"/>
        <v>45607</v>
      </c>
      <c r="C17" s="22"/>
      <c r="D17" s="23">
        <v>0</v>
      </c>
      <c r="E17" s="23">
        <v>0</v>
      </c>
      <c r="F17" s="23">
        <v>0</v>
      </c>
      <c r="G17" s="24">
        <f t="shared" si="7"/>
        <v>0</v>
      </c>
      <c r="H17" s="23">
        <f t="shared" si="0"/>
        <v>0</v>
      </c>
      <c r="I17">
        <f t="shared" si="3"/>
        <v>46</v>
      </c>
      <c r="J17" s="25" t="str">
        <f t="shared" si="1"/>
        <v/>
      </c>
      <c r="L17" t="s">
        <v>23</v>
      </c>
      <c r="M17"/>
      <c r="O17" s="38">
        <f>N12</f>
        <v>0</v>
      </c>
      <c r="P17" s="38"/>
    </row>
    <row r="18" spans="1:16" x14ac:dyDescent="0.3">
      <c r="A18" s="20" t="str">
        <f t="shared" si="5"/>
        <v>mar</v>
      </c>
      <c r="B18" s="21">
        <f t="shared" si="6"/>
        <v>45608</v>
      </c>
      <c r="C18" s="22"/>
      <c r="D18" s="23">
        <v>0</v>
      </c>
      <c r="E18" s="23">
        <v>0</v>
      </c>
      <c r="F18" s="23">
        <v>0</v>
      </c>
      <c r="G18" s="24">
        <f t="shared" si="7"/>
        <v>0</v>
      </c>
      <c r="H18" s="23">
        <f t="shared" si="0"/>
        <v>0</v>
      </c>
      <c r="I18">
        <f t="shared" si="3"/>
        <v>46</v>
      </c>
      <c r="J18" s="25" t="str">
        <f t="shared" si="1"/>
        <v/>
      </c>
      <c r="M18"/>
    </row>
    <row r="19" spans="1:16" x14ac:dyDescent="0.3">
      <c r="A19" s="20" t="str">
        <f t="shared" si="5"/>
        <v>mer</v>
      </c>
      <c r="B19" s="21">
        <f t="shared" si="6"/>
        <v>45609</v>
      </c>
      <c r="C19" s="22"/>
      <c r="D19" s="23">
        <v>0</v>
      </c>
      <c r="E19" s="23">
        <v>0</v>
      </c>
      <c r="F19" s="23">
        <v>0</v>
      </c>
      <c r="G19" s="24">
        <f t="shared" si="7"/>
        <v>0</v>
      </c>
      <c r="H19" s="23">
        <f t="shared" si="0"/>
        <v>0</v>
      </c>
      <c r="I19">
        <f t="shared" si="3"/>
        <v>46</v>
      </c>
      <c r="J19" s="25" t="str">
        <f t="shared" si="1"/>
        <v/>
      </c>
      <c r="L19" s="39" t="s">
        <v>24</v>
      </c>
      <c r="M19" s="40"/>
      <c r="N19" s="41"/>
      <c r="O19" s="42">
        <v>15.5</v>
      </c>
      <c r="P19" s="43"/>
    </row>
    <row r="20" spans="1:16" x14ac:dyDescent="0.3">
      <c r="A20" s="20" t="str">
        <f t="shared" si="5"/>
        <v>jeu</v>
      </c>
      <c r="B20" s="21">
        <f t="shared" si="6"/>
        <v>45610</v>
      </c>
      <c r="C20" s="22"/>
      <c r="D20" s="23">
        <v>0</v>
      </c>
      <c r="E20" s="23">
        <v>0</v>
      </c>
      <c r="F20" s="23">
        <v>0</v>
      </c>
      <c r="G20" s="24">
        <f t="shared" si="7"/>
        <v>0</v>
      </c>
      <c r="H20" s="23">
        <f t="shared" si="0"/>
        <v>0</v>
      </c>
      <c r="I20">
        <f t="shared" si="3"/>
        <v>46</v>
      </c>
      <c r="J20" s="25" t="str">
        <f t="shared" si="1"/>
        <v/>
      </c>
      <c r="L20" s="44" t="s">
        <v>25</v>
      </c>
      <c r="M20" s="45"/>
      <c r="N20" s="46">
        <v>0.25</v>
      </c>
      <c r="O20" s="47">
        <v>17.18</v>
      </c>
      <c r="P20" s="47"/>
    </row>
    <row r="21" spans="1:16" x14ac:dyDescent="0.3">
      <c r="A21" s="20" t="str">
        <f t="shared" si="5"/>
        <v>ven</v>
      </c>
      <c r="B21" s="21">
        <f t="shared" si="6"/>
        <v>45611</v>
      </c>
      <c r="C21" s="22"/>
      <c r="D21" s="23">
        <v>0</v>
      </c>
      <c r="E21" s="23">
        <v>0</v>
      </c>
      <c r="F21" s="23">
        <v>0</v>
      </c>
      <c r="G21" s="24">
        <f t="shared" si="7"/>
        <v>0</v>
      </c>
      <c r="H21" s="23">
        <f t="shared" si="0"/>
        <v>0</v>
      </c>
      <c r="I21">
        <f t="shared" si="3"/>
        <v>46</v>
      </c>
      <c r="J21" s="25" t="str">
        <f t="shared" si="1"/>
        <v/>
      </c>
      <c r="L21" s="48" t="s">
        <v>25</v>
      </c>
      <c r="M21" s="49"/>
      <c r="N21" s="50">
        <v>0.5</v>
      </c>
      <c r="O21" s="47">
        <f>O19*(1+N21)</f>
        <v>23.25</v>
      </c>
      <c r="P21" s="47"/>
    </row>
    <row r="22" spans="1:16" x14ac:dyDescent="0.3">
      <c r="A22" s="20" t="str">
        <f t="shared" si="5"/>
        <v>sam</v>
      </c>
      <c r="B22" s="21">
        <f t="shared" si="6"/>
        <v>45612</v>
      </c>
      <c r="C22" s="22"/>
      <c r="D22" s="23">
        <v>0</v>
      </c>
      <c r="E22" s="23">
        <v>0</v>
      </c>
      <c r="F22" s="23">
        <v>0</v>
      </c>
      <c r="G22" s="24">
        <f t="shared" si="7"/>
        <v>0</v>
      </c>
      <c r="H22" s="23">
        <f t="shared" si="0"/>
        <v>0</v>
      </c>
      <c r="I22">
        <f t="shared" si="3"/>
        <v>46</v>
      </c>
      <c r="J22" s="25" t="str">
        <f t="shared" si="1"/>
        <v/>
      </c>
    </row>
    <row r="23" spans="1:16" x14ac:dyDescent="0.3">
      <c r="A23" s="20" t="str">
        <f t="shared" si="5"/>
        <v>dim</v>
      </c>
      <c r="B23" s="21">
        <f t="shared" si="6"/>
        <v>45613</v>
      </c>
      <c r="C23" s="22"/>
      <c r="D23" s="23">
        <v>0</v>
      </c>
      <c r="E23" s="23">
        <v>0</v>
      </c>
      <c r="F23" s="23">
        <v>0</v>
      </c>
      <c r="G23" s="24">
        <v>0</v>
      </c>
      <c r="H23" s="23">
        <f t="shared" si="0"/>
        <v>0</v>
      </c>
      <c r="I23">
        <f t="shared" si="3"/>
        <v>47</v>
      </c>
      <c r="J23" s="25">
        <f t="shared" si="1"/>
        <v>0</v>
      </c>
      <c r="L23" s="39" t="s">
        <v>26</v>
      </c>
      <c r="M23" s="40"/>
      <c r="N23" s="41"/>
      <c r="O23" s="42">
        <v>2605.69</v>
      </c>
      <c r="P23" s="43"/>
    </row>
    <row r="24" spans="1:16" x14ac:dyDescent="0.3">
      <c r="A24" s="20" t="str">
        <f t="shared" si="5"/>
        <v>lun</v>
      </c>
      <c r="B24" s="21">
        <f t="shared" si="6"/>
        <v>45614</v>
      </c>
      <c r="C24" s="22"/>
      <c r="D24" s="23">
        <v>0</v>
      </c>
      <c r="E24" s="23">
        <v>0</v>
      </c>
      <c r="F24" s="23">
        <v>0</v>
      </c>
      <c r="G24" s="24">
        <f t="shared" si="7"/>
        <v>0</v>
      </c>
      <c r="H24" s="23">
        <f t="shared" si="0"/>
        <v>0</v>
      </c>
      <c r="I24">
        <f t="shared" si="3"/>
        <v>47</v>
      </c>
      <c r="J24" s="25" t="str">
        <f t="shared" si="1"/>
        <v/>
      </c>
      <c r="L24" s="51" t="s">
        <v>27</v>
      </c>
      <c r="M24" s="52"/>
      <c r="N24" s="52"/>
      <c r="O24" s="53">
        <f>R12*24*O20</f>
        <v>40.659333333333372</v>
      </c>
      <c r="P24" s="54"/>
    </row>
    <row r="25" spans="1:16" x14ac:dyDescent="0.3">
      <c r="A25" s="20" t="str">
        <f t="shared" si="5"/>
        <v>mar</v>
      </c>
      <c r="B25" s="21">
        <f t="shared" si="6"/>
        <v>45615</v>
      </c>
      <c r="C25" s="22"/>
      <c r="D25" s="23">
        <v>0</v>
      </c>
      <c r="E25" s="23">
        <v>0</v>
      </c>
      <c r="F25" s="23">
        <v>0</v>
      </c>
      <c r="G25" s="24">
        <f t="shared" si="7"/>
        <v>0</v>
      </c>
      <c r="H25" s="23">
        <f t="shared" si="0"/>
        <v>0</v>
      </c>
      <c r="I25">
        <f t="shared" si="3"/>
        <v>47</v>
      </c>
      <c r="J25" s="25" t="str">
        <f t="shared" si="1"/>
        <v/>
      </c>
      <c r="L25" s="55" t="s">
        <v>28</v>
      </c>
      <c r="M25" s="56"/>
      <c r="O25" s="57">
        <f>S12*24*O21</f>
        <v>0</v>
      </c>
      <c r="P25" s="54"/>
    </row>
    <row r="26" spans="1:16" x14ac:dyDescent="0.3">
      <c r="A26" s="20" t="str">
        <f t="shared" si="5"/>
        <v>mer</v>
      </c>
      <c r="B26" s="21">
        <f t="shared" si="6"/>
        <v>45616</v>
      </c>
      <c r="C26" s="22"/>
      <c r="D26" s="23">
        <v>0</v>
      </c>
      <c r="E26" s="23">
        <v>0</v>
      </c>
      <c r="F26" s="23">
        <v>0</v>
      </c>
      <c r="G26" s="24">
        <f t="shared" si="7"/>
        <v>0</v>
      </c>
      <c r="H26" s="23">
        <f t="shared" si="0"/>
        <v>0</v>
      </c>
      <c r="I26">
        <f t="shared" si="3"/>
        <v>47</v>
      </c>
      <c r="J26" s="25" t="str">
        <f t="shared" si="1"/>
        <v/>
      </c>
      <c r="L26" s="58"/>
      <c r="M26"/>
      <c r="O26" s="59"/>
      <c r="P26" s="60"/>
    </row>
    <row r="27" spans="1:16" x14ac:dyDescent="0.3">
      <c r="A27" s="20" t="str">
        <f t="shared" si="5"/>
        <v>jeu</v>
      </c>
      <c r="B27" s="21">
        <f t="shared" si="6"/>
        <v>45617</v>
      </c>
      <c r="C27" s="22"/>
      <c r="D27" s="23">
        <v>0</v>
      </c>
      <c r="E27" s="23">
        <v>0</v>
      </c>
      <c r="F27" s="23">
        <v>0</v>
      </c>
      <c r="G27" s="24">
        <f t="shared" si="7"/>
        <v>0</v>
      </c>
      <c r="H27" s="23">
        <f t="shared" si="0"/>
        <v>0</v>
      </c>
      <c r="I27">
        <f t="shared" si="3"/>
        <v>47</v>
      </c>
      <c r="J27" s="25" t="str">
        <f t="shared" si="1"/>
        <v/>
      </c>
      <c r="L27" s="61" t="s">
        <v>29</v>
      </c>
      <c r="M27" s="62"/>
      <c r="N27" s="63"/>
      <c r="O27" s="64">
        <f>SUM(O24:O26)</f>
        <v>40.659333333333372</v>
      </c>
      <c r="P27" s="65"/>
    </row>
    <row r="28" spans="1:16" x14ac:dyDescent="0.3">
      <c r="A28" s="20" t="str">
        <f t="shared" si="5"/>
        <v>ven</v>
      </c>
      <c r="B28" s="21">
        <f t="shared" si="6"/>
        <v>45618</v>
      </c>
      <c r="C28" s="22"/>
      <c r="D28" s="23">
        <v>0</v>
      </c>
      <c r="E28" s="23">
        <v>0</v>
      </c>
      <c r="F28" s="23">
        <v>0</v>
      </c>
      <c r="G28" s="24">
        <f t="shared" si="7"/>
        <v>0</v>
      </c>
      <c r="H28" s="23">
        <f t="shared" si="0"/>
        <v>0</v>
      </c>
      <c r="I28">
        <f t="shared" si="3"/>
        <v>47</v>
      </c>
      <c r="J28" s="25" t="str">
        <f t="shared" si="1"/>
        <v/>
      </c>
    </row>
    <row r="29" spans="1:16" x14ac:dyDescent="0.3">
      <c r="A29" s="20" t="str">
        <f t="shared" si="5"/>
        <v>sam</v>
      </c>
      <c r="B29" s="21">
        <f t="shared" si="6"/>
        <v>45619</v>
      </c>
      <c r="C29" s="22"/>
      <c r="D29" s="23">
        <v>0</v>
      </c>
      <c r="E29" s="23">
        <v>0</v>
      </c>
      <c r="F29" s="23">
        <v>0</v>
      </c>
      <c r="G29" s="24">
        <f t="shared" si="7"/>
        <v>0</v>
      </c>
      <c r="H29" s="23">
        <f t="shared" si="0"/>
        <v>0</v>
      </c>
      <c r="I29">
        <f t="shared" si="3"/>
        <v>47</v>
      </c>
      <c r="J29" s="25" t="str">
        <f t="shared" si="1"/>
        <v/>
      </c>
      <c r="N29" s="28" t="str" cm="1">
        <f t="array" ref="N29">IFERROR(VLOOKUP($I$7+M29,$I$6:$J$37,2,FALSE),_xlfn.XLOOKUP($I$7+M29-1,$I$7:$J$37,J7:J37,"",0,-1))</f>
        <v/>
      </c>
    </row>
    <row r="30" spans="1:16" x14ac:dyDescent="0.3">
      <c r="A30" s="20" t="str">
        <f t="shared" si="5"/>
        <v>dim</v>
      </c>
      <c r="B30" s="21">
        <f t="shared" si="6"/>
        <v>45620</v>
      </c>
      <c r="C30" s="22"/>
      <c r="D30" s="23">
        <v>0</v>
      </c>
      <c r="E30" s="23">
        <v>0</v>
      </c>
      <c r="F30" s="23">
        <v>0</v>
      </c>
      <c r="G30" s="24">
        <f t="shared" si="7"/>
        <v>0</v>
      </c>
      <c r="H30" s="23">
        <f t="shared" si="0"/>
        <v>0</v>
      </c>
      <c r="I30">
        <f t="shared" si="3"/>
        <v>48</v>
      </c>
      <c r="J30" s="25">
        <f t="shared" si="1"/>
        <v>0</v>
      </c>
    </row>
    <row r="31" spans="1:16" x14ac:dyDescent="0.3">
      <c r="A31" s="20" t="str">
        <f t="shared" si="5"/>
        <v>lun</v>
      </c>
      <c r="B31" s="21">
        <f t="shared" si="6"/>
        <v>45621</v>
      </c>
      <c r="C31" s="22"/>
      <c r="D31" s="23">
        <v>0.27083333333333331</v>
      </c>
      <c r="E31" s="23">
        <v>0.70833333333333337</v>
      </c>
      <c r="F31" s="23">
        <v>4.1666666666666664E-2</v>
      </c>
      <c r="G31" s="24">
        <f t="shared" si="7"/>
        <v>0.39583333333333337</v>
      </c>
      <c r="H31" s="23">
        <f t="shared" si="0"/>
        <v>0.39583333333333337</v>
      </c>
      <c r="I31">
        <f t="shared" si="3"/>
        <v>48</v>
      </c>
      <c r="J31" s="25" t="str">
        <f t="shared" si="1"/>
        <v/>
      </c>
    </row>
    <row r="32" spans="1:16" x14ac:dyDescent="0.3">
      <c r="A32" s="20" t="str">
        <f t="shared" si="5"/>
        <v>mar</v>
      </c>
      <c r="B32" s="21">
        <f t="shared" si="6"/>
        <v>45622</v>
      </c>
      <c r="C32" s="22"/>
      <c r="D32" s="23">
        <v>0.27083333333333331</v>
      </c>
      <c r="E32" s="23">
        <v>0.74722222222222223</v>
      </c>
      <c r="F32" s="23">
        <v>4.1666666666666664E-2</v>
      </c>
      <c r="G32" s="24">
        <f t="shared" si="7"/>
        <v>0.43472222222222223</v>
      </c>
      <c r="H32" s="23">
        <f t="shared" si="0"/>
        <v>0.8305555555555556</v>
      </c>
      <c r="I32">
        <f t="shared" si="3"/>
        <v>48</v>
      </c>
      <c r="J32" s="25" t="str">
        <f t="shared" si="1"/>
        <v/>
      </c>
    </row>
    <row r="33" spans="1:10" x14ac:dyDescent="0.3">
      <c r="A33" s="20" t="str">
        <f t="shared" si="5"/>
        <v>mer</v>
      </c>
      <c r="B33" s="21">
        <f t="shared" si="6"/>
        <v>45623</v>
      </c>
      <c r="C33" s="22"/>
      <c r="D33" s="23">
        <v>0.3125</v>
      </c>
      <c r="E33" s="23">
        <v>0.78888888888888897</v>
      </c>
      <c r="F33" s="23">
        <v>4.1666666666666664E-2</v>
      </c>
      <c r="G33" s="24">
        <f t="shared" si="7"/>
        <v>0.43472222222222229</v>
      </c>
      <c r="H33" s="23">
        <f t="shared" si="0"/>
        <v>1.2652777777777779</v>
      </c>
      <c r="I33">
        <f t="shared" si="3"/>
        <v>48</v>
      </c>
      <c r="J33" s="25" t="str">
        <f t="shared" si="1"/>
        <v/>
      </c>
    </row>
    <row r="34" spans="1:10" x14ac:dyDescent="0.3">
      <c r="A34" s="20" t="str">
        <f t="shared" si="5"/>
        <v>jeu</v>
      </c>
      <c r="B34" s="21">
        <f t="shared" si="6"/>
        <v>45624</v>
      </c>
      <c r="C34" s="22"/>
      <c r="D34" s="23">
        <v>0.35416666666666702</v>
      </c>
      <c r="E34" s="23">
        <v>0.70833333333333337</v>
      </c>
      <c r="F34" s="23">
        <v>4.1666666666666664E-2</v>
      </c>
      <c r="G34" s="24">
        <f t="shared" si="7"/>
        <v>0.31249999999999967</v>
      </c>
      <c r="H34" s="23">
        <f t="shared" si="0"/>
        <v>1.5777777777777775</v>
      </c>
      <c r="I34">
        <f t="shared" si="3"/>
        <v>48</v>
      </c>
      <c r="J34" s="25" t="str">
        <f t="shared" si="1"/>
        <v/>
      </c>
    </row>
    <row r="35" spans="1:10" x14ac:dyDescent="0.3">
      <c r="A35" s="20" t="str">
        <f t="shared" si="5"/>
        <v>ven</v>
      </c>
      <c r="B35" s="21">
        <f t="shared" si="6"/>
        <v>45625</v>
      </c>
      <c r="C35" s="22"/>
      <c r="D35" s="23">
        <v>0.39583333333333298</v>
      </c>
      <c r="E35" s="23">
        <v>0.79166666666666663</v>
      </c>
      <c r="F35" s="23">
        <v>4.1666666666666664E-2</v>
      </c>
      <c r="G35" s="24">
        <f t="shared" si="7"/>
        <v>0.35416666666666696</v>
      </c>
      <c r="H35" s="23">
        <f t="shared" si="0"/>
        <v>1.9319444444444445</v>
      </c>
      <c r="I35">
        <f t="shared" si="3"/>
        <v>48</v>
      </c>
      <c r="J35" s="25" t="str">
        <f t="shared" si="1"/>
        <v/>
      </c>
    </row>
    <row r="36" spans="1:10" x14ac:dyDescent="0.3">
      <c r="A36" s="20" t="str">
        <f t="shared" si="5"/>
        <v>sam</v>
      </c>
      <c r="B36" s="21">
        <f t="shared" si="6"/>
        <v>45626</v>
      </c>
      <c r="C36" s="22"/>
      <c r="D36" s="23">
        <v>0</v>
      </c>
      <c r="E36" s="23">
        <v>0</v>
      </c>
      <c r="F36" s="23">
        <v>0</v>
      </c>
      <c r="G36" s="24">
        <f t="shared" si="7"/>
        <v>0</v>
      </c>
      <c r="H36" s="23">
        <f t="shared" si="0"/>
        <v>1.9319444444444445</v>
      </c>
      <c r="I36">
        <f t="shared" si="3"/>
        <v>48</v>
      </c>
      <c r="J36" s="30">
        <f>IF(A36="dim",H36,IF(AND($B$37="",$F$4&lt;&gt;2),H36,""))</f>
        <v>1.9319444444444445</v>
      </c>
    </row>
    <row r="37" spans="1:10" ht="15" thickBot="1" x14ac:dyDescent="0.35">
      <c r="A37" s="66" t="str">
        <f t="shared" si="5"/>
        <v/>
      </c>
      <c r="B37" s="67" t="str">
        <f t="shared" si="6"/>
        <v/>
      </c>
      <c r="C37" s="68"/>
      <c r="D37" s="69"/>
      <c r="E37" s="69"/>
      <c r="F37" s="69"/>
      <c r="G37" s="70">
        <f t="shared" si="7"/>
        <v>0</v>
      </c>
      <c r="H37" s="69">
        <f t="shared" si="0"/>
        <v>1.9319444444444445</v>
      </c>
      <c r="I37" s="71" t="str">
        <f t="shared" si="3"/>
        <v/>
      </c>
      <c r="J37" s="72" t="str">
        <f>IF(A37="dim",H37,IF(B37="","",H37))</f>
        <v/>
      </c>
    </row>
    <row r="38" spans="1:10" ht="15" thickBot="1" x14ac:dyDescent="0.35">
      <c r="J38" s="25" t="str">
        <f>IF(A38="dim",H38,"")</f>
        <v/>
      </c>
    </row>
    <row r="39" spans="1:10" ht="15" customHeight="1" thickBot="1" x14ac:dyDescent="0.35">
      <c r="A39" s="73" t="s">
        <v>30</v>
      </c>
      <c r="B39" s="74"/>
      <c r="C39" s="75"/>
      <c r="D39" s="74"/>
      <c r="E39" s="74"/>
      <c r="F39" s="74"/>
      <c r="G39" s="74"/>
      <c r="H39" s="76"/>
      <c r="I39" s="76"/>
      <c r="J39" s="77">
        <f>SUM(J7:J37)</f>
        <v>1.9319444444444445</v>
      </c>
    </row>
  </sheetData>
  <sheetProtection formatCells="0" formatRows="0" insertColumns="0" insertRows="0" insertHyperlinks="0" deleteColumns="0" deleteRows="0" sort="0" autoFilter="0" pivotTables="0"/>
  <mergeCells count="1">
    <mergeCell ref="A1:J1"/>
  </mergeCells>
  <conditionalFormatting sqref="A7:G37">
    <cfRule type="expression" dxfId="3" priority="1">
      <formula>($A7="dim")</formula>
    </cfRule>
    <cfRule type="expression" dxfId="2" priority="3">
      <formula>($A7="sam")</formula>
    </cfRule>
  </conditionalFormatting>
  <conditionalFormatting sqref="J7:J38">
    <cfRule type="expression" dxfId="1" priority="4">
      <formula>($A7="dim")</formula>
    </cfRule>
  </conditionalFormatting>
  <conditionalFormatting sqref="Q7:R10">
    <cfRule type="cellIs" dxfId="0" priority="2" operator="greaterThan">
      <formula>0</formula>
    </cfRule>
  </conditionalFormatting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auffret</dc:creator>
  <cp:lastModifiedBy>koch gilles</cp:lastModifiedBy>
  <dcterms:created xsi:type="dcterms:W3CDTF">2025-02-23T16:28:15Z</dcterms:created>
  <dcterms:modified xsi:type="dcterms:W3CDTF">2025-02-23T18:11:34Z</dcterms:modified>
</cp:coreProperties>
</file>