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6CC0FB7-14DC-4250-9432-9F468798101F}" xr6:coauthVersionLast="47" xr6:coauthVersionMax="47" xr10:uidLastSave="{00000000-0000-0000-0000-000000000000}"/>
  <bookViews>
    <workbookView xWindow="-108" yWindow="-108" windowWidth="23256" windowHeight="12576" xr2:uid="{F6773CDA-15E4-403E-B5DC-BBC1023EA086}"/>
  </bookViews>
  <sheets>
    <sheet name="Feuil1" sheetId="1" r:id="rId1"/>
  </sheets>
  <definedNames>
    <definedName name="dates">Tableau1[Date]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9" i="1" l="1"/>
  <c r="M29" i="1"/>
  <c r="L30" i="1"/>
  <c r="M30" i="1"/>
  <c r="L31" i="1"/>
  <c r="M31" i="1"/>
  <c r="L32" i="1"/>
  <c r="M32" i="1"/>
  <c r="L22" i="1"/>
  <c r="M22" i="1"/>
  <c r="L23" i="1"/>
  <c r="M23" i="1"/>
  <c r="L24" i="1"/>
  <c r="M24" i="1"/>
  <c r="L25" i="1"/>
  <c r="M25" i="1"/>
  <c r="L15" i="1"/>
  <c r="M15" i="1"/>
  <c r="L16" i="1"/>
  <c r="M16" i="1"/>
  <c r="L17" i="1"/>
  <c r="M17" i="1"/>
  <c r="L18" i="1"/>
  <c r="M18" i="1"/>
  <c r="L8" i="1"/>
  <c r="M8" i="1"/>
  <c r="L9" i="1"/>
  <c r="M9" i="1"/>
  <c r="L10" i="1"/>
  <c r="M10" i="1"/>
  <c r="L11" i="1"/>
  <c r="M11" i="1"/>
  <c r="F7" i="1" a="1"/>
  <c r="F7" i="1" s="1"/>
  <c r="G7" i="1" s="1" a="1"/>
  <c r="G7" i="1" s="1"/>
  <c r="H7" i="1" s="1" a="1"/>
  <c r="H7" i="1" s="1"/>
  <c r="I7" i="1" s="1" a="1"/>
  <c r="I7" i="1" s="1"/>
  <c r="J7" i="1" s="1" a="1"/>
  <c r="J7" i="1" s="1"/>
  <c r="L6" i="1" a="1"/>
  <c r="L6" i="1" s="1"/>
  <c r="M6" i="1" s="1" a="1"/>
  <c r="M6" i="1" s="1"/>
  <c r="F14" i="1" l="1" a="1"/>
  <c r="F14" i="1" s="1"/>
  <c r="G9" i="1"/>
  <c r="F21" i="1" l="1" a="1"/>
  <c r="F21" i="1" s="1"/>
  <c r="G14" i="1" a="1"/>
  <c r="G14" i="1" s="1"/>
  <c r="H14" i="1" s="1" a="1"/>
  <c r="H14" i="1" s="1"/>
  <c r="I14" i="1" s="1" a="1"/>
  <c r="I14" i="1" s="1"/>
  <c r="J14" i="1" s="1" a="1"/>
  <c r="J14" i="1" s="1"/>
  <c r="K14" i="1" s="1" a="1"/>
  <c r="K14" i="1" s="1"/>
  <c r="L14" i="1" s="1" a="1"/>
  <c r="L14" i="1" s="1"/>
  <c r="M14" i="1" s="1" a="1"/>
  <c r="M14" i="1" s="1"/>
  <c r="G8" i="1"/>
  <c r="G10" i="1"/>
  <c r="G11" i="1"/>
  <c r="G21" i="1" l="1" a="1"/>
  <c r="G21" i="1" s="1"/>
  <c r="F28" i="1" a="1"/>
  <c r="F28" i="1" s="1"/>
  <c r="G28" i="1" s="1" a="1"/>
  <c r="G28" i="1" s="1"/>
  <c r="G16" i="1"/>
  <c r="G15" i="1"/>
  <c r="G17" i="1"/>
  <c r="K7" i="1" a="1"/>
  <c r="K7" i="1" s="1"/>
  <c r="L7" i="1" s="1" a="1"/>
  <c r="L7" i="1" s="1"/>
  <c r="M7" i="1" s="1" a="1"/>
  <c r="M7" i="1" s="1"/>
  <c r="H16" i="1"/>
  <c r="H9" i="1"/>
  <c r="G18" i="1"/>
  <c r="H8" i="1"/>
  <c r="H10" i="1"/>
  <c r="H11" i="1"/>
  <c r="H15" i="1"/>
  <c r="H18" i="1"/>
  <c r="I10" i="1"/>
  <c r="I8" i="1"/>
  <c r="I11" i="1"/>
  <c r="I9" i="1"/>
  <c r="G32" i="1" l="1"/>
  <c r="G31" i="1"/>
  <c r="G30" i="1"/>
  <c r="G29" i="1"/>
  <c r="H28" i="1" a="1"/>
  <c r="H28" i="1" s="1"/>
  <c r="G22" i="1"/>
  <c r="G25" i="1"/>
  <c r="H21" i="1" a="1"/>
  <c r="H21" i="1" s="1"/>
  <c r="G23" i="1"/>
  <c r="G24" i="1"/>
  <c r="H17" i="1"/>
  <c r="I15" i="1"/>
  <c r="I17" i="1"/>
  <c r="I16" i="1"/>
  <c r="I18" i="1"/>
  <c r="J8" i="1"/>
  <c r="J10" i="1"/>
  <c r="J9" i="1"/>
  <c r="J11" i="1"/>
  <c r="I21" i="1" l="1" a="1"/>
  <c r="I21" i="1" s="1"/>
  <c r="H25" i="1"/>
  <c r="H24" i="1"/>
  <c r="H22" i="1"/>
  <c r="H23" i="1"/>
  <c r="H31" i="1"/>
  <c r="I28" i="1" a="1"/>
  <c r="I28" i="1" s="1"/>
  <c r="H30" i="1"/>
  <c r="H29" i="1"/>
  <c r="H32" i="1"/>
  <c r="J18" i="1"/>
  <c r="J16" i="1"/>
  <c r="J15" i="1"/>
  <c r="J17" i="1"/>
  <c r="K10" i="1"/>
  <c r="K8" i="1"/>
  <c r="K11" i="1"/>
  <c r="K9" i="1"/>
  <c r="I31" i="1" l="1"/>
  <c r="J28" i="1" a="1"/>
  <c r="J28" i="1" s="1"/>
  <c r="I30" i="1"/>
  <c r="I29" i="1"/>
  <c r="I32" i="1"/>
  <c r="J21" i="1" a="1"/>
  <c r="J21" i="1" s="1"/>
  <c r="I24" i="1"/>
  <c r="I23" i="1"/>
  <c r="I25" i="1"/>
  <c r="I22" i="1"/>
  <c r="K18" i="1"/>
  <c r="K17" i="1"/>
  <c r="K15" i="1"/>
  <c r="K16" i="1"/>
  <c r="K21" i="1" l="1" a="1"/>
  <c r="K21" i="1" s="1"/>
  <c r="J23" i="1"/>
  <c r="J22" i="1"/>
  <c r="J24" i="1"/>
  <c r="J25" i="1"/>
  <c r="J31" i="1"/>
  <c r="J30" i="1"/>
  <c r="K28" i="1" a="1"/>
  <c r="K28" i="1" s="1"/>
  <c r="J29" i="1"/>
  <c r="J32" i="1"/>
  <c r="L28" i="1" l="1" a="1"/>
  <c r="L28" i="1" s="1"/>
  <c r="M28" i="1" s="1" a="1"/>
  <c r="M28" i="1" s="1"/>
  <c r="K32" i="1"/>
  <c r="K31" i="1"/>
  <c r="K30" i="1"/>
  <c r="K29" i="1"/>
  <c r="L21" i="1" a="1"/>
  <c r="L21" i="1" s="1"/>
  <c r="M21" i="1" s="1" a="1"/>
  <c r="M21" i="1" s="1"/>
  <c r="K22" i="1"/>
  <c r="K25" i="1"/>
  <c r="K23" i="1"/>
  <c r="K2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<sst xmlns="http://schemas.openxmlformats.org/spreadsheetml/2006/main" count="20" uniqueCount="8">
  <si>
    <t>Date</t>
  </si>
  <si>
    <t>Horaire</t>
  </si>
  <si>
    <t>Participants</t>
  </si>
  <si>
    <t>#Ateliers_Matin</t>
  </si>
  <si>
    <t>#Participants_Matin</t>
  </si>
  <si>
    <t>#Ateliers_Après-Midi</t>
  </si>
  <si>
    <t>#Participants_Après-Midi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</si>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</sst>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\ &quot;Semaine    &quot;General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0"/>
      <name val="Arial"/>
      <family val="2"/>
    </font>
    <font>
      <sz val="10"/>
      <name val="Arial"/>
    </font>
    <font>
      <b/>
      <sz val="8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20" fontId="2" fillId="0" borderId="1" xfId="1" applyNumberForma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quotePrefix="1" applyFill="1" applyBorder="1"/>
    <xf numFmtId="14" fontId="2" fillId="0" borderId="2" xfId="1" applyNumberFormat="1" applyBorder="1"/>
    <xf numFmtId="1" fontId="3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4" fontId="2" fillId="0" borderId="7" xfId="1" applyNumberFormat="1" applyBorder="1"/>
    <xf numFmtId="20" fontId="2" fillId="0" borderId="8" xfId="1" applyNumberFormat="1" applyBorder="1"/>
    <xf numFmtId="1" fontId="3" fillId="0" borderId="9" xfId="0" applyNumberFormat="1" applyFont="1" applyBorder="1" applyAlignment="1">
      <alignment horizontal="center"/>
    </xf>
    <xf numFmtId="14" fontId="5" fillId="0" borderId="0" xfId="0" applyNumberFormat="1" applyFont="1" applyAlignment="1">
      <alignment horizontal="left" vertical="center" wrapText="1" indent="2"/>
    </xf>
    <xf numFmtId="14" fontId="0" fillId="0" borderId="0" xfId="0" applyNumberFormat="1"/>
    <xf numFmtId="0" fontId="0" fillId="3" borderId="5" xfId="0" applyFill="1" applyBorder="1"/>
    <xf numFmtId="0" fontId="0" fillId="6" borderId="5" xfId="0" quotePrefix="1" applyFill="1" applyBorder="1"/>
    <xf numFmtId="169" fontId="1" fillId="7" borderId="1" xfId="0" applyNumberFormat="1" applyFont="1" applyFill="1" applyBorder="1"/>
    <xf numFmtId="14" fontId="0" fillId="7" borderId="1" xfId="0" applyNumberFormat="1" applyFill="1" applyBorder="1"/>
    <xf numFmtId="14" fontId="2" fillId="0" borderId="7" xfId="1" applyNumberFormat="1" applyFill="1" applyBorder="1"/>
    <xf numFmtId="20" fontId="2" fillId="0" borderId="8" xfId="1" applyNumberFormat="1" applyFill="1" applyBorder="1"/>
    <xf numFmtId="0" fontId="0" fillId="0" borderId="0" xfId="0" applyBorder="1"/>
  </cellXfs>
  <cellStyles count="2">
    <cellStyle name="Normal" xfId="0" builtinId="0"/>
    <cellStyle name="Normal 2" xfId="1" xr:uid="{CDAD5605-4CDA-4FB4-B0E8-5EA85FF42588}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2A6872-359B-4D34-AE70-880BBD8C75D3}" name="Tableau1" displayName="Tableau1" ref="A1:D148" totalsRowShown="0" headerRowDxfId="6" headerRowBorderDxfId="5" tableBorderDxfId="4" totalsRowBorderDxfId="3">
  <autoFilter ref="A1:D148" xr:uid="{3C63F028-795A-4E54-9F7A-031EA9617B7C}"/>
  <tableColumns count="4">
    <tableColumn id="1" xr3:uid="{FF635D0B-510F-464E-BB68-6FF1473E13FC}" name="Date" dataDxfId="2" dataCellStyle="Normal 2"/>
    <tableColumn id="2" xr3:uid="{EEF6983C-2C05-4E41-BC12-798746770E6A}" name="Horaire" dataDxfId="1" dataCellStyle="Normal 2"/>
    <tableColumn id="3" xr3:uid="{041170AF-1958-4650-928B-4532AFCC8200}" name="Participants" dataDxfId="0"/>
    <tableColumn id="4" xr3:uid="{D3789143-8C77-4459-9A9E-AED497F26A01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6505-634A-4F0C-B518-2A7B8EAFBD97}">
  <dimension ref="A1:M148"/>
  <sheetViews>
    <sheetView tabSelected="1" workbookViewId="0">
      <selection activeCell="Q16" sqref="Q16"/>
    </sheetView>
  </sheetViews>
  <sheetFormatPr baseColWidth="10" defaultRowHeight="14.4" x14ac:dyDescent="0.3"/>
  <cols>
    <col min="3" max="3" width="12.88671875" customWidth="1"/>
    <col min="4" max="4" width="1.21875" customWidth="1"/>
    <col min="6" max="6" width="21.33203125" bestFit="1" customWidth="1"/>
  </cols>
  <sheetData>
    <row r="1" spans="1:13" x14ac:dyDescent="0.3">
      <c r="A1" s="9" t="s">
        <v>0</v>
      </c>
      <c r="B1" s="10" t="s">
        <v>1</v>
      </c>
      <c r="C1" s="11" t="s">
        <v>2</v>
      </c>
      <c r="D1" s="10" t="s">
        <v>7</v>
      </c>
    </row>
    <row r="2" spans="1:13" x14ac:dyDescent="0.3">
      <c r="A2" s="6">
        <v>45663</v>
      </c>
      <c r="B2" s="1">
        <v>0.375</v>
      </c>
      <c r="C2" s="7">
        <v>16</v>
      </c>
      <c r="D2" s="15"/>
    </row>
    <row r="3" spans="1:13" x14ac:dyDescent="0.3">
      <c r="A3" s="6">
        <v>45663</v>
      </c>
      <c r="B3" s="1">
        <v>0.39583333333333331</v>
      </c>
      <c r="C3" s="7">
        <v>6</v>
      </c>
    </row>
    <row r="4" spans="1:13" x14ac:dyDescent="0.3">
      <c r="A4" s="6">
        <v>45663</v>
      </c>
      <c r="B4" s="1">
        <v>0.39583333333333331</v>
      </c>
      <c r="C4" s="7">
        <v>3</v>
      </c>
    </row>
    <row r="5" spans="1:13" x14ac:dyDescent="0.3">
      <c r="A5" s="6">
        <v>45663</v>
      </c>
      <c r="B5" s="1">
        <v>0.39583333333333331</v>
      </c>
      <c r="C5" s="7">
        <v>5</v>
      </c>
    </row>
    <row r="6" spans="1:13" x14ac:dyDescent="0.3">
      <c r="A6" s="6">
        <v>45663</v>
      </c>
      <c r="B6" s="1">
        <v>0.41666666666666669</v>
      </c>
      <c r="C6" s="7">
        <v>5</v>
      </c>
      <c r="G6" s="16"/>
      <c r="H6" s="16"/>
      <c r="I6" s="16"/>
      <c r="J6" s="16"/>
      <c r="K6" s="16"/>
      <c r="L6" s="16" t="str" cm="1">
        <f t="array" ref="L6">IFERROR(IF(K6+1&gt;MAX(IF(INT(MOD(INT((dates-2)/7)+0.6,52+5/28))+1=$F$6,dates,"")),"",K6+1),"")</f>
        <v/>
      </c>
      <c r="M6" s="16" t="str" cm="1">
        <f t="array" ref="M6">IFERROR(IF(L6+1&gt;MAX(IF(INT(MOD(INT((dates-2)/7)+0.6,52+5/28))+1=$F$6,dates,"")),"",L6+1),"")</f>
        <v/>
      </c>
    </row>
    <row r="7" spans="1:13" x14ac:dyDescent="0.3">
      <c r="A7" s="6">
        <v>45663</v>
      </c>
      <c r="B7" s="1">
        <v>0.4375</v>
      </c>
      <c r="C7" s="7">
        <v>6</v>
      </c>
      <c r="F7" s="19" cm="1">
        <f t="array" ref="F7">SMALL(INT(MOD(INT((dates-2)/7)+0.6,52+5/28))+1,1)</f>
        <v>2</v>
      </c>
      <c r="G7" s="20" cm="1">
        <f t="array" ref="G7">MIN(IF(INT(MOD(INT((dates-2)/7)+0.6,52+5/28))+1=$F7,dates,""))</f>
        <v>45663</v>
      </c>
      <c r="H7" s="20" cm="1">
        <f t="array" ref="H7">IFERROR(IF(G7+1&gt;MAX(IF(INT(MOD(INT((dates-2)/7)+0.6,52+5/28))+1=$F7,dates,"")),"",G7+1),"")</f>
        <v>45664</v>
      </c>
      <c r="I7" s="20" cm="1">
        <f t="array" ref="I7">IFERROR(IF(H7+1&gt;MAX(IF(INT(MOD(INT((dates-2)/7)+0.6,52+5/28))+1=$F7,dates,"")),"",H7+1),"")</f>
        <v>45665</v>
      </c>
      <c r="J7" s="20" cm="1">
        <f t="array" ref="J7">IFERROR(IF(I7+1&gt;MAX(IF(INT(MOD(INT((dates-2)/7)+0.6,52+5/28))+1=$F7,dates,"")),"",I7+1),"")</f>
        <v>45666</v>
      </c>
      <c r="K7" s="20" cm="1">
        <f t="array" ref="K7">IFERROR(IF(J7+1&gt;MAX(IF(INT(MOD(INT((dates-2)/7)+0.6,52+5/28))+1=$F7,dates,"")),"",J7+1),"")</f>
        <v>45667</v>
      </c>
      <c r="L7" s="20" t="str" cm="1">
        <f t="array" ref="L7">IFERROR(IF(K7+1&gt;MAX(IF(INT(MOD(INT((dates-2)/7)+0.6,52+5/28))+1=$F7,dates,"")),"",K7+1),"")</f>
        <v/>
      </c>
      <c r="M7" s="20" t="str" cm="1">
        <f t="array" ref="M7">IFERROR(IF(L7+1&gt;MAX(IF(INT(MOD(INT((dates-2)/7)+0.6,52+5/28))+1=$F7,dates,"")),"",L7+1),"")</f>
        <v/>
      </c>
    </row>
    <row r="8" spans="1:13" x14ac:dyDescent="0.3">
      <c r="A8" s="6">
        <v>45663</v>
      </c>
      <c r="B8" s="1">
        <v>0.45833333333333331</v>
      </c>
      <c r="C8" s="7">
        <v>28</v>
      </c>
      <c r="F8" s="17" t="s">
        <v>3</v>
      </c>
      <c r="G8" s="18">
        <f>SUMPRODUCT(((Tableau1[Date]=G7)*(Tableau1[Horaire]&lt;0.541666666666667)))</f>
        <v>12</v>
      </c>
      <c r="H8" s="18">
        <f>SUMPRODUCT(((Tableau1[Date]=H7)*(Tableau1[Horaire]&lt;0.541666666666667)))</f>
        <v>14</v>
      </c>
      <c r="I8" s="18">
        <f>SUMPRODUCT(((Tableau1[Date]=I7)*(Tableau1[Horaire]&lt;0.541666666666667)))</f>
        <v>10</v>
      </c>
      <c r="J8" s="18">
        <f>SUMPRODUCT(((Tableau1[Date]=J7)*(Tableau1[Horaire]&lt;0.541666666666667)))</f>
        <v>8</v>
      </c>
      <c r="K8" s="18">
        <f>SUMPRODUCT(((Tableau1[Date]=K7)*(Tableau1[Horaire]&lt;0.541666666666667)))</f>
        <v>5</v>
      </c>
      <c r="L8" s="18">
        <f>SUMPRODUCT(((Tableau1[Horaire]=L7)*(Tableau1[Participants]&lt;0.541666666666667)))</f>
        <v>0</v>
      </c>
      <c r="M8" s="18">
        <f>SUMPRODUCT(((Tableau1[Participants]=M7)*(Tableau1[Colonne1]&lt;0.541666666666667)))</f>
        <v>0</v>
      </c>
    </row>
    <row r="9" spans="1:13" x14ac:dyDescent="0.3">
      <c r="A9" s="6">
        <v>45663</v>
      </c>
      <c r="B9" s="1">
        <v>0.45833333333333331</v>
      </c>
      <c r="C9" s="7">
        <v>4</v>
      </c>
      <c r="F9" s="3" t="s">
        <v>4</v>
      </c>
      <c r="G9" s="4">
        <f>SUMPRODUCT(((Tableau1[Date]=G7)*(Tableau1[Horaire]&lt;0.541666666666667)*(Tableau1[Participants])))</f>
        <v>97</v>
      </c>
      <c r="H9" s="4">
        <f>SUMPRODUCT(((Tableau1[Date]=H7)*(Tableau1[Horaire]&lt;0.541666666666667)*(Tableau1[Participants])))</f>
        <v>76</v>
      </c>
      <c r="I9" s="4">
        <f>SUMPRODUCT(((Tableau1[Date]=I7)*(Tableau1[Horaire]&lt;0.541666666666667)*(Tableau1[Participants])))</f>
        <v>56</v>
      </c>
      <c r="J9" s="4">
        <f>SUMPRODUCT(((Tableau1[Date]=J7)*(Tableau1[Horaire]&lt;0.541666666666667)*(Tableau1[Participants])))</f>
        <v>56</v>
      </c>
      <c r="K9" s="4">
        <f>SUMPRODUCT(((Tableau1[Date]=K7)*(Tableau1[Horaire]&lt;0.541666666666667)*(Tableau1[Participants])))</f>
        <v>32</v>
      </c>
      <c r="L9" s="4">
        <f>SUMPRODUCT(((Tableau1[Horaire]=L7)*(Tableau1[Participants]&lt;0.541666666666667)*(Tableau1[Colonne1])))</f>
        <v>0</v>
      </c>
      <c r="M9" s="4">
        <f>SUMPRODUCT(((Tableau1[Participants]=M7)*(Tableau1[Colonne1]&lt;0.541666666666667)*(Tableau1[Date])))</f>
        <v>0</v>
      </c>
    </row>
    <row r="10" spans="1:13" x14ac:dyDescent="0.3">
      <c r="A10" s="6">
        <v>45663</v>
      </c>
      <c r="B10" s="1">
        <v>0.45833333333333331</v>
      </c>
      <c r="C10" s="7">
        <v>6</v>
      </c>
      <c r="F10" s="2" t="s">
        <v>5</v>
      </c>
      <c r="G10" s="5">
        <f>SUMPRODUCT(((Tableau1[Date]=G7)*(Tableau1[Horaire]&gt;=0.541666666666667)))</f>
        <v>9</v>
      </c>
      <c r="H10" s="5">
        <f>SUMPRODUCT(((Tableau1[Date]=H7)*(Tableau1[Horaire]&gt;=0.541666666666667)))</f>
        <v>11</v>
      </c>
      <c r="I10" s="5">
        <f>SUMPRODUCT(((Tableau1[Date]=I7)*(Tableau1[Horaire]&gt;=0.541666666666667)))</f>
        <v>3</v>
      </c>
      <c r="J10" s="5">
        <f>SUMPRODUCT(((Tableau1[Date]=J7)*(Tableau1[Horaire]&gt;=0.541666666666667)))</f>
        <v>6</v>
      </c>
      <c r="K10" s="5">
        <f>SUMPRODUCT(((Tableau1[Date]=K7)*(Tableau1[Horaire]&gt;=0.541666666666667)))</f>
        <v>4</v>
      </c>
      <c r="L10" s="5">
        <f>SUMPRODUCT(((Tableau1[Horaire]=L7)*(Tableau1[Participants]&gt;=0.541666666666667)))</f>
        <v>0</v>
      </c>
      <c r="M10" s="5">
        <f>SUMPRODUCT(((Tableau1[Participants]=M7)*(Tableau1[Colonne1]&gt;=0.541666666666667)))</f>
        <v>0</v>
      </c>
    </row>
    <row r="11" spans="1:13" x14ac:dyDescent="0.3">
      <c r="A11" s="6">
        <v>45663</v>
      </c>
      <c r="B11" s="1">
        <v>0.46875</v>
      </c>
      <c r="C11" s="7">
        <v>6</v>
      </c>
      <c r="F11" s="3" t="s">
        <v>6</v>
      </c>
      <c r="G11" s="4">
        <f>SUMPRODUCT(((Tableau1[Date]=G7)*(Tableau1[Horaire]&gt;=0.541666666666667)*(Tableau1[Participants])))</f>
        <v>50</v>
      </c>
      <c r="H11" s="4">
        <f>SUMPRODUCT(((Tableau1[Date]=H7)*(Tableau1[Horaire]&gt;=0.541666666666667)*(Tableau1[Participants])))</f>
        <v>61</v>
      </c>
      <c r="I11" s="4">
        <f>SUMPRODUCT(((Tableau1[Date]=I7)*(Tableau1[Horaire]&gt;=0.541666666666667)*(Tableau1[Participants])))</f>
        <v>17</v>
      </c>
      <c r="J11" s="4">
        <f>SUMPRODUCT(((Tableau1[Date]=J7)*(Tableau1[Horaire]&gt;=0.541666666666667)*(Tableau1[Participants])))</f>
        <v>42</v>
      </c>
      <c r="K11" s="4">
        <f>SUMPRODUCT(((Tableau1[Date]=K7)*(Tableau1[Horaire]&gt;=0.541666666666667)*(Tableau1[Participants])))</f>
        <v>25</v>
      </c>
      <c r="L11" s="4">
        <f>SUMPRODUCT(((Tableau1[Horaire]=L7)*(Tableau1[Participants]&gt;=0.541666666666667)*(Tableau1[Colonne1])))</f>
        <v>0</v>
      </c>
      <c r="M11" s="4">
        <f>SUMPRODUCT(((Tableau1[Participants]=M7)*(Tableau1[Colonne1]&gt;=0.541666666666667)*(Tableau1[Date])))</f>
        <v>0</v>
      </c>
    </row>
    <row r="12" spans="1:13" x14ac:dyDescent="0.3">
      <c r="A12" s="6">
        <v>45663</v>
      </c>
      <c r="B12" s="1">
        <v>0.47916666666666669</v>
      </c>
      <c r="C12" s="7">
        <v>6</v>
      </c>
    </row>
    <row r="13" spans="1:13" x14ac:dyDescent="0.3">
      <c r="A13" s="6">
        <v>45663</v>
      </c>
      <c r="B13" s="1">
        <v>0.5</v>
      </c>
      <c r="C13" s="7">
        <v>6</v>
      </c>
    </row>
    <row r="14" spans="1:13" x14ac:dyDescent="0.3">
      <c r="A14" s="6">
        <v>45663</v>
      </c>
      <c r="B14" s="1">
        <v>0.54166666666666663</v>
      </c>
      <c r="C14" s="7">
        <v>5</v>
      </c>
      <c r="F14" s="19" cm="1">
        <f t="array" ref="F14">SMALL(INT(MOD(INT((dates-2)/7)+0.6,52+5/28))+1,SUMPRODUCT(--(INT(MOD(INT((dates-2)/7)+0.6,52+5/28))+1&lt;=F7))+1)</f>
        <v>3</v>
      </c>
      <c r="G14" s="20" cm="1">
        <f t="array" ref="G14">MIN(IF(INT(MOD(INT((dates-2)/7)+0.6,52+5/28))+1=$F14,dates,""))</f>
        <v>45670</v>
      </c>
      <c r="H14" s="20" cm="1">
        <f t="array" ref="H14">IFERROR(IF(G14+1&gt;MAX(IF(INT(MOD(INT((dates-2)/7)+0.6,52+5/28))+1=$F14,dates,"")),"",G14+1),"")</f>
        <v>45671</v>
      </c>
      <c r="I14" s="20" cm="1">
        <f t="array" ref="I14">IFERROR(IF(H14+1&gt;MAX(IF(INT(MOD(INT((dates-2)/7)+0.6,52+5/28))+1=$F14,dates,"")),"",H14+1),"")</f>
        <v>45672</v>
      </c>
      <c r="J14" s="20" cm="1">
        <f t="array" ref="J14">IFERROR(IF(I14+1&gt;MAX(IF(INT(MOD(INT((dates-2)/7)+0.6,52+5/28))+1=$F14,dates,"")),"",I14+1),"")</f>
        <v>45673</v>
      </c>
      <c r="K14" s="20" cm="1">
        <f t="array" ref="K14">IFERROR(IF(J14+1&gt;MAX(IF(INT(MOD(INT((dates-2)/7)+0.6,52+5/28))+1=$F14,dates,"")),"",J14+1),"")</f>
        <v>45674</v>
      </c>
      <c r="L14" s="20" t="str" cm="1">
        <f t="array" ref="L14">IFERROR(IF(K14+1&gt;MAX(IF(INT(MOD(INT((dates-2)/7)+0.6,52+5/28))+1=$F14,dates,"")),"",K14+1),"")</f>
        <v/>
      </c>
      <c r="M14" s="20" t="str" cm="1">
        <f t="array" ref="M14">IFERROR(IF(L14+1&gt;MAX(IF(INT(MOD(INT((dates-2)/7)+0.6,52+5/28))+1=$F14,dates,"")),"",L14+1),"")</f>
        <v/>
      </c>
    </row>
    <row r="15" spans="1:13" x14ac:dyDescent="0.3">
      <c r="A15" s="6">
        <v>45663</v>
      </c>
      <c r="B15" s="1">
        <v>0.5625</v>
      </c>
      <c r="C15" s="7">
        <v>4</v>
      </c>
      <c r="F15" s="2" t="s">
        <v>3</v>
      </c>
      <c r="G15" s="5">
        <f>SUMPRODUCT(((Tableau1[Date]=G14)*(Tableau1[Horaire]&lt;0.541666666666667)))</f>
        <v>10</v>
      </c>
      <c r="H15" s="5">
        <f>SUMPRODUCT(((Tableau1[Date]=H14)*(Tableau1[Horaire]&lt;0.541666666666667)))</f>
        <v>7</v>
      </c>
      <c r="I15" s="5">
        <f>SUMPRODUCT(((Tableau1[Date]=I14)*(Tableau1[Horaire]&lt;0.541666666666667)))</f>
        <v>5</v>
      </c>
      <c r="J15" s="5">
        <f>SUMPRODUCT(((Tableau1[Date]=J14)*(Tableau1[Horaire]&lt;0.541666666666667)))</f>
        <v>8</v>
      </c>
      <c r="K15" s="5">
        <f>SUMPRODUCT(((Tableau1[Date]=K14)*(Tableau1[Horaire]&lt;0.541666666666667)))</f>
        <v>3</v>
      </c>
      <c r="L15" s="5">
        <f>SUMPRODUCT(((Tableau1[Horaire]=L14)*(Tableau1[Participants]&lt;0.541666666666667)))</f>
        <v>0</v>
      </c>
      <c r="M15" s="5">
        <f>SUMPRODUCT(((Tableau1[Participants]=M14)*(Tableau1[Colonne1]&lt;0.541666666666667)))</f>
        <v>0</v>
      </c>
    </row>
    <row r="16" spans="1:13" x14ac:dyDescent="0.3">
      <c r="A16" s="6">
        <v>45663</v>
      </c>
      <c r="B16" s="1">
        <v>0.58333333333333337</v>
      </c>
      <c r="C16" s="7">
        <v>5</v>
      </c>
      <c r="F16" s="3" t="s">
        <v>4</v>
      </c>
      <c r="G16" s="4">
        <f>SUMPRODUCT(((Tableau1[Date]=G14)*(Tableau1[Horaire]&lt;0.541666666666667)*(Tableau1[Participants])))</f>
        <v>73</v>
      </c>
      <c r="H16" s="4">
        <f>SUMPRODUCT(((Tableau1[Date]=H14)*(Tableau1[Horaire]&lt;0.541666666666667)*(Tableau1[Participants])))</f>
        <v>43</v>
      </c>
      <c r="I16" s="4">
        <f>SUMPRODUCT(((Tableau1[Date]=I14)*(Tableau1[Horaire]&lt;0.541666666666667)*(Tableau1[Participants])))</f>
        <v>28</v>
      </c>
      <c r="J16" s="4">
        <f>SUMPRODUCT(((Tableau1[Date]=J14)*(Tableau1[Horaire]&lt;0.541666666666667)*(Tableau1[Participants])))</f>
        <v>67</v>
      </c>
      <c r="K16" s="4">
        <f>SUMPRODUCT(((Tableau1[Date]=K14)*(Tableau1[Horaire]&lt;0.541666666666667)*(Tableau1[Participants])))</f>
        <v>20</v>
      </c>
      <c r="L16" s="4">
        <f>SUMPRODUCT(((Tableau1[Horaire]=L14)*(Tableau1[Participants]&lt;0.541666666666667)*(Tableau1[Colonne1])))</f>
        <v>0</v>
      </c>
      <c r="M16" s="4">
        <f>SUMPRODUCT(((Tableau1[Participants]=M14)*(Tableau1[Colonne1]&lt;0.541666666666667)*(Tableau1[Date])))</f>
        <v>0</v>
      </c>
    </row>
    <row r="17" spans="1:13" x14ac:dyDescent="0.3">
      <c r="A17" s="6">
        <v>45663</v>
      </c>
      <c r="B17" s="1">
        <v>0.58333333333333337</v>
      </c>
      <c r="C17" s="7">
        <v>5</v>
      </c>
      <c r="F17" s="2" t="s">
        <v>5</v>
      </c>
      <c r="G17" s="5">
        <f>SUMPRODUCT(((Tableau1[Date]=G14)*(Tableau1[Horaire]&gt;=0.541666666666667)))</f>
        <v>4</v>
      </c>
      <c r="H17" s="5">
        <f>SUMPRODUCT(((Tableau1[Date]=H14)*(Tableau1[Horaire]&gt;=0.541666666666667)))</f>
        <v>9</v>
      </c>
      <c r="I17" s="5">
        <f>SUMPRODUCT(((Tableau1[Date]=I14)*(Tableau1[Horaire]&gt;=0.541666666666667)))</f>
        <v>8</v>
      </c>
      <c r="J17" s="5">
        <f>SUMPRODUCT(((Tableau1[Date]=J14)*(Tableau1[Horaire]&gt;=0.541666666666667)))</f>
        <v>5</v>
      </c>
      <c r="K17" s="5">
        <f>SUMPRODUCT(((Tableau1[Date]=K14)*(Tableau1[Horaire]&gt;=0.541666666666667)))</f>
        <v>4</v>
      </c>
      <c r="L17" s="5">
        <f>SUMPRODUCT(((Tableau1[Horaire]=L14)*(Tableau1[Participants]&gt;=0.541666666666667)))</f>
        <v>0</v>
      </c>
      <c r="M17" s="5">
        <f>SUMPRODUCT(((Tableau1[Participants]=M14)*(Tableau1[Colonne1]&gt;=0.541666666666667)))</f>
        <v>0</v>
      </c>
    </row>
    <row r="18" spans="1:13" x14ac:dyDescent="0.3">
      <c r="A18" s="6">
        <v>45663</v>
      </c>
      <c r="B18" s="1">
        <v>0.58333333333333337</v>
      </c>
      <c r="C18" s="7">
        <v>5</v>
      </c>
      <c r="F18" s="3" t="s">
        <v>6</v>
      </c>
      <c r="G18" s="4">
        <f>SUMPRODUCT(((Tableau1[Date]=G14)*(Tableau1[Horaire]&gt;=0.541666666666667)*(Tableau1[Participants])))</f>
        <v>27</v>
      </c>
      <c r="H18" s="4">
        <f>SUMPRODUCT(((Tableau1[Date]=H14)*(Tableau1[Horaire]&gt;=0.541666666666667)*(Tableau1[Participants])))</f>
        <v>48</v>
      </c>
      <c r="I18" s="4">
        <f>SUMPRODUCT(((Tableau1[Date]=I14)*(Tableau1[Horaire]&gt;=0.541666666666667)*(Tableau1[Participants])))</f>
        <v>133</v>
      </c>
      <c r="J18" s="4">
        <f>SUMPRODUCT(((Tableau1[Date]=J14)*(Tableau1[Horaire]&gt;=0.541666666666667)*(Tableau1[Participants])))</f>
        <v>24</v>
      </c>
      <c r="K18" s="4">
        <f>SUMPRODUCT(((Tableau1[Date]=K14)*(Tableau1[Horaire]&gt;=0.541666666666667)*(Tableau1[Participants])))</f>
        <v>20</v>
      </c>
      <c r="L18" s="4">
        <f>SUMPRODUCT(((Tableau1[Horaire]=L14)*(Tableau1[Participants]&gt;=0.541666666666667)*(Tableau1[Colonne1])))</f>
        <v>0</v>
      </c>
      <c r="M18" s="4">
        <f>SUMPRODUCT(((Tableau1[Participants]=M14)*(Tableau1[Colonne1]&gt;=0.541666666666667)*(Tableau1[Date])))</f>
        <v>0</v>
      </c>
    </row>
    <row r="19" spans="1:13" x14ac:dyDescent="0.3">
      <c r="A19" s="6">
        <v>45663</v>
      </c>
      <c r="B19" s="1">
        <v>0.625</v>
      </c>
      <c r="C19" s="7">
        <v>10</v>
      </c>
    </row>
    <row r="20" spans="1:13" x14ac:dyDescent="0.3">
      <c r="A20" s="6">
        <v>45663</v>
      </c>
      <c r="B20" s="1">
        <v>0.64583333333333337</v>
      </c>
      <c r="C20" s="7">
        <v>4</v>
      </c>
    </row>
    <row r="21" spans="1:13" x14ac:dyDescent="0.3">
      <c r="A21" s="6">
        <v>45663</v>
      </c>
      <c r="B21" s="1">
        <v>0.64583333333333337</v>
      </c>
      <c r="C21" s="7">
        <v>6</v>
      </c>
      <c r="F21" s="19" cm="1">
        <f t="array" ref="F21">IFERROR(SMALL(INT(MOD(INT((dates-2)/7)+0.6,52+5/28))+1,SUMPRODUCT(--(INT(MOD(INT((dates-2)/7)+0.6,52+5/28))+1&lt;=F14))+1),"")</f>
        <v>4</v>
      </c>
      <c r="G21" s="20" cm="1">
        <f t="array" ref="G21">MIN(IF(INT(MOD(INT((dates-2)/7)+0.6,52+5/28))+1=$F21,dates,""))</f>
        <v>45677</v>
      </c>
      <c r="H21" s="20" t="str" cm="1">
        <f t="array" ref="H21">IFERROR(IF(G21+1&gt;MAX(IF(INT(MOD(INT((dates-2)/7)+0.6,52+5/28))+1=$F21,dates,"")),"",G21+1),"")</f>
        <v/>
      </c>
      <c r="I21" s="20" t="str" cm="1">
        <f t="array" ref="I21">IFERROR(IF(H21+1&gt;MAX(IF(INT(MOD(INT((dates-2)/7)+0.6,52+5/28))+1=$F21,dates,"")),"",H21+1),"")</f>
        <v/>
      </c>
      <c r="J21" s="20" t="str" cm="1">
        <f t="array" ref="J21">IFERROR(IF(I21+1&gt;MAX(IF(INT(MOD(INT((dates-2)/7)+0.6,52+5/28))+1=$F21,dates,"")),"",I21+1),"")</f>
        <v/>
      </c>
      <c r="K21" s="20" t="str" cm="1">
        <f t="array" ref="K21">IFERROR(IF(J21+1&gt;MAX(IF(INT(MOD(INT((dates-2)/7)+0.6,52+5/28))+1=$F21,dates,"")),"",J21+1),"")</f>
        <v/>
      </c>
      <c r="L21" s="20" t="str" cm="1">
        <f t="array" ref="L21">IFERROR(IF(K21+1&gt;MAX(IF(INT(MOD(INT((dates-2)/7)+0.6,52+5/28))+1=$F21,dates,"")),"",K21+1),"")</f>
        <v/>
      </c>
      <c r="M21" s="20" t="str" cm="1">
        <f t="array" ref="M21">IFERROR(IF(L21+1&gt;MAX(IF(INT(MOD(INT((dates-2)/7)+0.6,52+5/28))+1=$F21,dates,"")),"",L21+1),"")</f>
        <v/>
      </c>
    </row>
    <row r="22" spans="1:13" x14ac:dyDescent="0.3">
      <c r="A22" s="6">
        <v>45663</v>
      </c>
      <c r="B22" s="1">
        <v>0.72916666666666663</v>
      </c>
      <c r="C22" s="7">
        <v>6</v>
      </c>
      <c r="F22" s="2" t="s">
        <v>3</v>
      </c>
      <c r="G22" s="5">
        <f>SUMPRODUCT(((Tableau1[Date]=G21)*(Tableau1[Horaire]&lt;0.541666666666667)))</f>
        <v>0</v>
      </c>
      <c r="H22" s="5">
        <f>SUMPRODUCT(((Tableau1[Date]=H21)*(Tableau1[Horaire]&lt;0.541666666666667)))</f>
        <v>0</v>
      </c>
      <c r="I22" s="5">
        <f>SUMPRODUCT(((Tableau1[Date]=I21)*(Tableau1[Horaire]&lt;0.541666666666667)))</f>
        <v>0</v>
      </c>
      <c r="J22" s="5">
        <f>SUMPRODUCT(((Tableau1[Date]=J21)*(Tableau1[Horaire]&lt;0.541666666666667)))</f>
        <v>0</v>
      </c>
      <c r="K22" s="5">
        <f>SUMPRODUCT(((Tableau1[Date]=K21)*(Tableau1[Horaire]&lt;0.541666666666667)))</f>
        <v>0</v>
      </c>
      <c r="L22" s="5">
        <f>SUMPRODUCT(((Tableau1[Horaire]=L21)*(Tableau1[Participants]&lt;0.541666666666667)))</f>
        <v>0</v>
      </c>
      <c r="M22" s="5">
        <f>SUMPRODUCT(((Tableau1[Participants]=M21)*(Tableau1[Colonne1]&lt;0.541666666666667)))</f>
        <v>0</v>
      </c>
    </row>
    <row r="23" spans="1:13" x14ac:dyDescent="0.3">
      <c r="A23" s="6">
        <v>45664</v>
      </c>
      <c r="B23" s="1">
        <v>0.36458333333333331</v>
      </c>
      <c r="C23" s="7">
        <v>4</v>
      </c>
      <c r="F23" s="3" t="s">
        <v>4</v>
      </c>
      <c r="G23" s="4">
        <f>SUMPRODUCT(((Tableau1[Date]=G21)*(Tableau1[Horaire]&lt;0.541666666666667)*(Tableau1[Participants])))</f>
        <v>0</v>
      </c>
      <c r="H23" s="4">
        <f>SUMPRODUCT(((Tableau1[Date]=H21)*(Tableau1[Horaire]&lt;0.541666666666667)*(Tableau1[Participants])))</f>
        <v>0</v>
      </c>
      <c r="I23" s="4">
        <f>SUMPRODUCT(((Tableau1[Date]=I21)*(Tableau1[Horaire]&lt;0.541666666666667)*(Tableau1[Participants])))</f>
        <v>0</v>
      </c>
      <c r="J23" s="4">
        <f>SUMPRODUCT(((Tableau1[Date]=J21)*(Tableau1[Horaire]&lt;0.541666666666667)*(Tableau1[Participants])))</f>
        <v>0</v>
      </c>
      <c r="K23" s="4">
        <f>SUMPRODUCT(((Tableau1[Date]=K21)*(Tableau1[Horaire]&lt;0.541666666666667)*(Tableau1[Participants])))</f>
        <v>0</v>
      </c>
      <c r="L23" s="4">
        <f>SUMPRODUCT(((Tableau1[Horaire]=L21)*(Tableau1[Participants]&lt;0.541666666666667)*(Tableau1[Colonne1])))</f>
        <v>0</v>
      </c>
      <c r="M23" s="4">
        <f>SUMPRODUCT(((Tableau1[Participants]=M21)*(Tableau1[Colonne1]&lt;0.541666666666667)*(Tableau1[Date])))</f>
        <v>0</v>
      </c>
    </row>
    <row r="24" spans="1:13" x14ac:dyDescent="0.3">
      <c r="A24" s="6">
        <v>45664</v>
      </c>
      <c r="B24" s="1">
        <v>0.375</v>
      </c>
      <c r="C24" s="7">
        <v>5</v>
      </c>
      <c r="F24" s="2" t="s">
        <v>5</v>
      </c>
      <c r="G24" s="5">
        <f>SUMPRODUCT(((Tableau1[Date]=G21)*(Tableau1[Horaire]&gt;=0.541666666666667)))</f>
        <v>1</v>
      </c>
      <c r="H24" s="5">
        <f>SUMPRODUCT(((Tableau1[Date]=H21)*(Tableau1[Horaire]&gt;=0.541666666666667)))</f>
        <v>0</v>
      </c>
      <c r="I24" s="5">
        <f>SUMPRODUCT(((Tableau1[Date]=I21)*(Tableau1[Horaire]&gt;=0.541666666666667)))</f>
        <v>0</v>
      </c>
      <c r="J24" s="5">
        <f>SUMPRODUCT(((Tableau1[Date]=J21)*(Tableau1[Horaire]&gt;=0.541666666666667)))</f>
        <v>0</v>
      </c>
      <c r="K24" s="5">
        <f>SUMPRODUCT(((Tableau1[Date]=K21)*(Tableau1[Horaire]&gt;=0.541666666666667)))</f>
        <v>0</v>
      </c>
      <c r="L24" s="5">
        <f>SUMPRODUCT(((Tableau1[Horaire]=L21)*(Tableau1[Participants]&gt;=0.541666666666667)))</f>
        <v>0</v>
      </c>
      <c r="M24" s="5">
        <f>SUMPRODUCT(((Tableau1[Participants]=M21)*(Tableau1[Colonne1]&gt;=0.541666666666667)))</f>
        <v>0</v>
      </c>
    </row>
    <row r="25" spans="1:13" x14ac:dyDescent="0.3">
      <c r="A25" s="6">
        <v>45664</v>
      </c>
      <c r="B25" s="1">
        <v>0.39583333333333331</v>
      </c>
      <c r="C25" s="7">
        <v>5</v>
      </c>
      <c r="F25" s="3" t="s">
        <v>6</v>
      </c>
      <c r="G25" s="4">
        <f>SUMPRODUCT(((Tableau1[Date]=G21)*(Tableau1[Horaire]&gt;=0.541666666666667)*(Tableau1[Participants])))</f>
        <v>2</v>
      </c>
      <c r="H25" s="4">
        <f>SUMPRODUCT(((Tableau1[Date]=H21)*(Tableau1[Horaire]&gt;=0.541666666666667)*(Tableau1[Participants])))</f>
        <v>0</v>
      </c>
      <c r="I25" s="4">
        <f>SUMPRODUCT(((Tableau1[Date]=I21)*(Tableau1[Horaire]&gt;=0.541666666666667)*(Tableau1[Participants])))</f>
        <v>0</v>
      </c>
      <c r="J25" s="4">
        <f>SUMPRODUCT(((Tableau1[Date]=J21)*(Tableau1[Horaire]&gt;=0.541666666666667)*(Tableau1[Participants])))</f>
        <v>0</v>
      </c>
      <c r="K25" s="4">
        <f>SUMPRODUCT(((Tableau1[Date]=K21)*(Tableau1[Horaire]&gt;=0.541666666666667)*(Tableau1[Participants])))</f>
        <v>0</v>
      </c>
      <c r="L25" s="4">
        <f>SUMPRODUCT(((Tableau1[Horaire]=L21)*(Tableau1[Participants]&gt;=0.541666666666667)*(Tableau1[Colonne1])))</f>
        <v>0</v>
      </c>
      <c r="M25" s="4">
        <f>SUMPRODUCT(((Tableau1[Participants]=M21)*(Tableau1[Colonne1]&gt;=0.541666666666667)*(Tableau1[Date])))</f>
        <v>0</v>
      </c>
    </row>
    <row r="26" spans="1:13" x14ac:dyDescent="0.3">
      <c r="A26" s="6">
        <v>45664</v>
      </c>
      <c r="B26" s="1">
        <v>0.39583333333333331</v>
      </c>
      <c r="C26" s="7">
        <v>4</v>
      </c>
    </row>
    <row r="27" spans="1:13" x14ac:dyDescent="0.3">
      <c r="A27" s="6">
        <v>45664</v>
      </c>
      <c r="B27" s="1">
        <v>0.39583333333333331</v>
      </c>
      <c r="C27" s="7">
        <v>5</v>
      </c>
    </row>
    <row r="28" spans="1:13" x14ac:dyDescent="0.3">
      <c r="A28" s="6">
        <v>45664</v>
      </c>
      <c r="B28" s="1">
        <v>0.41666666666666669</v>
      </c>
      <c r="C28" s="7">
        <v>6</v>
      </c>
      <c r="F28" s="19" cm="1">
        <f t="array" ref="F28">IFERROR(SMALL(INT(MOD(INT((dates-2)/7)+0.6,52+5/28))+1,SUMPRODUCT(--(INT(MOD(INT((dates-2)/7)+0.6,52+5/28))+1&lt;=F21))+1),"")</f>
        <v>5</v>
      </c>
      <c r="G28" s="20" cm="1">
        <f t="array" ref="G28">MIN(IF(INT(MOD(INT((dates-2)/7)+0.6,52+5/28))+1=$F28,dates,""))</f>
        <v>45688</v>
      </c>
      <c r="H28" s="20" t="str" cm="1">
        <f t="array" ref="H28">IFERROR(IF(G28+1&gt;MAX(IF(INT(MOD(INT((dates-2)/7)+0.6,52+5/28))+1=$F28,dates,"")),"",G28+1),"")</f>
        <v/>
      </c>
      <c r="I28" s="20" t="str" cm="1">
        <f t="array" ref="I28">IFERROR(IF(H28+1&gt;MAX(IF(INT(MOD(INT((dates-2)/7)+0.6,52+5/28))+1=$F28,dates,"")),"",H28+1),"")</f>
        <v/>
      </c>
      <c r="J28" s="20" t="str" cm="1">
        <f t="array" ref="J28">IFERROR(IF(I28+1&gt;MAX(IF(INT(MOD(INT((dates-2)/7)+0.6,52+5/28))+1=$F28,dates,"")),"",I28+1),"")</f>
        <v/>
      </c>
      <c r="K28" s="20" t="str" cm="1">
        <f t="array" ref="K28">IFERROR(IF(J28+1&gt;MAX(IF(INT(MOD(INT((dates-2)/7)+0.6,52+5/28))+1=$F28,dates,"")),"",J28+1),"")</f>
        <v/>
      </c>
      <c r="L28" s="20" t="str" cm="1">
        <f t="array" ref="L28">IFERROR(IF(K28+1&gt;MAX(IF(INT(MOD(INT((dates-2)/7)+0.6,52+5/28))+1=$F28,dates,"")),"",K28+1),"")</f>
        <v/>
      </c>
      <c r="M28" s="20" t="str" cm="1">
        <f t="array" ref="M28">IFERROR(IF(L28+1&gt;MAX(IF(INT(MOD(INT((dates-2)/7)+0.6,52+5/28))+1=$F28,dates,"")),"",L28+1),"")</f>
        <v/>
      </c>
    </row>
    <row r="29" spans="1:13" x14ac:dyDescent="0.3">
      <c r="A29" s="6">
        <v>45664</v>
      </c>
      <c r="B29" s="1">
        <v>0.41666666666666669</v>
      </c>
      <c r="C29" s="7">
        <v>5</v>
      </c>
      <c r="F29" s="2" t="s">
        <v>3</v>
      </c>
      <c r="G29" s="5">
        <f>SUMPRODUCT(((Tableau1[Date]=G28)*(Tableau1[Horaire]&lt;0.541666666666667)))</f>
        <v>1</v>
      </c>
      <c r="H29" s="5">
        <f>SUMPRODUCT(((Tableau1[Date]=H28)*(Tableau1[Horaire]&lt;0.541666666666667)))</f>
        <v>0</v>
      </c>
      <c r="I29" s="5">
        <f>SUMPRODUCT(((Tableau1[Date]=I28)*(Tableau1[Horaire]&lt;0.541666666666667)))</f>
        <v>0</v>
      </c>
      <c r="J29" s="5">
        <f>SUMPRODUCT(((Tableau1[Date]=J28)*(Tableau1[Horaire]&lt;0.541666666666667)))</f>
        <v>0</v>
      </c>
      <c r="K29" s="5">
        <f>SUMPRODUCT(((Tableau1[Date]=K28)*(Tableau1[Horaire]&lt;0.541666666666667)))</f>
        <v>0</v>
      </c>
      <c r="L29" s="5">
        <f>SUMPRODUCT(((Tableau1[Horaire]=L28)*(Tableau1[Participants]&lt;0.541666666666667)))</f>
        <v>0</v>
      </c>
      <c r="M29" s="5">
        <f>SUMPRODUCT(((Tableau1[Participants]=M28)*(Tableau1[Colonne1]&lt;0.541666666666667)))</f>
        <v>0</v>
      </c>
    </row>
    <row r="30" spans="1:13" x14ac:dyDescent="0.3">
      <c r="A30" s="6">
        <v>45664</v>
      </c>
      <c r="B30" s="1">
        <v>0.4375</v>
      </c>
      <c r="C30" s="7">
        <v>5</v>
      </c>
      <c r="F30" s="3" t="s">
        <v>4</v>
      </c>
      <c r="G30" s="4">
        <f>SUMPRODUCT(((Tableau1[Date]=G28)*(Tableau1[Horaire]&lt;0.541666666666667)*(Tableau1[Participants])))</f>
        <v>3</v>
      </c>
      <c r="H30" s="4">
        <f>SUMPRODUCT(((Tableau1[Date]=H28)*(Tableau1[Horaire]&lt;0.541666666666667)*(Tableau1[Participants])))</f>
        <v>0</v>
      </c>
      <c r="I30" s="4">
        <f>SUMPRODUCT(((Tableau1[Date]=I28)*(Tableau1[Horaire]&lt;0.541666666666667)*(Tableau1[Participants])))</f>
        <v>0</v>
      </c>
      <c r="J30" s="4">
        <f>SUMPRODUCT(((Tableau1[Date]=J28)*(Tableau1[Horaire]&lt;0.541666666666667)*(Tableau1[Participants])))</f>
        <v>0</v>
      </c>
      <c r="K30" s="4">
        <f>SUMPRODUCT(((Tableau1[Date]=K28)*(Tableau1[Horaire]&lt;0.541666666666667)*(Tableau1[Participants])))</f>
        <v>0</v>
      </c>
      <c r="L30" s="4">
        <f>SUMPRODUCT(((Tableau1[Horaire]=L28)*(Tableau1[Participants]&lt;0.541666666666667)*(Tableau1[Colonne1])))</f>
        <v>0</v>
      </c>
      <c r="M30" s="4">
        <f>SUMPRODUCT(((Tableau1[Participants]=M28)*(Tableau1[Colonne1]&lt;0.541666666666667)*(Tableau1[Date])))</f>
        <v>0</v>
      </c>
    </row>
    <row r="31" spans="1:13" x14ac:dyDescent="0.3">
      <c r="A31" s="6">
        <v>45664</v>
      </c>
      <c r="B31" s="1">
        <v>0.45833333333333331</v>
      </c>
      <c r="C31" s="7">
        <v>5</v>
      </c>
      <c r="F31" s="2" t="s">
        <v>5</v>
      </c>
      <c r="G31" s="5">
        <f>SUMPRODUCT(((Tableau1[Date]=G28)*(Tableau1[Horaire]&gt;=0.541666666666667)))</f>
        <v>0</v>
      </c>
      <c r="H31" s="5">
        <f>SUMPRODUCT(((Tableau1[Date]=H28)*(Tableau1[Horaire]&gt;=0.541666666666667)))</f>
        <v>0</v>
      </c>
      <c r="I31" s="5">
        <f>SUMPRODUCT(((Tableau1[Date]=I28)*(Tableau1[Horaire]&gt;=0.541666666666667)))</f>
        <v>0</v>
      </c>
      <c r="J31" s="5">
        <f>SUMPRODUCT(((Tableau1[Date]=J28)*(Tableau1[Horaire]&gt;=0.541666666666667)))</f>
        <v>0</v>
      </c>
      <c r="K31" s="5">
        <f>SUMPRODUCT(((Tableau1[Date]=K28)*(Tableau1[Horaire]&gt;=0.541666666666667)))</f>
        <v>0</v>
      </c>
      <c r="L31" s="5">
        <f>SUMPRODUCT(((Tableau1[Horaire]=L28)*(Tableau1[Participants]&gt;=0.541666666666667)))</f>
        <v>0</v>
      </c>
      <c r="M31" s="5">
        <f>SUMPRODUCT(((Tableau1[Participants]=M28)*(Tableau1[Colonne1]&gt;=0.541666666666667)))</f>
        <v>0</v>
      </c>
    </row>
    <row r="32" spans="1:13" x14ac:dyDescent="0.3">
      <c r="A32" s="6">
        <v>45664</v>
      </c>
      <c r="B32" s="1">
        <v>0.45833333333333331</v>
      </c>
      <c r="C32" s="7">
        <v>5</v>
      </c>
      <c r="F32" s="3" t="s">
        <v>6</v>
      </c>
      <c r="G32" s="4">
        <f>SUMPRODUCT(((Tableau1[Date]=G28)*(Tableau1[Horaire]&gt;=0.541666666666667)*(Tableau1[Participants])))</f>
        <v>0</v>
      </c>
      <c r="H32" s="4">
        <f>SUMPRODUCT(((Tableau1[Date]=H28)*(Tableau1[Horaire]&gt;=0.541666666666667)*(Tableau1[Participants])))</f>
        <v>0</v>
      </c>
      <c r="I32" s="4">
        <f>SUMPRODUCT(((Tableau1[Date]=I28)*(Tableau1[Horaire]&gt;=0.541666666666667)*(Tableau1[Participants])))</f>
        <v>0</v>
      </c>
      <c r="J32" s="4">
        <f>SUMPRODUCT(((Tableau1[Date]=J28)*(Tableau1[Horaire]&gt;=0.541666666666667)*(Tableau1[Participants])))</f>
        <v>0</v>
      </c>
      <c r="K32" s="4">
        <f>SUMPRODUCT(((Tableau1[Date]=K28)*(Tableau1[Horaire]&gt;=0.541666666666667)*(Tableau1[Participants])))</f>
        <v>0</v>
      </c>
      <c r="L32" s="4">
        <f>SUMPRODUCT(((Tableau1[Horaire]=L28)*(Tableau1[Participants]&gt;=0.541666666666667)*(Tableau1[Colonne1])))</f>
        <v>0</v>
      </c>
      <c r="M32" s="4">
        <f>SUMPRODUCT(((Tableau1[Participants]=M28)*(Tableau1[Colonne1]&gt;=0.541666666666667)*(Tableau1[Date])))</f>
        <v>0</v>
      </c>
    </row>
    <row r="33" spans="1:3" x14ac:dyDescent="0.3">
      <c r="A33" s="6">
        <v>45664</v>
      </c>
      <c r="B33" s="1">
        <v>0.46875</v>
      </c>
      <c r="C33" s="7">
        <v>10</v>
      </c>
    </row>
    <row r="34" spans="1:3" x14ac:dyDescent="0.3">
      <c r="A34" s="6">
        <v>45664</v>
      </c>
      <c r="B34" s="1">
        <v>0.47916666666666669</v>
      </c>
      <c r="C34" s="7">
        <v>7</v>
      </c>
    </row>
    <row r="35" spans="1:3" x14ac:dyDescent="0.3">
      <c r="A35" s="6">
        <v>45664</v>
      </c>
      <c r="B35" s="1">
        <v>0.47916666666666669</v>
      </c>
      <c r="C35" s="7">
        <v>5</v>
      </c>
    </row>
    <row r="36" spans="1:3" x14ac:dyDescent="0.3">
      <c r="A36" s="6">
        <v>45664</v>
      </c>
      <c r="B36" s="1">
        <v>0.5</v>
      </c>
      <c r="C36" s="7">
        <v>5</v>
      </c>
    </row>
    <row r="37" spans="1:3" x14ac:dyDescent="0.3">
      <c r="A37" s="6">
        <v>45664</v>
      </c>
      <c r="B37" s="1">
        <v>0.5625</v>
      </c>
      <c r="C37" s="7">
        <v>5</v>
      </c>
    </row>
    <row r="38" spans="1:3" x14ac:dyDescent="0.3">
      <c r="A38" s="6">
        <v>45664</v>
      </c>
      <c r="B38" s="1">
        <v>0.58333333333333337</v>
      </c>
      <c r="C38" s="7">
        <v>5</v>
      </c>
    </row>
    <row r="39" spans="1:3" x14ac:dyDescent="0.3">
      <c r="A39" s="6">
        <v>45664</v>
      </c>
      <c r="B39" s="1">
        <v>0.58333333333333337</v>
      </c>
      <c r="C39" s="7">
        <v>6</v>
      </c>
    </row>
    <row r="40" spans="1:3" x14ac:dyDescent="0.3">
      <c r="A40" s="6">
        <v>45664</v>
      </c>
      <c r="B40" s="1">
        <v>0.58333333333333337</v>
      </c>
      <c r="C40" s="7">
        <v>9</v>
      </c>
    </row>
    <row r="41" spans="1:3" x14ac:dyDescent="0.3">
      <c r="A41" s="6">
        <v>45664</v>
      </c>
      <c r="B41" s="1">
        <v>0.60416666666666663</v>
      </c>
      <c r="C41" s="8">
        <v>3</v>
      </c>
    </row>
    <row r="42" spans="1:3" x14ac:dyDescent="0.3">
      <c r="A42" s="6">
        <v>45664</v>
      </c>
      <c r="B42" s="1">
        <v>0.625</v>
      </c>
      <c r="C42" s="8">
        <v>6</v>
      </c>
    </row>
    <row r="43" spans="1:3" x14ac:dyDescent="0.3">
      <c r="A43" s="6">
        <v>45664</v>
      </c>
      <c r="B43" s="1">
        <v>0.64583333333333337</v>
      </c>
      <c r="C43" s="7">
        <v>2</v>
      </c>
    </row>
    <row r="44" spans="1:3" x14ac:dyDescent="0.3">
      <c r="A44" s="6">
        <v>45664</v>
      </c>
      <c r="B44" s="1">
        <v>0.64583333333333337</v>
      </c>
      <c r="C44" s="7">
        <v>6</v>
      </c>
    </row>
    <row r="45" spans="1:3" x14ac:dyDescent="0.3">
      <c r="A45" s="6">
        <v>45664</v>
      </c>
      <c r="B45" s="1">
        <v>0.66666666666666663</v>
      </c>
      <c r="C45" s="7">
        <v>8</v>
      </c>
    </row>
    <row r="46" spans="1:3" x14ac:dyDescent="0.3">
      <c r="A46" s="6">
        <v>45664</v>
      </c>
      <c r="B46" s="1">
        <v>0.70902777777777781</v>
      </c>
      <c r="C46" s="7">
        <v>9</v>
      </c>
    </row>
    <row r="47" spans="1:3" x14ac:dyDescent="0.3">
      <c r="A47" s="6">
        <v>45664</v>
      </c>
      <c r="B47" s="1">
        <v>0.72916666666666663</v>
      </c>
      <c r="C47" s="7">
        <v>2</v>
      </c>
    </row>
    <row r="48" spans="1:3" x14ac:dyDescent="0.3">
      <c r="A48" s="6">
        <v>45665</v>
      </c>
      <c r="B48" s="1">
        <v>0.35416666666666669</v>
      </c>
      <c r="C48" s="7">
        <v>3</v>
      </c>
    </row>
    <row r="49" spans="1:3" x14ac:dyDescent="0.3">
      <c r="A49" s="6">
        <v>45665</v>
      </c>
      <c r="B49" s="1">
        <v>0.375</v>
      </c>
      <c r="C49" s="7">
        <v>4</v>
      </c>
    </row>
    <row r="50" spans="1:3" x14ac:dyDescent="0.3">
      <c r="A50" s="6">
        <v>45665</v>
      </c>
      <c r="B50" s="1">
        <v>0.39583333333333331</v>
      </c>
      <c r="C50" s="7">
        <v>6</v>
      </c>
    </row>
    <row r="51" spans="1:3" x14ac:dyDescent="0.3">
      <c r="A51" s="6">
        <v>45665</v>
      </c>
      <c r="B51" s="1">
        <v>0.39583333333333331</v>
      </c>
      <c r="C51" s="7">
        <v>6</v>
      </c>
    </row>
    <row r="52" spans="1:3" x14ac:dyDescent="0.3">
      <c r="A52" s="6">
        <v>45665</v>
      </c>
      <c r="B52" s="1">
        <v>0.41666666666666669</v>
      </c>
      <c r="C52" s="7">
        <v>8</v>
      </c>
    </row>
    <row r="53" spans="1:3" x14ac:dyDescent="0.3">
      <c r="A53" s="6">
        <v>45665</v>
      </c>
      <c r="B53" s="1">
        <v>0.4375</v>
      </c>
      <c r="C53" s="7">
        <v>5</v>
      </c>
    </row>
    <row r="54" spans="1:3" x14ac:dyDescent="0.3">
      <c r="A54" s="6">
        <v>45665</v>
      </c>
      <c r="B54" s="1">
        <v>0.45833333333333331</v>
      </c>
      <c r="C54" s="7">
        <v>6</v>
      </c>
    </row>
    <row r="55" spans="1:3" x14ac:dyDescent="0.3">
      <c r="A55" s="6">
        <v>45665</v>
      </c>
      <c r="B55" s="1">
        <v>0.45833333333333331</v>
      </c>
      <c r="C55" s="7">
        <v>5</v>
      </c>
    </row>
    <row r="56" spans="1:3" x14ac:dyDescent="0.3">
      <c r="A56" s="6">
        <v>45665</v>
      </c>
      <c r="B56" s="1">
        <v>0.45833333333333331</v>
      </c>
      <c r="C56" s="7">
        <v>6</v>
      </c>
    </row>
    <row r="57" spans="1:3" x14ac:dyDescent="0.3">
      <c r="A57" s="6">
        <v>45665</v>
      </c>
      <c r="B57" s="1">
        <v>0.47916666666666669</v>
      </c>
      <c r="C57" s="7">
        <v>7</v>
      </c>
    </row>
    <row r="58" spans="1:3" x14ac:dyDescent="0.3">
      <c r="A58" s="6">
        <v>45665</v>
      </c>
      <c r="B58" s="1">
        <v>0.5625</v>
      </c>
      <c r="C58" s="7">
        <v>2</v>
      </c>
    </row>
    <row r="59" spans="1:3" x14ac:dyDescent="0.3">
      <c r="A59" s="6">
        <v>45665</v>
      </c>
      <c r="B59" s="1">
        <v>0.58333333333333337</v>
      </c>
      <c r="C59" s="7">
        <v>7</v>
      </c>
    </row>
    <row r="60" spans="1:3" x14ac:dyDescent="0.3">
      <c r="A60" s="6">
        <v>45665</v>
      </c>
      <c r="B60" s="1">
        <v>0.60416666666666663</v>
      </c>
      <c r="C60" s="7">
        <v>8</v>
      </c>
    </row>
    <row r="61" spans="1:3" x14ac:dyDescent="0.3">
      <c r="A61" s="6">
        <v>45666</v>
      </c>
      <c r="B61" s="1">
        <v>0.35416666666666669</v>
      </c>
      <c r="C61" s="7">
        <v>11</v>
      </c>
    </row>
    <row r="62" spans="1:3" x14ac:dyDescent="0.3">
      <c r="A62" s="6">
        <v>45666</v>
      </c>
      <c r="B62" s="1">
        <v>0.375</v>
      </c>
      <c r="C62" s="7">
        <v>6</v>
      </c>
    </row>
    <row r="63" spans="1:3" x14ac:dyDescent="0.3">
      <c r="A63" s="6">
        <v>45666</v>
      </c>
      <c r="B63" s="1">
        <v>0.39583333333333331</v>
      </c>
      <c r="C63" s="7">
        <v>6</v>
      </c>
    </row>
    <row r="64" spans="1:3" x14ac:dyDescent="0.3">
      <c r="A64" s="6">
        <v>45666</v>
      </c>
      <c r="B64" s="1">
        <v>0.41666666666666669</v>
      </c>
      <c r="C64" s="7">
        <v>9</v>
      </c>
    </row>
    <row r="65" spans="1:3" x14ac:dyDescent="0.3">
      <c r="A65" s="6">
        <v>45666</v>
      </c>
      <c r="B65" s="1">
        <v>0.4375</v>
      </c>
      <c r="C65" s="7">
        <v>7</v>
      </c>
    </row>
    <row r="66" spans="1:3" x14ac:dyDescent="0.3">
      <c r="A66" s="6">
        <v>45666</v>
      </c>
      <c r="B66" s="1">
        <v>0.45833333333333331</v>
      </c>
      <c r="C66" s="7">
        <v>7</v>
      </c>
    </row>
    <row r="67" spans="1:3" x14ac:dyDescent="0.3">
      <c r="A67" s="6">
        <v>45666</v>
      </c>
      <c r="B67" s="1">
        <v>0.47916666666666669</v>
      </c>
      <c r="C67" s="7">
        <v>6</v>
      </c>
    </row>
    <row r="68" spans="1:3" x14ac:dyDescent="0.3">
      <c r="A68" s="6">
        <v>45666</v>
      </c>
      <c r="B68" s="1">
        <v>0.5</v>
      </c>
      <c r="C68" s="7">
        <v>4</v>
      </c>
    </row>
    <row r="69" spans="1:3" x14ac:dyDescent="0.3">
      <c r="A69" s="6">
        <v>45666</v>
      </c>
      <c r="B69" s="1">
        <v>0.58333333333333337</v>
      </c>
      <c r="C69" s="7">
        <v>8</v>
      </c>
    </row>
    <row r="70" spans="1:3" x14ac:dyDescent="0.3">
      <c r="A70" s="6">
        <v>45666</v>
      </c>
      <c r="B70" s="1">
        <v>0.58333333333333337</v>
      </c>
      <c r="C70" s="8">
        <v>6</v>
      </c>
    </row>
    <row r="71" spans="1:3" x14ac:dyDescent="0.3">
      <c r="A71" s="6">
        <v>45666</v>
      </c>
      <c r="B71" s="1">
        <v>0.60416666666666663</v>
      </c>
      <c r="C71" s="7">
        <v>7</v>
      </c>
    </row>
    <row r="72" spans="1:3" x14ac:dyDescent="0.3">
      <c r="A72" s="6">
        <v>45666</v>
      </c>
      <c r="B72" s="1">
        <v>0.64583333333333337</v>
      </c>
      <c r="C72" s="7">
        <v>7</v>
      </c>
    </row>
    <row r="73" spans="1:3" x14ac:dyDescent="0.3">
      <c r="A73" s="6">
        <v>45666</v>
      </c>
      <c r="B73" s="1">
        <v>0.64583333333333337</v>
      </c>
      <c r="C73" s="7">
        <v>7</v>
      </c>
    </row>
    <row r="74" spans="1:3" x14ac:dyDescent="0.3">
      <c r="A74" s="6">
        <v>45666</v>
      </c>
      <c r="B74" s="1">
        <v>0.70833333333333337</v>
      </c>
      <c r="C74" s="7">
        <v>7</v>
      </c>
    </row>
    <row r="75" spans="1:3" x14ac:dyDescent="0.3">
      <c r="A75" s="6">
        <v>45667</v>
      </c>
      <c r="B75" s="1">
        <v>0.375</v>
      </c>
      <c r="C75" s="7">
        <v>7</v>
      </c>
    </row>
    <row r="76" spans="1:3" x14ac:dyDescent="0.3">
      <c r="A76" s="6">
        <v>45667</v>
      </c>
      <c r="B76" s="1">
        <v>0.39583333333333331</v>
      </c>
      <c r="C76" s="7">
        <v>6</v>
      </c>
    </row>
    <row r="77" spans="1:3" x14ac:dyDescent="0.3">
      <c r="A77" s="6">
        <v>45667</v>
      </c>
      <c r="B77" s="1">
        <v>0.39583333333333331</v>
      </c>
      <c r="C77" s="7">
        <v>5</v>
      </c>
    </row>
    <row r="78" spans="1:3" x14ac:dyDescent="0.3">
      <c r="A78" s="6">
        <v>45667</v>
      </c>
      <c r="B78" s="1">
        <v>0.45833333333333331</v>
      </c>
      <c r="C78" s="7">
        <v>7</v>
      </c>
    </row>
    <row r="79" spans="1:3" x14ac:dyDescent="0.3">
      <c r="A79" s="6">
        <v>45667</v>
      </c>
      <c r="B79" s="1">
        <v>0.52083333333333337</v>
      </c>
      <c r="C79" s="7">
        <v>7</v>
      </c>
    </row>
    <row r="80" spans="1:3" x14ac:dyDescent="0.3">
      <c r="A80" s="6">
        <v>45667</v>
      </c>
      <c r="B80" s="1">
        <v>0.5625</v>
      </c>
      <c r="C80" s="7">
        <v>5</v>
      </c>
    </row>
    <row r="81" spans="1:3" x14ac:dyDescent="0.3">
      <c r="A81" s="6">
        <v>45667</v>
      </c>
      <c r="B81" s="1">
        <v>0.58333333333333337</v>
      </c>
      <c r="C81" s="7">
        <v>7</v>
      </c>
    </row>
    <row r="82" spans="1:3" x14ac:dyDescent="0.3">
      <c r="A82" s="6">
        <v>45667</v>
      </c>
      <c r="B82" s="1">
        <v>0.625</v>
      </c>
      <c r="C82" s="7">
        <v>6</v>
      </c>
    </row>
    <row r="83" spans="1:3" x14ac:dyDescent="0.3">
      <c r="A83" s="6">
        <v>45667</v>
      </c>
      <c r="B83" s="1">
        <v>0.625</v>
      </c>
      <c r="C83" s="7">
        <v>7</v>
      </c>
    </row>
    <row r="84" spans="1:3" x14ac:dyDescent="0.3">
      <c r="A84" s="6">
        <v>45670</v>
      </c>
      <c r="B84" s="1">
        <v>0.375</v>
      </c>
      <c r="C84" s="7">
        <v>6</v>
      </c>
    </row>
    <row r="85" spans="1:3" x14ac:dyDescent="0.3">
      <c r="A85" s="6">
        <v>45670</v>
      </c>
      <c r="B85" s="1">
        <v>0.39583333333333331</v>
      </c>
      <c r="C85" s="7">
        <v>7</v>
      </c>
    </row>
    <row r="86" spans="1:3" x14ac:dyDescent="0.3">
      <c r="A86" s="6">
        <v>45670</v>
      </c>
      <c r="B86" s="1">
        <v>0.41666666666666669</v>
      </c>
      <c r="C86" s="7">
        <v>4</v>
      </c>
    </row>
    <row r="87" spans="1:3" x14ac:dyDescent="0.3">
      <c r="A87" s="6">
        <v>45670</v>
      </c>
      <c r="B87" s="1">
        <v>0.4375</v>
      </c>
      <c r="C87" s="7">
        <v>8</v>
      </c>
    </row>
    <row r="88" spans="1:3" x14ac:dyDescent="0.3">
      <c r="A88" s="6">
        <v>45670</v>
      </c>
      <c r="B88" s="1">
        <v>0.45833333333333331</v>
      </c>
      <c r="C88" s="7">
        <v>9</v>
      </c>
    </row>
    <row r="89" spans="1:3" x14ac:dyDescent="0.3">
      <c r="A89" s="6">
        <v>45670</v>
      </c>
      <c r="B89" s="1">
        <v>0.45833333333333331</v>
      </c>
      <c r="C89" s="7">
        <v>6</v>
      </c>
    </row>
    <row r="90" spans="1:3" x14ac:dyDescent="0.3">
      <c r="A90" s="6">
        <v>45670</v>
      </c>
      <c r="B90" s="1">
        <v>0.47916666666666669</v>
      </c>
      <c r="C90" s="7">
        <v>6</v>
      </c>
    </row>
    <row r="91" spans="1:3" x14ac:dyDescent="0.3">
      <c r="A91" s="6">
        <v>45670</v>
      </c>
      <c r="B91" s="1">
        <v>0.47916666666666669</v>
      </c>
      <c r="C91" s="7">
        <v>8</v>
      </c>
    </row>
    <row r="92" spans="1:3" x14ac:dyDescent="0.3">
      <c r="A92" s="6">
        <v>45670</v>
      </c>
      <c r="B92" s="1">
        <v>0.5</v>
      </c>
      <c r="C92" s="7">
        <v>9</v>
      </c>
    </row>
    <row r="93" spans="1:3" x14ac:dyDescent="0.3">
      <c r="A93" s="6">
        <v>45670</v>
      </c>
      <c r="B93" s="1">
        <v>0.5</v>
      </c>
      <c r="C93" s="7">
        <v>10</v>
      </c>
    </row>
    <row r="94" spans="1:3" x14ac:dyDescent="0.3">
      <c r="A94" s="6">
        <v>45670</v>
      </c>
      <c r="B94" s="1">
        <v>0.5625</v>
      </c>
      <c r="C94" s="7">
        <v>8</v>
      </c>
    </row>
    <row r="95" spans="1:3" x14ac:dyDescent="0.3">
      <c r="A95" s="6">
        <v>45670</v>
      </c>
      <c r="B95" s="1">
        <v>0.58333333333333337</v>
      </c>
      <c r="C95" s="7">
        <v>6</v>
      </c>
    </row>
    <row r="96" spans="1:3" x14ac:dyDescent="0.3">
      <c r="A96" s="6">
        <v>45670</v>
      </c>
      <c r="B96" s="1">
        <v>0.625</v>
      </c>
      <c r="C96" s="7">
        <v>8</v>
      </c>
    </row>
    <row r="97" spans="1:3" x14ac:dyDescent="0.3">
      <c r="A97" s="6">
        <v>45670</v>
      </c>
      <c r="B97" s="1">
        <v>0.64583333333333337</v>
      </c>
      <c r="C97" s="7">
        <v>5</v>
      </c>
    </row>
    <row r="98" spans="1:3" x14ac:dyDescent="0.3">
      <c r="A98" s="6">
        <v>45671</v>
      </c>
      <c r="B98" s="1">
        <v>0.39583333333333331</v>
      </c>
      <c r="C98" s="7">
        <v>8</v>
      </c>
    </row>
    <row r="99" spans="1:3" x14ac:dyDescent="0.3">
      <c r="A99" s="6">
        <v>45671</v>
      </c>
      <c r="B99" s="1">
        <v>0.4375</v>
      </c>
      <c r="C99" s="7">
        <v>8</v>
      </c>
    </row>
    <row r="100" spans="1:3" x14ac:dyDescent="0.3">
      <c r="A100" s="6">
        <v>45671</v>
      </c>
      <c r="B100" s="1">
        <v>0.47916666666666669</v>
      </c>
      <c r="C100" s="7">
        <v>6</v>
      </c>
    </row>
    <row r="101" spans="1:3" x14ac:dyDescent="0.3">
      <c r="A101" s="6">
        <v>45671</v>
      </c>
      <c r="B101" s="1">
        <v>0.47916666666666669</v>
      </c>
      <c r="C101" s="7">
        <v>5</v>
      </c>
    </row>
    <row r="102" spans="1:3" x14ac:dyDescent="0.3">
      <c r="A102" s="6">
        <v>45671</v>
      </c>
      <c r="B102" s="1">
        <v>0.5</v>
      </c>
      <c r="C102" s="7">
        <v>6</v>
      </c>
    </row>
    <row r="103" spans="1:3" x14ac:dyDescent="0.3">
      <c r="A103" s="6">
        <v>45671</v>
      </c>
      <c r="B103" s="1">
        <v>0.5</v>
      </c>
      <c r="C103" s="7">
        <v>6</v>
      </c>
    </row>
    <row r="104" spans="1:3" x14ac:dyDescent="0.3">
      <c r="A104" s="6">
        <v>45671</v>
      </c>
      <c r="B104" s="1">
        <v>0.52083333333333337</v>
      </c>
      <c r="C104" s="7">
        <v>4</v>
      </c>
    </row>
    <row r="105" spans="1:3" x14ac:dyDescent="0.3">
      <c r="A105" s="6">
        <v>45671</v>
      </c>
      <c r="B105" s="1">
        <v>0.5625</v>
      </c>
      <c r="C105" s="7">
        <v>6</v>
      </c>
    </row>
    <row r="106" spans="1:3" x14ac:dyDescent="0.3">
      <c r="A106" s="6">
        <v>45671</v>
      </c>
      <c r="B106" s="1">
        <v>0.5625</v>
      </c>
      <c r="C106" s="7">
        <v>6</v>
      </c>
    </row>
    <row r="107" spans="1:3" x14ac:dyDescent="0.3">
      <c r="A107" s="6">
        <v>45671</v>
      </c>
      <c r="B107" s="1">
        <v>0.58333333333333337</v>
      </c>
      <c r="C107" s="7">
        <v>6</v>
      </c>
    </row>
    <row r="108" spans="1:3" x14ac:dyDescent="0.3">
      <c r="A108" s="6">
        <v>45671</v>
      </c>
      <c r="B108" s="1">
        <v>0.58333333333333337</v>
      </c>
      <c r="C108" s="7">
        <v>6</v>
      </c>
    </row>
    <row r="109" spans="1:3" x14ac:dyDescent="0.3">
      <c r="A109" s="6">
        <v>45671</v>
      </c>
      <c r="B109" s="1">
        <v>0.60416666666666663</v>
      </c>
      <c r="C109" s="7">
        <v>3</v>
      </c>
    </row>
    <row r="110" spans="1:3" x14ac:dyDescent="0.3">
      <c r="A110" s="6">
        <v>45671</v>
      </c>
      <c r="B110" s="1">
        <v>0.64583333333333337</v>
      </c>
      <c r="C110" s="7">
        <v>4</v>
      </c>
    </row>
    <row r="111" spans="1:3" x14ac:dyDescent="0.3">
      <c r="A111" s="6">
        <v>45671</v>
      </c>
      <c r="B111" s="1">
        <v>0.66666666666666663</v>
      </c>
      <c r="C111" s="7">
        <v>6</v>
      </c>
    </row>
    <row r="112" spans="1:3" x14ac:dyDescent="0.3">
      <c r="A112" s="6">
        <v>45671</v>
      </c>
      <c r="B112" s="1">
        <v>0.72916666666666663</v>
      </c>
      <c r="C112" s="7">
        <v>6</v>
      </c>
    </row>
    <row r="113" spans="1:3" x14ac:dyDescent="0.3">
      <c r="A113" s="6">
        <v>45671</v>
      </c>
      <c r="B113" s="1">
        <v>0.72916666666666663</v>
      </c>
      <c r="C113" s="7">
        <v>5</v>
      </c>
    </row>
    <row r="114" spans="1:3" x14ac:dyDescent="0.3">
      <c r="A114" s="6">
        <v>45672</v>
      </c>
      <c r="B114" s="1">
        <v>0.375</v>
      </c>
      <c r="C114" s="7">
        <v>6</v>
      </c>
    </row>
    <row r="115" spans="1:3" x14ac:dyDescent="0.3">
      <c r="A115" s="6">
        <v>45672</v>
      </c>
      <c r="B115" s="1">
        <v>0.41666666666666669</v>
      </c>
      <c r="C115" s="7">
        <v>6</v>
      </c>
    </row>
    <row r="116" spans="1:3" x14ac:dyDescent="0.3">
      <c r="A116" s="6">
        <v>45672</v>
      </c>
      <c r="B116" s="1">
        <v>0.4375</v>
      </c>
      <c r="C116" s="7">
        <v>4</v>
      </c>
    </row>
    <row r="117" spans="1:3" x14ac:dyDescent="0.3">
      <c r="A117" s="6">
        <v>45672</v>
      </c>
      <c r="B117" s="1">
        <v>0.45833333333333331</v>
      </c>
      <c r="C117" s="7">
        <v>6</v>
      </c>
    </row>
    <row r="118" spans="1:3" x14ac:dyDescent="0.3">
      <c r="A118" s="6">
        <v>45672</v>
      </c>
      <c r="B118" s="1">
        <v>0.5</v>
      </c>
      <c r="C118" s="7">
        <v>6</v>
      </c>
    </row>
    <row r="119" spans="1:3" x14ac:dyDescent="0.3">
      <c r="A119" s="6">
        <v>45672</v>
      </c>
      <c r="B119" s="1">
        <v>0.5625</v>
      </c>
      <c r="C119" s="7">
        <v>6</v>
      </c>
    </row>
    <row r="120" spans="1:3" x14ac:dyDescent="0.3">
      <c r="A120" s="6">
        <v>45672</v>
      </c>
      <c r="B120" s="1">
        <v>0.58333333333333337</v>
      </c>
      <c r="C120" s="7">
        <v>20</v>
      </c>
    </row>
    <row r="121" spans="1:3" x14ac:dyDescent="0.3">
      <c r="A121" s="6">
        <v>45672</v>
      </c>
      <c r="B121" s="1">
        <v>0.58333333333333337</v>
      </c>
      <c r="C121" s="7">
        <v>24</v>
      </c>
    </row>
    <row r="122" spans="1:3" x14ac:dyDescent="0.3">
      <c r="A122" s="6">
        <v>45672</v>
      </c>
      <c r="B122" s="1">
        <v>0.625</v>
      </c>
      <c r="C122" s="7">
        <v>53</v>
      </c>
    </row>
    <row r="123" spans="1:3" x14ac:dyDescent="0.3">
      <c r="A123" s="6">
        <v>45672</v>
      </c>
      <c r="B123" s="1">
        <v>0.625</v>
      </c>
      <c r="C123" s="7">
        <v>16</v>
      </c>
    </row>
    <row r="124" spans="1:3" x14ac:dyDescent="0.3">
      <c r="A124" s="6">
        <v>45672</v>
      </c>
      <c r="B124" s="1">
        <v>0.64583333333333337</v>
      </c>
      <c r="C124" s="7">
        <v>6</v>
      </c>
    </row>
    <row r="125" spans="1:3" x14ac:dyDescent="0.3">
      <c r="A125" s="6">
        <v>45672</v>
      </c>
      <c r="B125" s="1">
        <v>0.66666666666666663</v>
      </c>
      <c r="C125" s="7">
        <v>3</v>
      </c>
    </row>
    <row r="126" spans="1:3" x14ac:dyDescent="0.3">
      <c r="A126" s="6">
        <v>45672</v>
      </c>
      <c r="B126" s="1">
        <v>0.71875</v>
      </c>
      <c r="C126" s="7">
        <v>5</v>
      </c>
    </row>
    <row r="127" spans="1:3" x14ac:dyDescent="0.3">
      <c r="A127" s="6">
        <v>45673</v>
      </c>
      <c r="B127" s="1">
        <v>0.375</v>
      </c>
      <c r="C127" s="7">
        <v>5</v>
      </c>
    </row>
    <row r="128" spans="1:3" x14ac:dyDescent="0.3">
      <c r="A128" s="6">
        <v>45673</v>
      </c>
      <c r="B128" s="1">
        <v>0.39583333333333331</v>
      </c>
      <c r="C128" s="7">
        <v>6</v>
      </c>
    </row>
    <row r="129" spans="1:3" x14ac:dyDescent="0.3">
      <c r="A129" s="6">
        <v>45673</v>
      </c>
      <c r="B129" s="1">
        <v>0.41666666666666669</v>
      </c>
      <c r="C129" s="7">
        <v>28</v>
      </c>
    </row>
    <row r="130" spans="1:3" x14ac:dyDescent="0.3">
      <c r="A130" s="6">
        <v>45673</v>
      </c>
      <c r="B130" s="1">
        <v>0.4375</v>
      </c>
      <c r="C130" s="7">
        <v>4</v>
      </c>
    </row>
    <row r="131" spans="1:3" x14ac:dyDescent="0.3">
      <c r="A131" s="6">
        <v>45673</v>
      </c>
      <c r="B131" s="1">
        <v>0.4375</v>
      </c>
      <c r="C131" s="7">
        <v>6</v>
      </c>
    </row>
    <row r="132" spans="1:3" x14ac:dyDescent="0.3">
      <c r="A132" s="6">
        <v>45673</v>
      </c>
      <c r="B132" s="1">
        <v>0.45833333333333331</v>
      </c>
      <c r="C132" s="7">
        <v>6</v>
      </c>
    </row>
    <row r="133" spans="1:3" x14ac:dyDescent="0.3">
      <c r="A133" s="6">
        <v>45673</v>
      </c>
      <c r="B133" s="1">
        <v>0.47916666666666669</v>
      </c>
      <c r="C133" s="7">
        <v>6</v>
      </c>
    </row>
    <row r="134" spans="1:3" x14ac:dyDescent="0.3">
      <c r="A134" s="6">
        <v>45673</v>
      </c>
      <c r="B134" s="1">
        <v>0.52083333333333337</v>
      </c>
      <c r="C134" s="7">
        <v>6</v>
      </c>
    </row>
    <row r="135" spans="1:3" x14ac:dyDescent="0.3">
      <c r="A135" s="6">
        <v>45673</v>
      </c>
      <c r="B135" s="1">
        <v>0.58333333333333337</v>
      </c>
      <c r="C135" s="7">
        <v>5</v>
      </c>
    </row>
    <row r="136" spans="1:3" x14ac:dyDescent="0.3">
      <c r="A136" s="6">
        <v>45673</v>
      </c>
      <c r="B136" s="1">
        <v>0.58333333333333337</v>
      </c>
      <c r="C136" s="7">
        <v>4</v>
      </c>
    </row>
    <row r="137" spans="1:3" x14ac:dyDescent="0.3">
      <c r="A137" s="6">
        <v>45673</v>
      </c>
      <c r="B137" s="1">
        <v>0.60416666666666663</v>
      </c>
      <c r="C137" s="7">
        <v>5</v>
      </c>
    </row>
    <row r="138" spans="1:3" x14ac:dyDescent="0.3">
      <c r="A138" s="6">
        <v>45673</v>
      </c>
      <c r="B138" s="1">
        <v>0.60416666666666663</v>
      </c>
      <c r="C138" s="7">
        <v>5</v>
      </c>
    </row>
    <row r="139" spans="1:3" x14ac:dyDescent="0.3">
      <c r="A139" s="6">
        <v>45673</v>
      </c>
      <c r="B139" s="1">
        <v>0.66666666666666663</v>
      </c>
      <c r="C139" s="7">
        <v>5</v>
      </c>
    </row>
    <row r="140" spans="1:3" x14ac:dyDescent="0.3">
      <c r="A140" s="6">
        <v>45674</v>
      </c>
      <c r="B140" s="1">
        <v>0.39583333333333331</v>
      </c>
      <c r="C140" s="7">
        <v>10</v>
      </c>
    </row>
    <row r="141" spans="1:3" x14ac:dyDescent="0.3">
      <c r="A141" s="6">
        <v>45674</v>
      </c>
      <c r="B141" s="1">
        <v>0.41666666666666669</v>
      </c>
      <c r="C141" s="7">
        <v>4</v>
      </c>
    </row>
    <row r="142" spans="1:3" x14ac:dyDescent="0.3">
      <c r="A142" s="6">
        <v>45674</v>
      </c>
      <c r="B142" s="1">
        <v>0.45833333333333331</v>
      </c>
      <c r="C142" s="7">
        <v>6</v>
      </c>
    </row>
    <row r="143" spans="1:3" x14ac:dyDescent="0.3">
      <c r="A143" s="6">
        <v>45674</v>
      </c>
      <c r="B143" s="1">
        <v>0.58333333333333337</v>
      </c>
      <c r="C143" s="7">
        <v>6</v>
      </c>
    </row>
    <row r="144" spans="1:3" x14ac:dyDescent="0.3">
      <c r="A144" s="6">
        <v>45674</v>
      </c>
      <c r="B144" s="1">
        <v>0.58333333333333337</v>
      </c>
      <c r="C144" s="7">
        <v>4</v>
      </c>
    </row>
    <row r="145" spans="1:4" x14ac:dyDescent="0.3">
      <c r="A145" s="6">
        <v>45674</v>
      </c>
      <c r="B145" s="1">
        <v>0.64583333333333337</v>
      </c>
      <c r="C145" s="7">
        <v>5</v>
      </c>
    </row>
    <row r="146" spans="1:4" x14ac:dyDescent="0.3">
      <c r="A146" s="12">
        <v>45674</v>
      </c>
      <c r="B146" s="13">
        <v>0.70902777777777781</v>
      </c>
      <c r="C146" s="14">
        <v>5</v>
      </c>
    </row>
    <row r="147" spans="1:4" x14ac:dyDescent="0.3">
      <c r="A147" s="21">
        <v>45677</v>
      </c>
      <c r="B147" s="13">
        <v>0.750694444444444</v>
      </c>
      <c r="C147" s="14">
        <v>2</v>
      </c>
      <c r="D147" s="23"/>
    </row>
    <row r="148" spans="1:4" x14ac:dyDescent="0.3">
      <c r="A148" s="21">
        <v>45688</v>
      </c>
      <c r="B148" s="22">
        <v>0.375</v>
      </c>
      <c r="C148" s="14">
        <v>3</v>
      </c>
      <c r="D148" s="2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</vt:lpstr>
    </vt:vector>
  </TitlesOfParts>
  <Company>Apec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DORIN</dc:creator>
  <cp:lastModifiedBy>koch gilles</cp:lastModifiedBy>
  <dcterms:created xsi:type="dcterms:W3CDTF">2025-01-28T08:10:00Z</dcterms:created>
  <dcterms:modified xsi:type="dcterms:W3CDTF">2025-01-28T11:30:11Z</dcterms:modified>
</cp:coreProperties>
</file>