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884DDDE4-57D7-40C9-B44C-55B5F91FF405}" xr6:coauthVersionLast="47" xr6:coauthVersionMax="47" xr10:uidLastSave="{00000000-0000-0000-0000-000000000000}"/>
  <bookViews>
    <workbookView xWindow="-108" yWindow="-108" windowWidth="23256" windowHeight="12576" xr2:uid="{0D1DED63-FCCD-4F40-9B54-6A219424DFBD}"/>
  </bookViews>
  <sheets>
    <sheet name="Feuil1" sheetId="1" r:id="rId1"/>
  </sheets>
  <externalReferences>
    <externalReference r:id="rId2"/>
  </externalReferences>
  <definedNames>
    <definedName name="dataferm">[1]DATA!$AE$2:$AE$21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10" i="1" l="1" a="1"/>
  <c r="AH10" i="1" s="1"/>
  <c r="AH11" i="1" a="1"/>
  <c r="AH11" i="1"/>
  <c r="AH12" i="1" a="1"/>
  <c r="AH12" i="1" s="1"/>
  <c r="AH13" i="1" a="1"/>
  <c r="AH13" i="1"/>
  <c r="AH14" i="1" a="1"/>
  <c r="AH14" i="1" s="1"/>
  <c r="AH15" i="1" a="1"/>
  <c r="AH15" i="1" s="1"/>
  <c r="AH9" i="1" a="1"/>
  <c r="AH9" i="1" s="1"/>
  <c r="L1" i="1"/>
  <c r="M1" i="1"/>
  <c r="N1" i="1"/>
  <c r="O1" i="1"/>
  <c r="P1" i="1"/>
  <c r="Q1" i="1"/>
  <c r="R1" i="1"/>
  <c r="F1" i="1"/>
  <c r="G1" i="1"/>
  <c r="H1" i="1"/>
  <c r="I1" i="1"/>
  <c r="J1" i="1"/>
  <c r="K1" i="1"/>
  <c r="E1" i="1"/>
  <c r="W7" i="1"/>
  <c r="V7" i="1"/>
  <c r="X7" i="1" l="1"/>
  <c r="R14" i="1" l="1"/>
  <c r="T14" i="1"/>
  <c r="R20" i="1"/>
  <c r="T20" i="1"/>
  <c r="R8" i="1"/>
  <c r="R9" i="1"/>
  <c r="R10" i="1"/>
  <c r="R11" i="1"/>
  <c r="R12" i="1"/>
  <c r="R13" i="1"/>
  <c r="R15" i="1"/>
  <c r="R16" i="1"/>
  <c r="R17" i="1"/>
  <c r="R18" i="1"/>
  <c r="R19" i="1"/>
  <c r="R21" i="1"/>
  <c r="R22" i="1"/>
  <c r="R23" i="1"/>
  <c r="R24" i="1"/>
  <c r="R25" i="1"/>
  <c r="R26" i="1"/>
  <c r="S26" i="1" s="1"/>
  <c r="R3" i="1"/>
  <c r="R4" i="1"/>
  <c r="R5" i="1"/>
  <c r="R6" i="1"/>
  <c r="S23" i="1"/>
  <c r="F2" i="1"/>
  <c r="N26" i="1"/>
  <c r="F26" i="1"/>
  <c r="H26" i="1" s="1"/>
  <c r="J26" i="1" s="1"/>
  <c r="L26" i="1" s="1"/>
  <c r="N25" i="1"/>
  <c r="H25" i="1"/>
  <c r="F25" i="1"/>
  <c r="N24" i="1"/>
  <c r="F24" i="1"/>
  <c r="H24" i="1" s="1"/>
  <c r="N23" i="1"/>
  <c r="F23" i="1"/>
  <c r="H23" i="1" s="1"/>
  <c r="J23" i="1" s="1"/>
  <c r="C23" i="1"/>
  <c r="N22" i="1"/>
  <c r="H22" i="1"/>
  <c r="J22" i="1" s="1"/>
  <c r="F22" i="1"/>
  <c r="N19" i="1"/>
  <c r="F19" i="1"/>
  <c r="H19" i="1" s="1"/>
  <c r="N18" i="1"/>
  <c r="F18" i="1"/>
  <c r="H18" i="1" s="1"/>
  <c r="N17" i="1"/>
  <c r="F17" i="1"/>
  <c r="N16" i="1"/>
  <c r="F16" i="1"/>
  <c r="C16" i="1"/>
  <c r="N15" i="1"/>
  <c r="F15" i="1"/>
  <c r="W13" i="1"/>
  <c r="N13" i="1"/>
  <c r="F13" i="1"/>
  <c r="H13" i="1" s="1"/>
  <c r="J13" i="1" s="1"/>
  <c r="L13" i="1" s="1"/>
  <c r="W12" i="1"/>
  <c r="N12" i="1"/>
  <c r="F12" i="1"/>
  <c r="H12" i="1" s="1"/>
  <c r="W11" i="1"/>
  <c r="N11" i="1"/>
  <c r="F11" i="1"/>
  <c r="H11" i="1" s="1"/>
  <c r="W10" i="1"/>
  <c r="N10" i="1"/>
  <c r="F10" i="1"/>
  <c r="C10" i="1"/>
  <c r="V10" i="1" s="1"/>
  <c r="W9" i="1"/>
  <c r="V9" i="1"/>
  <c r="N9" i="1"/>
  <c r="F9" i="1"/>
  <c r="H9" i="1" s="1"/>
  <c r="X11" i="1" a="1"/>
  <c r="X12" i="1" a="1"/>
  <c r="X13" i="1" a="1"/>
  <c r="X10" i="1" a="1"/>
  <c r="X9" i="1" a="1"/>
  <c r="L22" i="1" l="1"/>
  <c r="P22" i="1" s="1"/>
  <c r="H2" i="1"/>
  <c r="J2" i="1" s="1"/>
  <c r="L2" i="1" s="1"/>
  <c r="N2" i="1" s="1"/>
  <c r="J24" i="1"/>
  <c r="L24" i="1" s="1"/>
  <c r="C11" i="1"/>
  <c r="C12" i="1" s="1"/>
  <c r="J25" i="1"/>
  <c r="L25" i="1" s="1"/>
  <c r="P25" i="1" s="1"/>
  <c r="J18" i="1"/>
  <c r="L18" i="1" s="1"/>
  <c r="H15" i="1"/>
  <c r="C24" i="1"/>
  <c r="C25" i="1" s="1"/>
  <c r="C26" i="1" s="1"/>
  <c r="C17" i="1"/>
  <c r="L23" i="1"/>
  <c r="P23" i="1" s="1"/>
  <c r="H16" i="1"/>
  <c r="J16" i="1" s="1"/>
  <c r="L16" i="1" s="1"/>
  <c r="J19" i="1"/>
  <c r="H17" i="1"/>
  <c r="J17" i="1" s="1"/>
  <c r="L17" i="1" s="1"/>
  <c r="P26" i="1"/>
  <c r="W14" i="1"/>
  <c r="J12" i="1"/>
  <c r="L12" i="1" s="1"/>
  <c r="J11" i="1"/>
  <c r="L11" i="1" s="1"/>
  <c r="X9" i="1"/>
  <c r="Y9" i="1" s="1"/>
  <c r="X13" i="1"/>
  <c r="X10" i="1"/>
  <c r="Z10" i="1" s="1"/>
  <c r="X11" i="1"/>
  <c r="X12" i="1"/>
  <c r="Z12" i="1" s="1"/>
  <c r="AB13" i="1"/>
  <c r="C13" i="1"/>
  <c r="V13" i="1" s="1"/>
  <c r="V12" i="1"/>
  <c r="V11" i="1"/>
  <c r="P13" i="1"/>
  <c r="S13" i="1" s="1"/>
  <c r="AA13" i="1" a="1"/>
  <c r="AA13" i="1" s="1"/>
  <c r="J9" i="1"/>
  <c r="H10" i="1"/>
  <c r="J10" i="1" s="1"/>
  <c r="W6" i="1"/>
  <c r="F6" i="1"/>
  <c r="W5" i="1"/>
  <c r="F5" i="1"/>
  <c r="W4" i="1"/>
  <c r="F4" i="1"/>
  <c r="W3" i="1"/>
  <c r="F3" i="1"/>
  <c r="C3" i="1"/>
  <c r="W2" i="1"/>
  <c r="V2" i="1"/>
  <c r="X3" i="1" a="1"/>
  <c r="X4" i="1" a="1"/>
  <c r="X6" i="1" a="1"/>
  <c r="X5" i="1" a="1"/>
  <c r="X2" i="1" a="1"/>
  <c r="S22" i="1" l="1"/>
  <c r="L10" i="1"/>
  <c r="P10" i="1" s="1"/>
  <c r="S10" i="1" s="1"/>
  <c r="S25" i="1"/>
  <c r="H5" i="1"/>
  <c r="AB11" i="1"/>
  <c r="L19" i="1"/>
  <c r="J15" i="1"/>
  <c r="P2" i="1"/>
  <c r="R2" i="1" s="1"/>
  <c r="AB12" i="1"/>
  <c r="H4" i="1"/>
  <c r="J4" i="1" s="1"/>
  <c r="H6" i="1"/>
  <c r="P12" i="1"/>
  <c r="S12" i="1" s="1"/>
  <c r="P24" i="1"/>
  <c r="S24" i="1" s="1"/>
  <c r="AA12" i="1" a="1"/>
  <c r="AA12" i="1" s="1"/>
  <c r="Y10" i="1"/>
  <c r="C18" i="1"/>
  <c r="C19" i="1" s="1"/>
  <c r="P18" i="1"/>
  <c r="S18" i="1" s="1"/>
  <c r="P19" i="1"/>
  <c r="P17" i="1"/>
  <c r="S17" i="1" s="1"/>
  <c r="P16" i="1"/>
  <c r="S16" i="1" s="1"/>
  <c r="P11" i="1"/>
  <c r="S11" i="1" s="1"/>
  <c r="AA11" i="1" a="1"/>
  <c r="AA11" i="1" s="1"/>
  <c r="Y12" i="1"/>
  <c r="Z11" i="1"/>
  <c r="Y11" i="1"/>
  <c r="L9" i="1"/>
  <c r="AB10" i="1"/>
  <c r="Z13" i="1"/>
  <c r="Y13" i="1"/>
  <c r="X14" i="1"/>
  <c r="Z9" i="1"/>
  <c r="X6" i="1"/>
  <c r="X5" i="1"/>
  <c r="Z5" i="1" s="1"/>
  <c r="X2" i="1"/>
  <c r="X3" i="1"/>
  <c r="X4" i="1"/>
  <c r="Y5" i="1"/>
  <c r="V3" i="1"/>
  <c r="C4" i="1"/>
  <c r="L4" i="1"/>
  <c r="N4" i="1" s="1"/>
  <c r="J5" i="1"/>
  <c r="L5" i="1" s="1"/>
  <c r="N5" i="1" s="1"/>
  <c r="H3" i="1"/>
  <c r="J6" i="1"/>
  <c r="AA10" i="1" l="1" a="1"/>
  <c r="AA10" i="1" s="1"/>
  <c r="S19" i="1"/>
  <c r="L6" i="1"/>
  <c r="N6" i="1" s="1"/>
  <c r="L15" i="1"/>
  <c r="P15" i="1" s="1"/>
  <c r="AD2" i="1" a="1"/>
  <c r="AD2" i="1" s="1"/>
  <c r="Y2" i="1"/>
  <c r="S2" i="1"/>
  <c r="P4" i="1"/>
  <c r="AD4" i="1" s="1" a="1"/>
  <c r="AD4" i="1" s="1"/>
  <c r="P5" i="1"/>
  <c r="S5" i="1" s="1"/>
  <c r="AA9" i="1" a="1"/>
  <c r="AA9" i="1" s="1"/>
  <c r="P9" i="1"/>
  <c r="AB9" i="1"/>
  <c r="AB14" i="1" s="1"/>
  <c r="Z14" i="1"/>
  <c r="Y14" i="1"/>
  <c r="AB5" i="1"/>
  <c r="AA2" i="1" a="1"/>
  <c r="AA2" i="1" s="1"/>
  <c r="J3" i="1"/>
  <c r="AA4" i="1" a="1"/>
  <c r="AA4" i="1" s="1"/>
  <c r="AB4" i="1"/>
  <c r="Z3" i="1"/>
  <c r="Y3" i="1"/>
  <c r="Z2" i="1"/>
  <c r="C5" i="1"/>
  <c r="V4" i="1"/>
  <c r="AA6" i="1" a="1"/>
  <c r="AA6" i="1" s="1"/>
  <c r="AA5" i="1" a="1"/>
  <c r="AA5" i="1" s="1"/>
  <c r="AB6" i="1"/>
  <c r="Z4" i="1"/>
  <c r="Y4" i="1"/>
  <c r="Z6" i="1"/>
  <c r="Y6" i="1"/>
  <c r="AA14" i="1" l="1"/>
  <c r="S9" i="1"/>
  <c r="S4" i="1"/>
  <c r="AD5" i="1" a="1"/>
  <c r="AD5" i="1" s="1"/>
  <c r="P6" i="1"/>
  <c r="S6" i="1" s="1"/>
  <c r="S15" i="1"/>
  <c r="Z7" i="1"/>
  <c r="Y7" i="1"/>
  <c r="L3" i="1"/>
  <c r="AB2" i="1"/>
  <c r="C6" i="1"/>
  <c r="V5" i="1"/>
  <c r="AD6" i="1" l="1" a="1"/>
  <c r="AD6" i="1" s="1"/>
  <c r="N3" i="1"/>
  <c r="AA3" i="1" a="1"/>
  <c r="AA3" i="1" s="1"/>
  <c r="V6" i="1"/>
  <c r="P3" i="1" l="1"/>
  <c r="AB3" i="1"/>
  <c r="S3" i="1" l="1"/>
  <c r="AD3" i="1" a="1"/>
  <c r="AD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<sst xmlns="http://schemas.openxmlformats.org/spreadsheetml/2006/main" count="82" uniqueCount="23">
  <si>
    <t>x1 - 01:00</t>
  </si>
  <si>
    <t>x2 - 01:00</t>
  </si>
  <si>
    <t>x3 - 01:30</t>
  </si>
  <si>
    <t>x4 - 02:00</t>
  </si>
  <si>
    <t>x5 - 02:00</t>
  </si>
  <si>
    <t>x6 - 02:00</t>
  </si>
  <si>
    <t>x1</t>
  </si>
  <si>
    <t>x2</t>
  </si>
  <si>
    <t>x3</t>
  </si>
  <si>
    <t>x5</t>
  </si>
  <si>
    <t>x6</t>
  </si>
  <si>
    <t>x3 - 01:00</t>
  </si>
  <si>
    <t>x5 - 01:00</t>
  </si>
  <si>
    <t>x6 - 01:00</t>
  </si>
  <si>
    <t>x5 - 01:30</t>
  </si>
  <si>
    <t>x2 - 01:15</t>
  </si>
  <si>
    <t>x4</t>
  </si>
  <si>
    <t>x7</t>
  </si>
  <si>
    <t>x2 - 02:00</t>
  </si>
  <si>
    <t>toto</t>
  </si>
  <si>
    <t xml:space="preserve"> x5 - 01:30</t>
  </si>
  <si>
    <t xml:space="preserve"> x1 - 01:00</t>
  </si>
  <si>
    <t>formatpersonnalisé [h]:mm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</si>
</sst>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d\.\ dd\ mmm"/>
    <numFmt numFmtId="166" formatCode="[h]:mm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color rgb="FFFF0000"/>
      <name val="Arial Narrow"/>
      <family val="2"/>
    </font>
    <font>
      <b/>
      <sz val="15"/>
      <color theme="0"/>
      <name val="Arial Narrow"/>
      <family val="2"/>
    </font>
    <font>
      <b/>
      <sz val="15"/>
      <name val="Arial Narrow"/>
      <family val="2"/>
    </font>
    <font>
      <sz val="15"/>
      <color theme="0" tint="-0.499984740745262"/>
      <name val="Arial Narrow"/>
      <family val="2"/>
    </font>
    <font>
      <sz val="15"/>
      <name val="Arial Narrow"/>
      <family val="2"/>
    </font>
    <font>
      <sz val="18"/>
      <name val="Ink Free"/>
      <family val="4"/>
    </font>
    <font>
      <sz val="14"/>
      <color rgb="FFFF0000"/>
      <name val="Myriad Pro Light"/>
      <family val="2"/>
    </font>
    <font>
      <sz val="14"/>
      <name val="Arial Narrow"/>
      <family val="2"/>
    </font>
    <font>
      <sz val="14"/>
      <name val="Myriad Pro SemiCond"/>
      <family val="2"/>
    </font>
    <font>
      <b/>
      <sz val="15"/>
      <name val="Myriad Pro SemiCond"/>
      <family val="2"/>
    </font>
    <font>
      <sz val="15"/>
      <color theme="0" tint="-0.499984740745262"/>
      <name val="Myriad Pro Light SemiCond"/>
      <family val="2"/>
    </font>
    <font>
      <sz val="15"/>
      <name val="Myriad Pro SemiCond"/>
      <family val="2"/>
    </font>
    <font>
      <b/>
      <sz val="14"/>
      <name val="Myriad Pro SemiCond"/>
      <family val="2"/>
    </font>
    <font>
      <sz val="14"/>
      <name val="Myriad Pro Light"/>
      <family val="2"/>
    </font>
    <font>
      <b/>
      <sz val="14"/>
      <color theme="2" tint="-0.499984740745262"/>
      <name val="Myriad Pro Light"/>
      <family val="2"/>
    </font>
    <font>
      <sz val="16"/>
      <color theme="1" tint="0.249977111117893"/>
      <name val="Myriad Pro Light"/>
      <family val="2"/>
    </font>
    <font>
      <sz val="16"/>
      <color theme="1" tint="0.249977111117893"/>
      <name val="Myriad Pro SemiCond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name val="Myriad Pro SemiCond"/>
    </font>
    <font>
      <b/>
      <sz val="15"/>
      <color rgb="FFFF0000"/>
      <name val="Arial Narrow"/>
      <family val="2"/>
    </font>
    <font>
      <sz val="18"/>
      <color rgb="FFFF0000"/>
      <name val="Ink Free"/>
      <family val="4"/>
    </font>
    <font>
      <sz val="14"/>
      <color rgb="FFFF0000"/>
      <name val="Arial Narrow"/>
      <family val="2"/>
    </font>
    <font>
      <sz val="14"/>
      <color rgb="FFFF0000"/>
      <name val="Myriad Pro SemiCond"/>
      <family val="2"/>
    </font>
    <font>
      <b/>
      <sz val="15"/>
      <color rgb="FFFF0000"/>
      <name val="Myriad Pro SemiCond"/>
      <family val="2"/>
    </font>
    <font>
      <sz val="15"/>
      <color rgb="FFFF0000"/>
      <name val="Myriad Pro Light SemiCond"/>
      <family val="2"/>
    </font>
    <font>
      <sz val="15"/>
      <color rgb="FFFF0000"/>
      <name val="Myriad Pro SemiCond"/>
      <family val="2"/>
    </font>
    <font>
      <b/>
      <sz val="14"/>
      <color rgb="FFFF0000"/>
      <name val="Myriad Pro Light"/>
      <family val="2"/>
    </font>
    <font>
      <sz val="16"/>
      <color rgb="FFFF0000"/>
      <name val="Myriad Pro Light"/>
      <family val="2"/>
    </font>
    <font>
      <sz val="16"/>
      <color rgb="FFFF0000"/>
      <name val="Myriad Pro SemiCond"/>
      <family val="2"/>
    </font>
    <font>
      <sz val="18"/>
      <color rgb="FFFF0000"/>
      <name val="Myriad Pro Light"/>
      <family val="2"/>
    </font>
    <font>
      <sz val="12"/>
      <color rgb="FFFF0000"/>
      <name val="Myriad Pro SemiCond"/>
      <family val="2"/>
    </font>
    <font>
      <sz val="16"/>
      <name val="Arial Narrow"/>
      <family val="2"/>
    </font>
    <font>
      <sz val="16"/>
      <color theme="1"/>
      <name val="Calibri"/>
      <family val="2"/>
      <scheme val="minor"/>
    </font>
    <font>
      <sz val="16"/>
      <color rgb="FFFF0000"/>
      <name val="Arial Narrow"/>
      <family val="2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2828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2" tint="-0.49998474074526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165" fontId="10" fillId="0" borderId="3" xfId="0" applyNumberFormat="1" applyFont="1" applyBorder="1" applyAlignment="1">
      <alignment vertical="center"/>
    </xf>
    <xf numFmtId="20" fontId="10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20" fontId="12" fillId="0" borderId="3" xfId="0" applyNumberFormat="1" applyFont="1" applyBorder="1" applyAlignment="1">
      <alignment horizontal="center" vertical="center"/>
    </xf>
    <xf numFmtId="166" fontId="13" fillId="0" borderId="3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6" fillId="0" borderId="5" xfId="0" applyFont="1" applyBorder="1" applyAlignment="1">
      <alignment horizontal="center" vertical="center"/>
    </xf>
    <xf numFmtId="20" fontId="17" fillId="0" borderId="5" xfId="0" applyNumberFormat="1" applyFont="1" applyBorder="1" applyAlignment="1">
      <alignment horizontal="center" vertical="center"/>
    </xf>
    <xf numFmtId="166" fontId="17" fillId="0" borderId="5" xfId="0" applyNumberFormat="1" applyFont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9" fontId="17" fillId="0" borderId="5" xfId="1" applyFont="1" applyBorder="1" applyAlignment="1">
      <alignment horizontal="center" vertical="center"/>
    </xf>
    <xf numFmtId="166" fontId="17" fillId="0" borderId="7" xfId="1" applyNumberFormat="1" applyFont="1" applyFill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20" fontId="20" fillId="0" borderId="0" xfId="0" applyNumberFormat="1" applyFont="1"/>
    <xf numFmtId="166" fontId="13" fillId="0" borderId="1" xfId="0" applyNumberFormat="1" applyFont="1" applyBorder="1" applyAlignment="1">
      <alignment horizontal="center" vertical="center"/>
    </xf>
    <xf numFmtId="166" fontId="22" fillId="0" borderId="3" xfId="0" applyNumberFormat="1" applyFont="1" applyBorder="1" applyAlignment="1">
      <alignment horizontal="center" vertical="center"/>
    </xf>
    <xf numFmtId="0" fontId="23" fillId="2" borderId="1" xfId="0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0" xfId="0" applyFont="1" applyAlignment="1">
      <alignment horizontal="center"/>
    </xf>
    <xf numFmtId="0" fontId="23" fillId="0" borderId="0" xfId="0" applyFont="1"/>
    <xf numFmtId="0" fontId="2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166" fontId="27" fillId="0" borderId="8" xfId="0" applyNumberFormat="1" applyFont="1" applyBorder="1" applyAlignment="1">
      <alignment horizontal="center"/>
    </xf>
    <xf numFmtId="166" fontId="28" fillId="0" borderId="8" xfId="0" applyNumberFormat="1" applyFont="1" applyBorder="1"/>
    <xf numFmtId="166" fontId="28" fillId="0" borderId="8" xfId="0" applyNumberFormat="1" applyFont="1" applyBorder="1" applyAlignment="1">
      <alignment horizontal="center" vertical="center"/>
    </xf>
    <xf numFmtId="166" fontId="27" fillId="0" borderId="8" xfId="0" applyNumberFormat="1" applyFont="1" applyBorder="1" applyAlignment="1">
      <alignment horizontal="center" vertical="center"/>
    </xf>
    <xf numFmtId="166" fontId="29" fillId="0" borderId="8" xfId="0" applyNumberFormat="1" applyFont="1" applyBorder="1" applyAlignment="1">
      <alignment horizontal="center" vertical="center"/>
    </xf>
    <xf numFmtId="20" fontId="26" fillId="0" borderId="9" xfId="0" applyNumberFormat="1" applyFont="1" applyBorder="1" applyAlignment="1">
      <alignment horizontal="left" vertical="center"/>
    </xf>
    <xf numFmtId="0" fontId="30" fillId="0" borderId="0" xfId="0" applyFont="1" applyAlignment="1">
      <alignment horizontal="center" vertical="center"/>
    </xf>
    <xf numFmtId="166" fontId="31" fillId="0" borderId="0" xfId="0" applyNumberFormat="1" applyFont="1" applyAlignment="1">
      <alignment horizontal="center" vertical="center"/>
    </xf>
    <xf numFmtId="166" fontId="32" fillId="0" borderId="0" xfId="0" applyNumberFormat="1" applyFont="1" applyAlignment="1">
      <alignment horizontal="center" vertical="center"/>
    </xf>
    <xf numFmtId="9" fontId="33" fillId="4" borderId="5" xfId="1" applyFont="1" applyFill="1" applyBorder="1" applyAlignment="1">
      <alignment horizontal="center" vertical="center"/>
    </xf>
    <xf numFmtId="166" fontId="33" fillId="0" borderId="7" xfId="1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166" fontId="2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5" fillId="0" borderId="11" xfId="0" applyFont="1" applyBorder="1" applyAlignment="1">
      <alignment horizontal="center" vertical="center"/>
    </xf>
    <xf numFmtId="166" fontId="29" fillId="0" borderId="11" xfId="0" applyNumberFormat="1" applyFont="1" applyBorder="1" applyAlignment="1">
      <alignment horizontal="center" vertical="center"/>
    </xf>
    <xf numFmtId="20" fontId="34" fillId="0" borderId="9" xfId="0" applyNumberFormat="1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164" fontId="35" fillId="5" borderId="5" xfId="0" applyNumberFormat="1" applyFont="1" applyFill="1" applyBorder="1" applyAlignment="1">
      <alignment horizontal="center"/>
    </xf>
    <xf numFmtId="164" fontId="37" fillId="5" borderId="5" xfId="0" applyNumberFormat="1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 vertical="center"/>
    </xf>
    <xf numFmtId="46" fontId="36" fillId="6" borderId="0" xfId="0" applyNumberFormat="1" applyFont="1" applyFill="1" applyAlignment="1">
      <alignment horizontal="center"/>
    </xf>
    <xf numFmtId="20" fontId="36" fillId="7" borderId="0" xfId="0" applyNumberFormat="1" applyFont="1" applyFill="1" applyAlignment="1">
      <alignment horizontal="center"/>
    </xf>
    <xf numFmtId="0" fontId="11" fillId="8" borderId="3" xfId="0" applyFont="1" applyFill="1" applyBorder="1" applyAlignment="1">
      <alignment horizontal="center" vertical="center"/>
    </xf>
    <xf numFmtId="20" fontId="36" fillId="8" borderId="0" xfId="0" applyNumberFormat="1" applyFont="1" applyFill="1" applyAlignment="1">
      <alignment horizontal="center"/>
    </xf>
    <xf numFmtId="0" fontId="11" fillId="5" borderId="3" xfId="0" applyFont="1" applyFill="1" applyBorder="1" applyAlignment="1">
      <alignment horizontal="center" vertical="center"/>
    </xf>
    <xf numFmtId="20" fontId="36" fillId="5" borderId="0" xfId="0" applyNumberFormat="1" applyFont="1" applyFill="1" applyAlignment="1">
      <alignment horizontal="center"/>
    </xf>
    <xf numFmtId="0" fontId="11" fillId="9" borderId="3" xfId="0" applyFont="1" applyFill="1" applyBorder="1" applyAlignment="1">
      <alignment horizontal="center" vertical="center"/>
    </xf>
    <xf numFmtId="46" fontId="36" fillId="9" borderId="0" xfId="0" applyNumberFormat="1" applyFont="1" applyFill="1" applyAlignment="1">
      <alignment horizontal="center"/>
    </xf>
    <xf numFmtId="0" fontId="11" fillId="10" borderId="3" xfId="0" applyFont="1" applyFill="1" applyBorder="1" applyAlignment="1">
      <alignment horizontal="center" vertical="center"/>
    </xf>
    <xf numFmtId="0" fontId="38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20" fontId="39" fillId="0" borderId="0" xfId="0" applyNumberFormat="1" applyFont="1" applyAlignment="1">
      <alignment horizontal="center"/>
    </xf>
    <xf numFmtId="166" fontId="0" fillId="0" borderId="0" xfId="0" applyNumberFormat="1"/>
    <xf numFmtId="166" fontId="36" fillId="5" borderId="5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8">
    <dxf>
      <font>
        <color theme="0"/>
      </font>
      <fill>
        <patternFill>
          <bgColor rgb="FFFF0066"/>
        </patternFill>
      </fill>
    </dxf>
    <dxf>
      <font>
        <color theme="0"/>
      </font>
      <fill>
        <patternFill>
          <bgColor rgb="FFFF0066"/>
        </patternFill>
      </fill>
    </dxf>
    <dxf>
      <font>
        <strike val="0"/>
        <color theme="9" tint="-0.499984740745262"/>
      </font>
      <fill>
        <patternFill>
          <bgColor rgb="FF92D050"/>
        </patternFill>
      </fill>
    </dxf>
    <dxf>
      <font>
        <strike val="0"/>
        <color theme="9" tint="-0.499984740745262"/>
      </font>
      <fill>
        <patternFill>
          <bgColor rgb="FF92D050"/>
        </patternFill>
      </fill>
    </dxf>
    <dxf>
      <font>
        <b val="0"/>
        <i val="0"/>
        <strike val="0"/>
        <color theme="1" tint="0.14996795556505021"/>
      </font>
      <fill>
        <patternFill>
          <bgColor rgb="FFA2EAE8"/>
        </patternFill>
      </fill>
    </dxf>
    <dxf>
      <font>
        <b val="0"/>
        <i val="0"/>
        <strike val="0"/>
        <color theme="1" tint="0.14996795556505021"/>
      </font>
      <fill>
        <patternFill>
          <bgColor rgb="FFA2EAE8"/>
        </patternFill>
      </fill>
    </dxf>
    <dxf>
      <font>
        <b val="0"/>
        <i val="0"/>
        <strike val="0"/>
        <color theme="1" tint="0.14996795556505021"/>
      </font>
      <fill>
        <patternFill>
          <bgColor rgb="FFA2EAE8"/>
        </patternFill>
      </fill>
    </dxf>
    <dxf>
      <font>
        <b val="0"/>
        <i val="0"/>
        <strike val="0"/>
        <color theme="1" tint="0.14996795556505021"/>
      </font>
      <fill>
        <patternFill>
          <bgColor rgb="FFA2EAE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504264</xdr:colOff>
      <xdr:row>16</xdr:row>
      <xdr:rowOff>235326</xdr:rowOff>
    </xdr:from>
    <xdr:to>
      <xdr:col>39</xdr:col>
      <xdr:colOff>336176</xdr:colOff>
      <xdr:row>25</xdr:row>
      <xdr:rowOff>78441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2F3AB70-3B33-A1A1-FA27-63D6945A503E}"/>
            </a:ext>
          </a:extLst>
        </xdr:cNvPr>
        <xdr:cNvSpPr txBox="1"/>
      </xdr:nvSpPr>
      <xdr:spPr>
        <a:xfrm>
          <a:off x="20686058" y="4784914"/>
          <a:ext cx="4549589" cy="2061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le calcul marche parfaitement , c'est une question de format de cellule </a:t>
          </a:r>
        </a:p>
        <a:p>
          <a:r>
            <a:rPr lang="fr-FR" sz="2800"/>
            <a:t> quand on additionne des heures , il vaut mieux utiliser le format personnalisé [h]:mm</a:t>
          </a:r>
        </a:p>
      </xdr:txBody>
    </xdr:sp>
    <xdr:clientData/>
  </xdr:twoCellAnchor>
  <xdr:twoCellAnchor>
    <xdr:from>
      <xdr:col>19</xdr:col>
      <xdr:colOff>228600</xdr:colOff>
      <xdr:row>1</xdr:row>
      <xdr:rowOff>96370</xdr:rowOff>
    </xdr:from>
    <xdr:to>
      <xdr:col>30</xdr:col>
      <xdr:colOff>319367</xdr:colOff>
      <xdr:row>1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B6D4034-4513-1B7D-1103-70AA033F5841}"/>
            </a:ext>
          </a:extLst>
        </xdr:cNvPr>
        <xdr:cNvCxnSpPr/>
      </xdr:nvCxnSpPr>
      <xdr:spPr>
        <a:xfrm flipH="1">
          <a:off x="19278600" y="420220"/>
          <a:ext cx="1767167" cy="369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78442</xdr:colOff>
      <xdr:row>1</xdr:row>
      <xdr:rowOff>56030</xdr:rowOff>
    </xdr:from>
    <xdr:to>
      <xdr:col>33</xdr:col>
      <xdr:colOff>112059</xdr:colOff>
      <xdr:row>3</xdr:row>
      <xdr:rowOff>44824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4B3E40E-B9C2-D1C9-3DE9-76616A852F31}"/>
            </a:ext>
          </a:extLst>
        </xdr:cNvPr>
        <xdr:cNvSpPr txBox="1"/>
      </xdr:nvSpPr>
      <xdr:spPr>
        <a:xfrm>
          <a:off x="19711148" y="369795"/>
          <a:ext cx="1680882" cy="4818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colonne(F,H,J,l)ne servent plus a rien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\Documents\PLANNING%20SAFA%202023_&#224;%20partir%20du%2020-10-2023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 au 25 nov (47)"/>
      <sheetName val="13 au 17 nov. (46)"/>
      <sheetName val="06 au 10 nov. (45)"/>
      <sheetName val="30 au 3 nov. (44)"/>
      <sheetName val="23 au 27 oct. (43)"/>
      <sheetName val="16 au 20 octobre (42)"/>
      <sheetName val="09 au 13 octobre (41)"/>
      <sheetName val="02 au 06 octobre (40)"/>
      <sheetName val="25 au 29 (39)"/>
      <sheetName val="18 au 22 sept. (38)"/>
      <sheetName val="11 au 15 septembre (37)"/>
      <sheetName val="04 au 08 sept. (36)"/>
      <sheetName val="28 au 01 sept (35)"/>
      <sheetName val="21 au 25 août (34)"/>
      <sheetName val="14 au 18 août (33)"/>
      <sheetName val="07 au 11 août (32)"/>
      <sheetName val="24 au 28 juillet (30)"/>
      <sheetName val="17 au 21 juillet (29)"/>
      <sheetName val="10 au 14 juillet (28)"/>
      <sheetName val="03 au 07 juin(27)"/>
      <sheetName val="26 au 30 juin (26)"/>
      <sheetName val="19 au 23 juin (25)"/>
      <sheetName val="12 au 16 juin (24)"/>
      <sheetName val="05 au 09 juin (23)"/>
      <sheetName val="29 au 02 juin (22)"/>
      <sheetName val="22 au 26 mai (21)"/>
      <sheetName val="15 au 19 (20)"/>
      <sheetName val="08 au 12 mai (19)"/>
      <sheetName val="01 au 05 mail (18)"/>
      <sheetName val="24 au 28 avril (17)"/>
      <sheetName val="17 au 21 avril (16)"/>
      <sheetName val="10 au 14 avril (15)"/>
      <sheetName val="03 au 07 avril (14)"/>
      <sheetName val="27 au 31 mars (13)"/>
      <sheetName val="20 au 24 mars (12)"/>
      <sheetName val="13 au 17 mars (11)"/>
      <sheetName val="06 au 10 mars (10)"/>
      <sheetName val="27 au 03 mars (9)"/>
      <sheetName val="20 au 24 février (8)"/>
      <sheetName val="13 au 17 février (7)"/>
      <sheetName val="06 au 10 février (6)"/>
      <sheetName val="30 au 3 février (5)"/>
      <sheetName val="23 au 27 janvier (4)"/>
      <sheetName val="16 au 20 janvier (3)"/>
      <sheetName val="9 au 13 janvier (2)"/>
      <sheetName val="2 au 6 janv. (01)"/>
      <sheetName val="27 au 30 déc. (51)"/>
      <sheetName val="PB jusqu'au 05-12-22 (1)"/>
      <sheetName val="PB jusqu'au 11-01-23 (2)"/>
      <sheetName val="Pb jusqu'au 23-01-23 (3)"/>
      <sheetName val="PB jusqu'au 02-02-23 (4)"/>
      <sheetName val="PB jusqu'au 27-02-23 (5)"/>
      <sheetName val="PB jusqu'au 05-04-2023"/>
      <sheetName val="Pb --&gt; 12.04.23"/>
      <sheetName val="PB jusq'au 25-04-23 (-druet)"/>
      <sheetName val="PB jusqu'au 24-04-23 (-steyart)"/>
      <sheetName val="Planning de base_mod_base_1"/>
      <sheetName val="31 au 04 août (31)"/>
      <sheetName val="Pl. base --&gt; 140923"/>
      <sheetName val="planning de base"/>
      <sheetName val="Feuil3"/>
      <sheetName val="LISTE BENEF."/>
      <sheetName val="BENEFICIAIRES jusqu'au 10-05-20"/>
      <sheetName val="DATA"/>
      <sheetName val="Absence, congé &amp; RDV"/>
      <sheetName val="congé du personnel"/>
      <sheetName val="FICHE D'APPEL"/>
      <sheetName val="H. BONI-MALI"/>
      <sheetName val="formation"/>
      <sheetName val="plan d'aide"/>
      <sheetName val="plan d'aide (2)"/>
      <sheetName val="Feuil1"/>
      <sheetName val="lemaitre "/>
      <sheetName val="Coudyzer Marie Louise "/>
      <sheetName val="FICHE D'APPEL ORIGINALE"/>
      <sheetName val="EVENEMENT"/>
      <sheetName val="FICHE D'APPEL (3)"/>
      <sheetName val="FICHE D'APPEL (4)"/>
      <sheetName val="F54 TER"/>
      <sheetName val="achat &amp; distr.mat. "/>
      <sheetName val="planning de base (2)"/>
      <sheetName val="Modèle"/>
      <sheetName val="entretien"/>
      <sheetName val="canicule"/>
      <sheetName val="ST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AE2">
            <v>44927</v>
          </cell>
        </row>
        <row r="3">
          <cell r="AE3">
            <v>45026</v>
          </cell>
        </row>
        <row r="4">
          <cell r="AE4">
            <v>45047</v>
          </cell>
        </row>
        <row r="5">
          <cell r="AE5">
            <v>45064</v>
          </cell>
        </row>
        <row r="6">
          <cell r="AE6">
            <v>45065</v>
          </cell>
        </row>
        <row r="7">
          <cell r="AE7">
            <v>45075</v>
          </cell>
        </row>
        <row r="8">
          <cell r="AE8">
            <v>45153</v>
          </cell>
        </row>
        <row r="9">
          <cell r="AE9">
            <v>45128</v>
          </cell>
        </row>
        <row r="10">
          <cell r="AE10">
            <v>45152</v>
          </cell>
        </row>
        <row r="11">
          <cell r="AE11">
            <v>45196</v>
          </cell>
        </row>
        <row r="12">
          <cell r="AE12">
            <v>45231</v>
          </cell>
        </row>
        <row r="13">
          <cell r="AE13">
            <v>45232</v>
          </cell>
        </row>
        <row r="14">
          <cell r="AE14">
            <v>45241</v>
          </cell>
        </row>
        <row r="15">
          <cell r="AE15">
            <v>45245</v>
          </cell>
        </row>
        <row r="16">
          <cell r="AE16">
            <v>45285</v>
          </cell>
        </row>
        <row r="17">
          <cell r="AE17">
            <v>45286</v>
          </cell>
        </row>
        <row r="19">
          <cell r="AE19">
            <v>45292</v>
          </cell>
        </row>
        <row r="20">
          <cell r="AE20">
            <v>45383</v>
          </cell>
        </row>
        <row r="21">
          <cell r="AE21">
            <v>45413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DB3CC-F018-42D8-91E6-4923AEDE9EFA}">
  <dimension ref="A1:AR29"/>
  <sheetViews>
    <sheetView tabSelected="1" topLeftCell="L10" zoomScale="70" zoomScaleNormal="70" workbookViewId="0">
      <selection activeCell="AK3" sqref="AK3"/>
    </sheetView>
  </sheetViews>
  <sheetFormatPr baseColWidth="10" defaultRowHeight="14.4"/>
  <cols>
    <col min="1" max="1" width="11.44140625" style="37"/>
    <col min="2" max="2" width="6.6640625" bestFit="1" customWidth="1"/>
    <col min="3" max="3" width="16.6640625" bestFit="1" customWidth="1"/>
    <col min="4" max="4" width="8.33203125" bestFit="1" customWidth="1"/>
    <col min="5" max="5" width="18.6640625" bestFit="1" customWidth="1"/>
    <col min="6" max="6" width="10.109375" customWidth="1"/>
    <col min="7" max="7" width="18.109375" bestFit="1" customWidth="1"/>
    <col min="8" max="8" width="10.109375" customWidth="1"/>
    <col min="9" max="9" width="18.6640625" bestFit="1" customWidth="1"/>
    <col min="10" max="10" width="9.44140625" bestFit="1" customWidth="1"/>
    <col min="11" max="11" width="18.6640625" bestFit="1" customWidth="1"/>
    <col min="12" max="12" width="9.44140625" bestFit="1" customWidth="1"/>
    <col min="13" max="13" width="18.109375" bestFit="1" customWidth="1"/>
    <col min="14" max="14" width="17.77734375" customWidth="1"/>
    <col min="15" max="15" width="18.6640625" customWidth="1"/>
    <col min="16" max="16" width="15.88671875" bestFit="1" customWidth="1"/>
    <col min="17" max="17" width="18.6640625" customWidth="1"/>
    <col min="18" max="18" width="7.33203125" customWidth="1"/>
    <col min="19" max="20" width="9.6640625" customWidth="1"/>
    <col min="21" max="21" width="5.109375" customWidth="1"/>
    <col min="22" max="22" width="5.5546875" hidden="1" customWidth="1"/>
    <col min="23" max="24" width="10.109375" hidden="1" customWidth="1"/>
    <col min="25" max="25" width="10" hidden="1" customWidth="1"/>
    <col min="26" max="26" width="9.109375" hidden="1" customWidth="1"/>
    <col min="27" max="27" width="9.88671875" hidden="1" customWidth="1"/>
    <col min="28" max="28" width="8.5546875" customWidth="1"/>
    <col min="29" max="29" width="4.33203125" customWidth="1"/>
    <col min="30" max="33" width="8" style="25" customWidth="1"/>
    <col min="34" max="34" width="15.33203125" style="25" customWidth="1"/>
    <col min="35" max="35" width="13.88671875" style="25" bestFit="1" customWidth="1"/>
    <col min="36" max="36" width="25.109375" style="25" customWidth="1"/>
    <col min="37" max="37" width="30.109375" style="25" customWidth="1"/>
    <col min="38" max="38" width="5.6640625" style="25" customWidth="1"/>
    <col min="39" max="39" width="6.6640625" style="25" customWidth="1"/>
    <col min="40" max="40" width="8" style="25" customWidth="1"/>
    <col min="41" max="41" width="11" style="25" customWidth="1"/>
    <col min="42" max="42" width="6.44140625" style="25" customWidth="1"/>
    <col min="43" max="43" width="12.88671875" style="25" bestFit="1" customWidth="1"/>
    <col min="44" max="44" width="15.88671875" style="25" bestFit="1" customWidth="1"/>
  </cols>
  <sheetData>
    <row r="1" spans="1:44" s="1" customFormat="1" ht="24.6">
      <c r="B1" s="29"/>
      <c r="C1" s="29"/>
      <c r="D1" s="30"/>
      <c r="E1" s="76">
        <f>MOD(COLUMN(),2)</f>
        <v>1</v>
      </c>
      <c r="F1" s="76">
        <f t="shared" ref="F1:R1" si="0">MOD(COLUMN(),2)</f>
        <v>0</v>
      </c>
      <c r="G1" s="76">
        <f t="shared" si="0"/>
        <v>1</v>
      </c>
      <c r="H1" s="76">
        <f t="shared" si="0"/>
        <v>0</v>
      </c>
      <c r="I1" s="76">
        <f t="shared" si="0"/>
        <v>1</v>
      </c>
      <c r="J1" s="76">
        <f t="shared" si="0"/>
        <v>0</v>
      </c>
      <c r="K1" s="76">
        <f t="shared" si="0"/>
        <v>1</v>
      </c>
      <c r="L1" s="76">
        <f t="shared" si="0"/>
        <v>0</v>
      </c>
      <c r="M1" s="76">
        <f t="shared" si="0"/>
        <v>1</v>
      </c>
      <c r="N1" s="76">
        <f t="shared" si="0"/>
        <v>0</v>
      </c>
      <c r="O1" s="76">
        <f t="shared" si="0"/>
        <v>1</v>
      </c>
      <c r="P1" s="76">
        <f t="shared" si="0"/>
        <v>0</v>
      </c>
      <c r="Q1" s="76">
        <f t="shared" si="0"/>
        <v>1</v>
      </c>
      <c r="R1" s="76">
        <f t="shared" si="0"/>
        <v>0</v>
      </c>
      <c r="S1" s="31"/>
      <c r="T1" s="31"/>
      <c r="V1" s="32"/>
      <c r="Y1" s="33"/>
      <c r="Z1" s="33"/>
      <c r="AA1" s="33"/>
      <c r="AB1" s="34"/>
      <c r="AD1" s="35"/>
      <c r="AE1" s="35"/>
      <c r="AF1" s="35"/>
      <c r="AG1" s="35"/>
      <c r="AH1" s="35"/>
      <c r="AI1" s="33"/>
      <c r="AJ1" s="33"/>
      <c r="AK1" s="36"/>
      <c r="AL1" s="33"/>
      <c r="AM1" s="33"/>
      <c r="AN1" s="33"/>
      <c r="AO1" s="33"/>
      <c r="AP1" s="33"/>
      <c r="AQ1" s="33"/>
      <c r="AR1" s="33"/>
    </row>
    <row r="2" spans="1:44" s="17" customFormat="1" ht="19.2" customHeight="1">
      <c r="A2" s="9"/>
      <c r="B2" s="10"/>
      <c r="C2" s="11">
        <v>45187</v>
      </c>
      <c r="D2" s="12">
        <v>0.33333333333333331</v>
      </c>
      <c r="E2" s="70" t="s">
        <v>21</v>
      </c>
      <c r="F2" s="14">
        <f>IF(E2="",D2,D2+RIGHT(E2,5))</f>
        <v>0.375</v>
      </c>
      <c r="G2" s="61" t="s">
        <v>1</v>
      </c>
      <c r="H2" s="14">
        <f t="shared" ref="H2:H6" si="1">IF(G2="",F2,F2+RIGHT(G2,5))</f>
        <v>0.41666666666666669</v>
      </c>
      <c r="I2" s="64" t="s">
        <v>11</v>
      </c>
      <c r="J2" s="14">
        <f t="shared" ref="J2:J5" si="2">IF(I2="",H2,H2+RIGHT(I2,5))</f>
        <v>0.45833333333333337</v>
      </c>
      <c r="K2" s="68" t="s">
        <v>4</v>
      </c>
      <c r="L2" s="14">
        <f t="shared" ref="L2:N6" si="3">IF(K2="","",J2+RIGHT(K2,5))</f>
        <v>0.54166666666666674</v>
      </c>
      <c r="M2" s="13"/>
      <c r="N2" s="14" t="str">
        <f>IF(M2="","",L2+RIGHT(M2,5))</f>
        <v/>
      </c>
      <c r="O2" s="13"/>
      <c r="P2" s="15" t="str">
        <f>IF(O2="","",N2+RIGHT(O2,5))</f>
        <v/>
      </c>
      <c r="Q2" s="28"/>
      <c r="R2" s="15" t="str">
        <f>IF(Q2="","",P2+RIGHT(Q2,5))</f>
        <v/>
      </c>
      <c r="S2" s="15">
        <f>LARGE(E2:R2,1)</f>
        <v>0.54166666666666674</v>
      </c>
      <c r="T2" s="16"/>
      <c r="V2" s="18" t="str">
        <f>UPPER(LEFT(TEXT(WEEKDAY(C2),"jjjj"),2))</f>
        <v>LU</v>
      </c>
      <c r="W2" s="19">
        <f>IF(B2&lt;&gt;"","",TIMEVALUE("07:30"))</f>
        <v>0.3125</v>
      </c>
      <c r="X2" s="20" cm="1">
        <f t="array" aca="1" ref="X2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0.20833333333333331</v>
      </c>
      <c r="Y2" s="21" t="str">
        <f t="shared" ref="Y2:Y6" ca="1" si="4">IF(W2="","",IF(W2&gt;X2,"-","")&amp;TEXT(ABS(X2-W2),"hh:mm"))</f>
        <v>-02:30</v>
      </c>
      <c r="Z2" s="22">
        <f t="shared" ref="Z2:Z6" ca="1" si="5">IFERROR(IF(X2="","",X2/W2),0)</f>
        <v>0.66666666666666663</v>
      </c>
      <c r="AA2" s="23" cm="1">
        <f t="array" ref="AA2">SUM(IFERROR(IF(SEARCH("CPAS"&amp;" -",D2:M2),RIGHT(D2:O2,5))*1,""))</f>
        <v>0</v>
      </c>
      <c r="AB2" s="8">
        <f>COUNTIF(E2:O2,"cpas*")</f>
        <v>0</v>
      </c>
      <c r="AD2" s="26" cm="1">
        <f t="array" ref="AD2">D2+SUM(IFERROR(MID(E2:R2,6,5)*1,""))</f>
        <v>166665.50000000003</v>
      </c>
      <c r="AE2"/>
      <c r="AF2"/>
      <c r="AG2"/>
      <c r="AH2"/>
      <c r="AI2"/>
      <c r="AJ2"/>
      <c r="AK2"/>
      <c r="AL2"/>
      <c r="AM2"/>
      <c r="AN2"/>
      <c r="AO2"/>
      <c r="AP2"/>
      <c r="AQ2"/>
      <c r="AR2"/>
    </row>
    <row r="3" spans="1:44" s="17" customFormat="1" ht="19.2" customHeight="1">
      <c r="A3" s="9"/>
      <c r="B3" s="10"/>
      <c r="C3" s="11">
        <f>C2+1</f>
        <v>45188</v>
      </c>
      <c r="D3" s="12">
        <v>0.33333333333333331</v>
      </c>
      <c r="E3" s="70" t="s">
        <v>0</v>
      </c>
      <c r="F3" s="14">
        <f>IF(E3="",D3,D3+RIGHT(E3,5))</f>
        <v>0.375</v>
      </c>
      <c r="G3" s="13"/>
      <c r="H3" s="14">
        <f t="shared" si="1"/>
        <v>0.375</v>
      </c>
      <c r="I3" s="64" t="s">
        <v>11</v>
      </c>
      <c r="J3" s="14">
        <f t="shared" si="2"/>
        <v>0.41666666666666669</v>
      </c>
      <c r="K3" s="58" t="s">
        <v>0</v>
      </c>
      <c r="L3" s="14">
        <f t="shared" si="3"/>
        <v>0.45833333333333337</v>
      </c>
      <c r="M3" s="13"/>
      <c r="N3" s="14" t="str">
        <f t="shared" si="3"/>
        <v/>
      </c>
      <c r="O3" s="13"/>
      <c r="P3" s="15">
        <f t="shared" ref="P3:P6" si="6">LARGE(D3:O3,1)</f>
        <v>0.45833333333333337</v>
      </c>
      <c r="Q3" s="28"/>
      <c r="R3" s="15" t="str">
        <f t="shared" ref="R3:R26" si="7">IF(Q3="","",P3+RIGHT(Q3,5))</f>
        <v/>
      </c>
      <c r="S3" s="15">
        <f t="shared" ref="S3:S26" si="8">LARGE(E3:R3,1)</f>
        <v>0.45833333333333337</v>
      </c>
      <c r="T3" s="16"/>
      <c r="V3" s="18" t="str">
        <f>UPPER(LEFT(TEXT(WEEKDAY(C3),"jjjj"),2))</f>
        <v>MA</v>
      </c>
      <c r="W3" s="19">
        <f>IF(B3&lt;&gt;"","",TIMEVALUE("07:30"))</f>
        <v>0.3125</v>
      </c>
      <c r="X3" s="20" cm="1">
        <f t="array" aca="1" ref="X3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0.125</v>
      </c>
      <c r="Y3" s="21" t="str">
        <f t="shared" ca="1" si="4"/>
        <v>-04:30</v>
      </c>
      <c r="Z3" s="22">
        <f t="shared" ca="1" si="5"/>
        <v>0.4</v>
      </c>
      <c r="AA3" s="23" cm="1">
        <f t="array" ref="AA3">SUM(IFERROR(IF(SEARCH("CPAS"&amp;" -",D3:M3),RIGHT(D3:O3,5))*1,""))</f>
        <v>0</v>
      </c>
      <c r="AB3" s="8">
        <f t="shared" ref="AB3:AB6" si="9">COUNTIF(E3:O3,"cpas*")</f>
        <v>0</v>
      </c>
      <c r="AD3" s="26" cm="1">
        <f t="array" ref="AD3">D3+SUM(IFERROR(MID(E3:R3,6,5)*1,""))</f>
        <v>133332.45833333334</v>
      </c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 s="17" customFormat="1" ht="19.2" customHeight="1">
      <c r="A4" s="9"/>
      <c r="B4" s="10" t="s">
        <v>19</v>
      </c>
      <c r="C4" s="11">
        <f>C3+1</f>
        <v>45189</v>
      </c>
      <c r="D4" s="12">
        <v>0.33333333333333331</v>
      </c>
      <c r="E4" s="70" t="s">
        <v>0</v>
      </c>
      <c r="F4" s="14">
        <f t="shared" ref="F4:F6" si="10">IF(E4="",D4,D4+RIGHT(E4,5))</f>
        <v>0.375</v>
      </c>
      <c r="G4" s="64" t="s">
        <v>11</v>
      </c>
      <c r="H4" s="14">
        <f t="shared" si="1"/>
        <v>0.41666666666666669</v>
      </c>
      <c r="I4" s="13"/>
      <c r="J4" s="14">
        <f t="shared" si="2"/>
        <v>0.41666666666666669</v>
      </c>
      <c r="K4" s="58" t="s">
        <v>0</v>
      </c>
      <c r="L4" s="14">
        <f t="shared" si="3"/>
        <v>0.45833333333333337</v>
      </c>
      <c r="M4" s="13"/>
      <c r="N4" s="14" t="str">
        <f t="shared" si="3"/>
        <v/>
      </c>
      <c r="O4" s="13"/>
      <c r="P4" s="15">
        <f t="shared" si="6"/>
        <v>0.45833333333333337</v>
      </c>
      <c r="Q4" s="28"/>
      <c r="R4" s="15" t="str">
        <f t="shared" si="7"/>
        <v/>
      </c>
      <c r="S4" s="15">
        <f>LARGE(E4:R4,1)</f>
        <v>0.45833333333333337</v>
      </c>
      <c r="T4" s="16"/>
      <c r="V4" s="18" t="str">
        <f>UPPER(LEFT(TEXT(WEEKDAY(C4),"jjjj"),2))</f>
        <v>ME</v>
      </c>
      <c r="W4" s="19" t="str">
        <f>IF(B4&lt;&gt;"","",TIMEVALUE("06:30"))</f>
        <v/>
      </c>
      <c r="X4" s="20" cm="1">
        <f t="array" aca="1" ref="X4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0.125</v>
      </c>
      <c r="Y4" s="21" t="str">
        <f t="shared" si="4"/>
        <v/>
      </c>
      <c r="Z4" s="22">
        <f t="shared" ca="1" si="5"/>
        <v>0</v>
      </c>
      <c r="AA4" s="23" cm="1">
        <f t="array" ref="AA4">SUM(IFERROR(IF(SEARCH("CPAS"&amp;" -",D4:M4),RIGHT(D4:O4,5))*1,""))</f>
        <v>0</v>
      </c>
      <c r="AB4" s="8">
        <f t="shared" si="9"/>
        <v>0</v>
      </c>
      <c r="AD4" s="26" cm="1">
        <f t="array" ref="AD4">D4+SUM(IFERROR(MID(E4:R4,6,5)*1,""))</f>
        <v>199998.45833333331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 s="17" customFormat="1" ht="19.2" customHeight="1">
      <c r="A5" s="9"/>
      <c r="B5" s="10"/>
      <c r="C5" s="11">
        <f>C4+1</f>
        <v>45190</v>
      </c>
      <c r="D5" s="12">
        <v>0.33333333333333331</v>
      </c>
      <c r="E5" s="70" t="s">
        <v>0</v>
      </c>
      <c r="F5" s="14">
        <f t="shared" si="10"/>
        <v>0.375</v>
      </c>
      <c r="G5" s="64" t="s">
        <v>2</v>
      </c>
      <c r="H5" s="14">
        <f t="shared" si="1"/>
        <v>0.4375</v>
      </c>
      <c r="I5" s="66" t="s">
        <v>3</v>
      </c>
      <c r="J5" s="14">
        <f t="shared" si="2"/>
        <v>0.52083333333333337</v>
      </c>
      <c r="K5" s="58" t="s">
        <v>0</v>
      </c>
      <c r="L5" s="14">
        <f t="shared" si="3"/>
        <v>0.5625</v>
      </c>
      <c r="M5" s="13"/>
      <c r="N5" s="14" t="str">
        <f t="shared" si="3"/>
        <v/>
      </c>
      <c r="O5" s="13"/>
      <c r="P5" s="15">
        <f t="shared" si="6"/>
        <v>0.5625</v>
      </c>
      <c r="Q5" s="28"/>
      <c r="R5" s="15" t="str">
        <f t="shared" si="7"/>
        <v/>
      </c>
      <c r="S5" s="15">
        <f t="shared" si="8"/>
        <v>0.5625</v>
      </c>
      <c r="T5" s="16"/>
      <c r="V5" s="18" t="str">
        <f>UPPER(LEFT(TEXT(WEEKDAY(C5),"jjjj"),2))</f>
        <v>JE</v>
      </c>
      <c r="W5" s="19">
        <f>IF(B5&lt;&gt;"","",TIMEVALUE("07:30"))</f>
        <v>0.3125</v>
      </c>
      <c r="X5" s="20" cm="1">
        <f t="array" aca="1" ref="X5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0.22916666666666666</v>
      </c>
      <c r="Y5" s="21" t="str">
        <f t="shared" ca="1" si="4"/>
        <v>-02:00</v>
      </c>
      <c r="Z5" s="22">
        <f t="shared" ca="1" si="5"/>
        <v>0.73333333333333328</v>
      </c>
      <c r="AA5" s="23" cm="1">
        <f t="array" ref="AA5">SUM(IFERROR(IF(SEARCH("CPAS"&amp;" -",D5:M5),RIGHT(D5:O5,5))*1,""))</f>
        <v>0</v>
      </c>
      <c r="AB5" s="8">
        <f t="shared" si="9"/>
        <v>0</v>
      </c>
      <c r="AD5" s="26" cm="1">
        <f t="array" ref="AD5">D5+SUM(IFERROR(MID(E5:R5,6,5)*1,""))</f>
        <v>83348.5625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 s="17" customFormat="1" ht="19.2" customHeight="1">
      <c r="A6" s="9"/>
      <c r="B6" s="10"/>
      <c r="C6" s="11">
        <f>C5+1</f>
        <v>45191</v>
      </c>
      <c r="D6" s="12">
        <v>0.33333333333333331</v>
      </c>
      <c r="E6" s="70" t="s">
        <v>0</v>
      </c>
      <c r="F6" s="14">
        <f t="shared" si="10"/>
        <v>0.375</v>
      </c>
      <c r="G6" s="64" t="s">
        <v>2</v>
      </c>
      <c r="H6" s="14">
        <f t="shared" si="1"/>
        <v>0.4375</v>
      </c>
      <c r="I6" s="58" t="s">
        <v>0</v>
      </c>
      <c r="J6" s="14">
        <f t="shared" ref="J6" si="11">IF(I6="","",H6+RIGHT(I6,5))</f>
        <v>0.47916666666666669</v>
      </c>
      <c r="K6" s="13" t="s">
        <v>5</v>
      </c>
      <c r="L6" s="14">
        <f t="shared" si="3"/>
        <v>0.5625</v>
      </c>
      <c r="M6" s="13"/>
      <c r="N6" s="14" t="str">
        <f t="shared" si="3"/>
        <v/>
      </c>
      <c r="O6" s="13"/>
      <c r="P6" s="15">
        <f t="shared" si="6"/>
        <v>0.5625</v>
      </c>
      <c r="Q6" s="28"/>
      <c r="R6" s="15" t="str">
        <f t="shared" si="7"/>
        <v/>
      </c>
      <c r="S6" s="15">
        <f t="shared" si="8"/>
        <v>0.5625</v>
      </c>
      <c r="T6" s="16"/>
      <c r="V6" s="18" t="str">
        <f>UPPER(LEFT(TEXT(WEEKDAY(C6),"jjjj"),2))</f>
        <v>VE</v>
      </c>
      <c r="W6" s="19">
        <f>IF(B6&lt;&gt;"","",TIMEVALUE("07:30"))</f>
        <v>0.3125</v>
      </c>
      <c r="X6" s="20" cm="1">
        <f t="array" aca="1" ref="X6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0.22916666666666663</v>
      </c>
      <c r="Y6" s="21" t="str">
        <f t="shared" ca="1" si="4"/>
        <v>-02:00</v>
      </c>
      <c r="Z6" s="22">
        <f t="shared" ca="1" si="5"/>
        <v>0.73333333333333317</v>
      </c>
      <c r="AA6" s="23" cm="1">
        <f t="array" ref="AA6">SUM(IFERROR(IF(SEARCH("CPAS"&amp;" -",D6:M6),RIGHT(D6:O6,5))*1,""))</f>
        <v>0</v>
      </c>
      <c r="AB6" s="8">
        <f t="shared" si="9"/>
        <v>0</v>
      </c>
      <c r="AD6" s="26" cm="1">
        <f t="array" ref="AD6">D6+SUM(IFERROR(MID(E6:R6,6,5)*1,""))</f>
        <v>16681.562499999996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 s="24" customFormat="1" ht="24.6">
      <c r="B7" s="38"/>
      <c r="C7" s="39"/>
      <c r="D7" s="39"/>
      <c r="E7" s="40"/>
      <c r="F7" s="41"/>
      <c r="G7" s="40"/>
      <c r="H7" s="42"/>
      <c r="I7" s="43"/>
      <c r="J7" s="42"/>
      <c r="K7" s="43"/>
      <c r="L7" s="42"/>
      <c r="M7" s="43"/>
      <c r="N7" s="42"/>
      <c r="O7" s="43"/>
      <c r="P7" s="44"/>
      <c r="Q7" s="57"/>
      <c r="R7" s="45"/>
      <c r="T7" s="46"/>
      <c r="U7" s="47"/>
      <c r="V7" s="47">
        <f>SUM(V2:V6)</f>
        <v>0</v>
      </c>
      <c r="W7" s="48" t="str">
        <f t="shared" ref="W7" si="12">IF(U7="","",IF(U7&gt;V7,"-","")&amp;TEXT(ABS(V7-U7),"hh:mm"))</f>
        <v/>
      </c>
      <c r="X7" s="49">
        <f t="shared" ref="X7" si="13">IFERROR(IF(V7="","",V7/U7),0)</f>
        <v>0</v>
      </c>
      <c r="Y7" s="50">
        <f ca="1">SUM(Y2:Y6)</f>
        <v>0</v>
      </c>
      <c r="Z7" s="51">
        <f ca="1">SUM(Z2:Z6)</f>
        <v>2.5333333333333332</v>
      </c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</row>
    <row r="8" spans="1:44" s="37" customFormat="1" ht="24.6">
      <c r="B8" s="29"/>
      <c r="C8" s="29"/>
      <c r="D8" s="30"/>
      <c r="E8" s="31"/>
      <c r="F8" s="1"/>
      <c r="G8" s="31"/>
      <c r="H8" s="1"/>
      <c r="I8" s="31"/>
      <c r="J8" s="1"/>
      <c r="K8" s="31"/>
      <c r="L8" s="1"/>
      <c r="M8" s="31"/>
      <c r="N8" s="1"/>
      <c r="O8" s="31"/>
      <c r="P8" s="33"/>
      <c r="Q8" s="33"/>
      <c r="R8" s="52" t="str">
        <f t="shared" si="7"/>
        <v/>
      </c>
      <c r="S8" s="52"/>
      <c r="T8" s="53"/>
      <c r="U8" s="1"/>
      <c r="V8" s="32"/>
      <c r="W8" s="1"/>
      <c r="X8" s="1"/>
      <c r="Y8" s="33"/>
      <c r="Z8" s="33"/>
      <c r="AA8" s="33"/>
      <c r="AB8" s="34"/>
      <c r="AD8" s="54"/>
      <c r="AE8" s="54"/>
      <c r="AF8" s="54"/>
      <c r="AG8" s="54"/>
      <c r="AH8" s="54" t="s">
        <v>22</v>
      </c>
      <c r="AI8" s="54"/>
      <c r="AJ8" s="54"/>
      <c r="AK8" s="54"/>
      <c r="AL8" s="54"/>
      <c r="AM8" s="54"/>
      <c r="AN8" s="54"/>
      <c r="AO8" s="54"/>
      <c r="AP8" s="54"/>
      <c r="AQ8" s="54"/>
      <c r="AR8" s="54"/>
    </row>
    <row r="9" spans="1:44" ht="24.6">
      <c r="B9" s="10"/>
      <c r="C9" s="11">
        <v>45187</v>
      </c>
      <c r="D9" s="12">
        <v>0.33333333333333331</v>
      </c>
      <c r="E9" s="64" t="s">
        <v>11</v>
      </c>
      <c r="F9" s="14">
        <f>IF(E9="",D9,D9+RIGHT(E9,5))</f>
        <v>0.375</v>
      </c>
      <c r="G9" s="58" t="s">
        <v>0</v>
      </c>
      <c r="H9" s="14">
        <f t="shared" ref="H9:H13" si="14">IF(G9="",F9,F9+RIGHT(G9,5))</f>
        <v>0.41666666666666669</v>
      </c>
      <c r="I9" s="68" t="s">
        <v>14</v>
      </c>
      <c r="J9" s="14">
        <f t="shared" ref="J9:J12" si="15">IF(I9="",H9,H9+RIGHT(I9,5))</f>
        <v>0.47916666666666669</v>
      </c>
      <c r="K9" s="68" t="s">
        <v>4</v>
      </c>
      <c r="L9" s="14">
        <f t="shared" ref="L9" si="16">IF(K9="",J9,J9+RIGHT(K9,5))</f>
        <v>0.5625</v>
      </c>
      <c r="M9" s="13"/>
      <c r="N9" s="14" t="str">
        <f>IF(M9="","",L9+RIGHT(M9,5))</f>
        <v/>
      </c>
      <c r="O9" s="13"/>
      <c r="P9" s="15">
        <f t="shared" ref="P9:P13" si="17">LARGE(D9:O9,1)</f>
        <v>0.5625</v>
      </c>
      <c r="Q9" s="15"/>
      <c r="R9" s="15" t="str">
        <f t="shared" si="7"/>
        <v/>
      </c>
      <c r="S9" s="15">
        <f t="shared" si="8"/>
        <v>0.5625</v>
      </c>
      <c r="T9" s="16"/>
      <c r="U9" s="17"/>
      <c r="V9" s="18" t="str">
        <f>UPPER(LEFT(TEXT(WEEKDAY(C9),"jjjj"),2))</f>
        <v>LU</v>
      </c>
      <c r="W9" s="19">
        <f>IF(B9&lt;&gt;"","",TIMEVALUE("07:30"))</f>
        <v>0.3125</v>
      </c>
      <c r="X9" s="20" cm="1">
        <f t="array" aca="1" ref="X9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0.22916666666666663</v>
      </c>
      <c r="Y9" s="21" t="str">
        <f t="shared" ref="Y9:Y14" ca="1" si="18">IF(W9="","",IF(W9&gt;X9,"-","")&amp;TEXT(ABS(X9-W9),"hh:mm"))</f>
        <v>-02:00</v>
      </c>
      <c r="Z9" s="22">
        <f t="shared" ref="Z9:Z14" ca="1" si="19">IFERROR(IF(X9="","",X9/W9),0)</f>
        <v>0.73333333333333317</v>
      </c>
      <c r="AA9" s="23" cm="1">
        <f t="array" ref="AA9">SUM(IFERROR(IF(SEARCH("CPAS"&amp;" -",D9:M9),RIGHT(D9:O9,5))*1,""))</f>
        <v>0</v>
      </c>
      <c r="AB9" s="8">
        <f>COUNTIF(E9:O9,"cpas*")</f>
        <v>0</v>
      </c>
      <c r="AG9" s="59" t="s">
        <v>6</v>
      </c>
      <c r="AH9" s="75" cm="1">
        <f t="array" ref="AH9">IF(COUNTIF(E$2:R$26,"*"&amp;AG9&amp;"*")=0,"",SUM(IFERROR(SUBSTITUTE(IF(MOD(COLUMN($E:$R),2)=1,TRIM($E$2:$R$26),""),$AG9&amp;" - ","")*1,"")))</f>
        <v>1.083333333333333</v>
      </c>
      <c r="AI9" s="62">
        <v>1.0833333333333333</v>
      </c>
      <c r="AJ9" s="71"/>
    </row>
    <row r="10" spans="1:44" ht="24.6">
      <c r="B10" s="10"/>
      <c r="C10" s="11">
        <f>C9+1</f>
        <v>45188</v>
      </c>
      <c r="D10" s="12">
        <v>0.33333333333333331</v>
      </c>
      <c r="E10" s="61" t="s">
        <v>1</v>
      </c>
      <c r="F10" s="14">
        <f>IF(E10="",D10,D10+RIGHT(E10,5))</f>
        <v>0.375</v>
      </c>
      <c r="G10" s="13"/>
      <c r="H10" s="14">
        <f t="shared" si="14"/>
        <v>0.375</v>
      </c>
      <c r="I10" s="68" t="s">
        <v>14</v>
      </c>
      <c r="J10" s="14">
        <f t="shared" si="15"/>
        <v>0.4375</v>
      </c>
      <c r="K10" s="64" t="s">
        <v>11</v>
      </c>
      <c r="L10" s="14">
        <f t="shared" ref="L10:L13" si="20">IF(K10="","",J10+RIGHT(K10,5))</f>
        <v>0.47916666666666669</v>
      </c>
      <c r="M10" s="13"/>
      <c r="N10" s="14" t="str">
        <f t="shared" ref="N10:N13" si="21">IF(M10="","",L10+RIGHT(M10,5))</f>
        <v/>
      </c>
      <c r="O10" s="13" t="s">
        <v>13</v>
      </c>
      <c r="P10" s="15">
        <f>LARGE(D10:O10,1)</f>
        <v>0.47916666666666669</v>
      </c>
      <c r="Q10" s="15"/>
      <c r="R10" s="15" t="str">
        <f t="shared" si="7"/>
        <v/>
      </c>
      <c r="S10" s="15">
        <f t="shared" si="8"/>
        <v>0.47916666666666669</v>
      </c>
      <c r="T10" s="16"/>
      <c r="U10" s="17"/>
      <c r="V10" s="18" t="str">
        <f>UPPER(LEFT(TEXT(WEEKDAY(C10),"jjjj"),2))</f>
        <v>MA</v>
      </c>
      <c r="W10" s="19">
        <f>IF(B10&lt;&gt;"","",TIMEVALUE("07:30"))</f>
        <v>0.3125</v>
      </c>
      <c r="X10" s="20" cm="1">
        <f t="array" aca="1" ref="X10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0.18749999999999997</v>
      </c>
      <c r="Y10" s="21" t="str">
        <f t="shared" ca="1" si="18"/>
        <v>-03:00</v>
      </c>
      <c r="Z10" s="22">
        <f t="shared" ca="1" si="19"/>
        <v>0.59999999999999987</v>
      </c>
      <c r="AA10" s="23" cm="1">
        <f t="array" ref="AA10">SUM(IFERROR(IF(SEARCH("CPAS"&amp;" -",D10:M10),RIGHT(D10:O10,5))*1,""))</f>
        <v>0</v>
      </c>
      <c r="AB10" s="8">
        <f t="shared" ref="AB10:AB13" si="22">COUNTIF(E10:O10,"cpas*")</f>
        <v>0</v>
      </c>
      <c r="AG10" s="59" t="s">
        <v>7</v>
      </c>
      <c r="AH10" s="75" cm="1">
        <f t="array" ref="AH10">IF(COUNTIF(E$2:R$26,"*"&amp;AG10&amp;"*")=0,"",SUM(IFERROR(SUBSTITUTE(IF(MOD(COLUMN($E:$R),2)=1,TRIM($E$2:$R$26),""),$AG10&amp;" - ","")*1,"")))</f>
        <v>0.31249999999999994</v>
      </c>
      <c r="AI10" s="63">
        <v>0.3125</v>
      </c>
    </row>
    <row r="11" spans="1:44" ht="24.6">
      <c r="B11" s="10"/>
      <c r="C11" s="11">
        <f>C10+1</f>
        <v>45189</v>
      </c>
      <c r="D11" s="12">
        <v>0.33333333333333331</v>
      </c>
      <c r="E11" s="68" t="s">
        <v>12</v>
      </c>
      <c r="F11" s="14">
        <f t="shared" ref="F11:F13" si="23">IF(E11="",D11,D11+RIGHT(E11,5))</f>
        <v>0.375</v>
      </c>
      <c r="G11" s="68" t="s">
        <v>14</v>
      </c>
      <c r="H11" s="14">
        <f t="shared" si="14"/>
        <v>0.4375</v>
      </c>
      <c r="I11" s="13"/>
      <c r="J11" s="14">
        <f t="shared" si="15"/>
        <v>0.4375</v>
      </c>
      <c r="K11" s="58" t="s">
        <v>0</v>
      </c>
      <c r="L11" s="14">
        <f t="shared" si="20"/>
        <v>0.47916666666666669</v>
      </c>
      <c r="M11" s="13"/>
      <c r="N11" s="14" t="str">
        <f t="shared" si="21"/>
        <v/>
      </c>
      <c r="O11" s="13"/>
      <c r="P11" s="15">
        <f t="shared" si="17"/>
        <v>0.47916666666666669</v>
      </c>
      <c r="Q11" s="15"/>
      <c r="R11" s="15" t="str">
        <f t="shared" si="7"/>
        <v/>
      </c>
      <c r="S11" s="15">
        <f t="shared" si="8"/>
        <v>0.47916666666666669</v>
      </c>
      <c r="T11" s="16"/>
      <c r="U11" s="17"/>
      <c r="V11" s="18" t="str">
        <f>UPPER(LEFT(TEXT(WEEKDAY(C11),"jjjj"),2))</f>
        <v>ME</v>
      </c>
      <c r="W11" s="19">
        <f>IF(B11&lt;&gt;"","",TIMEVALUE("06:30"))</f>
        <v>0.27083333333333331</v>
      </c>
      <c r="X11" s="20" cm="1">
        <f t="array" aca="1" ref="X11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0.14583333333333331</v>
      </c>
      <c r="Y11" s="21" t="str">
        <f t="shared" ca="1" si="18"/>
        <v>-03:00</v>
      </c>
      <c r="Z11" s="22">
        <f t="shared" ca="1" si="19"/>
        <v>0.53846153846153844</v>
      </c>
      <c r="AA11" s="23" cm="1">
        <f t="array" ref="AA11">SUM(IFERROR(IF(SEARCH("CPAS"&amp;" -",D11:M11),RIGHT(D11:O11,5))*1,""))</f>
        <v>0</v>
      </c>
      <c r="AB11" s="8">
        <f t="shared" si="22"/>
        <v>0</v>
      </c>
      <c r="AG11" s="59" t="s">
        <v>8</v>
      </c>
      <c r="AH11" s="75" cm="1">
        <f t="array" ref="AH11">IF(COUNTIF(E$2:R$26,"*"&amp;AG11&amp;"*")=0,"",SUM(IFERROR(SUBSTITUTE(IF(MOD(COLUMN($E:$R),2)=1,TRIM($E$2:$R$26),""),$AG11&amp;" - ","")*1,"")))</f>
        <v>0.70833333333333326</v>
      </c>
      <c r="AI11" s="65">
        <v>0.70833333333333337</v>
      </c>
    </row>
    <row r="12" spans="1:44" ht="24.6">
      <c r="B12" s="10"/>
      <c r="C12" s="11">
        <f>C11+1</f>
        <v>45190</v>
      </c>
      <c r="D12" s="12">
        <v>0.33333333333333331</v>
      </c>
      <c r="E12" s="58" t="s">
        <v>0</v>
      </c>
      <c r="F12" s="14">
        <f t="shared" si="23"/>
        <v>0.375</v>
      </c>
      <c r="G12" s="68" t="s">
        <v>14</v>
      </c>
      <c r="H12" s="14">
        <f t="shared" si="14"/>
        <v>0.4375</v>
      </c>
      <c r="I12" s="64" t="s">
        <v>11</v>
      </c>
      <c r="J12" s="14">
        <f t="shared" si="15"/>
        <v>0.47916666666666669</v>
      </c>
      <c r="K12" s="58" t="s">
        <v>0</v>
      </c>
      <c r="L12" s="14">
        <f t="shared" si="20"/>
        <v>0.52083333333333337</v>
      </c>
      <c r="M12" s="13"/>
      <c r="N12" s="14" t="str">
        <f t="shared" si="21"/>
        <v/>
      </c>
      <c r="O12" s="13"/>
      <c r="P12" s="15">
        <f t="shared" si="17"/>
        <v>0.52083333333333337</v>
      </c>
      <c r="Q12" s="15"/>
      <c r="R12" s="15" t="str">
        <f t="shared" si="7"/>
        <v/>
      </c>
      <c r="S12" s="15">
        <f t="shared" si="8"/>
        <v>0.52083333333333337</v>
      </c>
      <c r="T12" s="16"/>
      <c r="U12" s="17"/>
      <c r="V12" s="18" t="str">
        <f>UPPER(LEFT(TEXT(WEEKDAY(C12),"jjjj"),2))</f>
        <v>JE</v>
      </c>
      <c r="W12" s="19">
        <f>IF(B12&lt;&gt;"","",TIMEVALUE("07:30"))</f>
        <v>0.3125</v>
      </c>
      <c r="X12" s="20" cm="1">
        <f t="array" aca="1" ref="X12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0.18749999999999997</v>
      </c>
      <c r="Y12" s="21" t="str">
        <f t="shared" ca="1" si="18"/>
        <v>-03:00</v>
      </c>
      <c r="Z12" s="22">
        <f t="shared" ca="1" si="19"/>
        <v>0.59999999999999987</v>
      </c>
      <c r="AA12" s="23" cm="1">
        <f t="array" ref="AA12">SUM(IFERROR(IF(SEARCH("CPAS"&amp;" -",D12:M12),RIGHT(D12:O12,5))*1,""))</f>
        <v>0</v>
      </c>
      <c r="AB12" s="8">
        <f t="shared" si="22"/>
        <v>0</v>
      </c>
      <c r="AG12" s="59" t="s">
        <v>16</v>
      </c>
      <c r="AH12" s="75" cm="1">
        <f t="array" ref="AH12">IF(COUNTIF(E$2:R$26,"*"&amp;AG12&amp;"*")=0,"",SUM(IFERROR(SUBSTITUTE(IF(MOD(COLUMN($E:$R),2)=1,TRIM($E$2:$R$26),""),$AG12&amp;" - ","")*1,"")))</f>
        <v>0.16666666666666666</v>
      </c>
      <c r="AI12" s="67">
        <v>0.16666666666666666</v>
      </c>
    </row>
    <row r="13" spans="1:44" ht="24.6">
      <c r="B13" s="10"/>
      <c r="C13" s="11">
        <f>C12+1</f>
        <v>45191</v>
      </c>
      <c r="D13" s="12">
        <v>0.33333333333333331</v>
      </c>
      <c r="E13" s="13" t="s">
        <v>13</v>
      </c>
      <c r="F13" s="14">
        <f t="shared" si="23"/>
        <v>0.375</v>
      </c>
      <c r="G13" s="68" t="s">
        <v>14</v>
      </c>
      <c r="H13" s="14">
        <f t="shared" si="14"/>
        <v>0.4375</v>
      </c>
      <c r="I13" s="61" t="s">
        <v>15</v>
      </c>
      <c r="J13" s="14">
        <f t="shared" ref="J13" si="24">IF(I13="","",H13+RIGHT(I13,5))</f>
        <v>0.48958333333333331</v>
      </c>
      <c r="K13" s="13" t="s">
        <v>5</v>
      </c>
      <c r="L13" s="14">
        <f t="shared" si="20"/>
        <v>0.57291666666666663</v>
      </c>
      <c r="M13" s="13"/>
      <c r="N13" s="14" t="str">
        <f t="shared" si="21"/>
        <v/>
      </c>
      <c r="O13" s="13"/>
      <c r="P13" s="15">
        <f t="shared" si="17"/>
        <v>0.57291666666666663</v>
      </c>
      <c r="Q13" s="15"/>
      <c r="R13" s="15" t="str">
        <f t="shared" si="7"/>
        <v/>
      </c>
      <c r="S13" s="15">
        <f t="shared" si="8"/>
        <v>0.57291666666666663</v>
      </c>
      <c r="T13" s="16"/>
      <c r="U13" s="17"/>
      <c r="V13" s="18" t="str">
        <f>UPPER(LEFT(TEXT(WEEKDAY(C13),"jjjj"),2))</f>
        <v>VE</v>
      </c>
      <c r="W13" s="19">
        <f>IF(B13&lt;&gt;"","",TIMEVALUE("07:30"))</f>
        <v>0.3125</v>
      </c>
      <c r="X13" s="20" cm="1">
        <f t="array" aca="1" ref="X13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0.23958333333333331</v>
      </c>
      <c r="Y13" s="21" t="str">
        <f t="shared" ca="1" si="18"/>
        <v>-01:45</v>
      </c>
      <c r="Z13" s="22">
        <f t="shared" ca="1" si="19"/>
        <v>0.76666666666666661</v>
      </c>
      <c r="AA13" s="23" cm="1">
        <f t="array" ref="AA13">SUM(IFERROR(IF(SEARCH("CPAS"&amp;" -",D13:M13),RIGHT(D13:O13,5))*1,""))</f>
        <v>0</v>
      </c>
      <c r="AB13" s="8">
        <f t="shared" si="22"/>
        <v>0</v>
      </c>
      <c r="AG13" s="59" t="s">
        <v>9</v>
      </c>
      <c r="AH13" s="75" cm="1">
        <f t="array" ref="AH13">IF(COUNTIF(E$2:R$26,"*"&amp;AG13&amp;"*")=0,"",SUM(IFERROR(SUBSTITUTE(IF(MOD(COLUMN($E:$R),2)=1,TRIM($E$2:$R$26),""),$AG13&amp;" - ","")*1,"")))</f>
        <v>1.0416666666666665</v>
      </c>
      <c r="AI13" s="69">
        <v>1.0416666666666667</v>
      </c>
      <c r="AJ13" s="72"/>
    </row>
    <row r="14" spans="1:44" s="37" customFormat="1" ht="24.6">
      <c r="B14" s="55"/>
      <c r="C14" s="39"/>
      <c r="D14" s="39"/>
      <c r="E14" s="40"/>
      <c r="F14" s="41"/>
      <c r="G14" s="40"/>
      <c r="H14" s="42"/>
      <c r="I14" s="43"/>
      <c r="J14" s="42"/>
      <c r="K14" s="43"/>
      <c r="L14" s="42"/>
      <c r="M14" s="43"/>
      <c r="N14" s="42"/>
      <c r="O14" s="43"/>
      <c r="P14" s="44"/>
      <c r="Q14" s="44"/>
      <c r="R14" s="56" t="str">
        <f t="shared" si="7"/>
        <v/>
      </c>
      <c r="S14" s="56"/>
      <c r="T14" s="45" t="str">
        <f t="shared" ref="T14" si="25">IF(S14="","",O14+RIGHT(S14,5))</f>
        <v/>
      </c>
      <c r="U14" s="24"/>
      <c r="V14" s="46"/>
      <c r="W14" s="47">
        <f>SUM(W9:W13)</f>
        <v>1.5208333333333333</v>
      </c>
      <c r="X14" s="47">
        <f ca="1">SUM(X9:X13)</f>
        <v>0.98958333333333326</v>
      </c>
      <c r="Y14" s="48" t="str">
        <f t="shared" ca="1" si="18"/>
        <v>-12:45</v>
      </c>
      <c r="Z14" s="49">
        <f t="shared" ca="1" si="19"/>
        <v>0.65068493150684925</v>
      </c>
      <c r="AA14" s="50">
        <f>SUM(AA9:AA13)</f>
        <v>0</v>
      </c>
      <c r="AB14" s="51">
        <f>SUM(AB9:AB13)</f>
        <v>0</v>
      </c>
      <c r="AD14" s="54"/>
      <c r="AE14" s="54"/>
      <c r="AF14" s="54"/>
      <c r="AG14" s="60" t="s">
        <v>10</v>
      </c>
      <c r="AH14" s="75" cm="1">
        <f t="array" ref="AH14">IF(COUNTIF(E$2:R$26,"*"&amp;AG14&amp;"*")=0,"",SUM(IFERROR(SUBSTITUTE(IF(MOD(COLUMN($E:$R),2)=1,TRIM($E$2:$R$26),""),$AG14&amp;" - ","")*1,"")))</f>
        <v>0.45833333333333331</v>
      </c>
      <c r="AI14" s="73"/>
      <c r="AJ14" s="54"/>
      <c r="AK14" s="54"/>
      <c r="AL14" s="54"/>
      <c r="AM14" s="54"/>
      <c r="AN14" s="54"/>
      <c r="AO14" s="54"/>
      <c r="AP14" s="54"/>
      <c r="AQ14" s="54"/>
      <c r="AR14" s="54"/>
    </row>
    <row r="15" spans="1:44" ht="21">
      <c r="B15" s="10"/>
      <c r="C15" s="11">
        <v>45187</v>
      </c>
      <c r="D15" s="12">
        <v>0.33333333333333331</v>
      </c>
      <c r="E15" s="58" t="s">
        <v>0</v>
      </c>
      <c r="F15" s="14">
        <f>IF(E15="",D15,D15+RIGHT(E15,5))</f>
        <v>0.375</v>
      </c>
      <c r="G15" s="61" t="s">
        <v>1</v>
      </c>
      <c r="H15" s="14">
        <f t="shared" ref="H15:H19" si="26">IF(G15="",F15,F15+RIGHT(G15,5))</f>
        <v>0.41666666666666669</v>
      </c>
      <c r="I15" s="64" t="s">
        <v>11</v>
      </c>
      <c r="J15" s="14">
        <f t="shared" ref="J15:J18" si="27">IF(I15="",H15,H15+RIGHT(I15,5))</f>
        <v>0.45833333333333337</v>
      </c>
      <c r="K15" s="68" t="s">
        <v>4</v>
      </c>
      <c r="L15" s="14">
        <f t="shared" ref="L15" si="28">IF(K15="",J15,J15+RIGHT(K15,5))</f>
        <v>0.54166666666666674</v>
      </c>
      <c r="M15" s="13"/>
      <c r="N15" s="14" t="str">
        <f>IF(M15="","",L15+RIGHT(M15,5))</f>
        <v/>
      </c>
      <c r="O15" s="13"/>
      <c r="P15" s="15">
        <f t="shared" ref="P15:P19" si="29">LARGE(D15:O15,1)</f>
        <v>0.54166666666666674</v>
      </c>
      <c r="Q15" s="15"/>
      <c r="R15" s="15" t="str">
        <f t="shared" si="7"/>
        <v/>
      </c>
      <c r="S15" s="15">
        <f t="shared" si="8"/>
        <v>0.54166666666666674</v>
      </c>
      <c r="T15" s="16"/>
      <c r="AG15" s="59" t="s">
        <v>17</v>
      </c>
      <c r="AH15" s="75" t="str" cm="1">
        <f t="array" ref="AH15">IF(COUNTIF(E$2:R$26,"*"&amp;AG15&amp;"*")=0,"",SUM(IFERROR(SUBSTITUTE(IF(MOD(COLUMN($E:$R),2)=1,TRIM($E$2:$R$26),""),$AG15&amp;" - ","")*1,"")))</f>
        <v/>
      </c>
    </row>
    <row r="16" spans="1:44" ht="19.2">
      <c r="B16" s="10"/>
      <c r="C16" s="11">
        <f>C15+1</f>
        <v>45188</v>
      </c>
      <c r="D16" s="12">
        <v>0.33333333333333331</v>
      </c>
      <c r="E16" s="58" t="s">
        <v>0</v>
      </c>
      <c r="F16" s="14">
        <f>IF(E16="",D16,D16+RIGHT(E16,5))</f>
        <v>0.375</v>
      </c>
      <c r="G16" s="13"/>
      <c r="H16" s="14">
        <f t="shared" si="26"/>
        <v>0.375</v>
      </c>
      <c r="I16" s="64" t="s">
        <v>11</v>
      </c>
      <c r="J16" s="14">
        <f t="shared" si="27"/>
        <v>0.41666666666666669</v>
      </c>
      <c r="K16" s="58" t="s">
        <v>0</v>
      </c>
      <c r="L16" s="14">
        <f t="shared" ref="L16:L19" si="30">IF(K16="","",J16+RIGHT(K16,5))</f>
        <v>0.45833333333333337</v>
      </c>
      <c r="M16" s="13"/>
      <c r="N16" s="14" t="str">
        <f t="shared" ref="N16:N19" si="31">IF(M16="","",L16+RIGHT(M16,5))</f>
        <v/>
      </c>
      <c r="O16" s="13"/>
      <c r="P16" s="15">
        <f t="shared" si="29"/>
        <v>0.45833333333333337</v>
      </c>
      <c r="Q16" s="15"/>
      <c r="R16" s="15" t="str">
        <f t="shared" si="7"/>
        <v/>
      </c>
      <c r="S16" s="15">
        <f t="shared" si="8"/>
        <v>0.45833333333333337</v>
      </c>
      <c r="T16" s="16"/>
    </row>
    <row r="17" spans="2:44" ht="19.2">
      <c r="B17" s="10"/>
      <c r="C17" s="11">
        <f>C16+1</f>
        <v>45189</v>
      </c>
      <c r="D17" s="12">
        <v>0.33333333333333331</v>
      </c>
      <c r="E17" s="58" t="s">
        <v>0</v>
      </c>
      <c r="F17" s="14">
        <f t="shared" ref="F17:F19" si="32">IF(E17="",D17,D17+RIGHT(E17,5))</f>
        <v>0.375</v>
      </c>
      <c r="G17" s="64" t="s">
        <v>11</v>
      </c>
      <c r="H17" s="14">
        <f t="shared" si="26"/>
        <v>0.41666666666666669</v>
      </c>
      <c r="I17" s="13"/>
      <c r="J17" s="14">
        <f t="shared" si="27"/>
        <v>0.41666666666666669</v>
      </c>
      <c r="K17" s="58" t="s">
        <v>0</v>
      </c>
      <c r="L17" s="14">
        <f t="shared" si="30"/>
        <v>0.45833333333333337</v>
      </c>
      <c r="M17" s="13"/>
      <c r="N17" s="14" t="str">
        <f t="shared" si="31"/>
        <v/>
      </c>
      <c r="O17" s="13"/>
      <c r="P17" s="15">
        <f t="shared" si="29"/>
        <v>0.45833333333333337</v>
      </c>
      <c r="Q17" s="15"/>
      <c r="R17" s="15" t="str">
        <f t="shared" si="7"/>
        <v/>
      </c>
      <c r="S17" s="15">
        <f t="shared" si="8"/>
        <v>0.45833333333333337</v>
      </c>
      <c r="T17" s="16"/>
    </row>
    <row r="18" spans="2:44" ht="19.2">
      <c r="B18" s="10"/>
      <c r="C18" s="11">
        <f>C17+1</f>
        <v>45190</v>
      </c>
      <c r="D18" s="12">
        <v>0.33333333333333331</v>
      </c>
      <c r="E18" s="58" t="s">
        <v>0</v>
      </c>
      <c r="F18" s="14">
        <f t="shared" si="32"/>
        <v>0.375</v>
      </c>
      <c r="G18" s="64" t="s">
        <v>11</v>
      </c>
      <c r="H18" s="14">
        <f t="shared" si="26"/>
        <v>0.41666666666666669</v>
      </c>
      <c r="I18" s="66" t="s">
        <v>3</v>
      </c>
      <c r="J18" s="14">
        <f t="shared" si="27"/>
        <v>0.5</v>
      </c>
      <c r="K18" s="58" t="s">
        <v>0</v>
      </c>
      <c r="L18" s="14">
        <f t="shared" si="30"/>
        <v>0.54166666666666663</v>
      </c>
      <c r="M18" s="13"/>
      <c r="N18" s="14" t="str">
        <f t="shared" si="31"/>
        <v/>
      </c>
      <c r="O18" s="13"/>
      <c r="P18" s="15">
        <f t="shared" si="29"/>
        <v>0.54166666666666663</v>
      </c>
      <c r="Q18" s="15"/>
      <c r="R18" s="15" t="str">
        <f t="shared" si="7"/>
        <v/>
      </c>
      <c r="S18" s="15">
        <f t="shared" si="8"/>
        <v>0.54166666666666663</v>
      </c>
      <c r="T18" s="16"/>
    </row>
    <row r="19" spans="2:44" ht="19.2">
      <c r="B19" s="10"/>
      <c r="C19" s="11">
        <f>C18+1</f>
        <v>45191</v>
      </c>
      <c r="D19" s="12">
        <v>0.33333333333333331</v>
      </c>
      <c r="E19" s="58" t="s">
        <v>0</v>
      </c>
      <c r="F19" s="14">
        <f t="shared" si="32"/>
        <v>0.375</v>
      </c>
      <c r="G19" s="64" t="s">
        <v>11</v>
      </c>
      <c r="H19" s="14">
        <f t="shared" si="26"/>
        <v>0.41666666666666669</v>
      </c>
      <c r="I19" s="58" t="s">
        <v>0</v>
      </c>
      <c r="J19" s="14">
        <f t="shared" ref="J19" si="33">IF(I19="","",H19+RIGHT(I19,5))</f>
        <v>0.45833333333333337</v>
      </c>
      <c r="K19" s="13" t="s">
        <v>5</v>
      </c>
      <c r="L19" s="14">
        <f t="shared" si="30"/>
        <v>0.54166666666666674</v>
      </c>
      <c r="M19" s="13"/>
      <c r="N19" s="14" t="str">
        <f t="shared" si="31"/>
        <v/>
      </c>
      <c r="O19" s="13"/>
      <c r="P19" s="15">
        <f t="shared" si="29"/>
        <v>0.54166666666666674</v>
      </c>
      <c r="Q19" s="15"/>
      <c r="R19" s="15" t="str">
        <f t="shared" si="7"/>
        <v/>
      </c>
      <c r="S19" s="15">
        <f t="shared" si="8"/>
        <v>0.54166666666666674</v>
      </c>
      <c r="T19" s="16"/>
    </row>
    <row r="20" spans="2:44" s="37" customFormat="1" ht="19.2">
      <c r="B20" s="38"/>
      <c r="C20" s="39"/>
      <c r="D20" s="39"/>
      <c r="E20" s="40"/>
      <c r="F20" s="41"/>
      <c r="G20" s="40"/>
      <c r="H20" s="42"/>
      <c r="I20" s="43"/>
      <c r="J20" s="42"/>
      <c r="K20" s="43"/>
      <c r="L20" s="42"/>
      <c r="M20" s="43"/>
      <c r="N20" s="42"/>
      <c r="O20" s="43"/>
      <c r="P20" s="44"/>
      <c r="Q20" s="44"/>
      <c r="R20" s="44" t="str">
        <f t="shared" si="7"/>
        <v/>
      </c>
      <c r="S20" s="44"/>
      <c r="T20" s="45" t="str">
        <f t="shared" ref="T20" si="34">IF(S20="","",O20+RIGHT(S20,5))</f>
        <v/>
      </c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</row>
    <row r="21" spans="2:44" ht="19.2">
      <c r="B21" s="2"/>
      <c r="C21" s="2"/>
      <c r="D21" s="3"/>
      <c r="E21" s="4"/>
      <c r="F21" s="5"/>
      <c r="G21" s="4"/>
      <c r="H21" s="5"/>
      <c r="I21" s="4"/>
      <c r="J21" s="5"/>
      <c r="K21" s="4"/>
      <c r="L21" s="5"/>
      <c r="M21" s="4"/>
      <c r="N21" s="5"/>
      <c r="O21" s="4"/>
      <c r="P21" s="6"/>
      <c r="Q21" s="6"/>
      <c r="R21" s="27" t="str">
        <f t="shared" si="7"/>
        <v/>
      </c>
      <c r="S21" s="27"/>
      <c r="T21" s="7"/>
    </row>
    <row r="22" spans="2:44" ht="19.2">
      <c r="B22" s="10"/>
      <c r="C22" s="11">
        <v>45187</v>
      </c>
      <c r="D22" s="12">
        <v>0.33333333333333331</v>
      </c>
      <c r="E22" s="64" t="s">
        <v>11</v>
      </c>
      <c r="F22" s="14">
        <f>IF(E22="",D22,D22+RIGHT(E22,5))</f>
        <v>0.375</v>
      </c>
      <c r="G22" s="58" t="s">
        <v>0</v>
      </c>
      <c r="H22" s="14">
        <f t="shared" ref="H22:H26" si="35">IF(G22="",F22,F22+RIGHT(G22,5))</f>
        <v>0.41666666666666669</v>
      </c>
      <c r="I22" s="70" t="s">
        <v>20</v>
      </c>
      <c r="J22" s="14">
        <f t="shared" ref="J22:J25" si="36">IF(I22="",H22,H22+RIGHT(I22,5))</f>
        <v>0.47916666666666669</v>
      </c>
      <c r="K22" s="68" t="s">
        <v>4</v>
      </c>
      <c r="L22" s="14">
        <f t="shared" ref="L22" si="37">IF(K22="",J22,J22+RIGHT(K22,5))</f>
        <v>0.5625</v>
      </c>
      <c r="M22" s="13"/>
      <c r="N22" s="14" t="str">
        <f>IF(M22="","",L22+RIGHT(M22,5))</f>
        <v/>
      </c>
      <c r="O22" s="13"/>
      <c r="P22" s="15">
        <f t="shared" ref="P22:P26" si="38">LARGE(D22:O22,1)</f>
        <v>0.5625</v>
      </c>
      <c r="Q22" s="15"/>
      <c r="R22" s="15" t="str">
        <f t="shared" si="7"/>
        <v/>
      </c>
      <c r="S22" s="15">
        <f t="shared" si="8"/>
        <v>0.5625</v>
      </c>
      <c r="T22" s="16"/>
    </row>
    <row r="23" spans="2:44" ht="19.2">
      <c r="B23" s="10"/>
      <c r="C23" s="11">
        <f>C22+1</f>
        <v>45188</v>
      </c>
      <c r="D23" s="12">
        <v>0.33333333333333331</v>
      </c>
      <c r="E23" s="61" t="s">
        <v>18</v>
      </c>
      <c r="F23" s="14">
        <f>IF(E23="",D23,D23+RIGHT(E23,5))</f>
        <v>0.41666666666666663</v>
      </c>
      <c r="G23" s="13"/>
      <c r="H23" s="14">
        <f t="shared" si="35"/>
        <v>0.41666666666666663</v>
      </c>
      <c r="I23" s="68" t="s">
        <v>14</v>
      </c>
      <c r="J23" s="14">
        <f t="shared" si="36"/>
        <v>0.47916666666666663</v>
      </c>
      <c r="K23" s="64" t="s">
        <v>11</v>
      </c>
      <c r="L23" s="14">
        <f t="shared" ref="L23:L26" si="39">IF(K23="","",J23+RIGHT(K23,5))</f>
        <v>0.52083333333333326</v>
      </c>
      <c r="M23" s="13"/>
      <c r="N23" s="14" t="str">
        <f t="shared" ref="N23:N26" si="40">IF(M23="","",L23+RIGHT(M23,5))</f>
        <v/>
      </c>
      <c r="O23" s="13"/>
      <c r="P23" s="15">
        <f t="shared" si="38"/>
        <v>0.52083333333333326</v>
      </c>
      <c r="Q23" s="15"/>
      <c r="R23" s="15" t="str">
        <f t="shared" si="7"/>
        <v/>
      </c>
      <c r="S23" s="15">
        <f t="shared" si="8"/>
        <v>0.52083333333333326</v>
      </c>
      <c r="T23" s="16"/>
    </row>
    <row r="24" spans="2:44" ht="19.2">
      <c r="B24" s="10"/>
      <c r="C24" s="11">
        <f>C23+1</f>
        <v>45189</v>
      </c>
      <c r="D24" s="12">
        <v>0.33333333333333331</v>
      </c>
      <c r="E24" s="68" t="s">
        <v>12</v>
      </c>
      <c r="F24" s="14">
        <f t="shared" ref="F24:F26" si="41">IF(E24="",D24,D24+RIGHT(E24,5))</f>
        <v>0.375</v>
      </c>
      <c r="G24" s="68" t="s">
        <v>14</v>
      </c>
      <c r="H24" s="14">
        <f t="shared" si="35"/>
        <v>0.4375</v>
      </c>
      <c r="I24" s="13"/>
      <c r="J24" s="14">
        <f t="shared" si="36"/>
        <v>0.4375</v>
      </c>
      <c r="K24" s="58" t="s">
        <v>0</v>
      </c>
      <c r="L24" s="14">
        <f t="shared" si="39"/>
        <v>0.47916666666666669</v>
      </c>
      <c r="M24" s="13"/>
      <c r="N24" s="14" t="str">
        <f t="shared" si="40"/>
        <v/>
      </c>
      <c r="O24" s="13"/>
      <c r="P24" s="15">
        <f t="shared" si="38"/>
        <v>0.47916666666666669</v>
      </c>
      <c r="Q24" s="15"/>
      <c r="R24" s="15" t="str">
        <f t="shared" si="7"/>
        <v/>
      </c>
      <c r="S24" s="15">
        <f t="shared" si="8"/>
        <v>0.47916666666666669</v>
      </c>
      <c r="T24" s="16"/>
    </row>
    <row r="25" spans="2:44" ht="19.2">
      <c r="B25" s="10"/>
      <c r="C25" s="11">
        <f>C24+1</f>
        <v>45190</v>
      </c>
      <c r="D25" s="12">
        <v>0.33333333333333331</v>
      </c>
      <c r="E25" s="58" t="s">
        <v>0</v>
      </c>
      <c r="F25" s="14">
        <f t="shared" si="41"/>
        <v>0.375</v>
      </c>
      <c r="G25" s="68" t="s">
        <v>14</v>
      </c>
      <c r="H25" s="14">
        <f t="shared" si="35"/>
        <v>0.4375</v>
      </c>
      <c r="I25" s="64" t="s">
        <v>11</v>
      </c>
      <c r="J25" s="14">
        <f t="shared" si="36"/>
        <v>0.47916666666666669</v>
      </c>
      <c r="K25" s="58" t="s">
        <v>0</v>
      </c>
      <c r="L25" s="14">
        <f t="shared" si="39"/>
        <v>0.52083333333333337</v>
      </c>
      <c r="M25" s="13"/>
      <c r="N25" s="14" t="str">
        <f t="shared" si="40"/>
        <v/>
      </c>
      <c r="O25" s="13"/>
      <c r="P25" s="15">
        <f t="shared" si="38"/>
        <v>0.52083333333333337</v>
      </c>
      <c r="Q25" s="15"/>
      <c r="R25" s="15" t="str">
        <f t="shared" si="7"/>
        <v/>
      </c>
      <c r="S25" s="15">
        <f t="shared" si="8"/>
        <v>0.52083333333333337</v>
      </c>
      <c r="T25" s="16"/>
    </row>
    <row r="26" spans="2:44" ht="19.2">
      <c r="B26" s="10"/>
      <c r="C26" s="11">
        <f>C25+1</f>
        <v>45191</v>
      </c>
      <c r="D26" s="12">
        <v>0.33333333333333331</v>
      </c>
      <c r="E26" s="13" t="s">
        <v>13</v>
      </c>
      <c r="F26" s="14">
        <f t="shared" si="41"/>
        <v>0.375</v>
      </c>
      <c r="G26" s="68" t="s">
        <v>14</v>
      </c>
      <c r="H26" s="14">
        <f t="shared" si="35"/>
        <v>0.4375</v>
      </c>
      <c r="I26" s="61" t="s">
        <v>15</v>
      </c>
      <c r="J26" s="14">
        <f t="shared" ref="J26" si="42">IF(I26="","",H26+RIGHT(I26,5))</f>
        <v>0.48958333333333331</v>
      </c>
      <c r="K26" s="13" t="s">
        <v>5</v>
      </c>
      <c r="L26" s="14">
        <f t="shared" si="39"/>
        <v>0.57291666666666663</v>
      </c>
      <c r="M26" s="13"/>
      <c r="N26" s="14" t="str">
        <f t="shared" si="40"/>
        <v/>
      </c>
      <c r="O26" s="13"/>
      <c r="P26" s="15">
        <f t="shared" si="38"/>
        <v>0.57291666666666663</v>
      </c>
      <c r="Q26" s="15"/>
      <c r="R26" s="15" t="str">
        <f t="shared" si="7"/>
        <v/>
      </c>
      <c r="S26" s="15">
        <f t="shared" si="8"/>
        <v>0.57291666666666663</v>
      </c>
      <c r="T26" s="16"/>
    </row>
    <row r="27" spans="2:44" s="37" customFormat="1"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</row>
    <row r="29" spans="2:44">
      <c r="C29" s="74"/>
    </row>
  </sheetData>
  <phoneticPr fontId="19" type="noConversion"/>
  <conditionalFormatting sqref="C2:C6">
    <cfRule type="expression" dxfId="7" priority="13">
      <formula>COUNTIF(dataferm,$C2)&gt;0</formula>
    </cfRule>
  </conditionalFormatting>
  <conditionalFormatting sqref="C9:C13">
    <cfRule type="expression" dxfId="6" priority="5">
      <formula>COUNTIF(dataferm,$C9)&gt;0</formula>
    </cfRule>
  </conditionalFormatting>
  <conditionalFormatting sqref="C15:C19">
    <cfRule type="expression" dxfId="5" priority="3">
      <formula>COUNTIF(dataferm,$C15)&gt;0</formula>
    </cfRule>
  </conditionalFormatting>
  <conditionalFormatting sqref="C22:C26">
    <cfRule type="expression" dxfId="4" priority="1">
      <formula>COUNTIF(dataferm,$C22)&gt;0</formula>
    </cfRule>
  </conditionalFormatting>
  <conditionalFormatting sqref="Y2:Y6">
    <cfRule type="expression" dxfId="3" priority="19">
      <formula>X2&lt;W2</formula>
    </cfRule>
  </conditionalFormatting>
  <conditionalFormatting sqref="Y9:Y13">
    <cfRule type="expression" dxfId="2" priority="8">
      <formula>X9&lt;W9</formula>
    </cfRule>
  </conditionalFormatting>
  <conditionalFormatting sqref="Y2:Z6">
    <cfRule type="expression" dxfId="1" priority="18">
      <formula>$X2&gt;$W2</formula>
    </cfRule>
  </conditionalFormatting>
  <conditionalFormatting sqref="Y9:Z13">
    <cfRule type="expression" dxfId="0" priority="7">
      <formula>$X9&gt;$W9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koch gilles</cp:lastModifiedBy>
  <dcterms:created xsi:type="dcterms:W3CDTF">2023-11-25T11:48:45Z</dcterms:created>
  <dcterms:modified xsi:type="dcterms:W3CDTF">2023-11-26T12:55:54Z</dcterms:modified>
</cp:coreProperties>
</file>