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270" yWindow="520" windowWidth="18640" windowHeight="6490" activeTab="4"/>
  </bookViews>
  <sheets>
    <sheet name="Plan de Comptes" sheetId="1" r:id="rId1"/>
    <sheet name="J. Achats" sheetId="3" r:id="rId2"/>
    <sheet name="J. Caisse" sheetId="2" r:id="rId3"/>
    <sheet name="J. Ventes" sheetId="4" r:id="rId4"/>
    <sheet name="Balance" sheetId="7" r:id="rId5"/>
  </sheets>
  <definedNames>
    <definedName name="tablo">Balance!$O$2:$AD$4</definedName>
    <definedName name="transpo">OFFSET(Balance!$AF$2,,,COUNT(Balance!$AF:$AF))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7"/>
  <c r="P3"/>
  <c r="Q3"/>
  <c r="R3"/>
  <c r="S3"/>
  <c r="T3"/>
  <c r="U3"/>
  <c r="V3"/>
  <c r="W3"/>
  <c r="X3"/>
  <c r="Y3"/>
  <c r="Z3"/>
  <c r="AA3"/>
  <c r="AB3"/>
  <c r="AC3"/>
  <c r="AD3"/>
  <c r="O4"/>
  <c r="P4"/>
  <c r="Q4"/>
  <c r="R4"/>
  <c r="S4"/>
  <c r="T4"/>
  <c r="U4"/>
  <c r="V4"/>
  <c r="W4"/>
  <c r="X4"/>
  <c r="Y4"/>
  <c r="Z4"/>
  <c r="AA4"/>
  <c r="AB4"/>
  <c r="AC4"/>
  <c r="AD4"/>
  <c r="P2"/>
  <c r="Q2"/>
  <c r="R2"/>
  <c r="S2"/>
  <c r="T2"/>
  <c r="U2"/>
  <c r="V2"/>
  <c r="W2"/>
  <c r="X2"/>
  <c r="Y2"/>
  <c r="Z2"/>
  <c r="AA2"/>
  <c r="AB2"/>
  <c r="AC2"/>
  <c r="AD2"/>
  <c r="O2"/>
  <c r="AF21" l="1"/>
  <c r="AF31"/>
  <c r="AF37"/>
  <c r="AF43"/>
  <c r="AF49"/>
  <c r="AF53"/>
  <c r="AF59"/>
  <c r="AF63"/>
  <c r="AF67"/>
  <c r="AF71"/>
  <c r="AF75"/>
  <c r="AF81"/>
  <c r="AF85"/>
  <c r="AF89"/>
  <c r="AF93"/>
  <c r="AF97"/>
  <c r="AF20"/>
  <c r="AF22"/>
  <c r="AF24"/>
  <c r="AF26"/>
  <c r="AF28"/>
  <c r="AF30"/>
  <c r="AF32"/>
  <c r="AF34"/>
  <c r="AF36"/>
  <c r="AF38"/>
  <c r="AF40"/>
  <c r="AF42"/>
  <c r="AF44"/>
  <c r="AF46"/>
  <c r="AF48"/>
  <c r="AF50"/>
  <c r="AF52"/>
  <c r="AF54"/>
  <c r="AF56"/>
  <c r="AF58"/>
  <c r="AF60"/>
  <c r="AF62"/>
  <c r="AF64"/>
  <c r="AF66"/>
  <c r="AF68"/>
  <c r="AF70"/>
  <c r="AF72"/>
  <c r="AF74"/>
  <c r="AF76"/>
  <c r="AF78"/>
  <c r="AF80"/>
  <c r="AF82"/>
  <c r="AF84"/>
  <c r="AF86"/>
  <c r="AF88"/>
  <c r="AF90"/>
  <c r="AF92"/>
  <c r="AF94"/>
  <c r="AF96"/>
  <c r="AF98"/>
  <c r="AF100"/>
  <c r="AF23"/>
  <c r="AF25"/>
  <c r="AF27"/>
  <c r="AF29"/>
  <c r="AF33"/>
  <c r="AF35"/>
  <c r="AF39"/>
  <c r="AF41"/>
  <c r="AF45"/>
  <c r="AF47"/>
  <c r="AF51"/>
  <c r="AF55"/>
  <c r="AF57"/>
  <c r="AF61"/>
  <c r="AF65"/>
  <c r="AF69"/>
  <c r="AF73"/>
  <c r="AF77"/>
  <c r="AF79"/>
  <c r="AF83"/>
  <c r="AF87"/>
  <c r="AF91"/>
  <c r="AF95"/>
  <c r="AF99"/>
  <c r="AF3"/>
  <c r="AF5"/>
  <c r="AF7"/>
  <c r="AF9"/>
  <c r="AF11"/>
  <c r="AF13"/>
  <c r="AF15"/>
  <c r="AF17"/>
  <c r="AF19"/>
  <c r="AF4"/>
  <c r="AF6"/>
  <c r="AF8"/>
  <c r="AF10"/>
  <c r="AF12"/>
  <c r="AF14"/>
  <c r="AF16"/>
  <c r="AF18"/>
  <c r="AF2"/>
  <c r="G7" i="3"/>
  <c r="G8"/>
  <c r="G9"/>
  <c r="G10"/>
  <c r="G11"/>
  <c r="G6"/>
  <c r="K7"/>
  <c r="K8"/>
  <c r="K9"/>
  <c r="K10"/>
  <c r="K11"/>
  <c r="K6"/>
  <c r="A6" i="2"/>
  <c r="F6"/>
  <c r="A7"/>
  <c r="F7"/>
  <c r="C10" i="3"/>
  <c r="C8"/>
  <c r="C9"/>
  <c r="A16" i="1"/>
  <c r="A23"/>
  <c r="A22"/>
  <c r="A21"/>
  <c r="C7" i="3"/>
  <c r="C6"/>
  <c r="O6" i="4"/>
  <c r="P6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M6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P8" i="3"/>
  <c r="P9"/>
  <c r="Q9" s="1"/>
  <c r="P10"/>
  <c r="P11"/>
  <c r="Q11" s="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Q8"/>
  <c r="Q10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A11"/>
  <c r="A10"/>
  <c r="A9"/>
  <c r="F8" i="2"/>
  <c r="F9"/>
  <c r="Y12" i="3"/>
  <c r="AA12" s="1"/>
  <c r="Y13"/>
  <c r="AA13" s="1"/>
  <c r="Y14"/>
  <c r="AA14" s="1"/>
  <c r="Y15"/>
  <c r="AA15" s="1"/>
  <c r="Y16"/>
  <c r="AA16" s="1"/>
  <c r="Y17"/>
  <c r="AA17" s="1"/>
  <c r="Y18"/>
  <c r="AA18" s="1"/>
  <c r="Y19"/>
  <c r="AA19" s="1"/>
  <c r="Y20"/>
  <c r="AA20" s="1"/>
  <c r="Y21"/>
  <c r="AA21" s="1"/>
  <c r="Y22"/>
  <c r="AA22" s="1"/>
  <c r="Y23"/>
  <c r="AA23" s="1"/>
  <c r="Y24"/>
  <c r="AA24" s="1"/>
  <c r="Y25"/>
  <c r="AA25" s="1"/>
  <c r="Y26"/>
  <c r="AA26" s="1"/>
  <c r="Y27"/>
  <c r="AA27" s="1"/>
  <c r="Y28"/>
  <c r="AA28" s="1"/>
  <c r="Y29"/>
  <c r="AA29" s="1"/>
  <c r="Y30"/>
  <c r="AA30" s="1"/>
  <c r="Y31"/>
  <c r="AA31" s="1"/>
  <c r="Y32"/>
  <c r="AA32" s="1"/>
  <c r="Y33"/>
  <c r="AA33" s="1"/>
  <c r="Y34"/>
  <c r="AA34" s="1"/>
  <c r="Y35"/>
  <c r="AA35" s="1"/>
  <c r="Y36"/>
  <c r="AA36" s="1"/>
  <c r="Y37"/>
  <c r="AA37" s="1"/>
  <c r="Y38"/>
  <c r="AA38" s="1"/>
  <c r="Y39"/>
  <c r="AA39" s="1"/>
  <c r="Y40"/>
  <c r="AA40" s="1"/>
  <c r="Y41"/>
  <c r="AA41" s="1"/>
  <c r="Y42"/>
  <c r="AA42" s="1"/>
  <c r="Y43"/>
  <c r="AA43" s="1"/>
  <c r="Y44"/>
  <c r="AA44" s="1"/>
  <c r="Y45"/>
  <c r="AA45" s="1"/>
  <c r="Y46"/>
  <c r="AA46" s="1"/>
  <c r="Y47"/>
  <c r="AA47" s="1"/>
  <c r="Y48"/>
  <c r="AA48" s="1"/>
  <c r="Y49"/>
  <c r="AA49" s="1"/>
  <c r="Y50"/>
  <c r="AA50" s="1"/>
  <c r="Y51"/>
  <c r="AA51" s="1"/>
  <c r="Y52"/>
  <c r="AA52" s="1"/>
  <c r="Y53"/>
  <c r="AA53" s="1"/>
  <c r="Y54"/>
  <c r="AA54" s="1"/>
  <c r="Y55"/>
  <c r="AA55" s="1"/>
  <c r="Y56"/>
  <c r="AA56" s="1"/>
  <c r="Y57"/>
  <c r="AA57" s="1"/>
  <c r="Y58"/>
  <c r="AA58" s="1"/>
  <c r="AA59"/>
  <c r="AA60"/>
  <c r="AA61"/>
  <c r="AA62"/>
  <c r="A8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A1" i="2" a="1"/>
  <c r="A1" s="1"/>
  <c r="A27"/>
  <c r="A28"/>
  <c r="A23"/>
  <c r="A24"/>
  <c r="A11" i="1"/>
  <c r="A26"/>
  <c r="A34" i="2"/>
  <c r="A33"/>
  <c r="A12" i="1"/>
  <c r="A32" i="2"/>
  <c r="A31"/>
  <c r="A15" i="1"/>
  <c r="A29"/>
  <c r="A30" i="2"/>
  <c r="A29"/>
  <c r="A26"/>
  <c r="A25" i="1"/>
  <c r="A25" i="2"/>
  <c r="A19" i="1"/>
  <c r="A20"/>
  <c r="A12" i="2"/>
  <c r="A10"/>
  <c r="A18"/>
  <c r="A16"/>
  <c r="A14"/>
  <c r="A22"/>
  <c r="A21"/>
  <c r="A10" i="1"/>
  <c r="A9"/>
  <c r="A13"/>
  <c r="A14"/>
  <c r="A17"/>
  <c r="A18"/>
  <c r="A24"/>
  <c r="A27"/>
  <c r="A28"/>
  <c r="A20" i="2"/>
  <c r="A19"/>
  <c r="A17"/>
  <c r="A16" i="4"/>
  <c r="A17"/>
  <c r="A18"/>
  <c r="A19"/>
  <c r="A20"/>
  <c r="A21"/>
  <c r="A22"/>
  <c r="A23"/>
  <c r="A24"/>
  <c r="A25"/>
  <c r="A26"/>
  <c r="A27"/>
  <c r="A28"/>
  <c r="A29"/>
  <c r="A30"/>
  <c r="A31"/>
  <c r="A32"/>
  <c r="F16"/>
  <c r="F17"/>
  <c r="F18"/>
  <c r="F19"/>
  <c r="F20"/>
  <c r="F21"/>
  <c r="F22"/>
  <c r="F23"/>
  <c r="F24"/>
  <c r="F25"/>
  <c r="F26"/>
  <c r="F27"/>
  <c r="F28"/>
  <c r="F29"/>
  <c r="F30"/>
  <c r="F31"/>
  <c r="F32"/>
  <c r="J14"/>
  <c r="J15"/>
  <c r="J9"/>
  <c r="J10"/>
  <c r="J11"/>
  <c r="J12"/>
  <c r="J13"/>
  <c r="J16"/>
  <c r="J17"/>
  <c r="J18"/>
  <c r="J19"/>
  <c r="J20"/>
  <c r="J21"/>
  <c r="J22"/>
  <c r="J23"/>
  <c r="J24"/>
  <c r="J25"/>
  <c r="J26"/>
  <c r="J27"/>
  <c r="J28"/>
  <c r="J29"/>
  <c r="J30"/>
  <c r="J31"/>
  <c r="J32"/>
  <c r="J6"/>
  <c r="J7"/>
  <c r="A15" i="2"/>
  <c r="A13"/>
  <c r="F7" i="4"/>
  <c r="F6"/>
  <c r="F9"/>
  <c r="F10"/>
  <c r="F11"/>
  <c r="F12"/>
  <c r="F13"/>
  <c r="F14"/>
  <c r="F15"/>
  <c r="A11"/>
  <c r="A12"/>
  <c r="A13"/>
  <c r="A14"/>
  <c r="A15"/>
  <c r="A9"/>
  <c r="A10"/>
  <c r="A6"/>
  <c r="A7"/>
  <c r="A7" i="3"/>
  <c r="A11" i="2"/>
  <c r="A6" i="3"/>
  <c r="A9" i="2"/>
  <c r="A8"/>
  <c r="A8" i="1"/>
  <c r="A7"/>
  <c r="A6"/>
  <c r="U6" i="3" a="1"/>
  <c r="O6" a="1"/>
  <c r="T7" i="4" a="1"/>
  <c r="N7" a="1"/>
  <c r="O6" i="3" l="1"/>
  <c r="O7"/>
  <c r="U11"/>
  <c r="U9"/>
  <c r="U7"/>
  <c r="U6"/>
  <c r="U10"/>
  <c r="U8"/>
  <c r="B7" i="7" a="1"/>
  <c r="B7" s="1"/>
  <c r="N7" i="4"/>
  <c r="N8"/>
  <c r="T9"/>
  <c r="T7"/>
  <c r="T8"/>
  <c r="G7" i="7"/>
  <c r="F7"/>
  <c r="V7" i="4" l="1" a="1"/>
  <c r="V7" s="1"/>
  <c r="W7" a="1"/>
  <c r="W7" s="1"/>
  <c r="B8" i="7" a="1"/>
  <c r="B8" s="1"/>
  <c r="W10" i="3"/>
  <c r="Y10"/>
  <c r="AA10" s="1"/>
  <c r="V10"/>
  <c r="T10"/>
  <c r="Y7"/>
  <c r="W7"/>
  <c r="AA7"/>
  <c r="V7"/>
  <c r="T7"/>
  <c r="Y11"/>
  <c r="W11"/>
  <c r="AA11"/>
  <c r="V11"/>
  <c r="T11"/>
  <c r="P6"/>
  <c r="N6"/>
  <c r="W8"/>
  <c r="Y8"/>
  <c r="AA8" s="1"/>
  <c r="V8"/>
  <c r="T8"/>
  <c r="W6"/>
  <c r="Y6"/>
  <c r="AA6" s="1"/>
  <c r="V6"/>
  <c r="T6"/>
  <c r="Y9"/>
  <c r="W9"/>
  <c r="AA9"/>
  <c r="V9"/>
  <c r="T9"/>
  <c r="P7"/>
  <c r="Q7" s="1"/>
  <c r="N7"/>
  <c r="B9" i="7" a="1"/>
  <c r="B9" s="1"/>
  <c r="C7"/>
  <c r="A7"/>
  <c r="U7" i="4"/>
  <c r="S7"/>
  <c r="X7"/>
  <c r="P7"/>
  <c r="M7"/>
  <c r="O7"/>
  <c r="G8" i="7"/>
  <c r="G9"/>
  <c r="F8"/>
  <c r="F9"/>
  <c r="C9" l="1"/>
  <c r="C8"/>
  <c r="W3" i="3"/>
  <c r="P3"/>
  <c r="Q6"/>
  <c r="B10" i="7" a="1"/>
  <c r="B10" s="1"/>
  <c r="G10"/>
  <c r="F10"/>
  <c r="C10" l="1"/>
  <c r="B11" a="1"/>
  <c r="B11" s="1"/>
  <c r="G11"/>
  <c r="F11"/>
  <c r="C11" l="1"/>
  <c r="B12" a="1"/>
  <c r="B12" s="1"/>
  <c r="G12"/>
  <c r="F12"/>
  <c r="B13" l="1" a="1"/>
  <c r="B13" s="1"/>
  <c r="C12"/>
  <c r="B14" a="1"/>
  <c r="B14" s="1"/>
  <c r="G13"/>
  <c r="G14"/>
  <c r="F14"/>
  <c r="F13"/>
  <c r="C13" l="1"/>
  <c r="C14"/>
  <c r="B15" a="1"/>
  <c r="B15" s="1"/>
  <c r="G15"/>
  <c r="F15"/>
  <c r="B16" l="1" a="1"/>
  <c r="B16" s="1"/>
  <c r="C15"/>
  <c r="G16"/>
  <c r="F16"/>
  <c r="B17" l="1" a="1"/>
  <c r="B17" s="1"/>
  <c r="C16"/>
  <c r="G17"/>
  <c r="F17"/>
  <c r="B18" l="1" a="1"/>
  <c r="B18" s="1"/>
  <c r="C17"/>
  <c r="G18"/>
  <c r="F18"/>
  <c r="B19" l="1" a="1"/>
  <c r="B19" s="1"/>
  <c r="C18"/>
  <c r="G19"/>
  <c r="F19"/>
  <c r="B20" l="1" a="1"/>
  <c r="B20" s="1"/>
  <c r="C19"/>
  <c r="G20"/>
  <c r="F20"/>
  <c r="B21" l="1" a="1"/>
  <c r="B21" s="1"/>
  <c r="C20"/>
  <c r="G21"/>
  <c r="F21"/>
  <c r="B22" l="1" a="1"/>
  <c r="B22" s="1"/>
  <c r="C21"/>
  <c r="G22"/>
  <c r="F22"/>
  <c r="B23" l="1" a="1"/>
  <c r="B23" s="1"/>
  <c r="C22"/>
  <c r="G23"/>
  <c r="F23"/>
  <c r="B24" l="1" a="1"/>
  <c r="B24" s="1"/>
  <c r="C23"/>
  <c r="G24"/>
  <c r="F24"/>
  <c r="B25" l="1" a="1"/>
  <c r="B25" s="1"/>
  <c r="C24"/>
  <c r="G25"/>
  <c r="F25"/>
  <c r="B26" l="1" a="1"/>
  <c r="B26" s="1"/>
  <c r="C25"/>
  <c r="G26"/>
  <c r="F26"/>
  <c r="B27" l="1" a="1"/>
  <c r="B27" s="1"/>
  <c r="C26"/>
  <c r="G27"/>
  <c r="F27"/>
  <c r="B28" l="1" a="1"/>
  <c r="B28" s="1"/>
  <c r="C27"/>
  <c r="G28"/>
  <c r="F28"/>
  <c r="B29" l="1" a="1"/>
  <c r="B29" s="1"/>
  <c r="C28"/>
  <c r="G29"/>
  <c r="F29"/>
  <c r="B30" l="1" a="1"/>
  <c r="B30" s="1"/>
  <c r="C29"/>
  <c r="G30"/>
  <c r="F30"/>
  <c r="B31" l="1" a="1"/>
  <c r="B31" s="1"/>
  <c r="C30"/>
  <c r="G31"/>
  <c r="F31"/>
  <c r="B32" l="1" a="1"/>
  <c r="B32" s="1"/>
  <c r="C31"/>
  <c r="G32"/>
  <c r="F32"/>
  <c r="B33" l="1" a="1"/>
  <c r="B33" s="1"/>
  <c r="C32"/>
  <c r="G33"/>
  <c r="F33"/>
  <c r="B34" l="1" a="1"/>
  <c r="B34" s="1"/>
  <c r="C33"/>
  <c r="G34"/>
  <c r="F34"/>
  <c r="B35" l="1" a="1"/>
  <c r="B35" s="1"/>
  <c r="C34"/>
  <c r="G35"/>
  <c r="F35"/>
  <c r="B36" l="1" a="1"/>
  <c r="B36" s="1"/>
  <c r="C35"/>
  <c r="G36"/>
  <c r="F36"/>
  <c r="B37" l="1" a="1"/>
  <c r="B37" s="1"/>
  <c r="C36"/>
  <c r="G37"/>
  <c r="F37"/>
  <c r="B38" l="1" a="1"/>
  <c r="B38" s="1"/>
  <c r="C37"/>
  <c r="G38"/>
  <c r="F38"/>
  <c r="B39" l="1" a="1"/>
  <c r="B39" s="1"/>
  <c r="C38"/>
  <c r="G39"/>
  <c r="F39"/>
  <c r="B40" l="1" a="1"/>
  <c r="B40" s="1"/>
  <c r="C39"/>
  <c r="G40"/>
  <c r="F40"/>
  <c r="C40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<sst xmlns="http://schemas.openxmlformats.org/spreadsheetml/2006/main" count="124" uniqueCount="73">
  <si>
    <t>Nº</t>
  </si>
  <si>
    <t>Compte</t>
  </si>
  <si>
    <t>Intitulé</t>
  </si>
  <si>
    <t>Description</t>
  </si>
  <si>
    <t>Capital Personnel</t>
  </si>
  <si>
    <t>Journal des Achats</t>
  </si>
  <si>
    <t>Journal des Ventes</t>
  </si>
  <si>
    <t>Balance</t>
  </si>
  <si>
    <t>Date</t>
  </si>
  <si>
    <t>Nº P.C</t>
  </si>
  <si>
    <t>Nº Compte</t>
  </si>
  <si>
    <t>Libellés</t>
  </si>
  <si>
    <t>Débit</t>
  </si>
  <si>
    <t>Crédit</t>
  </si>
  <si>
    <t>Solde</t>
  </si>
  <si>
    <t>Observation</t>
  </si>
  <si>
    <t>Banque BaoBab</t>
  </si>
  <si>
    <t xml:space="preserve">Caisse </t>
  </si>
  <si>
    <t>Montant</t>
  </si>
  <si>
    <t>⅓</t>
  </si>
  <si>
    <t>Petit Mat. &amp; Outil.</t>
  </si>
  <si>
    <t>Vente de Tomates</t>
  </si>
  <si>
    <t>Dot. Amt</t>
  </si>
  <si>
    <t>Somme</t>
  </si>
  <si>
    <t>Soldes</t>
  </si>
  <si>
    <t>Soldes Initiaux</t>
  </si>
  <si>
    <t>Fr. Dettes en Compte</t>
  </si>
  <si>
    <t>Clts &amp; Cptes Rattaché</t>
  </si>
  <si>
    <t>Facture Électricité</t>
  </si>
  <si>
    <t>Facture Eau</t>
  </si>
  <si>
    <t>Loyer Magasin</t>
  </si>
  <si>
    <t>Ventes Tomates</t>
  </si>
  <si>
    <t>Ventes Gombo</t>
  </si>
  <si>
    <t xml:space="preserve">Récapitulatif </t>
  </si>
  <si>
    <t xml:space="preserve">Virement </t>
  </si>
  <si>
    <t>Ordinateur Portable</t>
  </si>
  <si>
    <t>Frs d'investissement</t>
  </si>
  <si>
    <t>Charges de Personnel</t>
  </si>
  <si>
    <t>Personnel</t>
  </si>
  <si>
    <t>Compte ⅓</t>
  </si>
  <si>
    <t xml:space="preserve">Débit </t>
  </si>
  <si>
    <t xml:space="preserve">Crédit </t>
  </si>
  <si>
    <t xml:space="preserve">Débit  </t>
  </si>
  <si>
    <t xml:space="preserve">Crédit    </t>
  </si>
  <si>
    <t>Fournitures de bureau</t>
  </si>
  <si>
    <t>Nº Fact.</t>
  </si>
  <si>
    <t>Engrais</t>
  </si>
  <si>
    <t>Insecticide</t>
  </si>
  <si>
    <t>Fongicide</t>
  </si>
  <si>
    <t>Achat de Npk 12.22.22 (1kg)</t>
  </si>
  <si>
    <t>Achat jardin 100 ec</t>
  </si>
  <si>
    <t>Achat Ivory 80 wp</t>
  </si>
  <si>
    <t>Achat de semences</t>
  </si>
  <si>
    <t>Frais de transport</t>
  </si>
  <si>
    <t>Transport AR petit marché</t>
  </si>
  <si>
    <t>411Divers</t>
  </si>
  <si>
    <t>Achat de produits phytosanitaires</t>
  </si>
  <si>
    <t>P1</t>
  </si>
  <si>
    <t>Cpte de l'exploitant-opé Courantes</t>
  </si>
  <si>
    <t>Règlement Produit phytosanitaires</t>
  </si>
  <si>
    <t>Appro Caisse de fonctionnement</t>
  </si>
  <si>
    <t>401Divers</t>
  </si>
  <si>
    <t>FV001</t>
  </si>
  <si>
    <t>411SALI</t>
  </si>
  <si>
    <t>Tableau4[Nº Compte]</t>
  </si>
  <si>
    <t>Tableau1[Nº Compte]</t>
  </si>
  <si>
    <t>Tableau3[Nº Compte]</t>
  </si>
  <si>
    <t>Tableau3[Débit]</t>
  </si>
  <si>
    <t>Tableau4[Débit]</t>
  </si>
  <si>
    <t>Tableau1[Débit]</t>
  </si>
  <si>
    <t>Tableau3[Crédit]</t>
  </si>
  <si>
    <t>Tableau4[Crédit]</t>
  </si>
  <si>
    <t>Tableau1[Crédit]</t>
  </si>
</sst>
</file>

<file path=xl/styles.xml><?xml version="1.0" encoding="utf-8"?>
<styleSheet xmlns="http://schemas.openxmlformats.org/spreadsheetml/2006/main">
  <numFmts count="5">
    <numFmt numFmtId="164" formatCode="[$-40C]d\-mmm\-yyyy;@"/>
    <numFmt numFmtId="165" formatCode="_-* #,##0_-;\-* #,##0_-;_-* &quot;-&quot;??_-;_-@_-"/>
    <numFmt numFmtId="166" formatCode="[$-40C]d\-mmm\-yy;@"/>
    <numFmt numFmtId="167" formatCode="[$-40C]dd\-mmm\-yy;@"/>
    <numFmt numFmtId="168" formatCode="General;s\t\d;&quot;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theme="1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/>
      <right/>
      <top/>
      <bottom style="medium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/>
    <xf numFmtId="165" fontId="0" fillId="0" borderId="0" xfId="0" applyNumberFormat="1"/>
    <xf numFmtId="165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0" fontId="1" fillId="0" borderId="1" xfId="0" applyFont="1" applyBorder="1" applyAlignment="1">
      <alignment horizontal="center" vertical="center"/>
    </xf>
    <xf numFmtId="165" fontId="0" fillId="0" borderId="0" xfId="0" applyNumberFormat="1" applyFont="1" applyBorder="1"/>
    <xf numFmtId="165" fontId="1" fillId="0" borderId="0" xfId="0" applyNumberFormat="1" applyFont="1" applyBorder="1"/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165" fontId="0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65" fontId="0" fillId="0" borderId="0" xfId="0" applyNumberFormat="1" applyFont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66" fontId="0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5" xfId="0" applyFont="1" applyBorder="1" applyAlignment="1">
      <alignment vertical="center"/>
    </xf>
    <xf numFmtId="0" fontId="0" fillId="0" borderId="5" xfId="0" applyFont="1" applyBorder="1" applyAlignment="1">
      <alignment horizontal="left" vertical="center"/>
    </xf>
    <xf numFmtId="165" fontId="0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/>
    <xf numFmtId="165" fontId="0" fillId="0" borderId="0" xfId="0" applyNumberFormat="1" applyFont="1"/>
    <xf numFmtId="0" fontId="0" fillId="0" borderId="0" xfId="0" applyNumberFormat="1" applyFont="1" applyAlignment="1">
      <alignment horizontal="left"/>
    </xf>
    <xf numFmtId="164" fontId="0" fillId="0" borderId="5" xfId="0" applyNumberFormat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left"/>
    </xf>
    <xf numFmtId="0" fontId="0" fillId="0" borderId="5" xfId="0" applyFont="1" applyBorder="1"/>
    <xf numFmtId="165" fontId="0" fillId="0" borderId="5" xfId="0" applyNumberFormat="1" applyFont="1" applyBorder="1"/>
    <xf numFmtId="0" fontId="1" fillId="0" borderId="5" xfId="0" applyFont="1" applyFill="1" applyBorder="1" applyAlignment="1">
      <alignment horizontal="center" vertical="center"/>
    </xf>
    <xf numFmtId="16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168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25"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_-;\-* #,##0_-;_-* &quot;-&quot;??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_-;\-* #,##0_-;_-* &quot;-&quot;??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_-;\-* #,##0_-;_-* &quot;-&quot;??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_-;\-* #,##0_-;_-* &quot;-&quot;??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[$-40C]d\-mmm\-yy;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/>
    </dxf>
    <dxf>
      <alignment horizontal="center" vertical="center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</xdr:colOff>
      <xdr:row>0</xdr:row>
      <xdr:rowOff>50800</xdr:rowOff>
    </xdr:from>
    <xdr:to>
      <xdr:col>11</xdr:col>
      <xdr:colOff>1447800</xdr:colOff>
      <xdr:row>13</xdr:row>
      <xdr:rowOff>50800</xdr:rowOff>
    </xdr:to>
    <xdr:sp macro="" textlink="">
      <xdr:nvSpPr>
        <xdr:cNvPr id="3" name="Rectangle 2"/>
        <xdr:cNvSpPr/>
      </xdr:nvSpPr>
      <xdr:spPr>
        <a:xfrm>
          <a:off x="9086850" y="50800"/>
          <a:ext cx="1435100" cy="2393950"/>
        </a:xfrm>
        <a:prstGeom prst="rect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5:D29" totalsRowShown="0" headerRowDxfId="24">
  <autoFilter ref="A5:D29"/>
  <tableColumns count="4">
    <tableColumn id="1" name="Nº" dataDxfId="23">
      <calculatedColumnFormula>IF(Tableau2[[#This Row],[Compte]]="","",ROW()-5)</calculatedColumnFormula>
    </tableColumn>
    <tableColumn id="2" name="Compte" dataDxfId="22"/>
    <tableColumn id="3" name="Intitulé"/>
    <tableColumn id="4" name="Description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3" name="Tableau3" displayName="Tableau3" ref="A5:L10" totalsRowShown="0" headerRowDxfId="2" dataDxfId="3" headerRowBorderDxfId="16" tableBorderDxfId="17">
  <autoFilter ref="A5:L10"/>
  <tableColumns count="12">
    <tableColumn id="1" name="Nº" dataDxfId="15">
      <calculatedColumnFormula>IF('J. Achats'!$B6="","", ROW()-5)</calculatedColumnFormula>
    </tableColumn>
    <tableColumn id="2" name="Date" dataDxfId="14"/>
    <tableColumn id="3" name="Nº P.C" dataDxfId="13">
      <calculatedColumnFormula>"P"&amp;1</calculatedColumnFormula>
    </tableColumn>
    <tableColumn id="4" name="Nº Fact." dataDxfId="12"/>
    <tableColumn id="5" name="Nº Compte" dataDxfId="11"/>
    <tableColumn id="6" name="⅓" dataDxfId="10"/>
    <tableColumn id="7" name="Intitulé" dataDxfId="9">
      <calculatedColumnFormula>IFERROR(IF('J. Achats'!$E6="","",INDEX(Tableau2[#All],MATCH('J. Achats'!$E6,Tableau2[[#All],[Compte]],0),3)),"Renseigner Nº Compte")</calculatedColumnFormula>
    </tableColumn>
    <tableColumn id="8" name="Libellés" dataDxfId="8"/>
    <tableColumn id="9" name="Débit" dataDxfId="7"/>
    <tableColumn id="10" name="Crédit" dataDxfId="6"/>
    <tableColumn id="11" name="Solde" dataDxfId="5">
      <calculatedColumnFormula>IF(SUMIF(E$6:E6,E6,I$6:I6)-SUMIF(E$6:E6,E6,J$6:J6)&lt;0,ABS(SUMIF(E$6:E6,E6,I$6:I6)-SUMIF(E$6:E6,E6,J$6:J6)),SUMIF(E$6:E6,E6,I$6:I6)-SUMIF(E$6:E6,E6,J$6:J6))</calculatedColumnFormula>
    </tableColumn>
    <tableColumn id="12" name="Observation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5:I9" totalsRowShown="0" headerRowBorderDxfId="0" tableBorderDxfId="1">
  <autoFilter ref="A5:I9"/>
  <tableColumns count="9">
    <tableColumn id="1" name="Nº">
      <calculatedColumnFormula>IF('J. Caisse'!$B6="","", ROW()-5)</calculatedColumnFormula>
    </tableColumn>
    <tableColumn id="2" name="Date"/>
    <tableColumn id="3" name="Nº P.C"/>
    <tableColumn id="4" name="Nº Compte"/>
    <tableColumn id="5" name="⅓"/>
    <tableColumn id="6" name="Intitulé">
      <calculatedColumnFormula>IFERROR(INDEX(Tableau2[#All],MATCH('J. Caisse'!$D6,Tableau2[[#All],[Compte]],0),3),"Renseigner Nº Compte")</calculatedColumnFormula>
    </tableColumn>
    <tableColumn id="7" name="Libellés"/>
    <tableColumn id="8" name="Débit"/>
    <tableColumn id="9" name="Crédi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5:K8" totalsRowShown="0" headerRowDxfId="18">
  <autoFilter ref="A5:K8"/>
  <tableColumns count="11">
    <tableColumn id="1" name="Nº" dataDxfId="21"/>
    <tableColumn id="2" name="Date"/>
    <tableColumn id="3" name="Nº P.C"/>
    <tableColumn id="4" name="Nº Compte" dataDxfId="20"/>
    <tableColumn id="5" name="Compte ⅓" dataDxfId="19"/>
    <tableColumn id="6" name="Intitulé"/>
    <tableColumn id="7" name="Libellés"/>
    <tableColumn id="8" name="Débit"/>
    <tableColumn id="9" name="Crédit"/>
    <tableColumn id="10" name="Solde"/>
    <tableColumn id="11" name="Observ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29"/>
  <sheetViews>
    <sheetView zoomScaleNormal="60" zoomScaleSheetLayoutView="100" workbookViewId="0">
      <selection activeCell="H12" sqref="H12"/>
    </sheetView>
  </sheetViews>
  <sheetFormatPr baseColWidth="10" defaultColWidth="8.7265625" defaultRowHeight="14.5"/>
  <cols>
    <col min="1" max="1" width="8.6328125" style="1"/>
    <col min="2" max="2" width="10.36328125" style="1" bestFit="1" customWidth="1"/>
    <col min="3" max="3" width="30.54296875" bestFit="1" customWidth="1"/>
    <col min="4" max="4" width="13.453125" bestFit="1" customWidth="1"/>
  </cols>
  <sheetData>
    <row r="5" spans="1:4" s="10" customFormat="1">
      <c r="A5" s="2" t="s">
        <v>0</v>
      </c>
      <c r="B5" s="2" t="s">
        <v>1</v>
      </c>
      <c r="C5" s="10" t="s">
        <v>2</v>
      </c>
      <c r="D5" s="10" t="s">
        <v>3</v>
      </c>
    </row>
    <row r="6" spans="1:4">
      <c r="A6" s="1">
        <f>IF(Tableau2[[#This Row],[Compte]]="","",ROW()-5)</f>
        <v>1</v>
      </c>
      <c r="B6" s="1">
        <v>103000</v>
      </c>
      <c r="C6" t="s">
        <v>4</v>
      </c>
    </row>
    <row r="7" spans="1:4">
      <c r="A7" s="1">
        <f>IF(Tableau2[[#This Row],[Compte]]="","",ROW()-5)</f>
        <v>2</v>
      </c>
      <c r="B7" s="1">
        <v>104200</v>
      </c>
      <c r="C7" t="s">
        <v>58</v>
      </c>
    </row>
    <row r="8" spans="1:4">
      <c r="A8" s="1">
        <f>IF(Tableau2[[#This Row],[Compte]]="","",ROW()-5)</f>
        <v>3</v>
      </c>
      <c r="B8" s="1">
        <v>224100</v>
      </c>
      <c r="C8" t="s">
        <v>35</v>
      </c>
    </row>
    <row r="9" spans="1:4">
      <c r="A9" s="1">
        <f>IF(Tableau2[[#This Row],[Compte]]="","",ROW()-5)</f>
        <v>4</v>
      </c>
      <c r="B9" s="1">
        <v>401100</v>
      </c>
      <c r="C9" t="s">
        <v>26</v>
      </c>
    </row>
    <row r="10" spans="1:4">
      <c r="A10" s="1">
        <f>IF(Tableau2[[#This Row],[Compte]]="","",ROW()-5)</f>
        <v>5</v>
      </c>
      <c r="B10" s="1">
        <v>411100</v>
      </c>
      <c r="C10" t="s">
        <v>27</v>
      </c>
    </row>
    <row r="11" spans="1:4">
      <c r="A11" s="1">
        <f>IF(Tableau2[[#This Row],[Compte]]="","",ROW()-5)</f>
        <v>6</v>
      </c>
      <c r="B11" s="1">
        <v>422000</v>
      </c>
      <c r="C11" t="s">
        <v>38</v>
      </c>
    </row>
    <row r="12" spans="1:4">
      <c r="A12" s="1">
        <f>IF(Tableau2[[#This Row],[Compte]]="","",ROW()-5)</f>
        <v>7</v>
      </c>
      <c r="B12" s="1">
        <v>485000</v>
      </c>
      <c r="C12" t="s">
        <v>36</v>
      </c>
    </row>
    <row r="13" spans="1:4">
      <c r="A13" s="1">
        <f>IF(Tableau2[[#This Row],[Compte]]="","",ROW()-5)</f>
        <v>8</v>
      </c>
      <c r="B13" s="1">
        <v>521100</v>
      </c>
      <c r="C13" t="s">
        <v>16</v>
      </c>
    </row>
    <row r="14" spans="1:4">
      <c r="A14" s="1">
        <f>IF(Tableau2[[#This Row],[Compte]]="","",ROW()-5)</f>
        <v>9</v>
      </c>
      <c r="B14" s="1">
        <v>571100</v>
      </c>
      <c r="C14" t="s">
        <v>17</v>
      </c>
    </row>
    <row r="15" spans="1:4">
      <c r="A15" s="1">
        <f>IF(Tableau2[[#This Row],[Compte]]="","",ROW()-5)</f>
        <v>10</v>
      </c>
      <c r="B15" s="1">
        <v>585000</v>
      </c>
      <c r="C15" t="s">
        <v>34</v>
      </c>
    </row>
    <row r="16" spans="1:4">
      <c r="A16" s="1">
        <f>IF(Tableau2[[#This Row],[Compte]]="","",ROW()-5)</f>
        <v>11</v>
      </c>
      <c r="B16" s="1">
        <v>601500</v>
      </c>
      <c r="C16" t="s">
        <v>53</v>
      </c>
    </row>
    <row r="17" spans="1:3">
      <c r="A17" s="1">
        <f>IF(Tableau2[[#This Row],[Compte]]="","",ROW()-5)</f>
        <v>12</v>
      </c>
      <c r="B17" s="1">
        <v>602100</v>
      </c>
      <c r="C17" t="s">
        <v>52</v>
      </c>
    </row>
    <row r="18" spans="1:3">
      <c r="A18" s="1">
        <f>IF(Tableau2[[#This Row],[Compte]]="","",ROW()-5)</f>
        <v>13</v>
      </c>
      <c r="B18" s="1">
        <v>604700</v>
      </c>
      <c r="C18" t="s">
        <v>44</v>
      </c>
    </row>
    <row r="19" spans="1:3">
      <c r="A19" s="1">
        <f>IF(Tableau2[[#This Row],[Compte]]="","",ROW()-5)</f>
        <v>14</v>
      </c>
      <c r="B19" s="1">
        <v>605100</v>
      </c>
      <c r="C19" t="s">
        <v>28</v>
      </c>
    </row>
    <row r="20" spans="1:3">
      <c r="A20" s="1">
        <f>IF(Tableau2[[#This Row],[Compte]]="","",ROW()-5)</f>
        <v>15</v>
      </c>
      <c r="B20" s="1">
        <v>605200</v>
      </c>
      <c r="C20" t="s">
        <v>29</v>
      </c>
    </row>
    <row r="21" spans="1:3">
      <c r="A21" s="1">
        <f>IF(Tableau2[[#This Row],[Compte]]="","",ROW()-5)</f>
        <v>16</v>
      </c>
      <c r="B21" s="1">
        <v>605400</v>
      </c>
      <c r="C21" t="s">
        <v>46</v>
      </c>
    </row>
    <row r="22" spans="1:3">
      <c r="A22" s="1">
        <f>IF(Tableau2[[#This Row],[Compte]]="","",ROW()-5)</f>
        <v>17</v>
      </c>
      <c r="B22" s="1">
        <v>605410</v>
      </c>
      <c r="C22" t="s">
        <v>47</v>
      </c>
    </row>
    <row r="23" spans="1:3">
      <c r="A23" s="1">
        <f>IF(Tableau2[[#This Row],[Compte]]="","",ROW()-5)</f>
        <v>18</v>
      </c>
      <c r="B23" s="1">
        <v>605420</v>
      </c>
      <c r="C23" t="s">
        <v>48</v>
      </c>
    </row>
    <row r="24" spans="1:3">
      <c r="A24" s="1">
        <f>IF(Tableau2[[#This Row],[Compte]]="","",ROW()-5)</f>
        <v>19</v>
      </c>
      <c r="B24" s="1">
        <v>605600</v>
      </c>
      <c r="C24" t="s">
        <v>20</v>
      </c>
    </row>
    <row r="25" spans="1:3">
      <c r="A25" s="1">
        <f>IF(Tableau2[[#This Row],[Compte]]="","",ROW()-5)</f>
        <v>20</v>
      </c>
      <c r="B25" s="1">
        <v>622100</v>
      </c>
      <c r="C25" t="s">
        <v>30</v>
      </c>
    </row>
    <row r="26" spans="1:3">
      <c r="A26" s="1">
        <f>IF(Tableau2[[#This Row],[Compte]]="","",ROW()-5)</f>
        <v>21</v>
      </c>
      <c r="B26" s="1">
        <v>661000</v>
      </c>
      <c r="C26" t="s">
        <v>37</v>
      </c>
    </row>
    <row r="27" spans="1:3">
      <c r="A27" s="1">
        <f>IF(Tableau2[[#This Row],[Compte]]="","",ROW()-5)</f>
        <v>22</v>
      </c>
      <c r="B27" s="1">
        <v>689000</v>
      </c>
      <c r="C27" t="s">
        <v>22</v>
      </c>
    </row>
    <row r="28" spans="1:3">
      <c r="A28" s="1">
        <f>IF(Tableau2[[#This Row],[Compte]]="","",ROW()-5)</f>
        <v>23</v>
      </c>
      <c r="B28" s="1">
        <v>702100</v>
      </c>
      <c r="C28" t="s">
        <v>31</v>
      </c>
    </row>
    <row r="29" spans="1:3">
      <c r="A29" s="1">
        <f>IF(Tableau2[[#This Row],[Compte]]="","",ROW()-5)</f>
        <v>24</v>
      </c>
      <c r="B29" s="1">
        <v>702110</v>
      </c>
      <c r="C29" t="s">
        <v>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A100"/>
  <sheetViews>
    <sheetView zoomScaleNormal="60" zoomScaleSheetLayoutView="100" workbookViewId="0">
      <selection activeCell="J16" sqref="J16"/>
    </sheetView>
  </sheetViews>
  <sheetFormatPr baseColWidth="10" defaultColWidth="8.7265625" defaultRowHeight="14.5"/>
  <cols>
    <col min="1" max="1" width="5.6328125" style="1" customWidth="1"/>
    <col min="2" max="2" width="10.6328125" style="1" bestFit="1" customWidth="1"/>
    <col min="3" max="3" width="10.1796875" style="1" bestFit="1" customWidth="1"/>
    <col min="4" max="4" width="10.1796875" style="1" customWidth="1"/>
    <col min="5" max="5" width="12.08984375" style="6" customWidth="1"/>
    <col min="6" max="6" width="9.90625" style="22" customWidth="1"/>
    <col min="7" max="7" width="22.08984375" style="21" customWidth="1"/>
    <col min="8" max="8" width="29.36328125" style="1" customWidth="1"/>
    <col min="9" max="9" width="8.90625" style="1" customWidth="1"/>
    <col min="10" max="10" width="9.453125" style="1" customWidth="1"/>
    <col min="11" max="11" width="10.1796875" style="1" customWidth="1"/>
    <col min="12" max="12" width="18.54296875" style="1" customWidth="1"/>
    <col min="13" max="13" width="4.26953125" style="1" customWidth="1"/>
    <col min="14" max="14" width="7.26953125" style="1" customWidth="1"/>
    <col min="15" max="15" width="18.54296875" style="19" customWidth="1"/>
    <col min="16" max="18" width="11.54296875" style="1" customWidth="1"/>
    <col min="19" max="19" width="4.81640625" customWidth="1"/>
    <col min="21" max="21" width="10.1796875" style="18" bestFit="1" customWidth="1"/>
    <col min="22" max="22" width="20.453125" customWidth="1"/>
    <col min="23" max="25" width="9.6328125" bestFit="1" customWidth="1"/>
    <col min="27" max="27" width="12.26953125" bestFit="1" customWidth="1"/>
  </cols>
  <sheetData>
    <row r="1" spans="1:27">
      <c r="A1" s="1" t="s">
        <v>5</v>
      </c>
      <c r="T1" t="s">
        <v>33</v>
      </c>
      <c r="U1" s="1"/>
    </row>
    <row r="2" spans="1:27">
      <c r="T2" s="23"/>
      <c r="U2" s="1"/>
    </row>
    <row r="3" spans="1:27">
      <c r="P3" s="5" t="e">
        <f ca="1">SUM(OFFSET(P6,,,COUNTA(P6:P1000)))</f>
        <v>#NAME?</v>
      </c>
      <c r="Q3" s="7"/>
      <c r="U3" s="1"/>
      <c r="W3" s="5" t="e">
        <f ca="1">SUM(OFFSET(W6,,,COUNTA(W6:W1000)))</f>
        <v>#NAME?</v>
      </c>
    </row>
    <row r="4" spans="1:27">
      <c r="U4" s="1"/>
    </row>
    <row r="5" spans="1:27">
      <c r="A5" s="55" t="s">
        <v>0</v>
      </c>
      <c r="B5" s="55" t="s">
        <v>8</v>
      </c>
      <c r="C5" s="55" t="s">
        <v>9</v>
      </c>
      <c r="D5" s="55" t="s">
        <v>45</v>
      </c>
      <c r="E5" s="56" t="s">
        <v>10</v>
      </c>
      <c r="F5" s="56" t="s">
        <v>19</v>
      </c>
      <c r="G5" s="55" t="s">
        <v>2</v>
      </c>
      <c r="H5" s="55" t="s">
        <v>11</v>
      </c>
      <c r="I5" s="57" t="s">
        <v>12</v>
      </c>
      <c r="J5" s="57" t="s">
        <v>13</v>
      </c>
      <c r="K5" s="57" t="s">
        <v>14</v>
      </c>
      <c r="L5" s="55" t="s">
        <v>15</v>
      </c>
      <c r="M5" s="2"/>
      <c r="N5" s="28" t="s">
        <v>0</v>
      </c>
      <c r="O5" s="29" t="s">
        <v>39</v>
      </c>
      <c r="P5" s="28" t="s">
        <v>18</v>
      </c>
      <c r="Q5" s="26" t="s">
        <v>14</v>
      </c>
      <c r="R5" s="26"/>
      <c r="T5" s="17" t="s">
        <v>0</v>
      </c>
      <c r="U5" s="14" t="s">
        <v>10</v>
      </c>
      <c r="V5" s="14" t="s">
        <v>11</v>
      </c>
      <c r="W5" s="14" t="s">
        <v>12</v>
      </c>
      <c r="X5" s="14" t="s">
        <v>13</v>
      </c>
      <c r="Y5" s="14" t="s">
        <v>14</v>
      </c>
    </row>
    <row r="6" spans="1:27">
      <c r="A6" s="41">
        <f>IF('J. Achats'!$B6="","", ROW()-5)</f>
        <v>1</v>
      </c>
      <c r="B6" s="42">
        <v>44591</v>
      </c>
      <c r="C6" s="41" t="str">
        <f>"P"&amp;1</f>
        <v>P1</v>
      </c>
      <c r="D6" s="41"/>
      <c r="E6" s="43">
        <v>605400</v>
      </c>
      <c r="F6" s="44"/>
      <c r="G6" s="45" t="str">
        <f>IFERROR(IF('J. Achats'!$E6="","",INDEX(Tableau2[#All],MATCH('J. Achats'!$E6,Tableau2[[#All],[Compte]],0),3)),"Renseigner Nº Compte")</f>
        <v>Engrais</v>
      </c>
      <c r="H6" s="46" t="s">
        <v>49</v>
      </c>
      <c r="I6" s="47">
        <v>500</v>
      </c>
      <c r="J6" s="47"/>
      <c r="K6" s="47">
        <f>IF(SUMIF(E$6:E6,E6,I$6:I6)-SUMIF(E$6:E6,E6,J$6:J6)&lt;0,ABS(SUMIF(E$6:E6,E6,I$6:I6)-SUMIF(E$6:E6,E6,J$6:J6)),SUMIF(E$6:E6,E6,I$6:I6)-SUMIF(E$6:E6,E6,J$6:J6))</f>
        <v>500</v>
      </c>
      <c r="L6" s="41"/>
      <c r="N6" s="12" t="e">
        <f ca="1">IF(O6="","",ROW()-5)</f>
        <v>#NAME?</v>
      </c>
      <c r="O6" s="30" t="e" cm="1">
        <f t="array" aca="1" ref="O6:O7" ca="1">IF(_xlfn._xlws.SORT(_xlfn.UNIQUE('J. Achats'!$F$6:$F$11),1)=0,"",_xlfn._xlws.SORT(_xlfn.UNIQUE('J. Achats'!$F$6:$F$11),1))</f>
        <v>#NAME?</v>
      </c>
      <c r="P6" s="31" t="e">
        <f ca="1">IF(O6="","",SUMIF('J. Achats'!$F$6:$F$11,O6,'J. Achats'!$J$6:$J$11))</f>
        <v>#NAME?</v>
      </c>
      <c r="Q6" s="27" t="e">
        <f ca="1">P6-SUMIF('J. Caisse'!$E$6:$E$34,O6,'J. Caisse'!$H$6:$H$34)</f>
        <v>#NAME?</v>
      </c>
      <c r="R6" s="27"/>
      <c r="T6" s="1" t="e">
        <f ca="1">IF(U6="","",ROW()-5)</f>
        <v>#NAME?</v>
      </c>
      <c r="U6" s="12" t="e" cm="1">
        <f t="array" aca="1" ref="U6:U11" ca="1">IF(_xlfn._xlws.SORT(_xlfn.UNIQUE('J. Achats'!$E$6:$E$11),1)=0,"",_xlfn._xlws.SORT(_xlfn.UNIQUE('J. Achats'!$E$6:$E$11),1))</f>
        <v>#NAME?</v>
      </c>
      <c r="V6" s="13" t="e">
        <f ca="1">IF(U6="","",INDEX(Tableau2[],MATCH(U6,Tableau2[Compte],0),3))</f>
        <v>#NAME?</v>
      </c>
      <c r="W6" s="15" t="e">
        <f ca="1">IF(U6="","",SUMIF('J. Achats'!$E$6:$E$11,U6,'J. Achats'!$J$6:$J$11))</f>
        <v>#NAME?</v>
      </c>
      <c r="Y6" s="16" t="e">
        <f ca="1">IF(U6="","",IF(OR(U6="",W6=""),"",ABS(W6-X6)))</f>
        <v>#NAME?</v>
      </c>
      <c r="AA6" s="4" t="str">
        <f ca="1">IFERROR(IF(INDEX('J. Caisse'!#REF!,MATCH(U6,'J. Caisse'!#REF!,0),6)&lt;&gt;Y6,"Revoir les enregistrements",""),"")</f>
        <v/>
      </c>
    </row>
    <row r="7" spans="1:27">
      <c r="A7" s="41">
        <f>IF('J. Achats'!$B7="","", ROW()-5)</f>
        <v>2</v>
      </c>
      <c r="B7" s="42">
        <v>44591</v>
      </c>
      <c r="C7" s="41" t="str">
        <f>"P"&amp;1</f>
        <v>P1</v>
      </c>
      <c r="D7" s="41"/>
      <c r="E7" s="41">
        <v>605410</v>
      </c>
      <c r="F7" s="46"/>
      <c r="G7" s="45" t="str">
        <f>IFERROR(IF('J. Achats'!$E7="","",INDEX(Tableau2[#All],MATCH('J. Achats'!$E7,Tableau2[[#All],[Compte]],0),3)),"Renseigner Nº Compte")</f>
        <v>Insecticide</v>
      </c>
      <c r="H7" s="46" t="s">
        <v>50</v>
      </c>
      <c r="I7" s="47">
        <v>500</v>
      </c>
      <c r="J7" s="47"/>
      <c r="K7" s="47">
        <f>IF(SUMIF(E$6:E7,E7,I$6:I7)-SUMIF(E$6:E7,E7,J$6:J7)&lt;0,ABS(SUMIF(E$6:E7,E7,I$6:I7)-SUMIF(E$6:E7,E7,J$6:J7)),SUMIF(E$6:E7,E7,I$6:I7)-SUMIF(E$6:E7,E7,J$6:J7))</f>
        <v>500</v>
      </c>
      <c r="L7" s="41"/>
      <c r="N7" s="12" t="e">
        <f t="shared" ref="N7:N70" ca="1" si="0">IF(O7="","",ROW()-5)</f>
        <v>#NAME?</v>
      </c>
      <c r="O7" s="30" t="e">
        <f ca="1"/>
        <v>#NAME?</v>
      </c>
      <c r="P7" s="31" t="e">
        <f ca="1">IF(O7="","",SUMIF('J. Achats'!$F$6:$F$11,O7,'J. Achats'!$J$6:$J$11))</f>
        <v>#NAME?</v>
      </c>
      <c r="Q7" s="27" t="e">
        <f ca="1">P7-SUMIF('J. Caisse'!$E$6:$E$34,O7,'J. Caisse'!$H$6:$H$34)</f>
        <v>#NAME?</v>
      </c>
      <c r="R7" s="27"/>
      <c r="S7" s="25"/>
      <c r="T7" s="1" t="e">
        <f t="shared" ref="T7:T68" ca="1" si="1">IF(U7="","",ROW()-5)</f>
        <v>#NAME?</v>
      </c>
      <c r="U7" s="18" t="e">
        <f ca="1"/>
        <v>#NAME?</v>
      </c>
      <c r="V7" s="13" t="e">
        <f ca="1">IF(U7="","",INDEX(Tableau2[],MATCH(U7,Tableau2[Compte],0),3))</f>
        <v>#NAME?</v>
      </c>
      <c r="W7" s="15" t="e">
        <f ca="1">IF(U7="","",SUMIF('J. Achats'!$E$6:$E$11,U7,'J. Achats'!$J$6:$J$11))</f>
        <v>#NAME?</v>
      </c>
      <c r="Y7" s="16" t="e">
        <f t="shared" ref="Y7:Y58" ca="1" si="2">IF(U7="","",IF(OR(U7="",W7=""),"",ABS(W7-X7)))</f>
        <v>#NAME?</v>
      </c>
      <c r="AA7" s="4" t="str">
        <f ca="1">IFERROR(IF(INDEX('J. Caisse'!#REF!,MATCH(U7,'J. Caisse'!#REF!,0),6)&lt;&gt;Y7,"Revoir les enregistrements",""),"")</f>
        <v/>
      </c>
    </row>
    <row r="8" spans="1:27">
      <c r="A8" s="41">
        <f>IF('J. Achats'!$B8="","", ROW()-5)</f>
        <v>3</v>
      </c>
      <c r="B8" s="42">
        <v>44591</v>
      </c>
      <c r="C8" s="41" t="str">
        <f t="shared" ref="C8:C10" si="3">"P"&amp;1</f>
        <v>P1</v>
      </c>
      <c r="D8" s="41"/>
      <c r="E8" s="43">
        <v>605420</v>
      </c>
      <c r="F8" s="46"/>
      <c r="G8" s="45" t="str">
        <f>IFERROR(IF('J. Achats'!$E8="","",INDEX(Tableau2[#All],MATCH('J. Achats'!$E8,Tableau2[[#All],[Compte]],0),3)),"Renseigner Nº Compte")</f>
        <v>Fongicide</v>
      </c>
      <c r="H8" s="46" t="s">
        <v>51</v>
      </c>
      <c r="I8" s="47">
        <v>500</v>
      </c>
      <c r="J8" s="47"/>
      <c r="K8" s="47">
        <f>IF(SUMIF(E$6:E8,E8,I$6:I8)-SUMIF(E$6:E8,E8,J$6:J8)&lt;0,ABS(SUMIF(E$6:E8,E8,I$6:I8)-SUMIF(E$6:E8,E8,J$6:J8)),SUMIF(E$6:E8,E8,I$6:I8)-SUMIF(E$6:E8,E8,J$6:J8))</f>
        <v>500</v>
      </c>
      <c r="L8" s="41"/>
      <c r="N8" s="12" t="str">
        <f t="shared" si="0"/>
        <v/>
      </c>
      <c r="O8" s="30"/>
      <c r="P8" s="31" t="str">
        <f>IF(O8="","",SUMIF('J. Achats'!$F$6:$F$11,O8,'J. Achats'!$J$6:$J$11))</f>
        <v/>
      </c>
      <c r="Q8" s="27" t="e">
        <f>P8-SUMIF('J. Caisse'!$E$6:$E$34,O8,'J. Caisse'!$H$6:$H$34)</f>
        <v>#VALUE!</v>
      </c>
      <c r="R8" s="27"/>
      <c r="S8" s="25"/>
      <c r="T8" s="1" t="e">
        <f t="shared" ca="1" si="1"/>
        <v>#NAME?</v>
      </c>
      <c r="U8" s="18" t="e">
        <f ca="1"/>
        <v>#NAME?</v>
      </c>
      <c r="V8" s="13" t="e">
        <f ca="1">IF(U8="","",INDEX(Tableau2[],MATCH(U8,Tableau2[Compte],0),3))</f>
        <v>#NAME?</v>
      </c>
      <c r="W8" s="15" t="e">
        <f ca="1">IF(U8="","",SUMIF('J. Achats'!$E$6:$E$11,U8,'J. Achats'!$J$6:$J$11))</f>
        <v>#NAME?</v>
      </c>
      <c r="Y8" s="16" t="e">
        <f t="shared" ca="1" si="2"/>
        <v>#NAME?</v>
      </c>
      <c r="AA8" s="4" t="str">
        <f ca="1">IFERROR(IF(INDEX('J. Caisse'!#REF!,MATCH(U8,'J. Caisse'!#REF!,0),6)&lt;&gt;Y8,"Revoir les enregistrements",""),"")</f>
        <v/>
      </c>
    </row>
    <row r="9" spans="1:27">
      <c r="A9" s="41">
        <f>IF('J. Achats'!$B9="","", ROW()-5)</f>
        <v>4</v>
      </c>
      <c r="B9" s="42">
        <v>44591</v>
      </c>
      <c r="C9" s="41" t="str">
        <f t="shared" si="3"/>
        <v>P1</v>
      </c>
      <c r="D9" s="41"/>
      <c r="E9" s="43">
        <v>601500</v>
      </c>
      <c r="F9" s="44"/>
      <c r="G9" s="45" t="str">
        <f>IFERROR(IF('J. Achats'!$E9="","",INDEX(Tableau2[#All],MATCH('J. Achats'!$E9,Tableau2[[#All],[Compte]],0),3)),"Renseigner Nº Compte")</f>
        <v>Frais de transport</v>
      </c>
      <c r="H9" s="46" t="s">
        <v>54</v>
      </c>
      <c r="I9" s="47">
        <v>400</v>
      </c>
      <c r="J9" s="47"/>
      <c r="K9" s="47">
        <f>IF(SUMIF(E$6:E9,E9,I$6:I9)-SUMIF(E$6:E9,E9,J$6:J9)&lt;0,ABS(SUMIF(E$6:E9,E9,I$6:I9)-SUMIF(E$6:E9,E9,J$6:J9)),SUMIF(E$6:E9,E9,I$6:I9)-SUMIF(E$6:E9,E9,J$6:J9))</f>
        <v>400</v>
      </c>
      <c r="L9" s="41"/>
      <c r="N9" s="12" t="str">
        <f t="shared" si="0"/>
        <v/>
      </c>
      <c r="O9" s="30"/>
      <c r="P9" s="31" t="str">
        <f>IF(O9="","",SUMIF('J. Achats'!$F$6:$F$11,O9,'J. Achats'!$J$6:$J$11))</f>
        <v/>
      </c>
      <c r="Q9" s="27" t="e">
        <f>P9-SUMIF('J. Caisse'!$E$6:$E$34,O9,'J. Caisse'!$H$6:$H$34)</f>
        <v>#VALUE!</v>
      </c>
      <c r="R9" s="27"/>
      <c r="S9" s="25"/>
      <c r="T9" s="1" t="e">
        <f t="shared" ca="1" si="1"/>
        <v>#NAME?</v>
      </c>
      <c r="U9" s="18" t="e">
        <f ca="1"/>
        <v>#NAME?</v>
      </c>
      <c r="V9" s="13" t="e">
        <f ca="1">IF(U9="","",INDEX(Tableau2[],MATCH(U9,Tableau2[Compte],0),3))</f>
        <v>#NAME?</v>
      </c>
      <c r="W9" s="15" t="e">
        <f ca="1">IF(U9="","",SUMIF('J. Achats'!$E$6:$E$11,U9,'J. Achats'!$J$6:$J$11))</f>
        <v>#NAME?</v>
      </c>
      <c r="Y9" s="16" t="e">
        <f t="shared" ca="1" si="2"/>
        <v>#NAME?</v>
      </c>
      <c r="AA9" s="4" t="str">
        <f ca="1">IFERROR(IF(INDEX('J. Caisse'!#REF!,MATCH(U9,'J. Caisse'!#REF!,0),6)&lt;&gt;Y9,"Revoir les enregistrements",""),"")</f>
        <v/>
      </c>
    </row>
    <row r="10" spans="1:27">
      <c r="A10" s="41">
        <f>IF('J. Achats'!$B10="","", ROW()-5)</f>
        <v>5</v>
      </c>
      <c r="B10" s="42">
        <v>44591</v>
      </c>
      <c r="C10" s="41" t="str">
        <f t="shared" si="3"/>
        <v>P1</v>
      </c>
      <c r="D10" s="41"/>
      <c r="E10" s="43">
        <v>401100</v>
      </c>
      <c r="F10" s="44" t="s">
        <v>61</v>
      </c>
      <c r="G10" s="45" t="str">
        <f>IFERROR(IF('J. Achats'!$E10="","",INDEX(Tableau2[#All],MATCH('J. Achats'!$E10,Tableau2[[#All],[Compte]],0),3)),"Renseigner Nº Compte")</f>
        <v>Fr. Dettes en Compte</v>
      </c>
      <c r="H10" s="46" t="s">
        <v>56</v>
      </c>
      <c r="I10" s="47"/>
      <c r="J10" s="47">
        <v>1900</v>
      </c>
      <c r="K10" s="47">
        <f>IF(SUMIF(E$6:E10,E10,I$6:I10)-SUMIF(E$6:E10,E10,J$6:J10)&lt;0,ABS(SUMIF(E$6:E10,E10,I$6:I10)-SUMIF(E$6:E10,E10,J$6:J10)),SUMIF(E$6:E10,E10,I$6:I10)-SUMIF(E$6:E10,E10,J$6:J10))</f>
        <v>1900</v>
      </c>
      <c r="L10" s="41"/>
      <c r="N10" s="12" t="str">
        <f t="shared" si="0"/>
        <v/>
      </c>
      <c r="O10" s="30"/>
      <c r="P10" s="31" t="str">
        <f>IF(O10="","",SUMIF('J. Achats'!$F$6:$F$11,O10,'J. Achats'!$J$6:$J$11))</f>
        <v/>
      </c>
      <c r="Q10" s="27" t="e">
        <f>P10-SUMIF('J. Caisse'!$E$6:$E$34,O10,'J. Caisse'!$H$6:$H$34)</f>
        <v>#VALUE!</v>
      </c>
      <c r="R10" s="27"/>
      <c r="T10" s="1" t="e">
        <f t="shared" ca="1" si="1"/>
        <v>#NAME?</v>
      </c>
      <c r="U10" s="18" t="e">
        <f ca="1"/>
        <v>#NAME?</v>
      </c>
      <c r="V10" s="13" t="e">
        <f ca="1">IF(U10="","",INDEX(Tableau2[],MATCH(U10,Tableau2[Compte],0),3))</f>
        <v>#NAME?</v>
      </c>
      <c r="W10" s="15" t="e">
        <f ca="1">IF(U10="","",SUMIF('J. Achats'!$E$6:$E$11,U10,'J. Achats'!$J$6:$J$11))</f>
        <v>#NAME?</v>
      </c>
      <c r="Y10" s="16" t="e">
        <f t="shared" ca="1" si="2"/>
        <v>#NAME?</v>
      </c>
      <c r="AA10" s="4" t="str">
        <f ca="1">IFERROR(IF(INDEX('J. Caisse'!#REF!,MATCH(U10,'J. Caisse'!#REF!,0),6)&lt;&gt;Y10,"Revoir les enregistrements",""),"")</f>
        <v/>
      </c>
    </row>
    <row r="11" spans="1:27">
      <c r="A11" s="48" t="str">
        <f>IF('J. Achats'!$B11="","", ROW()-5)</f>
        <v/>
      </c>
      <c r="B11" s="49"/>
      <c r="C11" s="48"/>
      <c r="D11" s="48"/>
      <c r="E11" s="50"/>
      <c r="F11" s="51"/>
      <c r="G11" s="52" t="str">
        <f>IFERROR(IF('J. Achats'!$E11="","",INDEX(Tableau2[#All],MATCH('J. Achats'!$E11,Tableau2[[#All],[Compte]],0),3)),"Renseigner Nº Compte")</f>
        <v/>
      </c>
      <c r="H11" s="53"/>
      <c r="I11" s="54"/>
      <c r="J11" s="54"/>
      <c r="K11" s="54">
        <f>IF(SUMIF(E$6:E11,E11,I$6:I11)-SUMIF(E$6:E11,E11,J$6:J11)&lt;0,ABS(SUMIF(E$6:E11,E11,I$6:I11)-SUMIF(E$6:E11,E11,J$6:J11)),SUMIF(E$6:E11,E11,I$6:I11)-SUMIF(E$6:E11,E11,J$6:J11))</f>
        <v>0</v>
      </c>
      <c r="L11" s="48"/>
      <c r="N11" s="24" t="str">
        <f t="shared" si="0"/>
        <v/>
      </c>
      <c r="P11" s="31" t="str">
        <f>IF(O11="","",SUMIF('J. Achats'!$F$6:$F$11,O11,'J. Achats'!$J$6:$J$11))</f>
        <v/>
      </c>
      <c r="Q11" s="27" t="e">
        <f>P11-SUMIF('J. Caisse'!$E$6:$E$34,O11,'J. Caisse'!$H$6:$H$34)</f>
        <v>#VALUE!</v>
      </c>
      <c r="T11" s="1" t="e">
        <f t="shared" ca="1" si="1"/>
        <v>#NAME?</v>
      </c>
      <c r="U11" s="18" t="e">
        <f ca="1"/>
        <v>#NAME?</v>
      </c>
      <c r="V11" s="13" t="e">
        <f ca="1">IF(U11="","",INDEX(Tableau2[],MATCH(U11,Tableau2[Compte],0),3))</f>
        <v>#NAME?</v>
      </c>
      <c r="W11" s="15" t="e">
        <f ca="1">IF(U11="","",SUMIF('J. Achats'!$E$6:$E$11,U11,'J. Achats'!$J$6:$J$11))</f>
        <v>#NAME?</v>
      </c>
      <c r="Y11" s="16" t="e">
        <f t="shared" ca="1" si="2"/>
        <v>#NAME?</v>
      </c>
      <c r="AA11" s="4" t="str">
        <f ca="1">IFERROR(IF(INDEX('J. Caisse'!#REF!,MATCH(U11,'J. Caisse'!#REF!,0),6)&lt;&gt;Y11,"Revoir les enregistrements",""),"")</f>
        <v/>
      </c>
    </row>
    <row r="12" spans="1:27">
      <c r="N12" s="24" t="str">
        <f t="shared" si="0"/>
        <v/>
      </c>
      <c r="P12" s="31" t="str">
        <f>IF(O12="","",SUMIF('J. Achats'!$F$6:$F$11,O12,'J. Achats'!$J$6:$J$11))</f>
        <v/>
      </c>
      <c r="T12" s="1" t="str">
        <f t="shared" si="1"/>
        <v/>
      </c>
      <c r="V12" s="13" t="str">
        <f>IF(U12="","",INDEX(Tableau2[],MATCH(U12,Tableau2[Compte],0),3))</f>
        <v/>
      </c>
      <c r="W12" s="15" t="str">
        <f>IF(U12="","",SUMIF('J. Achats'!$E$6:$E$11,U12,'J. Achats'!$J$6:$J$11))</f>
        <v/>
      </c>
      <c r="Y12" s="16" t="str">
        <f t="shared" si="2"/>
        <v/>
      </c>
      <c r="AA12" s="4" t="str">
        <f>IFERROR(IF(INDEX('J. Caisse'!#REF!,MATCH(U12,'J. Caisse'!#REF!,0),6)&lt;&gt;Y12,"Revoir les enregistrements",""),"")</f>
        <v/>
      </c>
    </row>
    <row r="13" spans="1:27">
      <c r="N13" s="24" t="str">
        <f t="shared" si="0"/>
        <v/>
      </c>
      <c r="P13" s="31" t="str">
        <f>IF(O13="","",SUMIF('J. Achats'!$F$6:$F$11,O13,'J. Achats'!$J$6:$J$11))</f>
        <v/>
      </c>
      <c r="T13" s="1" t="str">
        <f t="shared" si="1"/>
        <v/>
      </c>
      <c r="V13" s="13" t="str">
        <f>IF(U13="","",INDEX(Tableau2[],MATCH(U13,Tableau2[Compte],0),3))</f>
        <v/>
      </c>
      <c r="W13" s="15" t="str">
        <f>IF(U13="","",SUMIF('J. Achats'!$E$6:$E$11,U13,'J. Achats'!$J$6:$J$11))</f>
        <v/>
      </c>
      <c r="Y13" s="16" t="str">
        <f t="shared" si="2"/>
        <v/>
      </c>
      <c r="AA13" s="4" t="str">
        <f>IFERROR(IF(INDEX('J. Caisse'!#REF!,MATCH(U13,'J. Caisse'!#REF!,0),6)&lt;&gt;Y13,"Revoir les enregistrements",""),"")</f>
        <v/>
      </c>
    </row>
    <row r="14" spans="1:27">
      <c r="N14" s="24" t="str">
        <f t="shared" si="0"/>
        <v/>
      </c>
      <c r="P14" s="31" t="str">
        <f>IF(O14="","",SUMIF('J. Achats'!$F$6:$F$11,O14,'J. Achats'!$J$6:$J$11))</f>
        <v/>
      </c>
      <c r="T14" s="1" t="str">
        <f t="shared" si="1"/>
        <v/>
      </c>
      <c r="V14" s="13" t="str">
        <f>IF(U14="","",INDEX(Tableau2[],MATCH(U14,Tableau2[Compte],0),3))</f>
        <v/>
      </c>
      <c r="W14" s="15" t="str">
        <f>IF(U14="","",SUMIF('J. Achats'!$E$6:$E$11,U14,'J. Achats'!$J$6:$J$11))</f>
        <v/>
      </c>
      <c r="Y14" s="16" t="str">
        <f t="shared" si="2"/>
        <v/>
      </c>
      <c r="AA14" s="4" t="str">
        <f>IFERROR(IF(INDEX('J. Caisse'!#REF!,MATCH(U14,'J. Caisse'!#REF!,0),6)&lt;&gt;Y14,"Revoir les enregistrements",""),"")</f>
        <v/>
      </c>
    </row>
    <row r="15" spans="1:27">
      <c r="N15" s="24" t="str">
        <f t="shared" si="0"/>
        <v/>
      </c>
      <c r="P15" s="31" t="str">
        <f>IF(O15="","",SUMIF('J. Achats'!$F$6:$F$11,O15,'J. Achats'!$J$6:$J$11))</f>
        <v/>
      </c>
      <c r="T15" s="1" t="str">
        <f t="shared" si="1"/>
        <v/>
      </c>
      <c r="V15" s="13" t="str">
        <f>IF(U15="","",INDEX(Tableau2[],MATCH(U15,Tableau2[Compte],0),3))</f>
        <v/>
      </c>
      <c r="W15" s="15" t="str">
        <f>IF(U15="","",SUMIF('J. Achats'!$E$6:$E$11,U15,'J. Achats'!$J$6:$J$11))</f>
        <v/>
      </c>
      <c r="Y15" s="16" t="str">
        <f t="shared" si="2"/>
        <v/>
      </c>
      <c r="AA15" s="4" t="str">
        <f>IFERROR(IF(INDEX('J. Caisse'!#REF!,MATCH(U15,'J. Caisse'!#REF!,0),6)&lt;&gt;Y15,"Revoir les enregistrements",""),"")</f>
        <v/>
      </c>
    </row>
    <row r="16" spans="1:27">
      <c r="N16" s="24" t="str">
        <f t="shared" si="0"/>
        <v/>
      </c>
      <c r="P16" s="31" t="str">
        <f>IF(O16="","",SUMIF('J. Achats'!$F$6:$F$11,O16,'J. Achats'!$J$6:$J$11))</f>
        <v/>
      </c>
      <c r="T16" s="1" t="str">
        <f t="shared" si="1"/>
        <v/>
      </c>
      <c r="V16" s="13" t="str">
        <f>IF(U16="","",INDEX(Tableau2[],MATCH(U16,Tableau2[Compte],0),3))</f>
        <v/>
      </c>
      <c r="W16" s="15" t="str">
        <f>IF(U16="","",SUMIF('J. Achats'!$E$6:$E$11,U16,'J. Achats'!$J$6:$J$11))</f>
        <v/>
      </c>
      <c r="Y16" s="16" t="str">
        <f t="shared" si="2"/>
        <v/>
      </c>
      <c r="AA16" s="4" t="str">
        <f>IFERROR(IF(INDEX('J. Caisse'!#REF!,MATCH(U16,'J. Caisse'!#REF!,0),6)&lt;&gt;Y16,"Revoir les enregistrements",""),"")</f>
        <v/>
      </c>
    </row>
    <row r="17" spans="14:27">
      <c r="N17" s="24" t="str">
        <f t="shared" si="0"/>
        <v/>
      </c>
      <c r="P17" s="31" t="str">
        <f>IF(O17="","",SUMIF('J. Achats'!$F$6:$F$11,O17,'J. Achats'!$J$6:$J$11))</f>
        <v/>
      </c>
      <c r="T17" s="1" t="str">
        <f t="shared" si="1"/>
        <v/>
      </c>
      <c r="V17" s="13" t="str">
        <f>IF(U17="","",INDEX(Tableau2[],MATCH(U17,Tableau2[Compte],0),3))</f>
        <v/>
      </c>
      <c r="W17" s="15" t="str">
        <f>IF(U17="","",SUMIF('J. Achats'!$E$6:$E$11,U17,'J. Achats'!$J$6:$J$11))</f>
        <v/>
      </c>
      <c r="Y17" s="16" t="str">
        <f t="shared" si="2"/>
        <v/>
      </c>
      <c r="AA17" s="4" t="str">
        <f>IFERROR(IF(INDEX('J. Caisse'!#REF!,MATCH(U17,'J. Caisse'!#REF!,0),6)&lt;&gt;Y17,"Revoir les enregistrements",""),"")</f>
        <v/>
      </c>
    </row>
    <row r="18" spans="14:27">
      <c r="N18" s="24" t="str">
        <f t="shared" si="0"/>
        <v/>
      </c>
      <c r="P18" s="31" t="str">
        <f>IF(O18="","",SUMIF('J. Achats'!$F$6:$F$11,O18,'J. Achats'!$J$6:$J$11))</f>
        <v/>
      </c>
      <c r="T18" s="1" t="str">
        <f t="shared" si="1"/>
        <v/>
      </c>
      <c r="V18" s="13" t="str">
        <f>IF(U18="","",INDEX(Tableau2[],MATCH(U18,Tableau2[Compte],0),3))</f>
        <v/>
      </c>
      <c r="W18" s="15" t="str">
        <f>IF(U18="","",SUMIF('J. Achats'!$E$6:$E$11,U18,'J. Achats'!$J$6:$J$11))</f>
        <v/>
      </c>
      <c r="Y18" s="16" t="str">
        <f t="shared" si="2"/>
        <v/>
      </c>
      <c r="AA18" s="4" t="str">
        <f>IFERROR(IF(INDEX('J. Caisse'!#REF!,MATCH(U18,'J. Caisse'!#REF!,0),6)&lt;&gt;Y18,"Revoir les enregistrements",""),"")</f>
        <v/>
      </c>
    </row>
    <row r="19" spans="14:27">
      <c r="N19" s="24" t="str">
        <f t="shared" si="0"/>
        <v/>
      </c>
      <c r="P19" s="31" t="str">
        <f>IF(O19="","",SUMIF('J. Achats'!$F$6:$F$11,O19,'J. Achats'!$J$6:$J$11))</f>
        <v/>
      </c>
      <c r="T19" s="1" t="str">
        <f t="shared" si="1"/>
        <v/>
      </c>
      <c r="V19" s="13" t="str">
        <f>IF(U19="","",INDEX(Tableau2[],MATCH(U19,Tableau2[Compte],0),3))</f>
        <v/>
      </c>
      <c r="W19" s="15" t="str">
        <f>IF(U19="","",SUMIF('J. Achats'!$E$6:$E$11,U19,'J. Achats'!$J$6:$J$11))</f>
        <v/>
      </c>
      <c r="Y19" s="16" t="str">
        <f t="shared" si="2"/>
        <v/>
      </c>
      <c r="AA19" s="4" t="str">
        <f>IFERROR(IF(INDEX('J. Caisse'!#REF!,MATCH(U19,'J. Caisse'!#REF!,0),6)&lt;&gt;Y19,"Revoir les enregistrements",""),"")</f>
        <v/>
      </c>
    </row>
    <row r="20" spans="14:27">
      <c r="N20" s="24" t="str">
        <f t="shared" si="0"/>
        <v/>
      </c>
      <c r="P20" s="31" t="str">
        <f>IF(O20="","",SUMIF('J. Achats'!$F$6:$F$11,O20,'J. Achats'!$J$6:$J$11))</f>
        <v/>
      </c>
      <c r="T20" s="1" t="str">
        <f t="shared" si="1"/>
        <v/>
      </c>
      <c r="V20" s="13" t="str">
        <f>IF(U20="","",INDEX(Tableau2[],MATCH(U20,Tableau2[Compte],0),3))</f>
        <v/>
      </c>
      <c r="W20" s="15" t="str">
        <f>IF(U20="","",SUMIF('J. Achats'!$E$6:$E$11,U20,'J. Achats'!$J$6:$J$11))</f>
        <v/>
      </c>
      <c r="Y20" s="16" t="str">
        <f t="shared" si="2"/>
        <v/>
      </c>
      <c r="AA20" s="4" t="str">
        <f>IFERROR(IF(INDEX('J. Caisse'!#REF!,MATCH(U20,'J. Caisse'!#REF!,0),6)&lt;&gt;Y20,"Revoir les enregistrements",""),"")</f>
        <v/>
      </c>
    </row>
    <row r="21" spans="14:27">
      <c r="N21" s="24" t="str">
        <f t="shared" si="0"/>
        <v/>
      </c>
      <c r="P21" s="31" t="str">
        <f>IF(O21="","",SUMIF('J. Achats'!$F$6:$F$11,O21,'J. Achats'!$J$6:$J$11))</f>
        <v/>
      </c>
      <c r="T21" s="1" t="str">
        <f t="shared" si="1"/>
        <v/>
      </c>
      <c r="V21" s="13" t="str">
        <f>IF(U21="","",INDEX(Tableau2[],MATCH(U21,Tableau2[Compte],0),3))</f>
        <v/>
      </c>
      <c r="W21" s="15" t="str">
        <f>IF(U21="","",SUMIF('J. Achats'!$E$6:$E$11,U21,'J. Achats'!$J$6:$J$11))</f>
        <v/>
      </c>
      <c r="Y21" s="16" t="str">
        <f t="shared" si="2"/>
        <v/>
      </c>
      <c r="AA21" s="4" t="str">
        <f>IFERROR(IF(INDEX('J. Caisse'!#REF!,MATCH(U21,'J. Caisse'!#REF!,0),6)&lt;&gt;Y21,"Revoir les enregistrements",""),"")</f>
        <v/>
      </c>
    </row>
    <row r="22" spans="14:27">
      <c r="N22" s="24" t="str">
        <f t="shared" si="0"/>
        <v/>
      </c>
      <c r="P22" s="31" t="str">
        <f>IF(O22="","",SUMIF('J. Achats'!$F$6:$F$11,O22,'J. Achats'!$J$6:$J$11))</f>
        <v/>
      </c>
      <c r="T22" s="1" t="str">
        <f t="shared" si="1"/>
        <v/>
      </c>
      <c r="V22" s="13" t="str">
        <f>IF(U22="","",INDEX(Tableau2[],MATCH(U22,Tableau2[Compte],0),3))</f>
        <v/>
      </c>
      <c r="W22" s="15" t="str">
        <f>IF(U22="","",SUMIF('J. Achats'!$E$6:$E$11,U22,'J. Achats'!$J$6:$J$11))</f>
        <v/>
      </c>
      <c r="Y22" s="16" t="str">
        <f t="shared" si="2"/>
        <v/>
      </c>
      <c r="AA22" s="4" t="str">
        <f>IFERROR(IF(INDEX('J. Caisse'!#REF!,MATCH(U22,'J. Caisse'!#REF!,0),6)&lt;&gt;Y22,"Revoir les enregistrements",""),"")</f>
        <v/>
      </c>
    </row>
    <row r="23" spans="14:27">
      <c r="N23" s="24" t="str">
        <f t="shared" si="0"/>
        <v/>
      </c>
      <c r="P23" s="31" t="str">
        <f>IF(O23="","",SUMIF('J. Achats'!$F$6:$F$11,O23,'J. Achats'!$J$6:$J$11))</f>
        <v/>
      </c>
      <c r="T23" s="1" t="str">
        <f t="shared" si="1"/>
        <v/>
      </c>
      <c r="V23" s="13" t="str">
        <f>IF(U23="","",INDEX(Tableau2[],MATCH(U23,Tableau2[Compte],0),3))</f>
        <v/>
      </c>
      <c r="W23" s="15" t="str">
        <f>IF(U23="","",SUMIF('J. Achats'!$E$6:$E$11,U23,'J. Achats'!$J$6:$J$11))</f>
        <v/>
      </c>
      <c r="Y23" s="16" t="str">
        <f t="shared" si="2"/>
        <v/>
      </c>
      <c r="AA23" s="4" t="str">
        <f>IFERROR(IF(INDEX('J. Caisse'!#REF!,MATCH(U23,'J. Caisse'!#REF!,0),6)&lt;&gt;Y23,"Revoir les enregistrements",""),"")</f>
        <v/>
      </c>
    </row>
    <row r="24" spans="14:27">
      <c r="N24" s="24" t="str">
        <f t="shared" si="0"/>
        <v/>
      </c>
      <c r="P24" s="31" t="str">
        <f>IF(O24="","",SUMIF('J. Achats'!$F$6:$F$11,O24,'J. Achats'!$J$6:$J$11))</f>
        <v/>
      </c>
      <c r="T24" s="1" t="str">
        <f t="shared" si="1"/>
        <v/>
      </c>
      <c r="V24" s="13" t="str">
        <f>IF(U24="","",INDEX(Tableau2[],MATCH(U24,Tableau2[Compte],0),3))</f>
        <v/>
      </c>
      <c r="W24" s="15" t="str">
        <f>IF(U24="","",SUMIF('J. Achats'!$E$6:$E$11,U24,'J. Achats'!$J$6:$J$11))</f>
        <v/>
      </c>
      <c r="Y24" s="16" t="str">
        <f t="shared" si="2"/>
        <v/>
      </c>
      <c r="AA24" s="4" t="str">
        <f>IFERROR(IF(INDEX('J. Caisse'!#REF!,MATCH(U24,'J. Caisse'!#REF!,0),6)&lt;&gt;Y24,"Revoir les enregistrements",""),"")</f>
        <v/>
      </c>
    </row>
    <row r="25" spans="14:27">
      <c r="N25" s="24" t="str">
        <f t="shared" si="0"/>
        <v/>
      </c>
      <c r="P25" s="31" t="str">
        <f>IF(O25="","",SUMIF('J. Achats'!$F$6:$F$11,O25,'J. Achats'!$J$6:$J$11))</f>
        <v/>
      </c>
      <c r="T25" s="1" t="str">
        <f t="shared" si="1"/>
        <v/>
      </c>
      <c r="V25" s="13" t="str">
        <f>IF(U25="","",INDEX(Tableau2[],MATCH(U25,Tableau2[Compte],0),3))</f>
        <v/>
      </c>
      <c r="W25" s="15" t="str">
        <f>IF(U25="","",SUMIF('J. Achats'!$E$6:$E$11,U25,'J. Achats'!$J$6:$J$11))</f>
        <v/>
      </c>
      <c r="Y25" s="16" t="str">
        <f t="shared" si="2"/>
        <v/>
      </c>
      <c r="AA25" s="4" t="str">
        <f>IFERROR(IF(INDEX('J. Caisse'!#REF!,MATCH(U25,'J. Caisse'!#REF!,0),6)&lt;&gt;Y25,"Revoir les enregistrements",""),"")</f>
        <v/>
      </c>
    </row>
    <row r="26" spans="14:27">
      <c r="N26" s="24" t="str">
        <f t="shared" si="0"/>
        <v/>
      </c>
      <c r="P26" s="31" t="str">
        <f>IF(O26="","",SUMIF('J. Achats'!$F$6:$F$11,O26,'J. Achats'!$J$6:$J$11))</f>
        <v/>
      </c>
      <c r="T26" s="1" t="str">
        <f t="shared" si="1"/>
        <v/>
      </c>
      <c r="V26" s="13" t="str">
        <f>IF(U26="","",INDEX(Tableau2[],MATCH(U26,Tableau2[Compte],0),3))</f>
        <v/>
      </c>
      <c r="W26" s="15" t="str">
        <f>IF(U26="","",SUMIF('J. Achats'!$E$6:$E$11,U26,'J. Achats'!$J$6:$J$11))</f>
        <v/>
      </c>
      <c r="Y26" s="16" t="str">
        <f t="shared" si="2"/>
        <v/>
      </c>
      <c r="AA26" s="4" t="str">
        <f>IFERROR(IF(INDEX('J. Caisse'!#REF!,MATCH(U26,'J. Caisse'!#REF!,0),6)&lt;&gt;Y26,"Revoir les enregistrements",""),"")</f>
        <v/>
      </c>
    </row>
    <row r="27" spans="14:27">
      <c r="N27" s="24" t="str">
        <f t="shared" si="0"/>
        <v/>
      </c>
      <c r="P27" s="31" t="str">
        <f>IF(O27="","",SUMIF('J. Achats'!$F$6:$F$11,O27,'J. Achats'!$J$6:$J$11))</f>
        <v/>
      </c>
      <c r="T27" s="1" t="str">
        <f t="shared" si="1"/>
        <v/>
      </c>
      <c r="V27" s="13" t="str">
        <f>IF(U27="","",INDEX(Tableau2[],MATCH(U27,Tableau2[Compte],0),3))</f>
        <v/>
      </c>
      <c r="W27" s="15" t="str">
        <f>IF(U27="","",SUMIF('J. Achats'!$E$6:$E$11,U27,'J. Achats'!$J$6:$J$11))</f>
        <v/>
      </c>
      <c r="Y27" s="16" t="str">
        <f t="shared" si="2"/>
        <v/>
      </c>
      <c r="AA27" s="4" t="str">
        <f>IFERROR(IF(INDEX('J. Caisse'!#REF!,MATCH(U27,'J. Caisse'!#REF!,0),6)&lt;&gt;Y27,"Revoir les enregistrements",""),"")</f>
        <v/>
      </c>
    </row>
    <row r="28" spans="14:27">
      <c r="N28" s="24" t="str">
        <f t="shared" si="0"/>
        <v/>
      </c>
      <c r="P28" s="31" t="str">
        <f>IF(O28="","",SUMIF('J. Achats'!$F$6:$F$11,O28,'J. Achats'!$J$6:$J$11))</f>
        <v/>
      </c>
      <c r="T28" s="1" t="str">
        <f t="shared" si="1"/>
        <v/>
      </c>
      <c r="V28" s="13" t="str">
        <f>IF(U28="","",INDEX(Tableau2[],MATCH(U28,Tableau2[Compte],0),3))</f>
        <v/>
      </c>
      <c r="W28" s="15" t="str">
        <f>IF(U28="","",SUMIF('J. Achats'!$E$6:$E$11,U28,'J. Achats'!$J$6:$J$11))</f>
        <v/>
      </c>
      <c r="Y28" s="16" t="str">
        <f t="shared" si="2"/>
        <v/>
      </c>
      <c r="AA28" s="4" t="str">
        <f>IFERROR(IF(INDEX('J. Caisse'!#REF!,MATCH(U28,'J. Caisse'!#REF!,0),6)&lt;&gt;Y28,"Revoir les enregistrements",""),"")</f>
        <v/>
      </c>
    </row>
    <row r="29" spans="14:27">
      <c r="N29" s="24" t="str">
        <f t="shared" si="0"/>
        <v/>
      </c>
      <c r="P29" s="31" t="str">
        <f>IF(O29="","",SUMIF('J. Achats'!$F$6:$F$11,O29,'J. Achats'!$J$6:$J$11))</f>
        <v/>
      </c>
      <c r="T29" s="1" t="str">
        <f t="shared" si="1"/>
        <v/>
      </c>
      <c r="V29" s="13" t="str">
        <f>IF(U29="","",INDEX(Tableau2[],MATCH(U29,Tableau2[Compte],0),3))</f>
        <v/>
      </c>
      <c r="W29" s="15" t="str">
        <f>IF(U29="","",SUMIF('J. Achats'!$E$6:$E$11,U29,'J. Achats'!$J$6:$J$11))</f>
        <v/>
      </c>
      <c r="Y29" s="16" t="str">
        <f t="shared" si="2"/>
        <v/>
      </c>
      <c r="AA29" s="4" t="str">
        <f>IFERROR(IF(INDEX('J. Caisse'!#REF!,MATCH(U29,'J. Caisse'!#REF!,0),6)&lt;&gt;Y29,"Revoir les enregistrements",""),"")</f>
        <v/>
      </c>
    </row>
    <row r="30" spans="14:27">
      <c r="N30" s="24" t="str">
        <f t="shared" si="0"/>
        <v/>
      </c>
      <c r="P30" s="31" t="str">
        <f>IF(O30="","",SUMIF('J. Achats'!$F$6:$F$11,O30,'J. Achats'!$J$6:$J$11))</f>
        <v/>
      </c>
      <c r="T30" s="1" t="str">
        <f t="shared" si="1"/>
        <v/>
      </c>
      <c r="V30" s="13" t="str">
        <f>IF(U30="","",INDEX(Tableau2[],MATCH(U30,Tableau2[Compte],0),3))</f>
        <v/>
      </c>
      <c r="W30" s="15" t="str">
        <f>IF(U30="","",SUMIF('J. Achats'!$E$6:$E$11,U30,'J. Achats'!$J$6:$J$11))</f>
        <v/>
      </c>
      <c r="Y30" s="16" t="str">
        <f t="shared" si="2"/>
        <v/>
      </c>
      <c r="AA30" s="4" t="str">
        <f>IFERROR(IF(INDEX('J. Caisse'!#REF!,MATCH(U30,'J. Caisse'!#REF!,0),6)&lt;&gt;Y30,"Revoir les enregistrements",""),"")</f>
        <v/>
      </c>
    </row>
    <row r="31" spans="14:27">
      <c r="N31" s="24" t="str">
        <f t="shared" si="0"/>
        <v/>
      </c>
      <c r="P31" s="31" t="str">
        <f>IF(O31="","",SUMIF('J. Achats'!$F$6:$F$11,O31,'J. Achats'!$J$6:$J$11))</f>
        <v/>
      </c>
      <c r="T31" s="1" t="str">
        <f t="shared" si="1"/>
        <v/>
      </c>
      <c r="V31" s="13" t="str">
        <f>IF(U31="","",INDEX(Tableau2[],MATCH(U31,Tableau2[Compte],0),3))</f>
        <v/>
      </c>
      <c r="W31" s="15" t="str">
        <f>IF(U31="","",SUMIF('J. Achats'!$E$6:$E$11,U31,'J. Achats'!$J$6:$J$11))</f>
        <v/>
      </c>
      <c r="Y31" s="16" t="str">
        <f t="shared" si="2"/>
        <v/>
      </c>
      <c r="AA31" s="4" t="str">
        <f>IFERROR(IF(INDEX('J. Caisse'!#REF!,MATCH(U31,'J. Caisse'!#REF!,0),6)&lt;&gt;Y31,"Revoir les enregistrements",""),"")</f>
        <v/>
      </c>
    </row>
    <row r="32" spans="14:27">
      <c r="N32" s="24" t="str">
        <f t="shared" si="0"/>
        <v/>
      </c>
      <c r="P32" s="31" t="str">
        <f>IF(O32="","",SUMIF('J. Achats'!$F$6:$F$11,O32,'J. Achats'!$J$6:$J$11))</f>
        <v/>
      </c>
      <c r="T32" s="1" t="str">
        <f t="shared" si="1"/>
        <v/>
      </c>
      <c r="V32" s="13" t="str">
        <f>IF(U32="","",INDEX(Tableau2[],MATCH(U32,Tableau2[Compte],0),3))</f>
        <v/>
      </c>
      <c r="W32" s="15" t="str">
        <f>IF(U32="","",SUMIF('J. Achats'!$E$6:$E$11,U32,'J. Achats'!$J$6:$J$11))</f>
        <v/>
      </c>
      <c r="Y32" s="16" t="str">
        <f t="shared" si="2"/>
        <v/>
      </c>
      <c r="AA32" s="4" t="str">
        <f>IFERROR(IF(INDEX('J. Caisse'!#REF!,MATCH(U32,'J. Caisse'!#REF!,0),6)&lt;&gt;Y32,"Revoir les enregistrements",""),"")</f>
        <v/>
      </c>
    </row>
    <row r="33" spans="14:27">
      <c r="N33" s="24" t="str">
        <f t="shared" si="0"/>
        <v/>
      </c>
      <c r="P33" s="31" t="str">
        <f>IF(O33="","",SUMIF('J. Achats'!$F$6:$F$11,O33,'J. Achats'!$J$6:$J$11))</f>
        <v/>
      </c>
      <c r="T33" s="1" t="str">
        <f t="shared" si="1"/>
        <v/>
      </c>
      <c r="V33" s="13" t="str">
        <f>IF(U33="","",INDEX(Tableau2[],MATCH(U33,Tableau2[Compte],0),3))</f>
        <v/>
      </c>
      <c r="W33" s="15" t="str">
        <f>IF(U33="","",SUMIF('J. Achats'!$E$6:$E$11,U33,'J. Achats'!$J$6:$J$11))</f>
        <v/>
      </c>
      <c r="Y33" s="16" t="str">
        <f t="shared" si="2"/>
        <v/>
      </c>
      <c r="AA33" s="4" t="str">
        <f>IFERROR(IF(INDEX('J. Caisse'!#REF!,MATCH(U33,'J. Caisse'!#REF!,0),6)&lt;&gt;Y33,"Revoir les enregistrements",""),"")</f>
        <v/>
      </c>
    </row>
    <row r="34" spans="14:27">
      <c r="N34" s="24" t="str">
        <f t="shared" si="0"/>
        <v/>
      </c>
      <c r="P34" s="31" t="str">
        <f>IF(O34="","",SUMIF('J. Achats'!$F$6:$F$11,O34,'J. Achats'!$J$6:$J$11))</f>
        <v/>
      </c>
      <c r="T34" s="1" t="str">
        <f t="shared" si="1"/>
        <v/>
      </c>
      <c r="V34" s="13" t="str">
        <f>IF(U34="","",INDEX(Tableau2[],MATCH(U34,Tableau2[Compte],0),3))</f>
        <v/>
      </c>
      <c r="W34" s="15" t="str">
        <f>IF(U34="","",SUMIF('J. Achats'!$E$6:$E$11,U34,'J. Achats'!$J$6:$J$11))</f>
        <v/>
      </c>
      <c r="Y34" s="16" t="str">
        <f t="shared" si="2"/>
        <v/>
      </c>
      <c r="AA34" s="4" t="str">
        <f>IFERROR(IF(INDEX('J. Caisse'!#REF!,MATCH(U34,'J. Caisse'!#REF!,0),6)&lt;&gt;Y34,"Revoir les enregistrements",""),"")</f>
        <v/>
      </c>
    </row>
    <row r="35" spans="14:27">
      <c r="N35" s="24" t="str">
        <f t="shared" si="0"/>
        <v/>
      </c>
      <c r="P35" s="31" t="str">
        <f>IF(O35="","",SUMIF('J. Achats'!$F$6:$F$11,O35,'J. Achats'!$J$6:$J$11))</f>
        <v/>
      </c>
      <c r="T35" s="1" t="str">
        <f t="shared" si="1"/>
        <v/>
      </c>
      <c r="V35" s="13" t="str">
        <f>IF(U35="","",INDEX(Tableau2[],MATCH(U35,Tableau2[Compte],0),3))</f>
        <v/>
      </c>
      <c r="W35" s="15" t="str">
        <f>IF(U35="","",SUMIF('J. Achats'!$E$6:$E$11,U35,'J. Achats'!$J$6:$J$11))</f>
        <v/>
      </c>
      <c r="Y35" s="16" t="str">
        <f t="shared" si="2"/>
        <v/>
      </c>
      <c r="AA35" s="4" t="str">
        <f>IFERROR(IF(INDEX('J. Caisse'!#REF!,MATCH(U35,'J. Caisse'!#REF!,0),6)&lt;&gt;Y35,"Revoir les enregistrements",""),"")</f>
        <v/>
      </c>
    </row>
    <row r="36" spans="14:27">
      <c r="N36" s="24" t="str">
        <f t="shared" si="0"/>
        <v/>
      </c>
      <c r="P36" s="31" t="str">
        <f>IF(O36="","",SUMIF('J. Achats'!$F$6:$F$11,O36,'J. Achats'!$J$6:$J$11))</f>
        <v/>
      </c>
      <c r="T36" s="1" t="str">
        <f t="shared" si="1"/>
        <v/>
      </c>
      <c r="V36" s="13" t="str">
        <f>IF(U36="","",INDEX(Tableau2[],MATCH(U36,Tableau2[Compte],0),3))</f>
        <v/>
      </c>
      <c r="W36" s="15" t="str">
        <f>IF(U36="","",SUMIF('J. Achats'!$E$6:$E$11,U36,'J. Achats'!$J$6:$J$11))</f>
        <v/>
      </c>
      <c r="Y36" s="16" t="str">
        <f t="shared" si="2"/>
        <v/>
      </c>
      <c r="AA36" s="4" t="str">
        <f>IFERROR(IF(INDEX('J. Caisse'!#REF!,MATCH(U36,'J. Caisse'!#REF!,0),6)&lt;&gt;Y36,"Revoir les enregistrements",""),"")</f>
        <v/>
      </c>
    </row>
    <row r="37" spans="14:27">
      <c r="N37" s="24" t="str">
        <f t="shared" si="0"/>
        <v/>
      </c>
      <c r="P37" s="31" t="str">
        <f>IF(O37="","",SUMIF('J. Achats'!$F$6:$F$11,O37,'J. Achats'!$J$6:$J$11))</f>
        <v/>
      </c>
      <c r="T37" s="1" t="str">
        <f t="shared" si="1"/>
        <v/>
      </c>
      <c r="V37" s="13" t="str">
        <f>IF(U37="","",INDEX(Tableau2[],MATCH(U37,Tableau2[Compte],0),3))</f>
        <v/>
      </c>
      <c r="W37" s="15" t="str">
        <f>IF(U37="","",SUMIF('J. Achats'!$E$6:$E$11,U37,'J. Achats'!$J$6:$J$11))</f>
        <v/>
      </c>
      <c r="Y37" s="16" t="str">
        <f t="shared" si="2"/>
        <v/>
      </c>
      <c r="AA37" s="4" t="str">
        <f>IFERROR(IF(INDEX('J. Caisse'!#REF!,MATCH(U37,'J. Caisse'!#REF!,0),6)&lt;&gt;Y37,"Revoir les enregistrements",""),"")</f>
        <v/>
      </c>
    </row>
    <row r="38" spans="14:27">
      <c r="N38" s="24" t="str">
        <f t="shared" si="0"/>
        <v/>
      </c>
      <c r="P38" s="31" t="str">
        <f>IF(O38="","",SUMIF('J. Achats'!$F$6:$F$11,O38,'J. Achats'!$J$6:$J$11))</f>
        <v/>
      </c>
      <c r="T38" s="1" t="str">
        <f t="shared" si="1"/>
        <v/>
      </c>
      <c r="V38" s="13" t="str">
        <f>IF(U38="","",INDEX(Tableau2[],MATCH(U38,Tableau2[Compte],0),3))</f>
        <v/>
      </c>
      <c r="W38" s="15" t="str">
        <f>IF(U38="","",SUMIF('J. Achats'!$E$6:$E$11,U38,'J. Achats'!$J$6:$J$11))</f>
        <v/>
      </c>
      <c r="Y38" s="16" t="str">
        <f t="shared" si="2"/>
        <v/>
      </c>
      <c r="AA38" s="4" t="str">
        <f>IFERROR(IF(INDEX('J. Caisse'!#REF!,MATCH(U38,'J. Caisse'!#REF!,0),6)&lt;&gt;Y38,"Revoir les enregistrements",""),"")</f>
        <v/>
      </c>
    </row>
    <row r="39" spans="14:27">
      <c r="N39" s="24" t="str">
        <f t="shared" si="0"/>
        <v/>
      </c>
      <c r="P39" s="31" t="str">
        <f>IF(O39="","",SUMIF('J. Achats'!$F$6:$F$11,O39,'J. Achats'!$J$6:$J$11))</f>
        <v/>
      </c>
      <c r="T39" s="1" t="str">
        <f t="shared" si="1"/>
        <v/>
      </c>
      <c r="V39" s="13" t="str">
        <f>IF(U39="","",INDEX(Tableau2[],MATCH(U39,Tableau2[Compte],0),3))</f>
        <v/>
      </c>
      <c r="W39" s="15" t="str">
        <f>IF(U39="","",SUMIF('J. Achats'!$E$6:$E$11,U39,'J. Achats'!$J$6:$J$11))</f>
        <v/>
      </c>
      <c r="Y39" s="16" t="str">
        <f t="shared" si="2"/>
        <v/>
      </c>
      <c r="AA39" s="4" t="str">
        <f>IFERROR(IF(INDEX('J. Caisse'!#REF!,MATCH(U39,'J. Caisse'!#REF!,0),6)&lt;&gt;Y39,"Revoir les enregistrements",""),"")</f>
        <v/>
      </c>
    </row>
    <row r="40" spans="14:27">
      <c r="N40" s="24" t="str">
        <f t="shared" si="0"/>
        <v/>
      </c>
      <c r="P40" s="31" t="str">
        <f>IF(O40="","",SUMIF('J. Achats'!$F$6:$F$11,O40,'J. Achats'!$J$6:$J$11))</f>
        <v/>
      </c>
      <c r="T40" s="1" t="str">
        <f t="shared" si="1"/>
        <v/>
      </c>
      <c r="V40" s="13" t="str">
        <f>IF(U40="","",INDEX(Tableau2[],MATCH(U40,Tableau2[Compte],0),3))</f>
        <v/>
      </c>
      <c r="W40" s="15" t="str">
        <f>IF(U40="","",SUMIF('J. Achats'!$E$6:$E$11,U40,'J. Achats'!$J$6:$J$11))</f>
        <v/>
      </c>
      <c r="Y40" s="16" t="str">
        <f t="shared" si="2"/>
        <v/>
      </c>
      <c r="AA40" s="4" t="str">
        <f>IFERROR(IF(INDEX('J. Caisse'!#REF!,MATCH(U40,'J. Caisse'!#REF!,0),6)&lt;&gt;Y40,"Revoir les enregistrements",""),"")</f>
        <v/>
      </c>
    </row>
    <row r="41" spans="14:27">
      <c r="N41" s="24" t="str">
        <f t="shared" si="0"/>
        <v/>
      </c>
      <c r="P41" s="31" t="str">
        <f>IF(O41="","",SUMIF('J. Achats'!$F$6:$F$11,O41,'J. Achats'!$J$6:$J$11))</f>
        <v/>
      </c>
      <c r="T41" s="1" t="str">
        <f t="shared" si="1"/>
        <v/>
      </c>
      <c r="V41" s="13" t="str">
        <f>IF(U41="","",INDEX(Tableau2[],MATCH(U41,Tableau2[Compte],0),3))</f>
        <v/>
      </c>
      <c r="W41" s="15" t="str">
        <f>IF(U41="","",SUMIF('J. Achats'!$E$6:$E$11,U41,'J. Achats'!$J$6:$J$11))</f>
        <v/>
      </c>
      <c r="Y41" s="16" t="str">
        <f t="shared" si="2"/>
        <v/>
      </c>
      <c r="AA41" s="4" t="str">
        <f>IFERROR(IF(INDEX('J. Caisse'!#REF!,MATCH(U41,'J. Caisse'!#REF!,0),6)&lt;&gt;Y41,"Revoir les enregistrements",""),"")</f>
        <v/>
      </c>
    </row>
    <row r="42" spans="14:27">
      <c r="N42" s="24" t="str">
        <f t="shared" si="0"/>
        <v/>
      </c>
      <c r="P42" s="31" t="str">
        <f>IF(O42="","",SUMIF('J. Achats'!$F$6:$F$11,O42,'J. Achats'!$J$6:$J$11))</f>
        <v/>
      </c>
      <c r="T42" s="1" t="str">
        <f t="shared" si="1"/>
        <v/>
      </c>
      <c r="V42" s="13" t="str">
        <f>IF(U42="","",INDEX(Tableau2[],MATCH(U42,Tableau2[Compte],0),3))</f>
        <v/>
      </c>
      <c r="W42" s="15" t="str">
        <f>IF(U42="","",SUMIF('J. Achats'!$E$6:$E$11,U42,'J. Achats'!$J$6:$J$11))</f>
        <v/>
      </c>
      <c r="Y42" s="16" t="str">
        <f t="shared" si="2"/>
        <v/>
      </c>
      <c r="AA42" s="4" t="str">
        <f>IFERROR(IF(INDEX('J. Caisse'!#REF!,MATCH(U42,'J. Caisse'!#REF!,0),6)&lt;&gt;Y42,"Revoir les enregistrements",""),"")</f>
        <v/>
      </c>
    </row>
    <row r="43" spans="14:27">
      <c r="N43" s="24" t="str">
        <f t="shared" si="0"/>
        <v/>
      </c>
      <c r="P43" s="31" t="str">
        <f>IF(O43="","",SUMIF('J. Achats'!$F$6:$F$11,O43,'J. Achats'!$J$6:$J$11))</f>
        <v/>
      </c>
      <c r="T43" s="1" t="str">
        <f t="shared" si="1"/>
        <v/>
      </c>
      <c r="V43" s="13" t="str">
        <f>IF(U43="","",INDEX(Tableau2[],MATCH(U43,Tableau2[Compte],0),3))</f>
        <v/>
      </c>
      <c r="W43" s="15" t="str">
        <f>IF(U43="","",SUMIF('J. Achats'!$E$6:$E$11,U43,'J. Achats'!$J$6:$J$11))</f>
        <v/>
      </c>
      <c r="Y43" s="16" t="str">
        <f t="shared" si="2"/>
        <v/>
      </c>
      <c r="AA43" s="4" t="str">
        <f>IFERROR(IF(INDEX('J. Caisse'!#REF!,MATCH(U43,'J. Caisse'!#REF!,0),6)&lt;&gt;Y43,"Revoir les enregistrements",""),"")</f>
        <v/>
      </c>
    </row>
    <row r="44" spans="14:27">
      <c r="N44" s="24" t="str">
        <f t="shared" si="0"/>
        <v/>
      </c>
      <c r="P44" s="31" t="str">
        <f>IF(O44="","",SUMIF('J. Achats'!$F$6:$F$11,O44,'J. Achats'!$J$6:$J$11))</f>
        <v/>
      </c>
      <c r="T44" s="1" t="str">
        <f t="shared" si="1"/>
        <v/>
      </c>
      <c r="V44" s="13" t="str">
        <f>IF(U44="","",INDEX(Tableau2[],MATCH(U44,Tableau2[Compte],0),3))</f>
        <v/>
      </c>
      <c r="W44" s="15" t="str">
        <f>IF(U44="","",SUMIF('J. Achats'!$E$6:$E$11,U44,'J. Achats'!$J$6:$J$11))</f>
        <v/>
      </c>
      <c r="Y44" s="16" t="str">
        <f t="shared" si="2"/>
        <v/>
      </c>
      <c r="AA44" s="4" t="str">
        <f>IFERROR(IF(INDEX('J. Caisse'!#REF!,MATCH(U44,'J. Caisse'!#REF!,0),6)&lt;&gt;Y44,"Revoir les enregistrements",""),"")</f>
        <v/>
      </c>
    </row>
    <row r="45" spans="14:27">
      <c r="N45" s="24" t="str">
        <f t="shared" si="0"/>
        <v/>
      </c>
      <c r="P45" s="31" t="str">
        <f>IF(O45="","",SUMIF('J. Achats'!$F$6:$F$11,O45,'J. Achats'!$J$6:$J$11))</f>
        <v/>
      </c>
      <c r="T45" s="1" t="str">
        <f t="shared" si="1"/>
        <v/>
      </c>
      <c r="V45" s="13" t="str">
        <f>IF(U45="","",INDEX(Tableau2[],MATCH(U45,Tableau2[Compte],0),3))</f>
        <v/>
      </c>
      <c r="W45" s="15" t="str">
        <f>IF(U45="","",SUMIF('J. Achats'!$E$6:$E$11,U45,'J. Achats'!$J$6:$J$11))</f>
        <v/>
      </c>
      <c r="Y45" s="16" t="str">
        <f t="shared" si="2"/>
        <v/>
      </c>
      <c r="AA45" s="4" t="str">
        <f>IFERROR(IF(INDEX('J. Caisse'!#REF!,MATCH(U45,'J. Caisse'!#REF!,0),6)&lt;&gt;Y45,"Revoir les enregistrements",""),"")</f>
        <v/>
      </c>
    </row>
    <row r="46" spans="14:27">
      <c r="N46" s="24" t="str">
        <f t="shared" si="0"/>
        <v/>
      </c>
      <c r="P46" s="31" t="str">
        <f>IF(O46="","",SUMIF('J. Achats'!$F$6:$F$11,O46,'J. Achats'!$J$6:$J$11))</f>
        <v/>
      </c>
      <c r="T46" s="1" t="str">
        <f t="shared" si="1"/>
        <v/>
      </c>
      <c r="V46" s="13" t="str">
        <f>IF(U46="","",INDEX(Tableau2[],MATCH(U46,Tableau2[Compte],0),3))</f>
        <v/>
      </c>
      <c r="W46" s="15" t="str">
        <f>IF(U46="","",SUMIF('J. Achats'!$E$6:$E$11,U46,'J. Achats'!$J$6:$J$11))</f>
        <v/>
      </c>
      <c r="Y46" s="16" t="str">
        <f t="shared" si="2"/>
        <v/>
      </c>
      <c r="AA46" s="4" t="str">
        <f>IFERROR(IF(INDEX('J. Caisse'!#REF!,MATCH(U46,'J. Caisse'!#REF!,0),6)&lt;&gt;Y46,"Revoir les enregistrements",""),"")</f>
        <v/>
      </c>
    </row>
    <row r="47" spans="14:27">
      <c r="N47" s="24" t="str">
        <f t="shared" si="0"/>
        <v/>
      </c>
      <c r="P47" s="31" t="str">
        <f>IF(O47="","",SUMIF('J. Achats'!$F$6:$F$11,O47,'J. Achats'!$J$6:$J$11))</f>
        <v/>
      </c>
      <c r="T47" s="1" t="str">
        <f t="shared" si="1"/>
        <v/>
      </c>
      <c r="V47" s="13" t="str">
        <f>IF(U47="","",INDEX(Tableau2[],MATCH(U47,Tableau2[Compte],0),3))</f>
        <v/>
      </c>
      <c r="W47" s="15" t="str">
        <f>IF(U47="","",SUMIF('J. Achats'!$E$6:$E$11,U47,'J. Achats'!$J$6:$J$11))</f>
        <v/>
      </c>
      <c r="Y47" s="16" t="str">
        <f t="shared" si="2"/>
        <v/>
      </c>
      <c r="AA47" s="4" t="str">
        <f>IFERROR(IF(INDEX('J. Caisse'!#REF!,MATCH(U47,'J. Caisse'!#REF!,0),6)&lt;&gt;Y47,"Revoir les enregistrements",""),"")</f>
        <v/>
      </c>
    </row>
    <row r="48" spans="14:27">
      <c r="N48" s="24" t="str">
        <f t="shared" si="0"/>
        <v/>
      </c>
      <c r="P48" s="31" t="str">
        <f>IF(O48="","",SUMIF('J. Achats'!$F$6:$F$11,O48,'J. Achats'!$J$6:$J$11))</f>
        <v/>
      </c>
      <c r="T48" s="1" t="str">
        <f t="shared" si="1"/>
        <v/>
      </c>
      <c r="V48" s="13" t="str">
        <f>IF(U48="","",INDEX(Tableau2[],MATCH(U48,Tableau2[Compte],0),3))</f>
        <v/>
      </c>
      <c r="W48" s="15" t="str">
        <f>IF(U48="","",SUMIF('J. Achats'!$E$6:$E$11,U48,'J. Achats'!$J$6:$J$11))</f>
        <v/>
      </c>
      <c r="Y48" s="16" t="str">
        <f t="shared" si="2"/>
        <v/>
      </c>
      <c r="AA48" s="4" t="str">
        <f>IFERROR(IF(INDEX('J. Caisse'!#REF!,MATCH(U48,'J. Caisse'!#REF!,0),6)&lt;&gt;Y48,"Revoir les enregistrements",""),"")</f>
        <v/>
      </c>
    </row>
    <row r="49" spans="14:27">
      <c r="N49" s="24" t="str">
        <f t="shared" si="0"/>
        <v/>
      </c>
      <c r="P49" s="31" t="str">
        <f>IF(O49="","",SUMIF('J. Achats'!$F$6:$F$11,O49,'J. Achats'!$J$6:$J$11))</f>
        <v/>
      </c>
      <c r="T49" s="1" t="str">
        <f t="shared" si="1"/>
        <v/>
      </c>
      <c r="V49" s="13" t="str">
        <f>IF(U49="","",INDEX(Tableau2[],MATCH(U49,Tableau2[Compte],0),3))</f>
        <v/>
      </c>
      <c r="W49" s="15" t="str">
        <f>IF(U49="","",SUMIF('J. Achats'!$E$6:$E$11,U49,'J. Achats'!$J$6:$J$11))</f>
        <v/>
      </c>
      <c r="Y49" s="16" t="str">
        <f t="shared" si="2"/>
        <v/>
      </c>
      <c r="AA49" s="4" t="str">
        <f>IFERROR(IF(INDEX('J. Caisse'!#REF!,MATCH(U49,'J. Caisse'!#REF!,0),6)&lt;&gt;Y49,"Revoir les enregistrements",""),"")</f>
        <v/>
      </c>
    </row>
    <row r="50" spans="14:27">
      <c r="N50" s="24" t="str">
        <f t="shared" si="0"/>
        <v/>
      </c>
      <c r="P50" s="31" t="str">
        <f>IF(O50="","",SUMIF('J. Achats'!$F$6:$F$11,O50,'J. Achats'!$J$6:$J$11))</f>
        <v/>
      </c>
      <c r="T50" s="1" t="str">
        <f t="shared" si="1"/>
        <v/>
      </c>
      <c r="V50" s="13" t="str">
        <f>IF(U50="","",INDEX(Tableau2[],MATCH(U50,Tableau2[Compte],0),3))</f>
        <v/>
      </c>
      <c r="W50" s="15" t="str">
        <f>IF(U50="","",SUMIF('J. Achats'!$E$6:$E$11,U50,'J. Achats'!$J$6:$J$11))</f>
        <v/>
      </c>
      <c r="Y50" s="16" t="str">
        <f t="shared" si="2"/>
        <v/>
      </c>
      <c r="AA50" s="4" t="str">
        <f>IFERROR(IF(INDEX('J. Caisse'!#REF!,MATCH(U50,'J. Caisse'!#REF!,0),6)&lt;&gt;Y50,"Revoir les enregistrements",""),"")</f>
        <v/>
      </c>
    </row>
    <row r="51" spans="14:27">
      <c r="N51" s="24" t="str">
        <f t="shared" si="0"/>
        <v/>
      </c>
      <c r="P51" s="31" t="str">
        <f>IF(O51="","",SUMIF('J. Achats'!$F$6:$F$11,O51,'J. Achats'!$J$6:$J$11))</f>
        <v/>
      </c>
      <c r="T51" s="1" t="str">
        <f t="shared" si="1"/>
        <v/>
      </c>
      <c r="V51" s="13" t="str">
        <f>IF(U51="","",INDEX(Tableau2[],MATCH(U51,Tableau2[Compte],0),3))</f>
        <v/>
      </c>
      <c r="W51" s="15" t="str">
        <f>IF(U51="","",SUMIF('J. Achats'!$E$6:$E$11,U51,'J. Achats'!$J$6:$J$11))</f>
        <v/>
      </c>
      <c r="Y51" s="16" t="str">
        <f t="shared" si="2"/>
        <v/>
      </c>
      <c r="AA51" s="4" t="str">
        <f>IFERROR(IF(INDEX('J. Caisse'!#REF!,MATCH(U51,'J. Caisse'!#REF!,0),6)&lt;&gt;Y51,"Revoir les enregistrements",""),"")</f>
        <v/>
      </c>
    </row>
    <row r="52" spans="14:27">
      <c r="N52" s="24" t="str">
        <f t="shared" si="0"/>
        <v/>
      </c>
      <c r="P52" s="31" t="str">
        <f>IF(O52="","",SUMIF('J. Achats'!$F$6:$F$11,O52,'J. Achats'!$J$6:$J$11))</f>
        <v/>
      </c>
      <c r="T52" s="1" t="str">
        <f t="shared" si="1"/>
        <v/>
      </c>
      <c r="V52" s="13" t="str">
        <f>IF(U52="","",INDEX(Tableau2[],MATCH(U52,Tableau2[Compte],0),3))</f>
        <v/>
      </c>
      <c r="W52" s="15" t="str">
        <f>IF(U52="","",SUMIF('J. Achats'!$E$6:$E$11,U52,'J. Achats'!$J$6:$J$11))</f>
        <v/>
      </c>
      <c r="Y52" s="16" t="str">
        <f t="shared" si="2"/>
        <v/>
      </c>
      <c r="AA52" s="4" t="str">
        <f>IFERROR(IF(INDEX('J. Caisse'!#REF!,MATCH(U52,'J. Caisse'!#REF!,0),6)&lt;&gt;Y52,"Revoir les enregistrements",""),"")</f>
        <v/>
      </c>
    </row>
    <row r="53" spans="14:27">
      <c r="N53" s="24" t="str">
        <f t="shared" si="0"/>
        <v/>
      </c>
      <c r="P53" s="31" t="str">
        <f>IF(O53="","",SUMIF('J. Achats'!$F$6:$F$11,O53,'J. Achats'!$J$6:$J$11))</f>
        <v/>
      </c>
      <c r="T53" s="1" t="str">
        <f t="shared" si="1"/>
        <v/>
      </c>
      <c r="V53" s="13" t="str">
        <f>IF(U53="","",INDEX(Tableau2[],MATCH(U53,Tableau2[Compte],0),3))</f>
        <v/>
      </c>
      <c r="W53" s="15" t="str">
        <f>IF(U53="","",SUMIF('J. Achats'!$E$6:$E$11,U53,'J. Achats'!$J$6:$J$11))</f>
        <v/>
      </c>
      <c r="Y53" s="16" t="str">
        <f t="shared" si="2"/>
        <v/>
      </c>
      <c r="AA53" s="4" t="str">
        <f>IFERROR(IF(INDEX('J. Caisse'!#REF!,MATCH(U53,'J. Caisse'!#REF!,0),6)&lt;&gt;Y53,"Revoir les enregistrements",""),"")</f>
        <v/>
      </c>
    </row>
    <row r="54" spans="14:27">
      <c r="N54" s="24" t="str">
        <f t="shared" si="0"/>
        <v/>
      </c>
      <c r="P54" s="31" t="str">
        <f>IF(O54="","",SUMIF('J. Achats'!$F$6:$F$11,O54,'J. Achats'!$J$6:$J$11))</f>
        <v/>
      </c>
      <c r="T54" s="1" t="str">
        <f t="shared" si="1"/>
        <v/>
      </c>
      <c r="V54" s="13" t="str">
        <f>IF(U54="","",INDEX(Tableau2[],MATCH(U54,Tableau2[Compte],0),3))</f>
        <v/>
      </c>
      <c r="W54" s="15" t="str">
        <f>IF(U54="","",SUMIF('J. Achats'!$E$6:$E$11,U54,'J. Achats'!$J$6:$J$11))</f>
        <v/>
      </c>
      <c r="Y54" s="16" t="str">
        <f t="shared" si="2"/>
        <v/>
      </c>
      <c r="AA54" s="4" t="str">
        <f>IFERROR(IF(INDEX('J. Caisse'!#REF!,MATCH(U54,'J. Caisse'!#REF!,0),6)&lt;&gt;Y54,"Revoir les enregistrements",""),"")</f>
        <v/>
      </c>
    </row>
    <row r="55" spans="14:27">
      <c r="N55" s="24" t="str">
        <f t="shared" si="0"/>
        <v/>
      </c>
      <c r="P55" s="31" t="str">
        <f>IF(O55="","",SUMIF('J. Achats'!$F$6:$F$11,O55,'J. Achats'!$J$6:$J$11))</f>
        <v/>
      </c>
      <c r="T55" s="1" t="str">
        <f t="shared" si="1"/>
        <v/>
      </c>
      <c r="V55" s="13" t="str">
        <f>IF(U55="","",INDEX(Tableau2[],MATCH(U55,Tableau2[Compte],0),3))</f>
        <v/>
      </c>
      <c r="W55" s="15" t="str">
        <f>IF(U55="","",SUMIF('J. Achats'!$E$6:$E$11,U55,'J. Achats'!$J$6:$J$11))</f>
        <v/>
      </c>
      <c r="Y55" s="16" t="str">
        <f t="shared" si="2"/>
        <v/>
      </c>
      <c r="AA55" s="4" t="str">
        <f>IFERROR(IF(INDEX('J. Caisse'!#REF!,MATCH(U55,'J. Caisse'!#REF!,0),6)&lt;&gt;Y55,"Revoir les enregistrements",""),"")</f>
        <v/>
      </c>
    </row>
    <row r="56" spans="14:27">
      <c r="N56" s="24" t="str">
        <f t="shared" si="0"/>
        <v/>
      </c>
      <c r="P56" s="31" t="str">
        <f>IF(O56="","",SUMIF('J. Achats'!$F$6:$F$11,O56,'J. Achats'!$J$6:$J$11))</f>
        <v/>
      </c>
      <c r="T56" s="1" t="str">
        <f t="shared" si="1"/>
        <v/>
      </c>
      <c r="V56" s="13" t="str">
        <f>IF(U56="","",INDEX(Tableau2[],MATCH(U56,Tableau2[Compte],0),3))</f>
        <v/>
      </c>
      <c r="W56" s="15" t="str">
        <f>IF(U56="","",SUMIF('J. Achats'!$E$6:$E$11,U56,'J. Achats'!$J$6:$J$11))</f>
        <v/>
      </c>
      <c r="Y56" s="16" t="str">
        <f t="shared" si="2"/>
        <v/>
      </c>
      <c r="AA56" s="4" t="str">
        <f>IFERROR(IF(INDEX('J. Caisse'!#REF!,MATCH(U56,'J. Caisse'!#REF!,0),6)&lt;&gt;Y56,"Revoir les enregistrements",""),"")</f>
        <v/>
      </c>
    </row>
    <row r="57" spans="14:27">
      <c r="N57" s="24" t="str">
        <f t="shared" si="0"/>
        <v/>
      </c>
      <c r="P57" s="31" t="str">
        <f>IF(O57="","",SUMIF('J. Achats'!$F$6:$F$11,O57,'J. Achats'!$J$6:$J$11))</f>
        <v/>
      </c>
      <c r="T57" s="1" t="str">
        <f t="shared" si="1"/>
        <v/>
      </c>
      <c r="V57" s="13" t="str">
        <f>IF(U57="","",INDEX(Tableau2[],MATCH(U57,Tableau2[Compte],0),3))</f>
        <v/>
      </c>
      <c r="W57" s="15" t="str">
        <f>IF(U57="","",SUMIF('J. Achats'!$E$6:$E$11,U57,'J. Achats'!$J$6:$J$11))</f>
        <v/>
      </c>
      <c r="Y57" s="16" t="str">
        <f t="shared" si="2"/>
        <v/>
      </c>
      <c r="AA57" s="4" t="str">
        <f>IFERROR(IF(INDEX('J. Caisse'!#REF!,MATCH(U57,'J. Caisse'!#REF!,0),6)&lt;&gt;Y57,"Revoir les enregistrements",""),"")</f>
        <v/>
      </c>
    </row>
    <row r="58" spans="14:27">
      <c r="N58" s="24" t="str">
        <f t="shared" si="0"/>
        <v/>
      </c>
      <c r="P58" s="31" t="str">
        <f>IF(O58="","",SUMIF('J. Achats'!$F$6:$F$11,O58,'J. Achats'!$J$6:$J$11))</f>
        <v/>
      </c>
      <c r="T58" s="1" t="str">
        <f t="shared" si="1"/>
        <v/>
      </c>
      <c r="V58" s="13" t="str">
        <f>IF(U58="","",INDEX(Tableau2[],MATCH(U58,Tableau2[Compte],0),3))</f>
        <v/>
      </c>
      <c r="W58" s="15" t="str">
        <f>IF(U58="","",SUMIF('J. Achats'!$E$6:$E$11,U58,'J. Achats'!$J$6:$J$11))</f>
        <v/>
      </c>
      <c r="Y58" s="16" t="str">
        <f t="shared" si="2"/>
        <v/>
      </c>
      <c r="AA58" s="4" t="str">
        <f>IFERROR(IF(INDEX('J. Caisse'!#REF!,MATCH(U58,'J. Caisse'!#REF!,0),6)&lt;&gt;Y58,"Revoir les enregistrements",""),"")</f>
        <v/>
      </c>
    </row>
    <row r="59" spans="14:27">
      <c r="N59" s="24" t="str">
        <f t="shared" si="0"/>
        <v/>
      </c>
      <c r="P59" s="31" t="str">
        <f>IF(O59="","",SUMIF('J. Achats'!$F$6:$F$11,O59,'J. Achats'!$J$6:$J$11))</f>
        <v/>
      </c>
      <c r="T59" s="1" t="str">
        <f t="shared" si="1"/>
        <v/>
      </c>
      <c r="V59" s="13" t="str">
        <f>IF(U59="","",INDEX(Tableau2[],MATCH(U59,Tableau2[Compte],0),3))</f>
        <v/>
      </c>
      <c r="W59" s="15" t="str">
        <f>IF(U59="","",SUMIF('J. Achats'!$E$6:$E$11,U59,'J. Achats'!$J$6:$J$11))</f>
        <v/>
      </c>
      <c r="AA59" s="4" t="str">
        <f>IFERROR(IF(INDEX('J. Caisse'!#REF!,MATCH(U59,'J. Caisse'!#REF!,0),6)&lt;&gt;Y59,"Revoir les enregistrements",""),"")</f>
        <v/>
      </c>
    </row>
    <row r="60" spans="14:27">
      <c r="N60" s="24" t="str">
        <f t="shared" si="0"/>
        <v/>
      </c>
      <c r="P60" s="31" t="str">
        <f>IF(O60="","",SUMIF('J. Achats'!$F$6:$F$11,O60,'J. Achats'!$J$6:$J$11))</f>
        <v/>
      </c>
      <c r="T60" s="1" t="str">
        <f t="shared" si="1"/>
        <v/>
      </c>
      <c r="V60" s="13" t="str">
        <f>IF(U60="","",INDEX(Tableau2[],MATCH(U60,Tableau2[Compte],0),3))</f>
        <v/>
      </c>
      <c r="W60" s="15" t="str">
        <f>IF(U60="","",SUMIF('J. Achats'!$E$6:$E$11,U60,'J. Achats'!$J$6:$J$11))</f>
        <v/>
      </c>
      <c r="AA60" s="4" t="str">
        <f>IFERROR(IF(INDEX('J. Caisse'!#REF!,MATCH(U60,'J. Caisse'!#REF!,0),6)&lt;&gt;Y60,"Revoir les enregistrements",""),"")</f>
        <v/>
      </c>
    </row>
    <row r="61" spans="14:27">
      <c r="N61" s="24" t="str">
        <f t="shared" si="0"/>
        <v/>
      </c>
      <c r="P61" s="31" t="str">
        <f>IF(O61="","",SUMIF('J. Achats'!$F$6:$F$11,O61,'J. Achats'!$J$6:$J$11))</f>
        <v/>
      </c>
      <c r="T61" s="1" t="str">
        <f t="shared" si="1"/>
        <v/>
      </c>
      <c r="V61" s="13" t="str">
        <f>IF(U61="","",INDEX(Tableau2[],MATCH(U61,Tableau2[Compte],0),3))</f>
        <v/>
      </c>
      <c r="W61" s="15" t="str">
        <f>IF(U61="","",SUMIF('J. Achats'!$E$6:$E$11,U61,'J. Achats'!$J$6:$J$11))</f>
        <v/>
      </c>
      <c r="AA61" s="4" t="str">
        <f>IFERROR(IF(INDEX('J. Caisse'!#REF!,MATCH(U61,'J. Caisse'!#REF!,0),6)&lt;&gt;Y61,"Revoir les enregistrements",""),"")</f>
        <v/>
      </c>
    </row>
    <row r="62" spans="14:27">
      <c r="N62" s="24" t="str">
        <f t="shared" si="0"/>
        <v/>
      </c>
      <c r="P62" s="31" t="str">
        <f>IF(O62="","",SUMIF('J. Achats'!$F$6:$F$11,O62,'J. Achats'!$J$6:$J$11))</f>
        <v/>
      </c>
      <c r="T62" s="1" t="str">
        <f t="shared" si="1"/>
        <v/>
      </c>
      <c r="V62" s="13" t="str">
        <f>IF(U62="","",INDEX(Tableau2[],MATCH(U62,Tableau2[Compte],0),3))</f>
        <v/>
      </c>
      <c r="W62" s="15" t="str">
        <f>IF(U62="","",SUMIF('J. Achats'!$E$6:$E$11,U62,'J. Achats'!$J$6:$J$11))</f>
        <v/>
      </c>
      <c r="AA62" s="4" t="str">
        <f>IFERROR(IF(INDEX('J. Caisse'!#REF!,MATCH(U62,'J. Caisse'!#REF!,0),6)&lt;&gt;Y62,"Revoir les enregistrements",""),"")</f>
        <v/>
      </c>
    </row>
    <row r="63" spans="14:27">
      <c r="N63" s="24" t="str">
        <f t="shared" si="0"/>
        <v/>
      </c>
      <c r="T63" s="1" t="str">
        <f t="shared" si="1"/>
        <v/>
      </c>
    </row>
    <row r="64" spans="14:27">
      <c r="N64" s="24" t="str">
        <f t="shared" si="0"/>
        <v/>
      </c>
      <c r="T64" s="1" t="str">
        <f t="shared" si="1"/>
        <v/>
      </c>
    </row>
    <row r="65" spans="14:20">
      <c r="N65" s="24" t="str">
        <f t="shared" si="0"/>
        <v/>
      </c>
      <c r="T65" s="1" t="str">
        <f t="shared" si="1"/>
        <v/>
      </c>
    </row>
    <row r="66" spans="14:20">
      <c r="N66" s="24" t="str">
        <f t="shared" si="0"/>
        <v/>
      </c>
      <c r="T66" s="1" t="str">
        <f t="shared" si="1"/>
        <v/>
      </c>
    </row>
    <row r="67" spans="14:20">
      <c r="N67" s="24" t="str">
        <f t="shared" si="0"/>
        <v/>
      </c>
      <c r="T67" s="1" t="str">
        <f t="shared" si="1"/>
        <v/>
      </c>
    </row>
    <row r="68" spans="14:20">
      <c r="N68" s="24" t="str">
        <f t="shared" si="0"/>
        <v/>
      </c>
      <c r="T68" s="1" t="str">
        <f t="shared" si="1"/>
        <v/>
      </c>
    </row>
    <row r="69" spans="14:20">
      <c r="N69" s="24" t="str">
        <f t="shared" si="0"/>
        <v/>
      </c>
      <c r="T69" s="1" t="str">
        <f t="shared" ref="T69:T100" si="4">IF(U69="","",ROW()-5)</f>
        <v/>
      </c>
    </row>
    <row r="70" spans="14:20">
      <c r="N70" s="24" t="str">
        <f t="shared" si="0"/>
        <v/>
      </c>
      <c r="T70" s="1" t="str">
        <f t="shared" si="4"/>
        <v/>
      </c>
    </row>
    <row r="71" spans="14:20">
      <c r="N71" s="24" t="str">
        <f t="shared" ref="N71:N85" si="5">IF(O71="","",ROW()-5)</f>
        <v/>
      </c>
      <c r="T71" s="1" t="str">
        <f t="shared" si="4"/>
        <v/>
      </c>
    </row>
    <row r="72" spans="14:20">
      <c r="N72" s="24" t="str">
        <f t="shared" si="5"/>
        <v/>
      </c>
      <c r="T72" s="1" t="str">
        <f t="shared" si="4"/>
        <v/>
      </c>
    </row>
    <row r="73" spans="14:20">
      <c r="N73" s="24" t="str">
        <f t="shared" si="5"/>
        <v/>
      </c>
      <c r="T73" s="1" t="str">
        <f t="shared" si="4"/>
        <v/>
      </c>
    </row>
    <row r="74" spans="14:20">
      <c r="N74" s="24" t="str">
        <f t="shared" si="5"/>
        <v/>
      </c>
      <c r="T74" s="1" t="str">
        <f t="shared" si="4"/>
        <v/>
      </c>
    </row>
    <row r="75" spans="14:20">
      <c r="N75" s="24" t="str">
        <f t="shared" si="5"/>
        <v/>
      </c>
      <c r="T75" s="1" t="str">
        <f t="shared" si="4"/>
        <v/>
      </c>
    </row>
    <row r="76" spans="14:20">
      <c r="N76" s="24" t="str">
        <f t="shared" si="5"/>
        <v/>
      </c>
      <c r="T76" s="1" t="str">
        <f t="shared" si="4"/>
        <v/>
      </c>
    </row>
    <row r="77" spans="14:20">
      <c r="N77" s="24" t="str">
        <f t="shared" si="5"/>
        <v/>
      </c>
      <c r="T77" s="1" t="str">
        <f t="shared" si="4"/>
        <v/>
      </c>
    </row>
    <row r="78" spans="14:20">
      <c r="N78" s="24" t="str">
        <f t="shared" si="5"/>
        <v/>
      </c>
      <c r="T78" s="1" t="str">
        <f t="shared" si="4"/>
        <v/>
      </c>
    </row>
    <row r="79" spans="14:20">
      <c r="N79" s="24" t="str">
        <f t="shared" si="5"/>
        <v/>
      </c>
      <c r="T79" s="1" t="str">
        <f t="shared" si="4"/>
        <v/>
      </c>
    </row>
    <row r="80" spans="14:20">
      <c r="N80" s="24" t="str">
        <f t="shared" si="5"/>
        <v/>
      </c>
      <c r="T80" s="1" t="str">
        <f t="shared" si="4"/>
        <v/>
      </c>
    </row>
    <row r="81" spans="14:20">
      <c r="N81" s="24" t="str">
        <f t="shared" si="5"/>
        <v/>
      </c>
      <c r="T81" s="1" t="str">
        <f t="shared" si="4"/>
        <v/>
      </c>
    </row>
    <row r="82" spans="14:20">
      <c r="N82" s="24" t="str">
        <f t="shared" si="5"/>
        <v/>
      </c>
      <c r="T82" s="1" t="str">
        <f t="shared" si="4"/>
        <v/>
      </c>
    </row>
    <row r="83" spans="14:20">
      <c r="N83" s="24" t="str">
        <f t="shared" si="5"/>
        <v/>
      </c>
      <c r="T83" s="1" t="str">
        <f t="shared" si="4"/>
        <v/>
      </c>
    </row>
    <row r="84" spans="14:20">
      <c r="N84" s="24" t="str">
        <f t="shared" si="5"/>
        <v/>
      </c>
      <c r="T84" s="1" t="str">
        <f t="shared" si="4"/>
        <v/>
      </c>
    </row>
    <row r="85" spans="14:20">
      <c r="N85" s="24" t="str">
        <f t="shared" si="5"/>
        <v/>
      </c>
      <c r="T85" s="1" t="str">
        <f t="shared" si="4"/>
        <v/>
      </c>
    </row>
    <row r="86" spans="14:20">
      <c r="T86" s="1" t="str">
        <f t="shared" si="4"/>
        <v/>
      </c>
    </row>
    <row r="87" spans="14:20">
      <c r="T87" s="1" t="str">
        <f t="shared" si="4"/>
        <v/>
      </c>
    </row>
    <row r="88" spans="14:20">
      <c r="T88" s="1" t="str">
        <f t="shared" si="4"/>
        <v/>
      </c>
    </row>
    <row r="89" spans="14:20">
      <c r="T89" s="1" t="str">
        <f t="shared" si="4"/>
        <v/>
      </c>
    </row>
    <row r="90" spans="14:20">
      <c r="T90" s="1" t="str">
        <f t="shared" si="4"/>
        <v/>
      </c>
    </row>
    <row r="91" spans="14:20">
      <c r="T91" s="1" t="str">
        <f t="shared" si="4"/>
        <v/>
      </c>
    </row>
    <row r="92" spans="14:20">
      <c r="T92" s="1" t="str">
        <f t="shared" si="4"/>
        <v/>
      </c>
    </row>
    <row r="93" spans="14:20">
      <c r="T93" s="1" t="str">
        <f t="shared" si="4"/>
        <v/>
      </c>
    </row>
    <row r="94" spans="14:20">
      <c r="T94" s="1" t="str">
        <f t="shared" si="4"/>
        <v/>
      </c>
    </row>
    <row r="95" spans="14:20">
      <c r="T95" s="1" t="str">
        <f t="shared" si="4"/>
        <v/>
      </c>
    </row>
    <row r="96" spans="14:20">
      <c r="T96" s="1" t="str">
        <f t="shared" si="4"/>
        <v/>
      </c>
    </row>
    <row r="97" spans="20:20">
      <c r="T97" s="1" t="str">
        <f t="shared" si="4"/>
        <v/>
      </c>
    </row>
    <row r="98" spans="20:20">
      <c r="T98" s="1" t="str">
        <f t="shared" si="4"/>
        <v/>
      </c>
    </row>
    <row r="99" spans="20:20">
      <c r="T99" s="1" t="str">
        <f t="shared" si="4"/>
        <v/>
      </c>
    </row>
    <row r="100" spans="20:20">
      <c r="T100" s="1" t="str">
        <f t="shared" si="4"/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zoomScaleNormal="60" zoomScaleSheetLayoutView="100" workbookViewId="0">
      <selection activeCell="K12" sqref="K12"/>
    </sheetView>
  </sheetViews>
  <sheetFormatPr baseColWidth="10" defaultColWidth="8.7265625" defaultRowHeight="14.5"/>
  <cols>
    <col min="1" max="1" width="8.6328125" style="1"/>
    <col min="2" max="2" width="13.453125" style="1" bestFit="1" customWidth="1"/>
    <col min="3" max="3" width="12.08984375" style="36" customWidth="1"/>
    <col min="4" max="4" width="13" style="1" bestFit="1" customWidth="1"/>
    <col min="5" max="5" width="10.1796875" style="1" customWidth="1"/>
    <col min="6" max="6" width="31.08984375" style="23" bestFit="1" customWidth="1"/>
    <col min="7" max="7" width="36.54296875" customWidth="1"/>
    <col min="8" max="8" width="8.26953125" style="4" customWidth="1"/>
    <col min="9" max="9" width="8.81640625" style="4" customWidth="1"/>
  </cols>
  <sheetData>
    <row r="1" spans="1:9" ht="16" thickBot="1">
      <c r="A1" s="37" t="str" cm="1">
        <f t="array" aca="1" ref="A1" ca="1">"Journal de Caisse"&amp;" du "&amp;TEXT(B8,"jj-mmm-aa")&amp;" au "&amp;OFFSET(B8,COUNTA(B8:B19983),,)</f>
        <v xml:space="preserve">Journal de Caisse du 30-janv-22 au </v>
      </c>
      <c r="B1" s="37"/>
      <c r="C1" s="37"/>
      <c r="D1" s="37"/>
      <c r="E1" s="37"/>
      <c r="F1" s="37"/>
      <c r="G1" s="37"/>
      <c r="H1" s="37"/>
      <c r="I1" s="37"/>
    </row>
    <row r="5" spans="1:9" s="2" customFormat="1">
      <c r="A5" s="55" t="s">
        <v>0</v>
      </c>
      <c r="B5" s="55" t="s">
        <v>8</v>
      </c>
      <c r="C5" s="69" t="s">
        <v>9</v>
      </c>
      <c r="D5" s="55" t="s">
        <v>10</v>
      </c>
      <c r="E5" s="70" t="s">
        <v>19</v>
      </c>
      <c r="F5" s="71" t="s">
        <v>2</v>
      </c>
      <c r="G5" s="55" t="s">
        <v>11</v>
      </c>
      <c r="H5" s="57" t="s">
        <v>12</v>
      </c>
      <c r="I5" s="57" t="s">
        <v>13</v>
      </c>
    </row>
    <row r="6" spans="1:9" s="2" customFormat="1">
      <c r="A6" s="2">
        <f>IF('J. Caisse'!$B6="","", ROW()-5)</f>
        <v>1</v>
      </c>
      <c r="B6" s="32">
        <v>44591</v>
      </c>
      <c r="C6" s="35"/>
      <c r="D6" s="2">
        <v>571100</v>
      </c>
      <c r="E6" s="33"/>
      <c r="F6" s="34" t="str">
        <f>IFERROR(INDEX(Tableau2[#All],MATCH('J. Caisse'!$D6,Tableau2[[#All],[Compte]],0),3),"Renseigner Nº Compte")</f>
        <v xml:space="preserve">Caisse </v>
      </c>
      <c r="G6" s="20" t="s">
        <v>60</v>
      </c>
      <c r="H6" s="5">
        <v>1900</v>
      </c>
      <c r="I6" s="5"/>
    </row>
    <row r="7" spans="1:9" s="2" customFormat="1">
      <c r="A7" s="2">
        <f>IF('J. Caisse'!$B7="","", ROW()-5)</f>
        <v>2</v>
      </c>
      <c r="B7" s="32">
        <v>44591</v>
      </c>
      <c r="C7" s="35"/>
      <c r="D7" s="2">
        <v>104200</v>
      </c>
      <c r="E7" s="33"/>
      <c r="F7" s="34" t="str">
        <f>IFERROR(INDEX(Tableau2[#All],MATCH('J. Caisse'!$D7,Tableau2[[#All],[Compte]],0),3),"Renseigner Nº Compte")</f>
        <v>Cpte de l'exploitant-opé Courantes</v>
      </c>
      <c r="G7" s="20" t="s">
        <v>60</v>
      </c>
      <c r="H7" s="5"/>
      <c r="I7" s="5">
        <v>1900</v>
      </c>
    </row>
    <row r="8" spans="1:9">
      <c r="A8" s="41">
        <f>IF('J. Caisse'!$B8="","", ROW()-5)</f>
        <v>3</v>
      </c>
      <c r="B8" s="58">
        <v>44591</v>
      </c>
      <c r="C8" s="59" t="s">
        <v>57</v>
      </c>
      <c r="D8" s="41">
        <v>401100</v>
      </c>
      <c r="E8" s="46" t="s">
        <v>55</v>
      </c>
      <c r="F8" s="60" t="str">
        <f>IFERROR(INDEX(Tableau2[#All],MATCH('J. Caisse'!$D8,Tableau2[[#All],[Compte]],0),3),"Renseigner Nº Compte")</f>
        <v>Fr. Dettes en Compte</v>
      </c>
      <c r="G8" s="61" t="s">
        <v>59</v>
      </c>
      <c r="H8" s="62">
        <v>1900</v>
      </c>
      <c r="I8" s="62"/>
    </row>
    <row r="9" spans="1:9">
      <c r="A9" s="41">
        <f>IF('J. Caisse'!$B9="","", ROW()-5)</f>
        <v>4</v>
      </c>
      <c r="B9" s="58">
        <v>44591</v>
      </c>
      <c r="C9" s="59" t="s">
        <v>57</v>
      </c>
      <c r="D9" s="41">
        <v>571100</v>
      </c>
      <c r="E9" s="46"/>
      <c r="F9" s="60" t="str">
        <f>IFERROR(INDEX(Tableau2[#All],MATCH('J. Caisse'!$D9,Tableau2[[#All],[Compte]],0),3),"Renseigner Nº Compte")</f>
        <v xml:space="preserve">Caisse </v>
      </c>
      <c r="G9" s="61" t="s">
        <v>59</v>
      </c>
      <c r="H9" s="62"/>
      <c r="I9" s="62">
        <v>1900</v>
      </c>
    </row>
    <row r="10" spans="1:9">
      <c r="A10" s="41" t="str">
        <f>IF('J. Caisse'!$B10="","", ROW()-5)</f>
        <v/>
      </c>
      <c r="B10" s="58"/>
      <c r="C10" s="59"/>
      <c r="D10" s="41"/>
      <c r="E10" s="46"/>
      <c r="F10" s="63"/>
      <c r="G10" s="41"/>
      <c r="H10" s="62"/>
      <c r="I10" s="62"/>
    </row>
    <row r="11" spans="1:9">
      <c r="A11" s="41" t="str">
        <f>IF('J. Caisse'!$B11="","", ROW()-5)</f>
        <v/>
      </c>
      <c r="B11" s="58"/>
      <c r="C11" s="59"/>
      <c r="D11" s="41"/>
      <c r="E11" s="46"/>
      <c r="F11" s="63"/>
      <c r="G11" s="46"/>
      <c r="H11" s="62"/>
      <c r="I11" s="62"/>
    </row>
    <row r="12" spans="1:9">
      <c r="A12" s="41" t="str">
        <f>IF('J. Caisse'!$B12="","", ROW()-5)</f>
        <v/>
      </c>
      <c r="B12" s="58"/>
      <c r="C12" s="59"/>
      <c r="D12" s="41"/>
      <c r="E12" s="46"/>
      <c r="F12" s="63"/>
      <c r="G12" s="41"/>
      <c r="H12" s="62"/>
      <c r="I12" s="62"/>
    </row>
    <row r="13" spans="1:9">
      <c r="A13" s="41" t="str">
        <f>IF('J. Caisse'!$B13="","", ROW()-5)</f>
        <v/>
      </c>
      <c r="B13" s="58"/>
      <c r="C13" s="59"/>
      <c r="D13" s="41"/>
      <c r="E13" s="46"/>
      <c r="F13" s="63"/>
      <c r="G13" s="41"/>
      <c r="H13" s="62"/>
      <c r="I13" s="62"/>
    </row>
    <row r="14" spans="1:9">
      <c r="A14" s="41" t="str">
        <f>IF('J. Caisse'!$B14="","", ROW()-5)</f>
        <v/>
      </c>
      <c r="B14" s="58"/>
      <c r="C14" s="59"/>
      <c r="D14" s="41"/>
      <c r="E14" s="46"/>
      <c r="F14" s="63"/>
      <c r="G14" s="41"/>
      <c r="H14" s="62"/>
      <c r="I14" s="62"/>
    </row>
    <row r="15" spans="1:9">
      <c r="A15" s="41" t="str">
        <f>IF('J. Caisse'!$B15="","", ROW()-5)</f>
        <v/>
      </c>
      <c r="B15" s="58"/>
      <c r="C15" s="59"/>
      <c r="D15" s="41"/>
      <c r="E15" s="46"/>
      <c r="F15" s="63"/>
      <c r="G15" s="41"/>
      <c r="H15" s="62"/>
      <c r="I15" s="62"/>
    </row>
    <row r="16" spans="1:9">
      <c r="A16" s="41" t="str">
        <f>IF('J. Caisse'!$B16="","", ROW()-5)</f>
        <v/>
      </c>
      <c r="B16" s="58"/>
      <c r="C16" s="59"/>
      <c r="D16" s="41"/>
      <c r="E16" s="46"/>
      <c r="F16" s="63"/>
      <c r="G16" s="41"/>
      <c r="H16" s="62"/>
      <c r="I16" s="62"/>
    </row>
    <row r="17" spans="1:9">
      <c r="A17" s="41" t="str">
        <f>IF('J. Caisse'!$B17="","", ROW()-5)</f>
        <v/>
      </c>
      <c r="B17" s="58"/>
      <c r="C17" s="59"/>
      <c r="D17" s="41"/>
      <c r="E17" s="46"/>
      <c r="F17" s="63"/>
      <c r="G17" s="41"/>
      <c r="H17" s="62"/>
      <c r="I17" s="62"/>
    </row>
    <row r="18" spans="1:9">
      <c r="A18" s="41" t="str">
        <f>IF('J. Caisse'!$B18="","", ROW()-5)</f>
        <v/>
      </c>
      <c r="B18" s="58"/>
      <c r="C18" s="59"/>
      <c r="D18" s="41"/>
      <c r="E18" s="46"/>
      <c r="F18" s="63"/>
      <c r="G18" s="41"/>
      <c r="H18" s="62"/>
      <c r="I18" s="62"/>
    </row>
    <row r="19" spans="1:9">
      <c r="A19" s="41" t="str">
        <f>IF('J. Caisse'!$B19="","", ROW()-5)</f>
        <v/>
      </c>
      <c r="B19" s="58"/>
      <c r="C19" s="59"/>
      <c r="D19" s="41"/>
      <c r="E19" s="46"/>
      <c r="F19" s="63"/>
      <c r="G19" s="61"/>
      <c r="H19" s="62"/>
      <c r="I19" s="62"/>
    </row>
    <row r="20" spans="1:9">
      <c r="A20" s="41" t="str">
        <f>IF('J. Caisse'!$B20="","", ROW()-5)</f>
        <v/>
      </c>
      <c r="B20" s="58"/>
      <c r="C20" s="59"/>
      <c r="D20" s="41"/>
      <c r="E20" s="46"/>
      <c r="F20" s="63"/>
      <c r="G20" s="41"/>
      <c r="H20" s="62"/>
      <c r="I20" s="62"/>
    </row>
    <row r="21" spans="1:9">
      <c r="A21" s="41" t="str">
        <f>IF('J. Caisse'!$B21="","", ROW()-5)</f>
        <v/>
      </c>
      <c r="B21" s="58"/>
      <c r="C21" s="59"/>
      <c r="D21" s="41"/>
      <c r="E21" s="46"/>
      <c r="F21" s="63"/>
      <c r="G21" s="61"/>
      <c r="H21" s="62"/>
      <c r="I21" s="62"/>
    </row>
    <row r="22" spans="1:9">
      <c r="A22" s="41" t="str">
        <f>IF('J. Caisse'!$B22="","", ROW()-5)</f>
        <v/>
      </c>
      <c r="B22" s="58"/>
      <c r="C22" s="59"/>
      <c r="D22" s="41"/>
      <c r="E22" s="46"/>
      <c r="F22" s="63"/>
      <c r="G22" s="41"/>
      <c r="H22" s="62"/>
      <c r="I22" s="62"/>
    </row>
    <row r="23" spans="1:9">
      <c r="A23" s="41" t="str">
        <f>IF('J. Caisse'!$B23="","", ROW()-5)</f>
        <v/>
      </c>
      <c r="B23" s="58"/>
      <c r="C23" s="59"/>
      <c r="D23" s="41"/>
      <c r="E23" s="46"/>
      <c r="F23" s="63"/>
      <c r="G23" s="61"/>
      <c r="H23" s="62"/>
      <c r="I23" s="62"/>
    </row>
    <row r="24" spans="1:9">
      <c r="A24" s="41" t="str">
        <f>IF('J. Caisse'!$B24="","", ROW()-5)</f>
        <v/>
      </c>
      <c r="B24" s="58"/>
      <c r="C24" s="59"/>
      <c r="D24" s="41"/>
      <c r="E24" s="46"/>
      <c r="F24" s="63"/>
      <c r="G24" s="61"/>
      <c r="H24" s="62"/>
      <c r="I24" s="62"/>
    </row>
    <row r="25" spans="1:9">
      <c r="A25" s="41" t="str">
        <f>IF('J. Caisse'!$B25="","", ROW()-5)</f>
        <v/>
      </c>
      <c r="B25" s="58"/>
      <c r="C25" s="59"/>
      <c r="D25" s="41"/>
      <c r="E25" s="46"/>
      <c r="F25" s="63"/>
      <c r="G25" s="61"/>
      <c r="H25" s="62"/>
      <c r="I25" s="62"/>
    </row>
    <row r="26" spans="1:9">
      <c r="A26" s="41" t="str">
        <f>IF('J. Caisse'!$B26="","", ROW()-5)</f>
        <v/>
      </c>
      <c r="B26" s="58"/>
      <c r="C26" s="59"/>
      <c r="D26" s="41"/>
      <c r="E26" s="46"/>
      <c r="F26" s="63"/>
      <c r="G26" s="61"/>
      <c r="H26" s="62"/>
      <c r="I26" s="62"/>
    </row>
    <row r="27" spans="1:9">
      <c r="A27" s="41" t="str">
        <f>IF('J. Caisse'!$B27="","", ROW()-5)</f>
        <v/>
      </c>
      <c r="B27" s="58"/>
      <c r="C27" s="59"/>
      <c r="D27" s="41"/>
      <c r="E27" s="46"/>
      <c r="F27" s="63"/>
      <c r="G27" s="61"/>
      <c r="H27" s="62"/>
      <c r="I27" s="62"/>
    </row>
    <row r="28" spans="1:9">
      <c r="A28" s="41" t="str">
        <f>IF('J. Caisse'!$B28="","", ROW()-5)</f>
        <v/>
      </c>
      <c r="B28" s="58"/>
      <c r="C28" s="59"/>
      <c r="D28" s="41"/>
      <c r="E28" s="46"/>
      <c r="F28" s="63"/>
      <c r="G28" s="61"/>
      <c r="H28" s="62"/>
      <c r="I28" s="62"/>
    </row>
    <row r="29" spans="1:9">
      <c r="A29" s="41" t="str">
        <f>IF('J. Caisse'!$B29="","", ROW()-5)</f>
        <v/>
      </c>
      <c r="B29" s="58"/>
      <c r="C29" s="59"/>
      <c r="D29" s="41"/>
      <c r="E29" s="46"/>
      <c r="F29" s="63"/>
      <c r="G29" s="61"/>
      <c r="H29" s="62"/>
      <c r="I29" s="62"/>
    </row>
    <row r="30" spans="1:9">
      <c r="A30" s="41" t="str">
        <f>IF('J. Caisse'!$B30="","", ROW()-5)</f>
        <v/>
      </c>
      <c r="B30" s="58"/>
      <c r="C30" s="59"/>
      <c r="D30" s="41"/>
      <c r="E30" s="46"/>
      <c r="F30" s="63"/>
      <c r="G30" s="61"/>
      <c r="H30" s="62"/>
      <c r="I30" s="62"/>
    </row>
    <row r="31" spans="1:9">
      <c r="A31" s="41" t="str">
        <f>IF('J. Caisse'!$B31="","", ROW()-5)</f>
        <v/>
      </c>
      <c r="B31" s="58"/>
      <c r="C31" s="59"/>
      <c r="D31" s="41"/>
      <c r="E31" s="46"/>
      <c r="F31" s="63"/>
      <c r="G31" s="61"/>
      <c r="H31" s="62"/>
      <c r="I31" s="62"/>
    </row>
    <row r="32" spans="1:9">
      <c r="A32" s="41" t="str">
        <f>IF('J. Caisse'!$B32="","", ROW()-5)</f>
        <v/>
      </c>
      <c r="B32" s="58"/>
      <c r="C32" s="59"/>
      <c r="D32" s="41"/>
      <c r="E32" s="46"/>
      <c r="F32" s="63"/>
      <c r="G32" s="61"/>
      <c r="H32" s="62"/>
      <c r="I32" s="62"/>
    </row>
    <row r="33" spans="1:9">
      <c r="A33" s="41" t="str">
        <f>IF('J. Caisse'!$B33="","", ROW()-5)</f>
        <v/>
      </c>
      <c r="B33" s="58"/>
      <c r="C33" s="59"/>
      <c r="D33" s="41"/>
      <c r="E33" s="46"/>
      <c r="F33" s="63"/>
      <c r="G33" s="61"/>
      <c r="H33" s="62"/>
      <c r="I33" s="62"/>
    </row>
    <row r="34" spans="1:9">
      <c r="A34" s="48" t="str">
        <f>IF('J. Caisse'!$B34="","", ROW()-5)</f>
        <v/>
      </c>
      <c r="B34" s="64"/>
      <c r="C34" s="65"/>
      <c r="D34" s="48"/>
      <c r="E34" s="53"/>
      <c r="F34" s="66"/>
      <c r="G34" s="67"/>
      <c r="H34" s="68"/>
      <c r="I34" s="68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X86"/>
  <sheetViews>
    <sheetView zoomScaleNormal="60" zoomScaleSheetLayoutView="100" workbookViewId="0">
      <selection activeCell="G12" sqref="G12"/>
    </sheetView>
  </sheetViews>
  <sheetFormatPr baseColWidth="10" defaultColWidth="8.7265625" defaultRowHeight="14.5"/>
  <cols>
    <col min="1" max="1" width="8.6328125" style="9"/>
    <col min="2" max="2" width="10.7265625" bestFit="1" customWidth="1"/>
    <col min="3" max="3" width="9.1796875" bestFit="1" customWidth="1"/>
    <col min="4" max="4" width="13" style="1" bestFit="1" customWidth="1"/>
    <col min="5" max="5" width="13" style="1" customWidth="1"/>
    <col min="6" max="6" width="16.54296875" bestFit="1" customWidth="1"/>
    <col min="7" max="7" width="27.453125" customWidth="1"/>
    <col min="8" max="8" width="13.7265625" customWidth="1"/>
    <col min="9" max="9" width="10.1796875" style="1" customWidth="1"/>
    <col min="10" max="10" width="9.6328125" bestFit="1" customWidth="1"/>
    <col min="11" max="11" width="14.26953125" bestFit="1" customWidth="1"/>
    <col min="12" max="18" width="14.26953125" customWidth="1"/>
  </cols>
  <sheetData>
    <row r="1" spans="1:24">
      <c r="A1" s="9" t="s">
        <v>6</v>
      </c>
      <c r="S1" t="s">
        <v>33</v>
      </c>
      <c r="T1" s="1"/>
    </row>
    <row r="2" spans="1:24">
      <c r="S2" s="23"/>
      <c r="T2" s="1"/>
    </row>
    <row r="3" spans="1:24">
      <c r="T3" s="1"/>
    </row>
    <row r="4" spans="1:24">
      <c r="T4" s="1"/>
    </row>
    <row r="5" spans="1:24">
      <c r="A5" s="2" t="s">
        <v>0</v>
      </c>
      <c r="B5" s="2" t="s">
        <v>8</v>
      </c>
      <c r="C5" s="2" t="s">
        <v>9</v>
      </c>
      <c r="D5" s="2" t="s">
        <v>10</v>
      </c>
      <c r="E5" s="2" t="s">
        <v>39</v>
      </c>
      <c r="F5" s="2" t="s">
        <v>2</v>
      </c>
      <c r="G5" s="2" t="s">
        <v>11</v>
      </c>
      <c r="H5" s="2" t="s">
        <v>12</v>
      </c>
      <c r="I5" s="5" t="s">
        <v>13</v>
      </c>
      <c r="J5" s="5" t="s">
        <v>14</v>
      </c>
      <c r="K5" s="2" t="s">
        <v>15</v>
      </c>
      <c r="L5" s="2"/>
      <c r="M5" s="28" t="s">
        <v>0</v>
      </c>
      <c r="N5" s="29" t="s">
        <v>39</v>
      </c>
      <c r="O5" s="28" t="s">
        <v>18</v>
      </c>
      <c r="P5" s="26" t="s">
        <v>14</v>
      </c>
      <c r="Q5" s="2"/>
      <c r="R5" s="2"/>
      <c r="S5" s="17" t="s">
        <v>0</v>
      </c>
      <c r="T5" s="14" t="s">
        <v>10</v>
      </c>
      <c r="U5" s="14" t="s">
        <v>11</v>
      </c>
      <c r="V5" s="14" t="s">
        <v>12</v>
      </c>
      <c r="W5" s="14" t="s">
        <v>13</v>
      </c>
      <c r="X5" s="14" t="s">
        <v>14</v>
      </c>
    </row>
    <row r="6" spans="1:24">
      <c r="A6" s="9">
        <f>IF('J. Ventes'!$B6="","",ROW()-5)</f>
        <v>1</v>
      </c>
      <c r="B6" s="8">
        <v>44604</v>
      </c>
      <c r="C6" t="s">
        <v>62</v>
      </c>
      <c r="D6" s="1">
        <v>411100</v>
      </c>
      <c r="E6" s="1" t="s">
        <v>63</v>
      </c>
      <c r="F6" t="str">
        <f>IFERROR(IF('J. Ventes'!$D6="","",INDEX(Tableau2[#All],MATCH('J. Ventes'!$D6,Tableau2[[#All],[Compte]],0),3)),"Compte Inexistant")</f>
        <v>Clts &amp; Cptes Rattaché</v>
      </c>
      <c r="G6" t="s">
        <v>21</v>
      </c>
      <c r="H6">
        <v>65000</v>
      </c>
      <c r="I6" s="7"/>
      <c r="J6" s="7">
        <f>SUMIF($D$6:D6,D6,$I$6:I6)</f>
        <v>0</v>
      </c>
      <c r="M6" s="12" t="str">
        <f>IF(N6="","",ROW()-5)</f>
        <v/>
      </c>
      <c r="O6" s="31" t="str">
        <f>IF(N6="","",SUMIF($E$6:$E$998,N6,$I$6:$I$998))</f>
        <v/>
      </c>
      <c r="P6" s="27" t="str">
        <f>IF(N6="","",O6-SUMIF('J. Caisse'!$E$6:$E$34,N6,'J. Caisse'!$H$6:$H$34))</f>
        <v/>
      </c>
    </row>
    <row r="7" spans="1:24">
      <c r="A7" s="9">
        <f>IF('J. Ventes'!$B7="","",ROW()-5)</f>
        <v>2</v>
      </c>
      <c r="B7" s="8">
        <v>44604</v>
      </c>
      <c r="C7" t="s">
        <v>62</v>
      </c>
      <c r="D7" s="1">
        <v>702100</v>
      </c>
      <c r="F7" t="str">
        <f>IFERROR(IF('J. Ventes'!$D7="","",INDEX(Tableau2[#All],MATCH('J. Ventes'!$D7,Tableau2[[#All],[Compte]],0),3)),"Compte Inexistant")</f>
        <v>Ventes Tomates</v>
      </c>
      <c r="G7" t="s">
        <v>21</v>
      </c>
      <c r="I7" s="7">
        <v>65000</v>
      </c>
      <c r="J7" s="7">
        <f>SUMIF($D$7:D7,D7,$I$6:I6)</f>
        <v>0</v>
      </c>
      <c r="M7" s="12" t="e">
        <f ca="1">IF(N7="","",ROW()-5)</f>
        <v>#NAME?</v>
      </c>
      <c r="N7" s="30" t="e" cm="1">
        <f t="array" aca="1" ref="N7:N8" ca="1">IF(_xlfn._xlws.SORT(_xlfn.UNIQUE(E6:E998),1)=0,"",_xlfn._xlws.SORT(_xlfn.UNIQUE(E6:E998),1))</f>
        <v>#NAME?</v>
      </c>
      <c r="O7" s="31" t="e">
        <f ca="1">IF(N7="","",SUMIF($E$6:$E$998,N7,$I$6:$I$998))</f>
        <v>#NAME?</v>
      </c>
      <c r="P7" s="27" t="e">
        <f ca="1">IF(N7="","",O7-SUMIF('J. Caisse'!$E$6:$E$34,N7,'J. Caisse'!$H$6:$H$34))</f>
        <v>#NAME?</v>
      </c>
      <c r="S7" s="1" t="e">
        <f ca="1">IF(T7="","",ROW()-5)</f>
        <v>#NAME?</v>
      </c>
      <c r="T7" s="12" t="e" cm="1">
        <f t="array" aca="1" ref="T7:T9" ca="1">IF(_xlfn._xlws.SORT(_xlfn.UNIQUE($D$6:$D$10008),1)=0,"",_xlfn._xlws.SORT(_xlfn.UNIQUE($D$6:$D$10008),1))</f>
        <v>#NAME?</v>
      </c>
      <c r="U7" s="13" t="e">
        <f ca="1">IF(T7="","",INDEX(Tableau2[],MATCH(T7,Tableau2[Compte],0),3))</f>
        <v>#NAME?</v>
      </c>
      <c r="V7" s="15" t="e" cm="1">
        <f t="array" aca="1" ref="V7" ca="1">IF(T7="","",SUMPRODUCT(('J. Caisse'!$H$6:$H$34)*('J. Caisse'!$D$6:$D$34=T7)))</f>
        <v>#NAME?</v>
      </c>
      <c r="W7" s="15" t="e" cm="1">
        <f t="array" aca="1" ref="W7" ca="1">IF(T7="","",SUMPRODUCT(('J. Caisse'!$I$6:$I$34)*('J. Caisse'!$F$6:$F$34=U7)))</f>
        <v>#NAME?</v>
      </c>
      <c r="X7" s="16" t="e">
        <f ca="1">IF(T7="","",IF(OR(V7="",W7=""),"",ABS(V7-W7)))</f>
        <v>#NAME?</v>
      </c>
    </row>
    <row r="8" spans="1:24">
      <c r="N8" t="e">
        <f ca="1"/>
        <v>#NAME?</v>
      </c>
      <c r="T8" t="e">
        <f ca="1"/>
        <v>#NAME?</v>
      </c>
    </row>
    <row r="9" spans="1:24">
      <c r="A9" s="9" t="str">
        <f>IF('J. Ventes'!$B9="","",ROW()-5)</f>
        <v/>
      </c>
      <c r="B9" s="8"/>
      <c r="C9" t="str">
        <f>IF('J. Ventes'!$B9="","",+IF(ROW()-5&lt;9,"FV"&amp;"000"&amp;ROW()-5,"FV"&amp;"00"&amp;ROW()-5))</f>
        <v/>
      </c>
      <c r="F9" t="str">
        <f>IFERROR(IF('J. Ventes'!$D9="","",INDEX(Tableau2[#All],MATCH('J. Ventes'!$D9,Tableau2[[#All],[Compte]],0),3)),"Compte Inexistant")</f>
        <v/>
      </c>
      <c r="I9" s="7"/>
      <c r="J9" s="7">
        <f>SUMIF($D$6:D9,D9,$I$6:I10)</f>
        <v>0</v>
      </c>
      <c r="M9" s="12" t="str">
        <f t="shared" ref="M9:M42" si="0">IF(N9="","",ROW()-5)</f>
        <v/>
      </c>
      <c r="O9" s="31" t="str">
        <f t="shared" ref="O9:O40" si="1">IF(N9="","",SUMIF($E$6:$E$998,N9,$I$6:$I$998))</f>
        <v/>
      </c>
      <c r="P9" s="27" t="str">
        <f>IF(N9="","",O9-SUMIF('J. Caisse'!$E$6:$E$34,N9,'J. Caisse'!$H$6:$H$34))</f>
        <v/>
      </c>
      <c r="T9" t="e">
        <f ca="1"/>
        <v>#NAME?</v>
      </c>
    </row>
    <row r="10" spans="1:24">
      <c r="A10" s="9" t="str">
        <f>IF('J. Ventes'!$B10="","",ROW()-5)</f>
        <v/>
      </c>
      <c r="B10" s="8"/>
      <c r="C10" t="str">
        <f>IF('J. Ventes'!$B10="","",+IF(ROW()-5&lt;9,"FV"&amp;"000"&amp;ROW()-5,"FV"&amp;"00"&amp;ROW()-5))</f>
        <v/>
      </c>
      <c r="F10" t="str">
        <f>IFERROR(IF('J. Ventes'!$D10="","",INDEX(Tableau2[#All],MATCH('J. Ventes'!$D10,Tableau2[[#All],[Compte]],0),3)),"Compte Inexistant")</f>
        <v/>
      </c>
      <c r="I10" s="7"/>
      <c r="J10" s="7">
        <f>SUMIF($D$6:D10,D10,$I$6:I11)</f>
        <v>0</v>
      </c>
      <c r="M10" s="12" t="str">
        <f t="shared" si="0"/>
        <v/>
      </c>
      <c r="O10" s="31" t="str">
        <f t="shared" si="1"/>
        <v/>
      </c>
      <c r="P10" s="27" t="str">
        <f>IF(N10="","",O10-SUMIF('J. Caisse'!$E$6:$E$34,N10,'J. Caisse'!$H$6:$H$34))</f>
        <v/>
      </c>
    </row>
    <row r="11" spans="1:24">
      <c r="A11" s="9" t="str">
        <f>IF('J. Ventes'!$B11="","",ROW()-5)</f>
        <v/>
      </c>
      <c r="B11" s="8"/>
      <c r="C11" t="str">
        <f>IF('J. Ventes'!$B11="","",+IF(ROW()-5&lt;9,"FV"&amp;"000"&amp;ROW()-5,"FV"&amp;"00"&amp;ROW()-5))</f>
        <v/>
      </c>
      <c r="F11" t="str">
        <f>IFERROR(IF('J. Ventes'!$D11="","",INDEX(Tableau2[#All],MATCH('J. Ventes'!$D11,Tableau2[[#All],[Compte]],0),3)),"Compte Inexistant")</f>
        <v/>
      </c>
      <c r="I11" s="7"/>
      <c r="J11" s="7">
        <f>SUMIF($D$6:D11,D11,$I$6:I12)</f>
        <v>0</v>
      </c>
      <c r="M11" s="12" t="str">
        <f t="shared" si="0"/>
        <v/>
      </c>
      <c r="O11" s="31" t="str">
        <f t="shared" si="1"/>
        <v/>
      </c>
      <c r="P11" s="27" t="str">
        <f>IF(N11="","",O11-SUMIF('J. Caisse'!$E$6:$E$34,N11,'J. Caisse'!$H$6:$H$34))</f>
        <v/>
      </c>
    </row>
    <row r="12" spans="1:24">
      <c r="A12" s="9" t="str">
        <f>IF('J. Ventes'!$B12="","",ROW()-5)</f>
        <v/>
      </c>
      <c r="B12" s="8"/>
      <c r="C12" t="str">
        <f>IF('J. Ventes'!$B12="","",+IF(ROW()-5&lt;9,"FV"&amp;"000"&amp;ROW()-5,"FV"&amp;"00"&amp;ROW()-5))</f>
        <v/>
      </c>
      <c r="F12" t="str">
        <f>IFERROR(IF('J. Ventes'!$D12="","",INDEX(Tableau2[#All],MATCH('J. Ventes'!$D12,Tableau2[[#All],[Compte]],0),3)),"Compte Inexistant")</f>
        <v/>
      </c>
      <c r="I12" s="7"/>
      <c r="J12" s="7">
        <f>SUMIF($D$6:D12,D12,$I$6:I13)</f>
        <v>0</v>
      </c>
      <c r="M12" s="12" t="str">
        <f t="shared" si="0"/>
        <v/>
      </c>
      <c r="O12" s="31" t="str">
        <f t="shared" si="1"/>
        <v/>
      </c>
      <c r="P12" s="27" t="str">
        <f>IF(N12="","",O12-SUMIF('J. Caisse'!$E$6:$E$34,N12,'J. Caisse'!$H$6:$H$34))</f>
        <v/>
      </c>
    </row>
    <row r="13" spans="1:24">
      <c r="A13" s="9" t="str">
        <f>IF('J. Ventes'!$B13="","",ROW()-5)</f>
        <v/>
      </c>
      <c r="B13" s="8"/>
      <c r="C13" t="str">
        <f>IF('J. Ventes'!$B13="","",+IF(ROW()-5&lt;9,"FV"&amp;"000"&amp;ROW()-5,"FV"&amp;"00"&amp;ROW()-5))</f>
        <v/>
      </c>
      <c r="F13" t="str">
        <f>IFERROR(IF('J. Ventes'!$D13="","",INDEX(Tableau2[#All],MATCH('J. Ventes'!$D13,Tableau2[[#All],[Compte]],0),3)),"Compte Inexistant")</f>
        <v/>
      </c>
      <c r="I13" s="7"/>
      <c r="J13" s="7">
        <f>SUMIF($D$6:D13,D13,$I$6:I14)</f>
        <v>0</v>
      </c>
      <c r="M13" s="12" t="str">
        <f t="shared" si="0"/>
        <v/>
      </c>
      <c r="O13" s="31" t="str">
        <f t="shared" si="1"/>
        <v/>
      </c>
      <c r="P13" s="27" t="str">
        <f>IF(N13="","",O13-SUMIF('J. Caisse'!$E$6:$E$34,N13,'J. Caisse'!$H$6:$H$34))</f>
        <v/>
      </c>
    </row>
    <row r="14" spans="1:24">
      <c r="A14" s="9" t="str">
        <f>IF('J. Ventes'!$B14="","",ROW()-5)</f>
        <v/>
      </c>
      <c r="B14" s="8"/>
      <c r="C14" t="str">
        <f>IF('J. Ventes'!$B14="","",+IF(ROW()-5&lt;9,"FV"&amp;"000"&amp;ROW()-5,"FV"&amp;"00"&amp;ROW()-5))</f>
        <v/>
      </c>
      <c r="F14" t="str">
        <f>IFERROR(IF('J. Ventes'!$D14="","",INDEX(Tableau2[#All],MATCH('J. Ventes'!$D14,Tableau2[[#All],[Compte]],0),3)),"Compte Inexistant")</f>
        <v/>
      </c>
      <c r="I14" s="7"/>
      <c r="J14" s="7">
        <f>SUMIF($D$6:D14,D14,$I$6:I32)</f>
        <v>0</v>
      </c>
      <c r="M14" s="12" t="str">
        <f t="shared" si="0"/>
        <v/>
      </c>
      <c r="O14" s="31" t="str">
        <f t="shared" si="1"/>
        <v/>
      </c>
      <c r="P14" s="27" t="str">
        <f>IF(N14="","",O14-SUMIF('J. Caisse'!$E$6:$E$34,N14,'J. Caisse'!$H$6:$H$34))</f>
        <v/>
      </c>
    </row>
    <row r="15" spans="1:24">
      <c r="A15" s="9" t="str">
        <f>IF('J. Ventes'!$B15="","",ROW()-5)</f>
        <v/>
      </c>
      <c r="B15" s="8"/>
      <c r="C15" t="str">
        <f>IF('J. Ventes'!$B15="","",+IF(ROW()-5&lt;9,"FV"&amp;"000"&amp;ROW()-5,"FV"&amp;"00"&amp;ROW()-5))</f>
        <v/>
      </c>
      <c r="F15" t="str">
        <f>IFERROR(IF('J. Ventes'!$D15="","",INDEX(Tableau2[#All],MATCH('J. Ventes'!$D15,Tableau2[[#All],[Compte]],0),3)),"Compte Inexistant")</f>
        <v/>
      </c>
      <c r="I15" s="7"/>
      <c r="J15" s="7">
        <f ca="1">SUMIF($D$6:D32,D15,$I$6:I16)</f>
        <v>0</v>
      </c>
      <c r="M15" s="12" t="str">
        <f t="shared" si="0"/>
        <v/>
      </c>
      <c r="O15" s="31" t="str">
        <f t="shared" si="1"/>
        <v/>
      </c>
      <c r="P15" s="27" t="str">
        <f>IF(N15="","",O15-SUMIF('J. Caisse'!$E$6:$E$34,N15,'J. Caisse'!$H$6:$H$34))</f>
        <v/>
      </c>
    </row>
    <row r="16" spans="1:24">
      <c r="A16" s="11" t="str">
        <f>IF('J. Ventes'!$B16="","",ROW()-5)</f>
        <v/>
      </c>
      <c r="B16" s="8"/>
      <c r="C16" t="str">
        <f>IF('J. Ventes'!$B16="","",+IF(ROW()-5&lt;9,"FV"&amp;"000"&amp;ROW()-5,"FV"&amp;"00"&amp;ROW()-5))</f>
        <v/>
      </c>
      <c r="F16" s="3" t="str">
        <f>IFERROR(IF('J. Ventes'!$D16="","",INDEX(Tableau2[#All],MATCH('J. Ventes'!$D16,Tableau2[[#All],[Compte]],0),3)),"Compte Inexistant")</f>
        <v/>
      </c>
      <c r="I16" s="7"/>
      <c r="J16" s="7">
        <f>SUMIF($D$6:D16,D16,$I$6:I17)</f>
        <v>0</v>
      </c>
      <c r="M16" s="12" t="str">
        <f t="shared" si="0"/>
        <v/>
      </c>
      <c r="O16" s="31" t="str">
        <f t="shared" si="1"/>
        <v/>
      </c>
      <c r="P16" s="27" t="str">
        <f>IF(N16="","",O16-SUMIF('J. Caisse'!$E$6:$E$34,N16,'J. Caisse'!$H$6:$H$34))</f>
        <v/>
      </c>
    </row>
    <row r="17" spans="1:16">
      <c r="A17" s="11" t="str">
        <f>IF('J. Ventes'!$B17="","",ROW()-5)</f>
        <v/>
      </c>
      <c r="B17" s="8"/>
      <c r="C17" t="str">
        <f>IF('J. Ventes'!$B17="","",+IF(ROW()-5&lt;9,"FV"&amp;"000"&amp;ROW()-5,"FV"&amp;"00"&amp;ROW()-5))</f>
        <v/>
      </c>
      <c r="F17" s="3" t="str">
        <f>IFERROR(IF('J. Ventes'!$D17="","",INDEX(Tableau2[#All],MATCH('J. Ventes'!$D17,Tableau2[[#All],[Compte]],0),3)),"Compte Inexistant")</f>
        <v/>
      </c>
      <c r="I17" s="7"/>
      <c r="J17" s="7">
        <f>SUMIF($D$6:D17,D17,$I$6:I18)</f>
        <v>0</v>
      </c>
      <c r="M17" s="12" t="str">
        <f t="shared" si="0"/>
        <v/>
      </c>
      <c r="O17" s="31" t="str">
        <f t="shared" si="1"/>
        <v/>
      </c>
      <c r="P17" s="27" t="str">
        <f>IF(N17="","",O17-SUMIF('J. Caisse'!$E$6:$E$34,N17,'J. Caisse'!$H$6:$H$34))</f>
        <v/>
      </c>
    </row>
    <row r="18" spans="1:16">
      <c r="A18" s="11" t="str">
        <f>IF('J. Ventes'!$B18="","",ROW()-5)</f>
        <v/>
      </c>
      <c r="B18" s="8"/>
      <c r="C18" t="str">
        <f>IF('J. Ventes'!$B18="","",+IF(ROW()-5&lt;9,"FV"&amp;"000"&amp;ROW()-5,"FV"&amp;"00"&amp;ROW()-5))</f>
        <v/>
      </c>
      <c r="F18" s="3" t="str">
        <f>IFERROR(IF('J. Ventes'!$D18="","",INDEX(Tableau2[#All],MATCH('J. Ventes'!$D18,Tableau2[[#All],[Compte]],0),3)),"Compte Inexistant")</f>
        <v/>
      </c>
      <c r="I18" s="7"/>
      <c r="J18" s="7">
        <f>SUMIF($D$6:D18,D18,$I$6:I19)</f>
        <v>0</v>
      </c>
      <c r="M18" s="12" t="str">
        <f t="shared" si="0"/>
        <v/>
      </c>
      <c r="O18" s="31" t="str">
        <f t="shared" si="1"/>
        <v/>
      </c>
      <c r="P18" s="27" t="str">
        <f>IF(N18="","",O18-SUMIF('J. Caisse'!$E$6:$E$34,N18,'J. Caisse'!$H$6:$H$34))</f>
        <v/>
      </c>
    </row>
    <row r="19" spans="1:16">
      <c r="A19" s="11" t="str">
        <f>IF('J. Ventes'!$B19="","",ROW()-5)</f>
        <v/>
      </c>
      <c r="B19" s="8"/>
      <c r="C19" t="str">
        <f>IF('J. Ventes'!$B19="","",+IF(ROW()-5&lt;9,"FV"&amp;"000"&amp;ROW()-5,"FV"&amp;"00"&amp;ROW()-5))</f>
        <v/>
      </c>
      <c r="F19" s="3" t="str">
        <f>IFERROR(IF('J. Ventes'!$D19="","",INDEX(Tableau2[#All],MATCH('J. Ventes'!$D19,Tableau2[[#All],[Compte]],0),3)),"Compte Inexistant")</f>
        <v/>
      </c>
      <c r="I19" s="7"/>
      <c r="J19" s="7">
        <f>SUMIF($D$6:D19,D19,$I$6:I20)</f>
        <v>0</v>
      </c>
      <c r="M19" s="12" t="str">
        <f t="shared" si="0"/>
        <v/>
      </c>
      <c r="O19" s="31" t="str">
        <f t="shared" si="1"/>
        <v/>
      </c>
      <c r="P19" s="27" t="str">
        <f>IF(N19="","",O19-SUMIF('J. Caisse'!$E$6:$E$34,N19,'J. Caisse'!$H$6:$H$34))</f>
        <v/>
      </c>
    </row>
    <row r="20" spans="1:16">
      <c r="A20" s="11" t="str">
        <f>IF('J. Ventes'!$B20="","",ROW()-5)</f>
        <v/>
      </c>
      <c r="B20" s="8"/>
      <c r="C20" t="str">
        <f>IF('J. Ventes'!$B20="","",+IF(ROW()-5&lt;9,"FV"&amp;"000"&amp;ROW()-5,"FV"&amp;"00"&amp;ROW()-5))</f>
        <v/>
      </c>
      <c r="F20" s="3" t="str">
        <f>IFERROR(IF('J. Ventes'!$D20="","",INDEX(Tableau2[#All],MATCH('J. Ventes'!$D20,Tableau2[[#All],[Compte]],0),3)),"Compte Inexistant")</f>
        <v/>
      </c>
      <c r="I20" s="7"/>
      <c r="J20" s="7">
        <f>SUMIF($D$6:D20,D20,$I$6:I21)</f>
        <v>0</v>
      </c>
      <c r="M20" s="12" t="str">
        <f t="shared" si="0"/>
        <v/>
      </c>
      <c r="O20" s="31" t="str">
        <f t="shared" si="1"/>
        <v/>
      </c>
      <c r="P20" s="27" t="str">
        <f>IF(N20="","",O20-SUMIF('J. Caisse'!$E$6:$E$34,N20,'J. Caisse'!$H$6:$H$34))</f>
        <v/>
      </c>
    </row>
    <row r="21" spans="1:16">
      <c r="A21" s="11" t="str">
        <f>IF('J. Ventes'!$B21="","",ROW()-5)</f>
        <v/>
      </c>
      <c r="B21" s="8"/>
      <c r="C21" t="str">
        <f>IF('J. Ventes'!$B21="","",+IF(ROW()-5&lt;9,"FV"&amp;"000"&amp;ROW()-5,"FV"&amp;"00"&amp;ROW()-5))</f>
        <v/>
      </c>
      <c r="F21" s="3" t="str">
        <f>IFERROR(IF('J. Ventes'!$D21="","",INDEX(Tableau2[#All],MATCH('J. Ventes'!$D21,Tableau2[[#All],[Compte]],0),3)),"Compte Inexistant")</f>
        <v/>
      </c>
      <c r="I21" s="7"/>
      <c r="J21" s="7">
        <f>SUMIF($D$6:D21,D21,$I$6:I22)</f>
        <v>0</v>
      </c>
      <c r="M21" s="12" t="str">
        <f t="shared" si="0"/>
        <v/>
      </c>
      <c r="O21" s="31" t="str">
        <f t="shared" si="1"/>
        <v/>
      </c>
      <c r="P21" s="27" t="str">
        <f>IF(N21="","",O21-SUMIF('J. Caisse'!$E$6:$E$34,N21,'J. Caisse'!$H$6:$H$34))</f>
        <v/>
      </c>
    </row>
    <row r="22" spans="1:16">
      <c r="A22" s="11" t="str">
        <f>IF('J. Ventes'!$B22="","",ROW()-5)</f>
        <v/>
      </c>
      <c r="B22" s="8"/>
      <c r="C22" t="str">
        <f>IF('J. Ventes'!$B22="","",+IF(ROW()-5&lt;9,"FV"&amp;"000"&amp;ROW()-5,"FV"&amp;"00"&amp;ROW()-5))</f>
        <v/>
      </c>
      <c r="F22" s="3" t="str">
        <f>IFERROR(IF('J. Ventes'!$D22="","",INDEX(Tableau2[#All],MATCH('J. Ventes'!$D22,Tableau2[[#All],[Compte]],0),3)),"Compte Inexistant")</f>
        <v/>
      </c>
      <c r="I22" s="7"/>
      <c r="J22" s="7">
        <f>SUMIF($D$6:D22,D22,$I$6:I23)</f>
        <v>0</v>
      </c>
      <c r="M22" s="12" t="str">
        <f t="shared" si="0"/>
        <v/>
      </c>
      <c r="O22" s="31" t="str">
        <f t="shared" si="1"/>
        <v/>
      </c>
      <c r="P22" s="27" t="str">
        <f>IF(N22="","",O22-SUMIF('J. Caisse'!$E$6:$E$34,N22,'J. Caisse'!$H$6:$H$34))</f>
        <v/>
      </c>
    </row>
    <row r="23" spans="1:16">
      <c r="A23" s="11" t="str">
        <f>IF('J. Ventes'!$B23="","",ROW()-5)</f>
        <v/>
      </c>
      <c r="B23" s="8"/>
      <c r="C23" t="str">
        <f>IF('J. Ventes'!$B23="","",+IF(ROW()-5&lt;9,"FV"&amp;"000"&amp;ROW()-5,"FV"&amp;"00"&amp;ROW()-5))</f>
        <v/>
      </c>
      <c r="F23" s="3" t="str">
        <f>IFERROR(IF('J. Ventes'!$D23="","",INDEX(Tableau2[#All],MATCH('J. Ventes'!$D23,Tableau2[[#All],[Compte]],0),3)),"Compte Inexistant")</f>
        <v/>
      </c>
      <c r="I23" s="7"/>
      <c r="J23" s="7">
        <f>SUMIF($D$6:D23,D23,$I$6:I24)</f>
        <v>0</v>
      </c>
      <c r="M23" s="12" t="str">
        <f t="shared" si="0"/>
        <v/>
      </c>
      <c r="O23" s="31" t="str">
        <f t="shared" si="1"/>
        <v/>
      </c>
      <c r="P23" s="27" t="str">
        <f>IF(N23="","",O23-SUMIF('J. Caisse'!$E$6:$E$34,N23,'J. Caisse'!$H$6:$H$34))</f>
        <v/>
      </c>
    </row>
    <row r="24" spans="1:16">
      <c r="A24" s="11" t="str">
        <f>IF('J. Ventes'!$B24="","",ROW()-5)</f>
        <v/>
      </c>
      <c r="B24" s="8"/>
      <c r="C24" t="str">
        <f>IF('J. Ventes'!$B24="","",+IF(ROW()-5&lt;9,"FV"&amp;"000"&amp;ROW()-5,"FV"&amp;"00"&amp;ROW()-5))</f>
        <v/>
      </c>
      <c r="F24" s="3" t="str">
        <f>IFERROR(IF('J. Ventes'!$D24="","",INDEX(Tableau2[#All],MATCH('J. Ventes'!$D24,Tableau2[[#All],[Compte]],0),3)),"Compte Inexistant")</f>
        <v/>
      </c>
      <c r="I24" s="7"/>
      <c r="J24" s="7">
        <f>SUMIF($D$6:D24,D24,$I$6:I25)</f>
        <v>0</v>
      </c>
      <c r="M24" s="12" t="str">
        <f t="shared" si="0"/>
        <v/>
      </c>
      <c r="O24" s="31" t="str">
        <f t="shared" si="1"/>
        <v/>
      </c>
      <c r="P24" s="27" t="str">
        <f>IF(N24="","",O24-SUMIF('J. Caisse'!$E$6:$E$34,N24,'J. Caisse'!$H$6:$H$34))</f>
        <v/>
      </c>
    </row>
    <row r="25" spans="1:16">
      <c r="A25" s="11" t="str">
        <f>IF('J. Ventes'!$B25="","",ROW()-5)</f>
        <v/>
      </c>
      <c r="B25" s="8"/>
      <c r="C25" t="str">
        <f>IF('J. Ventes'!$B25="","",+IF(ROW()-5&lt;9,"FV"&amp;"000"&amp;ROW()-5,"FV"&amp;"00"&amp;ROW()-5))</f>
        <v/>
      </c>
      <c r="F25" s="3" t="str">
        <f>IFERROR(IF('J. Ventes'!$D25="","",INDEX(Tableau2[#All],MATCH('J. Ventes'!$D25,Tableau2[[#All],[Compte]],0),3)),"Compte Inexistant")</f>
        <v/>
      </c>
      <c r="I25" s="7"/>
      <c r="J25" s="7">
        <f>SUMIF($D$6:D25,D25,$I$6:I26)</f>
        <v>0</v>
      </c>
      <c r="M25" s="12" t="str">
        <f t="shared" si="0"/>
        <v/>
      </c>
      <c r="O25" s="31" t="str">
        <f t="shared" si="1"/>
        <v/>
      </c>
      <c r="P25" s="27" t="str">
        <f>IF(N25="","",O25-SUMIF('J. Caisse'!$E$6:$E$34,N25,'J. Caisse'!$H$6:$H$34))</f>
        <v/>
      </c>
    </row>
    <row r="26" spans="1:16">
      <c r="A26" s="11" t="str">
        <f>IF('J. Ventes'!$B26="","",ROW()-5)</f>
        <v/>
      </c>
      <c r="B26" s="8"/>
      <c r="C26" t="str">
        <f>IF('J. Ventes'!$B26="","",+IF(ROW()-5&lt;9,"FV"&amp;"000"&amp;ROW()-5,"FV"&amp;"00"&amp;ROW()-5))</f>
        <v/>
      </c>
      <c r="F26" s="3" t="str">
        <f>IFERROR(IF('J. Ventes'!$D26="","",INDEX(Tableau2[#All],MATCH('J. Ventes'!$D26,Tableau2[[#All],[Compte]],0),3)),"Compte Inexistant")</f>
        <v/>
      </c>
      <c r="I26" s="7"/>
      <c r="J26" s="7">
        <f>SUMIF($D$6:D26,D26,$I$6:I27)</f>
        <v>0</v>
      </c>
      <c r="M26" s="12" t="str">
        <f t="shared" si="0"/>
        <v/>
      </c>
      <c r="O26" s="31" t="str">
        <f t="shared" si="1"/>
        <v/>
      </c>
      <c r="P26" s="27" t="str">
        <f>IF(N26="","",O26-SUMIF('J. Caisse'!$E$6:$E$34,N26,'J. Caisse'!$H$6:$H$34))</f>
        <v/>
      </c>
    </row>
    <row r="27" spans="1:16">
      <c r="A27" s="11" t="str">
        <f>IF('J. Ventes'!$B27="","",ROW()-5)</f>
        <v/>
      </c>
      <c r="B27" s="8"/>
      <c r="C27" t="str">
        <f>IF('J. Ventes'!$B27="","",+IF(ROW()-5&lt;9,"FV"&amp;"000"&amp;ROW()-5,"FV"&amp;"00"&amp;ROW()-5))</f>
        <v/>
      </c>
      <c r="F27" s="3" t="str">
        <f>IFERROR(IF('J. Ventes'!$D27="","",INDEX(Tableau2[#All],MATCH('J. Ventes'!$D27,Tableau2[[#All],[Compte]],0),3)),"Compte Inexistant")</f>
        <v/>
      </c>
      <c r="I27" s="7"/>
      <c r="J27" s="7">
        <f>SUMIF($D$6:D27,D27,$I$6:I28)</f>
        <v>0</v>
      </c>
      <c r="M27" s="12" t="str">
        <f t="shared" si="0"/>
        <v/>
      </c>
      <c r="O27" s="31" t="str">
        <f t="shared" si="1"/>
        <v/>
      </c>
      <c r="P27" s="27" t="str">
        <f>IF(N27="","",O27-SUMIF('J. Caisse'!$E$6:$E$34,N27,'J. Caisse'!$H$6:$H$34))</f>
        <v/>
      </c>
    </row>
    <row r="28" spans="1:16">
      <c r="A28" s="11" t="str">
        <f>IF('J. Ventes'!$B28="","",ROW()-5)</f>
        <v/>
      </c>
      <c r="B28" s="8"/>
      <c r="C28" t="str">
        <f>IF('J. Ventes'!$B28="","",+IF(ROW()-5&lt;9,"FV"&amp;"000"&amp;ROW()-5,"FV"&amp;"00"&amp;ROW()-5))</f>
        <v/>
      </c>
      <c r="F28" s="3" t="str">
        <f>IFERROR(IF('J. Ventes'!$D28="","",INDEX(Tableau2[#All],MATCH('J. Ventes'!$D28,Tableau2[[#All],[Compte]],0),3)),"Compte Inexistant")</f>
        <v/>
      </c>
      <c r="I28" s="7"/>
      <c r="J28" s="7">
        <f>SUMIF($D$6:D28,D28,$I$6:I29)</f>
        <v>0</v>
      </c>
      <c r="M28" s="12" t="str">
        <f t="shared" si="0"/>
        <v/>
      </c>
      <c r="O28" s="31" t="str">
        <f t="shared" si="1"/>
        <v/>
      </c>
      <c r="P28" s="27" t="str">
        <f>IF(N28="","",O28-SUMIF('J. Caisse'!$E$6:$E$34,N28,'J. Caisse'!$H$6:$H$34))</f>
        <v/>
      </c>
    </row>
    <row r="29" spans="1:16">
      <c r="A29" s="11" t="str">
        <f>IF('J. Ventes'!$B29="","",ROW()-5)</f>
        <v/>
      </c>
      <c r="B29" s="8"/>
      <c r="C29" t="str">
        <f>IF('J. Ventes'!$B29="","",+IF(ROW()-5&lt;9,"FV"&amp;"000"&amp;ROW()-5,"FV"&amp;"00"&amp;ROW()-5))</f>
        <v/>
      </c>
      <c r="F29" s="3" t="str">
        <f>IFERROR(IF('J. Ventes'!$D29="","",INDEX(Tableau2[#All],MATCH('J. Ventes'!$D29,Tableau2[[#All],[Compte]],0),3)),"Compte Inexistant")</f>
        <v/>
      </c>
      <c r="I29" s="7"/>
      <c r="J29" s="7">
        <f>SUMIF($D$6:D29,D29,$I$6:I30)</f>
        <v>0</v>
      </c>
      <c r="M29" s="12" t="str">
        <f t="shared" si="0"/>
        <v/>
      </c>
      <c r="O29" s="31" t="str">
        <f t="shared" si="1"/>
        <v/>
      </c>
      <c r="P29" s="27" t="str">
        <f>IF(N29="","",O29-SUMIF('J. Caisse'!$E$6:$E$34,N29,'J. Caisse'!$H$6:$H$34))</f>
        <v/>
      </c>
    </row>
    <row r="30" spans="1:16">
      <c r="A30" s="11" t="str">
        <f>IF('J. Ventes'!$B30="","",ROW()-5)</f>
        <v/>
      </c>
      <c r="B30" s="8"/>
      <c r="C30" t="str">
        <f>IF('J. Ventes'!$B30="","",+IF(ROW()-5&lt;9,"FV"&amp;"000"&amp;ROW()-5,"FV"&amp;"00"&amp;ROW()-5))</f>
        <v/>
      </c>
      <c r="F30" s="3" t="str">
        <f>IFERROR(IF('J. Ventes'!$D30="","",INDEX(Tableau2[#All],MATCH('J. Ventes'!$D30,Tableau2[[#All],[Compte]],0),3)),"Compte Inexistant")</f>
        <v/>
      </c>
      <c r="I30" s="7"/>
      <c r="J30" s="7">
        <f>SUMIF($D$6:D30,D30,$I$6:I31)</f>
        <v>0</v>
      </c>
      <c r="M30" s="12" t="str">
        <f t="shared" si="0"/>
        <v/>
      </c>
      <c r="O30" s="31" t="str">
        <f t="shared" si="1"/>
        <v/>
      </c>
      <c r="P30" s="27" t="str">
        <f>IF(N30="","",O30-SUMIF('J. Caisse'!$E$6:$E$34,N30,'J. Caisse'!$H$6:$H$34))</f>
        <v/>
      </c>
    </row>
    <row r="31" spans="1:16">
      <c r="A31" s="11" t="str">
        <f>IF('J. Ventes'!$B31="","",ROW()-5)</f>
        <v/>
      </c>
      <c r="B31" s="8"/>
      <c r="C31" t="str">
        <f>IF('J. Ventes'!$B31="","",+IF(ROW()-5&lt;9,"FV"&amp;"000"&amp;ROW()-5,"FV"&amp;"00"&amp;ROW()-5))</f>
        <v/>
      </c>
      <c r="F31" s="3" t="str">
        <f>IFERROR(IF('J. Ventes'!$D31="","",INDEX(Tableau2[#All],MATCH('J. Ventes'!$D31,Tableau2[[#All],[Compte]],0),3)),"Compte Inexistant")</f>
        <v/>
      </c>
      <c r="I31" s="7"/>
      <c r="J31" s="7">
        <f>SUMIF($D$6:D31,D31,$I$6:I32)</f>
        <v>0</v>
      </c>
      <c r="M31" s="12" t="str">
        <f t="shared" si="0"/>
        <v/>
      </c>
      <c r="O31" s="31" t="str">
        <f t="shared" si="1"/>
        <v/>
      </c>
      <c r="P31" s="27" t="str">
        <f>IF(N31="","",O31-SUMIF('J. Caisse'!$E$6:$E$34,N31,'J. Caisse'!$H$6:$H$34))</f>
        <v/>
      </c>
    </row>
    <row r="32" spans="1:16">
      <c r="A32" s="11" t="str">
        <f>IF('J. Ventes'!$B32="","",ROW()-5)</f>
        <v/>
      </c>
      <c r="B32" s="8"/>
      <c r="C32" t="str">
        <f>IF('J. Ventes'!$B32="","",+IF(ROW()-5&lt;9,"FV"&amp;"000"&amp;ROW()-5,"FV"&amp;"00"&amp;ROW()-5))</f>
        <v/>
      </c>
      <c r="F32" s="3" t="str">
        <f>IFERROR(IF('J. Ventes'!$D32="","",INDEX(Tableau2[#All],MATCH('J. Ventes'!$D32,Tableau2[[#All],[Compte]],0),3)),"Compte Inexistant")</f>
        <v/>
      </c>
      <c r="I32" s="7"/>
      <c r="J32" s="7">
        <f>SUMIF($D$6:D32,D32,$I$6:I33)</f>
        <v>0</v>
      </c>
      <c r="M32" s="12" t="str">
        <f t="shared" si="0"/>
        <v/>
      </c>
      <c r="O32" s="31" t="str">
        <f t="shared" si="1"/>
        <v/>
      </c>
      <c r="P32" s="27" t="str">
        <f>IF(N32="","",O32-SUMIF('J. Caisse'!$E$6:$E$34,N32,'J. Caisse'!$H$6:$H$34))</f>
        <v/>
      </c>
    </row>
    <row r="33" spans="13:16">
      <c r="M33" s="12" t="str">
        <f t="shared" si="0"/>
        <v/>
      </c>
      <c r="O33" s="31" t="str">
        <f t="shared" si="1"/>
        <v/>
      </c>
      <c r="P33" s="27" t="str">
        <f>IF(N33="","",O33-SUMIF('J. Caisse'!$E$6:$E$34,N33,'J. Caisse'!$H$6:$H$34))</f>
        <v/>
      </c>
    </row>
    <row r="34" spans="13:16">
      <c r="M34" s="12" t="str">
        <f t="shared" si="0"/>
        <v/>
      </c>
      <c r="O34" s="31" t="str">
        <f t="shared" si="1"/>
        <v/>
      </c>
      <c r="P34" s="27" t="str">
        <f>IF(N34="","",O34-SUMIF('J. Caisse'!$E$6:$E$34,N34,'J. Caisse'!$H$6:$H$34))</f>
        <v/>
      </c>
    </row>
    <row r="35" spans="13:16">
      <c r="M35" s="12" t="str">
        <f t="shared" si="0"/>
        <v/>
      </c>
      <c r="O35" s="31" t="str">
        <f t="shared" si="1"/>
        <v/>
      </c>
      <c r="P35" s="27" t="str">
        <f>IF(N35="","",O35-SUMIF('J. Caisse'!$E$6:$E$34,N35,'J. Caisse'!$H$6:$H$34))</f>
        <v/>
      </c>
    </row>
    <row r="36" spans="13:16">
      <c r="M36" s="12" t="str">
        <f t="shared" si="0"/>
        <v/>
      </c>
      <c r="O36" s="31" t="str">
        <f t="shared" si="1"/>
        <v/>
      </c>
      <c r="P36" s="27" t="str">
        <f>IF(N36="","",O36-SUMIF('J. Caisse'!$E$6:$E$34,N36,'J. Caisse'!$H$6:$H$34))</f>
        <v/>
      </c>
    </row>
    <row r="37" spans="13:16">
      <c r="M37" s="12" t="str">
        <f t="shared" si="0"/>
        <v/>
      </c>
      <c r="O37" s="31" t="str">
        <f t="shared" si="1"/>
        <v/>
      </c>
      <c r="P37" s="27" t="str">
        <f>IF(N37="","",O37-SUMIF('J. Caisse'!$E$6:$E$34,N37,'J. Caisse'!$H$6:$H$34))</f>
        <v/>
      </c>
    </row>
    <row r="38" spans="13:16">
      <c r="M38" s="12" t="str">
        <f t="shared" si="0"/>
        <v/>
      </c>
      <c r="O38" s="31" t="str">
        <f t="shared" si="1"/>
        <v/>
      </c>
      <c r="P38" s="27" t="str">
        <f>IF(N38="","",O38-SUMIF('J. Caisse'!$E$6:$E$34,N38,'J. Caisse'!$H$6:$H$34))</f>
        <v/>
      </c>
    </row>
    <row r="39" spans="13:16">
      <c r="M39" s="12" t="str">
        <f t="shared" si="0"/>
        <v/>
      </c>
      <c r="O39" s="31" t="str">
        <f t="shared" si="1"/>
        <v/>
      </c>
      <c r="P39" s="27" t="str">
        <f>IF(N39="","",O39-SUMIF('J. Caisse'!$E$6:$E$34,N39,'J. Caisse'!$H$6:$H$34))</f>
        <v/>
      </c>
    </row>
    <row r="40" spans="13:16">
      <c r="M40" s="12" t="str">
        <f t="shared" si="0"/>
        <v/>
      </c>
      <c r="O40" s="31" t="str">
        <f t="shared" si="1"/>
        <v/>
      </c>
      <c r="P40" s="27" t="str">
        <f>IF(N40="","",O40-SUMIF('J. Caisse'!$E$6:$E$34,N40,'J. Caisse'!$H$6:$H$34))</f>
        <v/>
      </c>
    </row>
    <row r="41" spans="13:16">
      <c r="M41" s="12" t="str">
        <f t="shared" si="0"/>
        <v/>
      </c>
      <c r="O41" s="31" t="str">
        <f t="shared" ref="O41:O72" si="2">IF(N41="","",SUMIF($E$6:$E$998,N41,$I$6:$I$998))</f>
        <v/>
      </c>
      <c r="P41" s="27" t="str">
        <f>IF(N41="","",O41-SUMIF('J. Caisse'!$E$6:$E$34,N41,'J. Caisse'!$H$6:$H$34))</f>
        <v/>
      </c>
    </row>
    <row r="42" spans="13:16">
      <c r="M42" s="12" t="str">
        <f t="shared" si="0"/>
        <v/>
      </c>
      <c r="O42" s="31" t="str">
        <f t="shared" si="2"/>
        <v/>
      </c>
      <c r="P42" s="27" t="str">
        <f>IF(N42="","",O42-SUMIF('J. Caisse'!$E$6:$E$34,N42,'J. Caisse'!$H$6:$H$34))</f>
        <v/>
      </c>
    </row>
    <row r="43" spans="13:16">
      <c r="O43" s="31" t="str">
        <f t="shared" si="2"/>
        <v/>
      </c>
      <c r="P43" s="27" t="str">
        <f>IF(N43="","",O43-SUMIF('J. Caisse'!$E$6:$E$34,N43,'J. Caisse'!$H$6:$H$34))</f>
        <v/>
      </c>
    </row>
    <row r="44" spans="13:16">
      <c r="O44" s="31" t="str">
        <f t="shared" si="2"/>
        <v/>
      </c>
      <c r="P44" s="27" t="str">
        <f>IF(N44="","",O44-SUMIF('J. Caisse'!$E$6:$E$34,N44,'J. Caisse'!$H$6:$H$34))</f>
        <v/>
      </c>
    </row>
    <row r="45" spans="13:16">
      <c r="O45" s="31" t="str">
        <f t="shared" si="2"/>
        <v/>
      </c>
      <c r="P45" s="27" t="str">
        <f>IF(N45="","",O45-SUMIF('J. Caisse'!$E$6:$E$34,N45,'J. Caisse'!$H$6:$H$34))</f>
        <v/>
      </c>
    </row>
    <row r="46" spans="13:16">
      <c r="O46" s="31" t="str">
        <f t="shared" si="2"/>
        <v/>
      </c>
      <c r="P46" s="27" t="str">
        <f>IF(N46="","",O46-SUMIF('J. Caisse'!$E$6:$E$34,N46,'J. Caisse'!$H$6:$H$34))</f>
        <v/>
      </c>
    </row>
    <row r="47" spans="13:16">
      <c r="O47" s="31" t="str">
        <f t="shared" si="2"/>
        <v/>
      </c>
      <c r="P47" s="27" t="str">
        <f>IF(N47="","",O47-SUMIF('J. Caisse'!$E$6:$E$34,N47,'J. Caisse'!$H$6:$H$34))</f>
        <v/>
      </c>
    </row>
    <row r="48" spans="13:16">
      <c r="O48" s="31" t="str">
        <f t="shared" si="2"/>
        <v/>
      </c>
      <c r="P48" s="27" t="str">
        <f>IF(N48="","",O48-SUMIF('J. Caisse'!$E$6:$E$34,N48,'J. Caisse'!$H$6:$H$34))</f>
        <v/>
      </c>
    </row>
    <row r="49" spans="15:16">
      <c r="O49" s="31" t="str">
        <f t="shared" si="2"/>
        <v/>
      </c>
      <c r="P49" s="27" t="str">
        <f>IF(N49="","",O49-SUMIF('J. Caisse'!$E$6:$E$34,N49,'J. Caisse'!$H$6:$H$34))</f>
        <v/>
      </c>
    </row>
    <row r="50" spans="15:16">
      <c r="O50" s="31" t="str">
        <f t="shared" si="2"/>
        <v/>
      </c>
      <c r="P50" s="27" t="str">
        <f>IF(N50="","",O50-SUMIF('J. Caisse'!$E$6:$E$34,N50,'J. Caisse'!$H$6:$H$34))</f>
        <v/>
      </c>
    </row>
    <row r="51" spans="15:16">
      <c r="O51" s="31" t="str">
        <f t="shared" si="2"/>
        <v/>
      </c>
      <c r="P51" s="27" t="str">
        <f>IF(N51="","",O51-SUMIF('J. Caisse'!$E$6:$E$34,N51,'J. Caisse'!$H$6:$H$34))</f>
        <v/>
      </c>
    </row>
    <row r="52" spans="15:16">
      <c r="O52" s="31" t="str">
        <f t="shared" si="2"/>
        <v/>
      </c>
      <c r="P52" s="27" t="str">
        <f>IF(N52="","",O52-SUMIF('J. Caisse'!$E$6:$E$34,N52,'J. Caisse'!$H$6:$H$34))</f>
        <v/>
      </c>
    </row>
    <row r="53" spans="15:16">
      <c r="O53" s="31" t="str">
        <f t="shared" si="2"/>
        <v/>
      </c>
      <c r="P53" s="27" t="str">
        <f>IF(N53="","",O53-SUMIF('J. Caisse'!$E$6:$E$34,N53,'J. Caisse'!$H$6:$H$34))</f>
        <v/>
      </c>
    </row>
    <row r="54" spans="15:16">
      <c r="O54" s="31" t="str">
        <f t="shared" si="2"/>
        <v/>
      </c>
      <c r="P54" s="27" t="str">
        <f>IF(N54="","",O54-SUMIF('J. Caisse'!$E$6:$E$34,N54,'J. Caisse'!$H$6:$H$34))</f>
        <v/>
      </c>
    </row>
    <row r="55" spans="15:16">
      <c r="O55" s="31" t="str">
        <f t="shared" si="2"/>
        <v/>
      </c>
      <c r="P55" s="27" t="str">
        <f>IF(N55="","",O55-SUMIF('J. Caisse'!$E$6:$E$34,N55,'J. Caisse'!$H$6:$H$34))</f>
        <v/>
      </c>
    </row>
    <row r="56" spans="15:16">
      <c r="O56" s="31" t="str">
        <f t="shared" si="2"/>
        <v/>
      </c>
      <c r="P56" s="27" t="str">
        <f>IF(N56="","",O56-SUMIF('J. Caisse'!$E$6:$E$34,N56,'J. Caisse'!$H$6:$H$34))</f>
        <v/>
      </c>
    </row>
    <row r="57" spans="15:16">
      <c r="O57" s="31" t="str">
        <f t="shared" si="2"/>
        <v/>
      </c>
      <c r="P57" s="27" t="str">
        <f>IF(N57="","",O57-SUMIF('J. Caisse'!$E$6:$E$34,N57,'J. Caisse'!$H$6:$H$34))</f>
        <v/>
      </c>
    </row>
    <row r="58" spans="15:16">
      <c r="O58" s="31" t="str">
        <f t="shared" si="2"/>
        <v/>
      </c>
      <c r="P58" s="27" t="str">
        <f>IF(N58="","",O58-SUMIF('J. Caisse'!$E$6:$E$34,N58,'J. Caisse'!$H$6:$H$34))</f>
        <v/>
      </c>
    </row>
    <row r="59" spans="15:16">
      <c r="O59" s="31" t="str">
        <f t="shared" si="2"/>
        <v/>
      </c>
      <c r="P59" s="27" t="str">
        <f>IF(N59="","",O59-SUMIF('J. Caisse'!$E$6:$E$34,N59,'J. Caisse'!$H$6:$H$34))</f>
        <v/>
      </c>
    </row>
    <row r="60" spans="15:16">
      <c r="O60" s="31" t="str">
        <f t="shared" ref="O60:O86" si="3">IF(N60="","",SUMIF(E60:E1054,N60,I60:I1054))</f>
        <v/>
      </c>
      <c r="P60" s="27" t="str">
        <f>IF(N60="","",O60-SUMIF('J. Caisse'!$E$6:$E$34,N60,'J. Caisse'!$H$6:$H$34))</f>
        <v/>
      </c>
    </row>
    <row r="61" spans="15:16">
      <c r="O61" s="31" t="str">
        <f t="shared" si="3"/>
        <v/>
      </c>
      <c r="P61" s="27" t="str">
        <f>IF(N61="","",O61-SUMIF('J. Caisse'!$E$6:$E$34,N61,'J. Caisse'!$H$6:$H$34))</f>
        <v/>
      </c>
    </row>
    <row r="62" spans="15:16">
      <c r="O62" s="31" t="str">
        <f t="shared" si="3"/>
        <v/>
      </c>
      <c r="P62" s="27" t="str">
        <f>IF(N62="","",O62-SUMIF('J. Caisse'!$E$6:$E$34,N62,'J. Caisse'!$H$6:$H$34))</f>
        <v/>
      </c>
    </row>
    <row r="63" spans="15:16">
      <c r="O63" s="31" t="str">
        <f t="shared" si="3"/>
        <v/>
      </c>
      <c r="P63" s="27" t="str">
        <f>IF(N63="","",O63-SUMIF('J. Caisse'!$E$6:$E$34,N63,'J. Caisse'!$H$6:$H$34))</f>
        <v/>
      </c>
    </row>
    <row r="64" spans="15:16">
      <c r="O64" s="31" t="str">
        <f t="shared" si="3"/>
        <v/>
      </c>
      <c r="P64" s="27" t="str">
        <f>IF(N64="","",O64-SUMIF('J. Caisse'!$E$6:$E$34,N64,'J. Caisse'!$H$6:$H$34))</f>
        <v/>
      </c>
    </row>
    <row r="65" spans="15:16">
      <c r="O65" s="31" t="str">
        <f t="shared" si="3"/>
        <v/>
      </c>
      <c r="P65" s="27" t="str">
        <f>IF(N65="","",O65-SUMIF('J. Caisse'!$E$6:$E$34,N65,'J. Caisse'!$H$6:$H$34))</f>
        <v/>
      </c>
    </row>
    <row r="66" spans="15:16">
      <c r="O66" s="31" t="str">
        <f t="shared" si="3"/>
        <v/>
      </c>
      <c r="P66" s="27" t="str">
        <f>IF(N66="","",O66-SUMIF('J. Caisse'!$E$6:$E$34,N66,'J. Caisse'!$H$6:$H$34))</f>
        <v/>
      </c>
    </row>
    <row r="67" spans="15:16">
      <c r="O67" s="31" t="str">
        <f t="shared" si="3"/>
        <v/>
      </c>
      <c r="P67" s="27" t="str">
        <f>IF(N67="","",O67-SUMIF('J. Caisse'!$E$6:$E$34,N67,'J. Caisse'!$H$6:$H$34))</f>
        <v/>
      </c>
    </row>
    <row r="68" spans="15:16">
      <c r="O68" s="31" t="str">
        <f t="shared" si="3"/>
        <v/>
      </c>
      <c r="P68" s="27" t="str">
        <f>IF(N68="","",O68-SUMIF('J. Caisse'!$E$6:$E$34,N68,'J. Caisse'!$H$6:$H$34))</f>
        <v/>
      </c>
    </row>
    <row r="69" spans="15:16">
      <c r="O69" s="31" t="str">
        <f t="shared" si="3"/>
        <v/>
      </c>
    </row>
    <row r="70" spans="15:16">
      <c r="O70" s="31" t="str">
        <f t="shared" si="3"/>
        <v/>
      </c>
    </row>
    <row r="71" spans="15:16">
      <c r="O71" s="31" t="str">
        <f t="shared" si="3"/>
        <v/>
      </c>
    </row>
    <row r="72" spans="15:16">
      <c r="O72" s="31" t="str">
        <f t="shared" si="3"/>
        <v/>
      </c>
    </row>
    <row r="73" spans="15:16">
      <c r="O73" s="31" t="str">
        <f t="shared" si="3"/>
        <v/>
      </c>
    </row>
    <row r="74" spans="15:16">
      <c r="O74" s="31" t="str">
        <f t="shared" si="3"/>
        <v/>
      </c>
    </row>
    <row r="75" spans="15:16">
      <c r="O75" s="31" t="str">
        <f t="shared" si="3"/>
        <v/>
      </c>
    </row>
    <row r="76" spans="15:16">
      <c r="O76" s="31" t="str">
        <f t="shared" si="3"/>
        <v/>
      </c>
    </row>
    <row r="77" spans="15:16">
      <c r="O77" s="31" t="str">
        <f t="shared" si="3"/>
        <v/>
      </c>
    </row>
    <row r="78" spans="15:16">
      <c r="O78" s="31" t="str">
        <f t="shared" si="3"/>
        <v/>
      </c>
    </row>
    <row r="79" spans="15:16">
      <c r="O79" s="31" t="str">
        <f t="shared" si="3"/>
        <v/>
      </c>
    </row>
    <row r="80" spans="15:16">
      <c r="O80" s="31" t="str">
        <f t="shared" si="3"/>
        <v/>
      </c>
    </row>
    <row r="81" spans="15:15">
      <c r="O81" s="31" t="str">
        <f t="shared" si="3"/>
        <v/>
      </c>
    </row>
    <row r="82" spans="15:15">
      <c r="O82" s="31" t="str">
        <f t="shared" si="3"/>
        <v/>
      </c>
    </row>
    <row r="83" spans="15:15">
      <c r="O83" s="31" t="str">
        <f t="shared" si="3"/>
        <v/>
      </c>
    </row>
    <row r="84" spans="15:15">
      <c r="O84" s="31" t="str">
        <f t="shared" si="3"/>
        <v/>
      </c>
    </row>
    <row r="85" spans="15:15">
      <c r="O85" s="31" t="str">
        <f t="shared" si="3"/>
        <v/>
      </c>
    </row>
    <row r="86" spans="15:15">
      <c r="O86" s="31" t="str">
        <f t="shared" si="3"/>
        <v/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AF100"/>
  <sheetViews>
    <sheetView tabSelected="1" zoomScaleNormal="60" zoomScaleSheetLayoutView="100" workbookViewId="0">
      <selection activeCell="L23" sqref="L23"/>
    </sheetView>
  </sheetViews>
  <sheetFormatPr baseColWidth="10" defaultColWidth="8.7265625" defaultRowHeight="14.5"/>
  <cols>
    <col min="2" max="2" width="13.26953125" style="1" bestFit="1" customWidth="1"/>
    <col min="3" max="3" width="31.90625" customWidth="1"/>
    <col min="4" max="5" width="9.90625" customWidth="1"/>
    <col min="6" max="6" width="9.453125" bestFit="1" customWidth="1"/>
    <col min="7" max="7" width="9.90625" bestFit="1" customWidth="1"/>
    <col min="8" max="8" width="9.453125" bestFit="1" customWidth="1"/>
    <col min="9" max="9" width="9.90625" bestFit="1" customWidth="1"/>
    <col min="12" max="12" width="22.08984375" customWidth="1"/>
    <col min="32" max="32" width="10.26953125" customWidth="1"/>
  </cols>
  <sheetData>
    <row r="1" spans="1:32">
      <c r="A1" t="s">
        <v>7</v>
      </c>
    </row>
    <row r="2" spans="1:32">
      <c r="L2" t="s">
        <v>66</v>
      </c>
      <c r="O2" s="39">
        <f ca="1">IFERROR(IF(INDEX(INDIRECT($L2),COLUMN(A:A))=0,"",INDEX(INDIRECT($L2),COLUMN(A:A))),"")</f>
        <v>605400</v>
      </c>
      <c r="P2" s="39">
        <f t="shared" ref="P2:AD2" ca="1" si="0">IFERROR(IF(INDEX(INDIRECT($L2),COLUMN(B:B))=0,"",INDEX(INDIRECT($L2),COLUMN(B:B))),"")</f>
        <v>605410</v>
      </c>
      <c r="Q2" s="39">
        <f t="shared" ca="1" si="0"/>
        <v>605420</v>
      </c>
      <c r="R2" s="39">
        <f t="shared" ca="1" si="0"/>
        <v>601500</v>
      </c>
      <c r="S2" s="39">
        <f t="shared" ca="1" si="0"/>
        <v>401100</v>
      </c>
      <c r="T2" s="39" t="str">
        <f t="shared" ca="1" si="0"/>
        <v/>
      </c>
      <c r="U2" s="39" t="str">
        <f t="shared" ca="1" si="0"/>
        <v/>
      </c>
      <c r="V2" s="39" t="str">
        <f t="shared" ca="1" si="0"/>
        <v/>
      </c>
      <c r="W2" s="39" t="str">
        <f t="shared" ca="1" si="0"/>
        <v/>
      </c>
      <c r="X2" s="39" t="str">
        <f t="shared" ca="1" si="0"/>
        <v/>
      </c>
      <c r="Y2" s="39" t="str">
        <f t="shared" ca="1" si="0"/>
        <v/>
      </c>
      <c r="Z2" s="39" t="str">
        <f t="shared" ca="1" si="0"/>
        <v/>
      </c>
      <c r="AA2" s="39" t="str">
        <f t="shared" ca="1" si="0"/>
        <v/>
      </c>
      <c r="AB2" s="39" t="str">
        <f t="shared" ca="1" si="0"/>
        <v/>
      </c>
      <c r="AC2" s="39" t="str">
        <f t="shared" ca="1" si="0"/>
        <v/>
      </c>
      <c r="AD2" s="39" t="str">
        <f t="shared" ca="1" si="0"/>
        <v/>
      </c>
      <c r="AF2" s="39">
        <f ca="1">IFERROR(SMALL(tablo, ROW(A1)),"")</f>
        <v>104200</v>
      </c>
    </row>
    <row r="3" spans="1:32">
      <c r="L3" t="s">
        <v>64</v>
      </c>
      <c r="O3" s="39">
        <f t="shared" ref="O3:O4" ca="1" si="1">IFERROR(IF(INDEX(INDIRECT($L3),COLUMN(A:A))=0,"",INDEX(INDIRECT($L3),COLUMN(A:A))),"")</f>
        <v>571100</v>
      </c>
      <c r="P3" s="39">
        <f t="shared" ref="P3:P4" ca="1" si="2">IFERROR(IF(INDEX(INDIRECT($L3),COLUMN(B:B))=0,"",INDEX(INDIRECT($L3),COLUMN(B:B))),"")</f>
        <v>104200</v>
      </c>
      <c r="Q3" s="39">
        <f t="shared" ref="Q3:Q4" ca="1" si="3">IFERROR(IF(INDEX(INDIRECT($L3),COLUMN(C:C))=0,"",INDEX(INDIRECT($L3),COLUMN(C:C))),"")</f>
        <v>401100</v>
      </c>
      <c r="R3" s="39">
        <f t="shared" ref="R3:R4" ca="1" si="4">IFERROR(IF(INDEX(INDIRECT($L3),COLUMN(D:D))=0,"",INDEX(INDIRECT($L3),COLUMN(D:D))),"")</f>
        <v>571100</v>
      </c>
      <c r="S3" s="39" t="str">
        <f t="shared" ref="S3:S4" ca="1" si="5">IFERROR(IF(INDEX(INDIRECT($L3),COLUMN(E:E))=0,"",INDEX(INDIRECT($L3),COLUMN(E:E))),"")</f>
        <v/>
      </c>
      <c r="T3" s="39" t="str">
        <f t="shared" ref="T3:T4" ca="1" si="6">IFERROR(IF(INDEX(INDIRECT($L3),COLUMN(F:F))=0,"",INDEX(INDIRECT($L3),COLUMN(F:F))),"")</f>
        <v/>
      </c>
      <c r="U3" s="39" t="str">
        <f t="shared" ref="U3:U4" ca="1" si="7">IFERROR(IF(INDEX(INDIRECT($L3),COLUMN(G:G))=0,"",INDEX(INDIRECT($L3),COLUMN(G:G))),"")</f>
        <v/>
      </c>
      <c r="V3" s="39" t="str">
        <f t="shared" ref="V3:V4" ca="1" si="8">IFERROR(IF(INDEX(INDIRECT($L3),COLUMN(H:H))=0,"",INDEX(INDIRECT($L3),COLUMN(H:H))),"")</f>
        <v/>
      </c>
      <c r="W3" s="39" t="str">
        <f t="shared" ref="W3:W4" ca="1" si="9">IFERROR(IF(INDEX(INDIRECT($L3),COLUMN(I:I))=0,"",INDEX(INDIRECT($L3),COLUMN(I:I))),"")</f>
        <v/>
      </c>
      <c r="X3" s="39" t="str">
        <f t="shared" ref="X3:X4" ca="1" si="10">IFERROR(IF(INDEX(INDIRECT($L3),COLUMN(J:J))=0,"",INDEX(INDIRECT($L3),COLUMN(J:J))),"")</f>
        <v/>
      </c>
      <c r="Y3" s="39" t="str">
        <f t="shared" ref="Y3:Y4" ca="1" si="11">IFERROR(IF(INDEX(INDIRECT($L3),COLUMN(K:K))=0,"",INDEX(INDIRECT($L3),COLUMN(K:K))),"")</f>
        <v/>
      </c>
      <c r="Z3" s="39" t="str">
        <f t="shared" ref="Z3:Z4" ca="1" si="12">IFERROR(IF(INDEX(INDIRECT($L3),COLUMN(L:L))=0,"",INDEX(INDIRECT($L3),COLUMN(L:L))),"")</f>
        <v/>
      </c>
      <c r="AA3" s="39" t="str">
        <f t="shared" ref="AA3:AA4" ca="1" si="13">IFERROR(IF(INDEX(INDIRECT($L3),COLUMN(M:M))=0,"",INDEX(INDIRECT($L3),COLUMN(M:M))),"")</f>
        <v/>
      </c>
      <c r="AB3" s="39" t="str">
        <f t="shared" ref="AB3:AB4" ca="1" si="14">IFERROR(IF(INDEX(INDIRECT($L3),COLUMN(N:N))=0,"",INDEX(INDIRECT($L3),COLUMN(N:N))),"")</f>
        <v/>
      </c>
      <c r="AC3" s="39" t="str">
        <f t="shared" ref="AC3:AC4" ca="1" si="15">IFERROR(IF(INDEX(INDIRECT($L3),COLUMN(O:O))=0,"",INDEX(INDIRECT($L3),COLUMN(O:O))),"")</f>
        <v/>
      </c>
      <c r="AD3" s="39" t="str">
        <f t="shared" ref="AD3:AD4" ca="1" si="16">IFERROR(IF(INDEX(INDIRECT($L3),COLUMN(P:P))=0,"",INDEX(INDIRECT($L3),COLUMN(P:P))),"")</f>
        <v/>
      </c>
      <c r="AF3" s="39">
        <f ca="1">IFERROR(SMALL(tablo, ROW(A2)),"")</f>
        <v>401100</v>
      </c>
    </row>
    <row r="4" spans="1:32">
      <c r="L4" t="s">
        <v>65</v>
      </c>
      <c r="O4" s="39">
        <f t="shared" ca="1" si="1"/>
        <v>411100</v>
      </c>
      <c r="P4" s="39">
        <f t="shared" ca="1" si="2"/>
        <v>702100</v>
      </c>
      <c r="Q4" s="39" t="str">
        <f t="shared" ca="1" si="3"/>
        <v/>
      </c>
      <c r="R4" s="39" t="str">
        <f t="shared" ca="1" si="4"/>
        <v/>
      </c>
      <c r="S4" s="39" t="str">
        <f t="shared" ca="1" si="5"/>
        <v/>
      </c>
      <c r="T4" s="39" t="str">
        <f t="shared" ca="1" si="6"/>
        <v/>
      </c>
      <c r="U4" s="39" t="str">
        <f t="shared" ca="1" si="7"/>
        <v/>
      </c>
      <c r="V4" s="39" t="str">
        <f t="shared" ca="1" si="8"/>
        <v/>
      </c>
      <c r="W4" s="39" t="str">
        <f t="shared" ca="1" si="9"/>
        <v/>
      </c>
      <c r="X4" s="39" t="str">
        <f t="shared" ca="1" si="10"/>
        <v/>
      </c>
      <c r="Y4" s="39" t="str">
        <f t="shared" ca="1" si="11"/>
        <v/>
      </c>
      <c r="Z4" s="39" t="str">
        <f t="shared" ca="1" si="12"/>
        <v/>
      </c>
      <c r="AA4" s="39" t="str">
        <f t="shared" ca="1" si="13"/>
        <v/>
      </c>
      <c r="AB4" s="39" t="str">
        <f t="shared" ca="1" si="14"/>
        <v/>
      </c>
      <c r="AC4" s="39" t="str">
        <f t="shared" ca="1" si="15"/>
        <v/>
      </c>
      <c r="AD4" s="39" t="str">
        <f t="shared" ca="1" si="16"/>
        <v/>
      </c>
      <c r="AF4" s="39">
        <f ca="1">IFERROR(SMALL(tablo, ROW(A3)),"")</f>
        <v>401100</v>
      </c>
    </row>
    <row r="5" spans="1:32">
      <c r="D5" s="38" t="s">
        <v>25</v>
      </c>
      <c r="E5" s="38"/>
      <c r="F5" s="38" t="s">
        <v>23</v>
      </c>
      <c r="G5" s="38"/>
      <c r="H5" s="38" t="s">
        <v>24</v>
      </c>
      <c r="I5" s="38"/>
      <c r="AF5" s="39">
        <f ca="1">IFERROR(SMALL(tablo, ROW(A4)),"")</f>
        <v>411100</v>
      </c>
    </row>
    <row r="6" spans="1:32" s="10" customFormat="1">
      <c r="A6" s="10" t="s">
        <v>0</v>
      </c>
      <c r="B6" s="2" t="s">
        <v>10</v>
      </c>
      <c r="C6" s="10" t="s">
        <v>11</v>
      </c>
      <c r="D6" s="10" t="s">
        <v>12</v>
      </c>
      <c r="E6" s="10" t="s">
        <v>13</v>
      </c>
      <c r="F6" s="10" t="s">
        <v>40</v>
      </c>
      <c r="G6" s="10" t="s">
        <v>41</v>
      </c>
      <c r="H6" s="10" t="s">
        <v>42</v>
      </c>
      <c r="I6" s="10" t="s">
        <v>43</v>
      </c>
      <c r="AF6" s="39">
        <f ca="1">IFERROR(SMALL(tablo, ROW(A5)),"")</f>
        <v>571100</v>
      </c>
    </row>
    <row r="7" spans="1:32">
      <c r="A7" s="1">
        <f ca="1">IF($B7="","",ROW()-6)</f>
        <v>1</v>
      </c>
      <c r="B7" s="40">
        <f t="array" aca="1" ref="B7" ca="1">IFERROR(INDEX(transpo, MATCH(0,COUNTIF(B$6:B6,transpo),0)),"")</f>
        <v>104200</v>
      </c>
      <c r="C7" s="39" t="str">
        <f ca="1">IF($B7="","",INDEX(Tableau2[#All],MATCH($B7,Tableau2[[#All],[Compte]],0),3))</f>
        <v>Cpte de l'exploitant-opé Courantes</v>
      </c>
      <c r="F7" s="72">
        <f ca="1">SUMPRODUCT(SUMIF(INDIRECT($L$2:$L$4),$B7,INDIRECT($L$7:$L$9)))</f>
        <v>0</v>
      </c>
      <c r="G7" s="72">
        <f ca="1">SUMPRODUCT(SUMIF(INDIRECT($L$2:$L$4),$B7,INDIRECT($L$11:$L$13)))</f>
        <v>1900</v>
      </c>
      <c r="L7" t="s">
        <v>67</v>
      </c>
      <c r="AF7" s="39">
        <f ca="1">IFERROR(SMALL(tablo, ROW(A6)),"")</f>
        <v>571100</v>
      </c>
    </row>
    <row r="8" spans="1:32">
      <c r="B8" s="40">
        <f t="array" aca="1" ref="B8" ca="1">IFERROR(INDEX(transpo, MATCH(0,COUNTIF(B$6:B7,transpo),0)),"")</f>
        <v>401100</v>
      </c>
      <c r="C8" s="39" t="str">
        <f ca="1">IF($B8="","",INDEX(Tableau2[#All],MATCH($B8,Tableau2[[#All],[Compte]],0),3))</f>
        <v>Fr. Dettes en Compte</v>
      </c>
      <c r="F8" s="72">
        <f t="shared" ref="F8:F40" ca="1" si="17">SUMPRODUCT(SUMIF(INDIRECT($L$2:$L$4),$B8,INDIRECT($L$7:$L$9)))</f>
        <v>1900</v>
      </c>
      <c r="G8" s="72">
        <f t="shared" ref="G8:G40" ca="1" si="18">SUMPRODUCT(SUMIF(INDIRECT($L$2:$L$4),$B8,INDIRECT($L$11:$L$13)))</f>
        <v>1900</v>
      </c>
      <c r="L8" t="s">
        <v>68</v>
      </c>
      <c r="AF8" s="39">
        <f ca="1">IFERROR(SMALL(tablo, ROW(A7)),"")</f>
        <v>601500</v>
      </c>
    </row>
    <row r="9" spans="1:32">
      <c r="B9" s="40">
        <f t="array" aca="1" ref="B9" ca="1">IFERROR(INDEX(transpo, MATCH(0,COUNTIF(B$6:B8,transpo),0)),"")</f>
        <v>411100</v>
      </c>
      <c r="C9" s="39" t="str">
        <f ca="1">IF($B9="","",INDEX(Tableau2[#All],MATCH($B9,Tableau2[[#All],[Compte]],0),3))</f>
        <v>Clts &amp; Cptes Rattaché</v>
      </c>
      <c r="F9" s="72">
        <f t="shared" ca="1" si="17"/>
        <v>65000</v>
      </c>
      <c r="G9" s="72">
        <f t="shared" ca="1" si="18"/>
        <v>0</v>
      </c>
      <c r="L9" t="s">
        <v>69</v>
      </c>
      <c r="AF9" s="39">
        <f ca="1">IFERROR(SMALL(tablo, ROW(A8)),"")</f>
        <v>605400</v>
      </c>
    </row>
    <row r="10" spans="1:32">
      <c r="B10" s="40">
        <f t="array" aca="1" ref="B10" ca="1">IFERROR(INDEX(transpo, MATCH(0,COUNTIF(B$6:B9,transpo),0)),"")</f>
        <v>571100</v>
      </c>
      <c r="C10" s="39" t="str">
        <f ca="1">IF($B10="","",INDEX(Tableau2[#All],MATCH($B10,Tableau2[[#All],[Compte]],0),3))</f>
        <v xml:space="preserve">Caisse </v>
      </c>
      <c r="F10" s="72">
        <f t="shared" ca="1" si="17"/>
        <v>1900</v>
      </c>
      <c r="G10" s="72">
        <f t="shared" ca="1" si="18"/>
        <v>1900</v>
      </c>
      <c r="AF10" s="39">
        <f ca="1">IFERROR(SMALL(tablo, ROW(A9)),"")</f>
        <v>605410</v>
      </c>
    </row>
    <row r="11" spans="1:32">
      <c r="B11" s="40">
        <f t="array" aca="1" ref="B11" ca="1">IFERROR(INDEX(transpo, MATCH(0,COUNTIF(B$6:B10,transpo),0)),"")</f>
        <v>601500</v>
      </c>
      <c r="C11" s="39" t="str">
        <f ca="1">IF($B11="","",INDEX(Tableau2[#All],MATCH($B11,Tableau2[[#All],[Compte]],0),3))</f>
        <v>Frais de transport</v>
      </c>
      <c r="F11" s="72">
        <f t="shared" ca="1" si="17"/>
        <v>400</v>
      </c>
      <c r="G11" s="72">
        <f t="shared" ca="1" si="18"/>
        <v>0</v>
      </c>
      <c r="L11" t="s">
        <v>70</v>
      </c>
      <c r="AF11" s="39">
        <f ca="1">IFERROR(SMALL(tablo, ROW(A10)),"")</f>
        <v>605420</v>
      </c>
    </row>
    <row r="12" spans="1:32">
      <c r="B12" s="40">
        <f t="array" aca="1" ref="B12" ca="1">IFERROR(INDEX(transpo, MATCH(0,COUNTIF(B$6:B11,transpo),0)),"")</f>
        <v>605400</v>
      </c>
      <c r="C12" s="39" t="str">
        <f ca="1">IF($B12="","",INDEX(Tableau2[#All],MATCH($B12,Tableau2[[#All],[Compte]],0),3))</f>
        <v>Engrais</v>
      </c>
      <c r="F12" s="72">
        <f t="shared" ca="1" si="17"/>
        <v>500</v>
      </c>
      <c r="G12" s="72">
        <f t="shared" ca="1" si="18"/>
        <v>0</v>
      </c>
      <c r="L12" t="s">
        <v>71</v>
      </c>
      <c r="AF12" s="39">
        <f ca="1">IFERROR(SMALL(tablo, ROW(A11)),"")</f>
        <v>702100</v>
      </c>
    </row>
    <row r="13" spans="1:32">
      <c r="B13" s="40">
        <f t="array" aca="1" ref="B13" ca="1">IFERROR(INDEX(transpo, MATCH(0,COUNTIF(B$6:B12,transpo),0)),"")</f>
        <v>605410</v>
      </c>
      <c r="C13" s="39" t="str">
        <f ca="1">IF($B13="","",INDEX(Tableau2[#All],MATCH($B13,Tableau2[[#All],[Compte]],0),3))</f>
        <v>Insecticide</v>
      </c>
      <c r="F13" s="72">
        <f t="shared" ca="1" si="17"/>
        <v>500</v>
      </c>
      <c r="G13" s="72">
        <f t="shared" ca="1" si="18"/>
        <v>0</v>
      </c>
      <c r="L13" t="s">
        <v>72</v>
      </c>
      <c r="AF13" s="39" t="str">
        <f ca="1">IFERROR(SMALL(tablo, ROW(A12)),"")</f>
        <v/>
      </c>
    </row>
    <row r="14" spans="1:32">
      <c r="B14" s="40">
        <f t="array" aca="1" ref="B14" ca="1">IFERROR(INDEX(transpo, MATCH(0,COUNTIF(B$6:B13,transpo),0)),"")</f>
        <v>605420</v>
      </c>
      <c r="C14" s="39" t="str">
        <f ca="1">IF($B14="","",INDEX(Tableau2[#All],MATCH($B14,Tableau2[[#All],[Compte]],0),3))</f>
        <v>Fongicide</v>
      </c>
      <c r="F14" s="72">
        <f t="shared" ca="1" si="17"/>
        <v>500</v>
      </c>
      <c r="G14" s="72">
        <f t="shared" ca="1" si="18"/>
        <v>0</v>
      </c>
      <c r="AF14" s="39" t="str">
        <f ca="1">IFERROR(SMALL(tablo, ROW(A13)),"")</f>
        <v/>
      </c>
    </row>
    <row r="15" spans="1:32">
      <c r="B15" s="40">
        <f t="array" aca="1" ref="B15" ca="1">IFERROR(INDEX(transpo, MATCH(0,COUNTIF(B$6:B14,transpo),0)),"")</f>
        <v>702100</v>
      </c>
      <c r="C15" s="39" t="str">
        <f ca="1">IF($B15="","",INDEX(Tableau2[#All],MATCH($B15,Tableau2[[#All],[Compte]],0),3))</f>
        <v>Ventes Tomates</v>
      </c>
      <c r="F15" s="72">
        <f t="shared" ca="1" si="17"/>
        <v>0</v>
      </c>
      <c r="G15" s="72">
        <f t="shared" ca="1" si="18"/>
        <v>65000</v>
      </c>
      <c r="AF15" s="39" t="str">
        <f ca="1">IFERROR(SMALL(tablo, ROW(A14)),"")</f>
        <v/>
      </c>
    </row>
    <row r="16" spans="1:32">
      <c r="B16" s="40" t="str">
        <f t="array" aca="1" ref="B16" ca="1">IFERROR(INDEX(transpo, MATCH(0,COUNTIF(B$6:B15,transpo),0)),"")</f>
        <v/>
      </c>
      <c r="C16" s="39" t="str">
        <f ca="1">IF($B16="","",INDEX(Tableau2[#All],MATCH($B16,Tableau2[[#All],[Compte]],0),3))</f>
        <v/>
      </c>
      <c r="F16" s="72">
        <f t="shared" ca="1" si="17"/>
        <v>0</v>
      </c>
      <c r="G16" s="72">
        <f t="shared" ca="1" si="18"/>
        <v>0</v>
      </c>
      <c r="AF16" s="39" t="str">
        <f ca="1">IFERROR(SMALL(tablo, ROW(A15)),"")</f>
        <v/>
      </c>
    </row>
    <row r="17" spans="2:32">
      <c r="B17" s="40" t="str">
        <f t="array" aca="1" ref="B17" ca="1">IFERROR(INDEX(transpo, MATCH(0,COUNTIF(B$6:B16,transpo),0)),"")</f>
        <v/>
      </c>
      <c r="C17" s="39" t="str">
        <f ca="1">IF($B17="","",INDEX(Tableau2[#All],MATCH($B17,Tableau2[[#All],[Compte]],0),3))</f>
        <v/>
      </c>
      <c r="F17" s="72">
        <f t="shared" ca="1" si="17"/>
        <v>0</v>
      </c>
      <c r="G17" s="72">
        <f t="shared" ca="1" si="18"/>
        <v>0</v>
      </c>
      <c r="AF17" s="39" t="str">
        <f ca="1">IFERROR(SMALL(tablo, ROW(A16)),"")</f>
        <v/>
      </c>
    </row>
    <row r="18" spans="2:32">
      <c r="B18" s="40" t="str">
        <f t="array" aca="1" ref="B18" ca="1">IFERROR(INDEX(transpo, MATCH(0,COUNTIF(B$6:B17,transpo),0)),"")</f>
        <v/>
      </c>
      <c r="C18" s="39" t="str">
        <f ca="1">IF($B18="","",INDEX(Tableau2[#All],MATCH($B18,Tableau2[[#All],[Compte]],0),3))</f>
        <v/>
      </c>
      <c r="F18" s="72">
        <f t="shared" ca="1" si="17"/>
        <v>0</v>
      </c>
      <c r="G18" s="72">
        <f t="shared" ca="1" si="18"/>
        <v>0</v>
      </c>
      <c r="AF18" s="39" t="str">
        <f ca="1">IFERROR(SMALL(tablo, ROW(A17)),"")</f>
        <v/>
      </c>
    </row>
    <row r="19" spans="2:32">
      <c r="B19" s="40" t="str">
        <f t="array" aca="1" ref="B19" ca="1">IFERROR(INDEX(transpo, MATCH(0,COUNTIF(B$6:B18,transpo),0)),"")</f>
        <v/>
      </c>
      <c r="C19" s="39" t="str">
        <f ca="1">IF($B19="","",INDEX(Tableau2[#All],MATCH($B19,Tableau2[[#All],[Compte]],0),3))</f>
        <v/>
      </c>
      <c r="F19" s="72">
        <f t="shared" ca="1" si="17"/>
        <v>0</v>
      </c>
      <c r="G19" s="72">
        <f t="shared" ca="1" si="18"/>
        <v>0</v>
      </c>
      <c r="AF19" s="39" t="str">
        <f ca="1">IFERROR(SMALL(tablo, ROW(A18)),"")</f>
        <v/>
      </c>
    </row>
    <row r="20" spans="2:32">
      <c r="B20" s="40" t="str">
        <f t="array" aca="1" ref="B20" ca="1">IFERROR(INDEX(transpo, MATCH(0,COUNTIF(B$6:B19,transpo),0)),"")</f>
        <v/>
      </c>
      <c r="C20" s="39" t="str">
        <f ca="1">IF($B20="","",INDEX(Tableau2[#All],MATCH($B20,Tableau2[[#All],[Compte]],0),3))</f>
        <v/>
      </c>
      <c r="F20" s="72">
        <f t="shared" ca="1" si="17"/>
        <v>0</v>
      </c>
      <c r="G20" s="72">
        <f t="shared" ca="1" si="18"/>
        <v>0</v>
      </c>
      <c r="AF20" s="39" t="str">
        <f ca="1">IFERROR(SMALL(tablo, ROW(A19)),"")</f>
        <v/>
      </c>
    </row>
    <row r="21" spans="2:32">
      <c r="B21" s="40" t="str">
        <f t="array" aca="1" ref="B21" ca="1">IFERROR(INDEX(transpo, MATCH(0,COUNTIF(B$6:B20,transpo),0)),"")</f>
        <v/>
      </c>
      <c r="C21" s="39" t="str">
        <f ca="1">IF($B21="","",INDEX(Tableau2[#All],MATCH($B21,Tableau2[[#All],[Compte]],0),3))</f>
        <v/>
      </c>
      <c r="F21" s="72">
        <f t="shared" ca="1" si="17"/>
        <v>0</v>
      </c>
      <c r="G21" s="72">
        <f t="shared" ca="1" si="18"/>
        <v>0</v>
      </c>
      <c r="AF21" s="39" t="str">
        <f ca="1">IFERROR(SMALL(tablo, ROW(A20)),"")</f>
        <v/>
      </c>
    </row>
    <row r="22" spans="2:32">
      <c r="B22" s="40" t="str">
        <f t="array" aca="1" ref="B22" ca="1">IFERROR(INDEX(transpo, MATCH(0,COUNTIF(B$6:B21,transpo),0)),"")</f>
        <v/>
      </c>
      <c r="C22" s="39" t="str">
        <f ca="1">IF($B22="","",INDEX(Tableau2[#All],MATCH($B22,Tableau2[[#All],[Compte]],0),3))</f>
        <v/>
      </c>
      <c r="F22" s="72">
        <f t="shared" ca="1" si="17"/>
        <v>0</v>
      </c>
      <c r="G22" s="72">
        <f t="shared" ca="1" si="18"/>
        <v>0</v>
      </c>
      <c r="AF22" s="39" t="str">
        <f ca="1">IFERROR(SMALL(tablo, ROW(A21)),"")</f>
        <v/>
      </c>
    </row>
    <row r="23" spans="2:32">
      <c r="B23" s="40" t="str">
        <f t="array" aca="1" ref="B23" ca="1">IFERROR(INDEX(transpo, MATCH(0,COUNTIF(B$6:B22,transpo),0)),"")</f>
        <v/>
      </c>
      <c r="C23" s="39" t="str">
        <f ca="1">IF($B23="","",INDEX(Tableau2[#All],MATCH($B23,Tableau2[[#All],[Compte]],0),3))</f>
        <v/>
      </c>
      <c r="F23" s="72">
        <f t="shared" ca="1" si="17"/>
        <v>0</v>
      </c>
      <c r="G23" s="72">
        <f t="shared" ca="1" si="18"/>
        <v>0</v>
      </c>
      <c r="AF23" s="39" t="str">
        <f ca="1">IFERROR(SMALL(tablo, ROW(A22)),"")</f>
        <v/>
      </c>
    </row>
    <row r="24" spans="2:32">
      <c r="B24" s="40" t="str">
        <f t="array" aca="1" ref="B24" ca="1">IFERROR(INDEX(transpo, MATCH(0,COUNTIF(B$6:B23,transpo),0)),"")</f>
        <v/>
      </c>
      <c r="C24" s="39" t="str">
        <f ca="1">IF($B24="","",INDEX(Tableau2[#All],MATCH($B24,Tableau2[[#All],[Compte]],0),3))</f>
        <v/>
      </c>
      <c r="F24" s="72">
        <f t="shared" ca="1" si="17"/>
        <v>0</v>
      </c>
      <c r="G24" s="72">
        <f t="shared" ca="1" si="18"/>
        <v>0</v>
      </c>
      <c r="AF24" s="39" t="str">
        <f ca="1">IFERROR(SMALL(tablo, ROW(A23)),"")</f>
        <v/>
      </c>
    </row>
    <row r="25" spans="2:32">
      <c r="B25" s="40" t="str">
        <f t="array" aca="1" ref="B25" ca="1">IFERROR(INDEX(transpo, MATCH(0,COUNTIF(B$6:B24,transpo),0)),"")</f>
        <v/>
      </c>
      <c r="C25" s="39" t="str">
        <f ca="1">IF($B25="","",INDEX(Tableau2[#All],MATCH($B25,Tableau2[[#All],[Compte]],0),3))</f>
        <v/>
      </c>
      <c r="F25" s="72">
        <f t="shared" ca="1" si="17"/>
        <v>0</v>
      </c>
      <c r="G25" s="72">
        <f t="shared" ca="1" si="18"/>
        <v>0</v>
      </c>
      <c r="AF25" s="39" t="str">
        <f ca="1">IFERROR(SMALL(tablo, ROW(A24)),"")</f>
        <v/>
      </c>
    </row>
    <row r="26" spans="2:32">
      <c r="B26" s="40" t="str">
        <f t="array" aca="1" ref="B26" ca="1">IFERROR(INDEX(transpo, MATCH(0,COUNTIF(B$6:B25,transpo),0)),"")</f>
        <v/>
      </c>
      <c r="C26" s="39" t="str">
        <f ca="1">IF($B26="","",INDEX(Tableau2[#All],MATCH($B26,Tableau2[[#All],[Compte]],0),3))</f>
        <v/>
      </c>
      <c r="F26" s="72">
        <f t="shared" ca="1" si="17"/>
        <v>0</v>
      </c>
      <c r="G26" s="72">
        <f t="shared" ca="1" si="18"/>
        <v>0</v>
      </c>
      <c r="AF26" s="39" t="str">
        <f ca="1">IFERROR(SMALL(tablo, ROW(A25)),"")</f>
        <v/>
      </c>
    </row>
    <row r="27" spans="2:32">
      <c r="B27" s="40" t="str">
        <f t="array" aca="1" ref="B27" ca="1">IFERROR(INDEX(transpo, MATCH(0,COUNTIF(B$6:B26,transpo),0)),"")</f>
        <v/>
      </c>
      <c r="C27" s="39" t="str">
        <f ca="1">IF($B27="","",INDEX(Tableau2[#All],MATCH($B27,Tableau2[[#All],[Compte]],0),3))</f>
        <v/>
      </c>
      <c r="F27" s="72">
        <f t="shared" ca="1" si="17"/>
        <v>0</v>
      </c>
      <c r="G27" s="72">
        <f t="shared" ca="1" si="18"/>
        <v>0</v>
      </c>
      <c r="AF27" s="39" t="str">
        <f ca="1">IFERROR(SMALL(tablo, ROW(A26)),"")</f>
        <v/>
      </c>
    </row>
    <row r="28" spans="2:32">
      <c r="B28" s="40" t="str">
        <f t="array" aca="1" ref="B28" ca="1">IFERROR(INDEX(transpo, MATCH(0,COUNTIF(B$6:B27,transpo),0)),"")</f>
        <v/>
      </c>
      <c r="C28" s="39" t="str">
        <f ca="1">IF($B28="","",INDEX(Tableau2[#All],MATCH($B28,Tableau2[[#All],[Compte]],0),3))</f>
        <v/>
      </c>
      <c r="F28" s="72">
        <f t="shared" ca="1" si="17"/>
        <v>0</v>
      </c>
      <c r="G28" s="72">
        <f t="shared" ca="1" si="18"/>
        <v>0</v>
      </c>
      <c r="AF28" s="39" t="str">
        <f ca="1">IFERROR(SMALL(tablo, ROW(A27)),"")</f>
        <v/>
      </c>
    </row>
    <row r="29" spans="2:32">
      <c r="B29" s="40" t="str">
        <f t="array" aca="1" ref="B29" ca="1">IFERROR(INDEX(transpo, MATCH(0,COUNTIF(B$6:B28,transpo),0)),"")</f>
        <v/>
      </c>
      <c r="C29" s="39" t="str">
        <f ca="1">IF($B29="","",INDEX(Tableau2[#All],MATCH($B29,Tableau2[[#All],[Compte]],0),3))</f>
        <v/>
      </c>
      <c r="F29" s="72">
        <f t="shared" ca="1" si="17"/>
        <v>0</v>
      </c>
      <c r="G29" s="72">
        <f t="shared" ca="1" si="18"/>
        <v>0</v>
      </c>
      <c r="AF29" s="39" t="str">
        <f ca="1">IFERROR(SMALL(tablo, ROW(A28)),"")</f>
        <v/>
      </c>
    </row>
    <row r="30" spans="2:32">
      <c r="B30" s="40" t="str">
        <f t="array" aca="1" ref="B30" ca="1">IFERROR(INDEX(transpo, MATCH(0,COUNTIF(B$6:B29,transpo),0)),"")</f>
        <v/>
      </c>
      <c r="C30" s="39" t="str">
        <f ca="1">IF($B30="","",INDEX(Tableau2[#All],MATCH($B30,Tableau2[[#All],[Compte]],0),3))</f>
        <v/>
      </c>
      <c r="F30" s="72">
        <f t="shared" ca="1" si="17"/>
        <v>0</v>
      </c>
      <c r="G30" s="72">
        <f t="shared" ca="1" si="18"/>
        <v>0</v>
      </c>
      <c r="AF30" s="39" t="str">
        <f ca="1">IFERROR(SMALL(tablo, ROW(A29)),"")</f>
        <v/>
      </c>
    </row>
    <row r="31" spans="2:32">
      <c r="B31" s="40" t="str">
        <f t="array" aca="1" ref="B31" ca="1">IFERROR(INDEX(transpo, MATCH(0,COUNTIF(B$6:B30,transpo),0)),"")</f>
        <v/>
      </c>
      <c r="C31" s="39" t="str">
        <f ca="1">IF($B31="","",INDEX(Tableau2[#All],MATCH($B31,Tableau2[[#All],[Compte]],0),3))</f>
        <v/>
      </c>
      <c r="F31" s="72">
        <f t="shared" ca="1" si="17"/>
        <v>0</v>
      </c>
      <c r="G31" s="72">
        <f t="shared" ca="1" si="18"/>
        <v>0</v>
      </c>
      <c r="AF31" s="39" t="str">
        <f ca="1">IFERROR(SMALL(tablo, ROW(A30)),"")</f>
        <v/>
      </c>
    </row>
    <row r="32" spans="2:32">
      <c r="B32" s="40" t="str">
        <f t="array" aca="1" ref="B32" ca="1">IFERROR(INDEX(transpo, MATCH(0,COUNTIF(B$6:B31,transpo),0)),"")</f>
        <v/>
      </c>
      <c r="C32" s="39" t="str">
        <f ca="1">IF($B32="","",INDEX(Tableau2[#All],MATCH($B32,Tableau2[[#All],[Compte]],0),3))</f>
        <v/>
      </c>
      <c r="F32" s="72">
        <f t="shared" ca="1" si="17"/>
        <v>0</v>
      </c>
      <c r="G32" s="72">
        <f t="shared" ca="1" si="18"/>
        <v>0</v>
      </c>
      <c r="AF32" s="39" t="str">
        <f ca="1">IFERROR(SMALL(tablo, ROW(A31)),"")</f>
        <v/>
      </c>
    </row>
    <row r="33" spans="2:32">
      <c r="B33" s="40" t="str">
        <f t="array" aca="1" ref="B33" ca="1">IFERROR(INDEX(transpo, MATCH(0,COUNTIF(B$6:B32,transpo),0)),"")</f>
        <v/>
      </c>
      <c r="C33" s="39" t="str">
        <f ca="1">IF($B33="","",INDEX(Tableau2[#All],MATCH($B33,Tableau2[[#All],[Compte]],0),3))</f>
        <v/>
      </c>
      <c r="F33" s="72">
        <f t="shared" ca="1" si="17"/>
        <v>0</v>
      </c>
      <c r="G33" s="72">
        <f t="shared" ca="1" si="18"/>
        <v>0</v>
      </c>
      <c r="AF33" s="39" t="str">
        <f ca="1">IFERROR(SMALL(tablo, ROW(A32)),"")</f>
        <v/>
      </c>
    </row>
    <row r="34" spans="2:32">
      <c r="B34" s="40" t="str">
        <f t="array" aca="1" ref="B34" ca="1">IFERROR(INDEX(transpo, MATCH(0,COUNTIF(B$6:B33,transpo),0)),"")</f>
        <v/>
      </c>
      <c r="C34" s="39" t="str">
        <f ca="1">IF($B34="","",INDEX(Tableau2[#All],MATCH($B34,Tableau2[[#All],[Compte]],0),3))</f>
        <v/>
      </c>
      <c r="F34" s="72">
        <f t="shared" ca="1" si="17"/>
        <v>0</v>
      </c>
      <c r="G34" s="72">
        <f t="shared" ca="1" si="18"/>
        <v>0</v>
      </c>
      <c r="AF34" s="39" t="str">
        <f ca="1">IFERROR(SMALL(tablo, ROW(A33)),"")</f>
        <v/>
      </c>
    </row>
    <row r="35" spans="2:32">
      <c r="B35" s="40" t="str">
        <f t="array" aca="1" ref="B35" ca="1">IFERROR(INDEX(transpo, MATCH(0,COUNTIF(B$6:B34,transpo),0)),"")</f>
        <v/>
      </c>
      <c r="C35" s="39" t="str">
        <f ca="1">IF($B35="","",INDEX(Tableau2[#All],MATCH($B35,Tableau2[[#All],[Compte]],0),3))</f>
        <v/>
      </c>
      <c r="F35" s="72">
        <f t="shared" ca="1" si="17"/>
        <v>0</v>
      </c>
      <c r="G35" s="72">
        <f t="shared" ca="1" si="18"/>
        <v>0</v>
      </c>
      <c r="AF35" s="39" t="str">
        <f ca="1">IFERROR(SMALL(tablo, ROW(A34)),"")</f>
        <v/>
      </c>
    </row>
    <row r="36" spans="2:32">
      <c r="B36" s="40" t="str">
        <f t="array" aca="1" ref="B36" ca="1">IFERROR(INDEX(transpo, MATCH(0,COUNTIF(B$6:B35,transpo),0)),"")</f>
        <v/>
      </c>
      <c r="C36" s="39" t="str">
        <f ca="1">IF($B36="","",INDEX(Tableau2[#All],MATCH($B36,Tableau2[[#All],[Compte]],0),3))</f>
        <v/>
      </c>
      <c r="F36" s="72">
        <f t="shared" ca="1" si="17"/>
        <v>0</v>
      </c>
      <c r="G36" s="72">
        <f t="shared" ca="1" si="18"/>
        <v>0</v>
      </c>
      <c r="AF36" s="39" t="str">
        <f ca="1">IFERROR(SMALL(tablo, ROW(A35)),"")</f>
        <v/>
      </c>
    </row>
    <row r="37" spans="2:32">
      <c r="B37" s="40" t="str">
        <f t="array" aca="1" ref="B37" ca="1">IFERROR(INDEX(transpo, MATCH(0,COUNTIF(B$6:B36,transpo),0)),"")</f>
        <v/>
      </c>
      <c r="C37" s="39" t="str">
        <f ca="1">IF($B37="","",INDEX(Tableau2[#All],MATCH($B37,Tableau2[[#All],[Compte]],0),3))</f>
        <v/>
      </c>
      <c r="F37" s="72">
        <f t="shared" ca="1" si="17"/>
        <v>0</v>
      </c>
      <c r="G37" s="72">
        <f t="shared" ca="1" si="18"/>
        <v>0</v>
      </c>
      <c r="AF37" s="39" t="str">
        <f ca="1">IFERROR(SMALL(tablo, ROW(A36)),"")</f>
        <v/>
      </c>
    </row>
    <row r="38" spans="2:32">
      <c r="B38" s="40" t="str">
        <f t="array" aca="1" ref="B38" ca="1">IFERROR(INDEX(transpo, MATCH(0,COUNTIF(B$6:B37,transpo),0)),"")</f>
        <v/>
      </c>
      <c r="C38" s="39" t="str">
        <f ca="1">IF($B38="","",INDEX(Tableau2[#All],MATCH($B38,Tableau2[[#All],[Compte]],0),3))</f>
        <v/>
      </c>
      <c r="F38" s="72">
        <f t="shared" ca="1" si="17"/>
        <v>0</v>
      </c>
      <c r="G38" s="72">
        <f t="shared" ca="1" si="18"/>
        <v>0</v>
      </c>
      <c r="AF38" s="39" t="str">
        <f ca="1">IFERROR(SMALL(tablo, ROW(A37)),"")</f>
        <v/>
      </c>
    </row>
    <row r="39" spans="2:32">
      <c r="B39" s="40" t="str">
        <f t="array" aca="1" ref="B39" ca="1">IFERROR(INDEX(transpo, MATCH(0,COUNTIF(B$6:B38,transpo),0)),"")</f>
        <v/>
      </c>
      <c r="C39" s="39" t="str">
        <f ca="1">IF($B39="","",INDEX(Tableau2[#All],MATCH($B39,Tableau2[[#All],[Compte]],0),3))</f>
        <v/>
      </c>
      <c r="F39" s="72">
        <f t="shared" ca="1" si="17"/>
        <v>0</v>
      </c>
      <c r="G39" s="72">
        <f t="shared" ca="1" si="18"/>
        <v>0</v>
      </c>
      <c r="AF39" s="39" t="str">
        <f ca="1">IFERROR(SMALL(tablo, ROW(A38)),"")</f>
        <v/>
      </c>
    </row>
    <row r="40" spans="2:32">
      <c r="B40" s="40" t="str">
        <f t="array" aca="1" ref="B40" ca="1">IFERROR(INDEX(transpo, MATCH(0,COUNTIF(B$6:B39,transpo),0)),"")</f>
        <v/>
      </c>
      <c r="C40" s="39" t="str">
        <f ca="1">IF($B40="","",INDEX(Tableau2[#All],MATCH($B40,Tableau2[[#All],[Compte]],0),3))</f>
        <v/>
      </c>
      <c r="F40" s="72">
        <f t="shared" ca="1" si="17"/>
        <v>0</v>
      </c>
      <c r="G40" s="72">
        <f t="shared" ca="1" si="18"/>
        <v>0</v>
      </c>
      <c r="AF40" s="39" t="str">
        <f ca="1">IFERROR(SMALL(tablo, ROW(A39)),"")</f>
        <v/>
      </c>
    </row>
    <row r="41" spans="2:32">
      <c r="AF41" s="39" t="str">
        <f ca="1">IFERROR(SMALL(tablo, ROW(A40)),"")</f>
        <v/>
      </c>
    </row>
    <row r="42" spans="2:32">
      <c r="AF42" s="39" t="str">
        <f ca="1">IFERROR(SMALL(tablo, ROW(A41)),"")</f>
        <v/>
      </c>
    </row>
    <row r="43" spans="2:32">
      <c r="AF43" s="39" t="str">
        <f ca="1">IFERROR(SMALL(tablo, ROW(A42)),"")</f>
        <v/>
      </c>
    </row>
    <row r="44" spans="2:32">
      <c r="AF44" s="39" t="str">
        <f ca="1">IFERROR(SMALL(tablo, ROW(A43)),"")</f>
        <v/>
      </c>
    </row>
    <row r="45" spans="2:32">
      <c r="AF45" s="39" t="str">
        <f ca="1">IFERROR(SMALL(tablo, ROW(A44)),"")</f>
        <v/>
      </c>
    </row>
    <row r="46" spans="2:32">
      <c r="AF46" s="39" t="str">
        <f ca="1">IFERROR(SMALL(tablo, ROW(A45)),"")</f>
        <v/>
      </c>
    </row>
    <row r="47" spans="2:32">
      <c r="AF47" s="39" t="str">
        <f ca="1">IFERROR(SMALL(tablo, ROW(A46)),"")</f>
        <v/>
      </c>
    </row>
    <row r="48" spans="2:32">
      <c r="AF48" s="39" t="str">
        <f ca="1">IFERROR(SMALL(tablo, ROW(A47)),"")</f>
        <v/>
      </c>
    </row>
    <row r="49" spans="32:32">
      <c r="AF49" s="39" t="str">
        <f ca="1">IFERROR(SMALL(tablo, ROW(A48)),"")</f>
        <v/>
      </c>
    </row>
    <row r="50" spans="32:32">
      <c r="AF50" s="39" t="str">
        <f ca="1">IFERROR(SMALL(tablo, ROW(A49)),"")</f>
        <v/>
      </c>
    </row>
    <row r="51" spans="32:32">
      <c r="AF51" s="39" t="str">
        <f ca="1">IFERROR(SMALL(tablo, ROW(A50)),"")</f>
        <v/>
      </c>
    </row>
    <row r="52" spans="32:32">
      <c r="AF52" s="39" t="str">
        <f ca="1">IFERROR(SMALL(tablo, ROW(A51)),"")</f>
        <v/>
      </c>
    </row>
    <row r="53" spans="32:32">
      <c r="AF53" s="39" t="str">
        <f ca="1">IFERROR(SMALL(tablo, ROW(A52)),"")</f>
        <v/>
      </c>
    </row>
    <row r="54" spans="32:32">
      <c r="AF54" s="39" t="str">
        <f ca="1">IFERROR(SMALL(tablo, ROW(A53)),"")</f>
        <v/>
      </c>
    </row>
    <row r="55" spans="32:32">
      <c r="AF55" s="39" t="str">
        <f ca="1">IFERROR(SMALL(tablo, ROW(A54)),"")</f>
        <v/>
      </c>
    </row>
    <row r="56" spans="32:32">
      <c r="AF56" s="39" t="str">
        <f ca="1">IFERROR(SMALL(tablo, ROW(A55)),"")</f>
        <v/>
      </c>
    </row>
    <row r="57" spans="32:32">
      <c r="AF57" s="39" t="str">
        <f ca="1">IFERROR(SMALL(tablo, ROW(A56)),"")</f>
        <v/>
      </c>
    </row>
    <row r="58" spans="32:32">
      <c r="AF58" s="39" t="str">
        <f ca="1">IFERROR(SMALL(tablo, ROW(A57)),"")</f>
        <v/>
      </c>
    </row>
    <row r="59" spans="32:32">
      <c r="AF59" s="39" t="str">
        <f ca="1">IFERROR(SMALL(tablo, ROW(A58)),"")</f>
        <v/>
      </c>
    </row>
    <row r="60" spans="32:32">
      <c r="AF60" s="39" t="str">
        <f ca="1">IFERROR(SMALL(tablo, ROW(A59)),"")</f>
        <v/>
      </c>
    </row>
    <row r="61" spans="32:32">
      <c r="AF61" s="39" t="str">
        <f ca="1">IFERROR(SMALL(tablo, ROW(A60)),"")</f>
        <v/>
      </c>
    </row>
    <row r="62" spans="32:32">
      <c r="AF62" s="39" t="str">
        <f ca="1">IFERROR(SMALL(tablo, ROW(A61)),"")</f>
        <v/>
      </c>
    </row>
    <row r="63" spans="32:32">
      <c r="AF63" s="39" t="str">
        <f ca="1">IFERROR(SMALL(tablo, ROW(A62)),"")</f>
        <v/>
      </c>
    </row>
    <row r="64" spans="32:32">
      <c r="AF64" s="39" t="str">
        <f ca="1">IFERROR(SMALL(tablo, ROW(A63)),"")</f>
        <v/>
      </c>
    </row>
    <row r="65" spans="32:32">
      <c r="AF65" s="39" t="str">
        <f ca="1">IFERROR(SMALL(tablo, ROW(A64)),"")</f>
        <v/>
      </c>
    </row>
    <row r="66" spans="32:32">
      <c r="AF66" s="39" t="str">
        <f ca="1">IFERROR(SMALL(tablo, ROW(A65)),"")</f>
        <v/>
      </c>
    </row>
    <row r="67" spans="32:32">
      <c r="AF67" s="39" t="str">
        <f ca="1">IFERROR(SMALL(tablo, ROW(A66)),"")</f>
        <v/>
      </c>
    </row>
    <row r="68" spans="32:32">
      <c r="AF68" s="39" t="str">
        <f ca="1">IFERROR(SMALL(tablo, ROW(A67)),"")</f>
        <v/>
      </c>
    </row>
    <row r="69" spans="32:32">
      <c r="AF69" s="39" t="str">
        <f ca="1">IFERROR(SMALL(tablo, ROW(A68)),"")</f>
        <v/>
      </c>
    </row>
    <row r="70" spans="32:32">
      <c r="AF70" s="39" t="str">
        <f ca="1">IFERROR(SMALL(tablo, ROW(A69)),"")</f>
        <v/>
      </c>
    </row>
    <row r="71" spans="32:32">
      <c r="AF71" s="39" t="str">
        <f ca="1">IFERROR(SMALL(tablo, ROW(A70)),"")</f>
        <v/>
      </c>
    </row>
    <row r="72" spans="32:32">
      <c r="AF72" s="39" t="str">
        <f ca="1">IFERROR(SMALL(tablo, ROW(A71)),"")</f>
        <v/>
      </c>
    </row>
    <row r="73" spans="32:32">
      <c r="AF73" s="39" t="str">
        <f ca="1">IFERROR(SMALL(tablo, ROW(A72)),"")</f>
        <v/>
      </c>
    </row>
    <row r="74" spans="32:32">
      <c r="AF74" s="39" t="str">
        <f ca="1">IFERROR(SMALL(tablo, ROW(A73)),"")</f>
        <v/>
      </c>
    </row>
    <row r="75" spans="32:32">
      <c r="AF75" s="39" t="str">
        <f ca="1">IFERROR(SMALL(tablo, ROW(A74)),"")</f>
        <v/>
      </c>
    </row>
    <row r="76" spans="32:32">
      <c r="AF76" s="39" t="str">
        <f ca="1">IFERROR(SMALL(tablo, ROW(A75)),"")</f>
        <v/>
      </c>
    </row>
    <row r="77" spans="32:32">
      <c r="AF77" s="39" t="str">
        <f ca="1">IFERROR(SMALL(tablo, ROW(A76)),"")</f>
        <v/>
      </c>
    </row>
    <row r="78" spans="32:32">
      <c r="AF78" s="39" t="str">
        <f ca="1">IFERROR(SMALL(tablo, ROW(A77)),"")</f>
        <v/>
      </c>
    </row>
    <row r="79" spans="32:32">
      <c r="AF79" s="39" t="str">
        <f ca="1">IFERROR(SMALL(tablo, ROW(A78)),"")</f>
        <v/>
      </c>
    </row>
    <row r="80" spans="32:32">
      <c r="AF80" s="39" t="str">
        <f ca="1">IFERROR(SMALL(tablo, ROW(A79)),"")</f>
        <v/>
      </c>
    </row>
    <row r="81" spans="32:32">
      <c r="AF81" s="39" t="str">
        <f ca="1">IFERROR(SMALL(tablo, ROW(A80)),"")</f>
        <v/>
      </c>
    </row>
    <row r="82" spans="32:32">
      <c r="AF82" s="39" t="str">
        <f ca="1">IFERROR(SMALL(tablo, ROW(A81)),"")</f>
        <v/>
      </c>
    </row>
    <row r="83" spans="32:32">
      <c r="AF83" s="39" t="str">
        <f ca="1">IFERROR(SMALL(tablo, ROW(A82)),"")</f>
        <v/>
      </c>
    </row>
    <row r="84" spans="32:32">
      <c r="AF84" s="39" t="str">
        <f ca="1">IFERROR(SMALL(tablo, ROW(A83)),"")</f>
        <v/>
      </c>
    </row>
    <row r="85" spans="32:32">
      <c r="AF85" s="39" t="str">
        <f ca="1">IFERROR(SMALL(tablo, ROW(A84)),"")</f>
        <v/>
      </c>
    </row>
    <row r="86" spans="32:32">
      <c r="AF86" s="39" t="str">
        <f ca="1">IFERROR(SMALL(tablo, ROW(A85)),"")</f>
        <v/>
      </c>
    </row>
    <row r="87" spans="32:32">
      <c r="AF87" s="39" t="str">
        <f ca="1">IFERROR(SMALL(tablo, ROW(A86)),"")</f>
        <v/>
      </c>
    </row>
    <row r="88" spans="32:32">
      <c r="AF88" s="39" t="str">
        <f ca="1">IFERROR(SMALL(tablo, ROW(A87)),"")</f>
        <v/>
      </c>
    </row>
    <row r="89" spans="32:32">
      <c r="AF89" s="39" t="str">
        <f ca="1">IFERROR(SMALL(tablo, ROW(A88)),"")</f>
        <v/>
      </c>
    </row>
    <row r="90" spans="32:32">
      <c r="AF90" s="39" t="str">
        <f ca="1">IFERROR(SMALL(tablo, ROW(A89)),"")</f>
        <v/>
      </c>
    </row>
    <row r="91" spans="32:32">
      <c r="AF91" s="39" t="str">
        <f ca="1">IFERROR(SMALL(tablo, ROW(A90)),"")</f>
        <v/>
      </c>
    </row>
    <row r="92" spans="32:32">
      <c r="AF92" s="39" t="str">
        <f ca="1">IFERROR(SMALL(tablo, ROW(A91)),"")</f>
        <v/>
      </c>
    </row>
    <row r="93" spans="32:32">
      <c r="AF93" s="39" t="str">
        <f ca="1">IFERROR(SMALL(tablo, ROW(A92)),"")</f>
        <v/>
      </c>
    </row>
    <row r="94" spans="32:32">
      <c r="AF94" s="39" t="str">
        <f ca="1">IFERROR(SMALL(tablo, ROW(A93)),"")</f>
        <v/>
      </c>
    </row>
    <row r="95" spans="32:32">
      <c r="AF95" s="39" t="str">
        <f ca="1">IFERROR(SMALL(tablo, ROW(A94)),"")</f>
        <v/>
      </c>
    </row>
    <row r="96" spans="32:32">
      <c r="AF96" s="39" t="str">
        <f ca="1">IFERROR(SMALL(tablo, ROW(A95)),"")</f>
        <v/>
      </c>
    </row>
    <row r="97" spans="32:32">
      <c r="AF97" s="39" t="str">
        <f ca="1">IFERROR(SMALL(tablo, ROW(A96)),"")</f>
        <v/>
      </c>
    </row>
    <row r="98" spans="32:32">
      <c r="AF98" s="39" t="str">
        <f ca="1">IFERROR(SMALL(tablo, ROW(A97)),"")</f>
        <v/>
      </c>
    </row>
    <row r="99" spans="32:32">
      <c r="AF99" s="39" t="str">
        <f ca="1">IFERROR(SMALL(tablo, ROW(A98)),"")</f>
        <v/>
      </c>
    </row>
    <row r="100" spans="32:32">
      <c r="AF100" s="39" t="str">
        <f ca="1">IFERROR(SMALL(tablo, ROW(A99)),"")</f>
        <v/>
      </c>
    </row>
  </sheetData>
  <mergeCells count="3">
    <mergeCell ref="F5:G5"/>
    <mergeCell ref="H5:I5"/>
    <mergeCell ref="D5:E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Plan de Comptes</vt:lpstr>
      <vt:lpstr>J. Achats</vt:lpstr>
      <vt:lpstr>J. Caisse</vt:lpstr>
      <vt:lpstr>J. Ventes</vt:lpstr>
      <vt:lpstr>Balance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angeoffi@gmail.com</dc:creator>
  <cp:lastModifiedBy>tulipe</cp:lastModifiedBy>
  <dcterms:created xsi:type="dcterms:W3CDTF">2021-06-30T08:07:53Z</dcterms:created>
  <dcterms:modified xsi:type="dcterms:W3CDTF">2022-02-16T20:37:54Z</dcterms:modified>
</cp:coreProperties>
</file>