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hisWorkbook"/>
  <bookViews>
    <workbookView xWindow="-120" yWindow="-12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8" i="1"/>
  <c r="B7"/>
  <c r="G17"/>
  <c r="I4" l="1"/>
  <c r="I5"/>
  <c r="I6"/>
  <c r="I7"/>
  <c r="I8"/>
  <c r="I9"/>
  <c r="H10"/>
  <c r="I10" s="1"/>
  <c r="H11"/>
  <c r="I11" s="1"/>
  <c r="H12"/>
  <c r="I12" s="1"/>
  <c r="I13"/>
  <c r="I14"/>
  <c r="H15"/>
  <c r="I15"/>
  <c r="I16"/>
</calcChain>
</file>

<file path=xl/sharedStrings.xml><?xml version="1.0" encoding="utf-8"?>
<sst xmlns="http://schemas.openxmlformats.org/spreadsheetml/2006/main" count="24" uniqueCount="20">
  <si>
    <t>Midaloche</t>
  </si>
  <si>
    <t>Carrouf</t>
  </si>
  <si>
    <t>Casto</t>
  </si>
  <si>
    <t>Tripe</t>
  </si>
  <si>
    <t>Payée</t>
  </si>
  <si>
    <t>oui</t>
  </si>
  <si>
    <t>MM</t>
  </si>
  <si>
    <t>SDGS</t>
  </si>
  <si>
    <t>Date facture</t>
  </si>
  <si>
    <t>Date écheance</t>
  </si>
  <si>
    <t>Client</t>
  </si>
  <si>
    <t>Montant dû</t>
  </si>
  <si>
    <t>=MOIS.DECALER(Tableau2[@[Date facture]];1)</t>
  </si>
  <si>
    <t>=FIN.MOIS(Tableau2[@[Date facture]];2)</t>
  </si>
  <si>
    <t>Zara</t>
  </si>
  <si>
    <t>MacDo</t>
  </si>
  <si>
    <t>BK</t>
  </si>
  <si>
    <t>Macdo</t>
  </si>
  <si>
    <t>Total</t>
  </si>
  <si>
    <t xml:space="preserve">Somme dues </t>
  </si>
</sst>
</file>

<file path=xl/styles.xml><?xml version="1.0" encoding="utf-8"?>
<styleSheet xmlns="http://schemas.openxmlformats.org/spreadsheetml/2006/main">
  <numFmts count="3">
    <numFmt numFmtId="6" formatCode="#,##0\ &quot;€&quot;;[Red]\-#,##0\ &quot;€&quot;"/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">
    <xf numFmtId="0" fontId="0" fillId="0" borderId="0" xfId="0"/>
    <xf numFmtId="49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4" fontId="0" fillId="0" borderId="0" xfId="0" applyNumberFormat="1"/>
    <xf numFmtId="6" fontId="0" fillId="0" borderId="0" xfId="0" applyNumberFormat="1"/>
    <xf numFmtId="0" fontId="0" fillId="0" borderId="0" xfId="0" applyFill="1"/>
    <xf numFmtId="49" fontId="0" fillId="0" borderId="0" xfId="0" applyNumberFormat="1"/>
    <xf numFmtId="164" fontId="0" fillId="2" borderId="0" xfId="1" applyNumberFormat="1" applyFont="1" applyFill="1"/>
  </cellXfs>
  <cellStyles count="2">
    <cellStyle name="Monétaire" xfId="1" builtinId="4"/>
    <cellStyle name="Normal" xfId="0" builtinId="0"/>
  </cellStyles>
  <dxfs count="8">
    <dxf>
      <numFmt numFmtId="10" formatCode="#,##0\ &quot;€&quot;;[Red]\-#,##0\ &quot;€&quot;"/>
    </dxf>
    <dxf>
      <numFmt numFmtId="19" formatCode="dd/mm/yyyy"/>
    </dxf>
    <dxf>
      <numFmt numFmtId="19" formatCode="dd/mm/yyyy"/>
    </dxf>
    <dxf>
      <numFmt numFmtId="10" formatCode="#,##0\ &quot;€&quot;;[Red]\-#,##0\ &quot;€&quot;"/>
    </dxf>
    <dxf>
      <font>
        <color theme="1" tint="4.9989318521683403E-2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rgb="FF00B050"/>
        </patternFill>
      </fill>
    </dxf>
    <dxf>
      <font>
        <color rgb="FF9C0006"/>
      </font>
      <fill>
        <patternFill>
          <bgColor theme="7" tint="0.39994506668294322"/>
        </patternFill>
      </fill>
    </dxf>
    <dxf>
      <font>
        <color auto="1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eau2" displayName="Tableau2" ref="F3:J17" totalsRowCount="1">
  <autoFilter ref="F3:J16">
    <filterColumn colId="0">
      <filters>
        <filter val="Midaloche"/>
      </filters>
    </filterColumn>
  </autoFilter>
  <sortState ref="F4:J16">
    <sortCondition ref="F4:F16"/>
    <sortCondition ref="I4:I16"/>
  </sortState>
  <tableColumns count="5">
    <tableColumn id="2" name="Client" totalsRowLabel="Total"/>
    <tableColumn id="9" name="Montant dû" totalsRowFunction="custom" dataDxfId="3" totalsRowDxfId="0">
      <totalsRowFormula>SUBTOTAL(9,[Montant dû])</totalsRowFormula>
    </tableColumn>
    <tableColumn id="6" name="Date facture" dataDxfId="2">
      <calculatedColumnFormula>DATE(2021,5,28)</calculatedColumnFormula>
    </tableColumn>
    <tableColumn id="3" name="Date écheance" dataDxfId="1"/>
    <tableColumn id="4" name="Payé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3:N18"/>
  <sheetViews>
    <sheetView tabSelected="1" topLeftCell="B1" zoomScale="136" zoomScaleNormal="136" workbookViewId="0">
      <selection activeCell="B17" sqref="A17:XFD17"/>
    </sheetView>
  </sheetViews>
  <sheetFormatPr baseColWidth="10" defaultRowHeight="14.5"/>
  <cols>
    <col min="6" max="6" width="11.54296875" customWidth="1"/>
    <col min="7" max="7" width="13.7265625" bestFit="1" customWidth="1"/>
    <col min="8" max="8" width="11.7265625" bestFit="1" customWidth="1"/>
    <col min="9" max="9" width="18.7265625" customWidth="1"/>
    <col min="10" max="10" width="16.26953125" bestFit="1" customWidth="1"/>
    <col min="13" max="13" width="13.453125" bestFit="1" customWidth="1"/>
  </cols>
  <sheetData>
    <row r="3" spans="2:14">
      <c r="F3" t="s">
        <v>10</v>
      </c>
      <c r="G3" t="s">
        <v>11</v>
      </c>
      <c r="H3" t="s">
        <v>8</v>
      </c>
      <c r="I3" t="s">
        <v>9</v>
      </c>
      <c r="J3" t="s">
        <v>4</v>
      </c>
      <c r="N3" s="6" t="s">
        <v>13</v>
      </c>
    </row>
    <row r="4" spans="2:14" hidden="1">
      <c r="D4" s="2"/>
      <c r="E4" s="2"/>
      <c r="F4" t="s">
        <v>16</v>
      </c>
      <c r="G4" s="4">
        <v>3000</v>
      </c>
      <c r="H4" s="3">
        <v>44362</v>
      </c>
      <c r="I4" s="3">
        <f>EDATE(Tableau2[[#This Row],[Date facture]],2)</f>
        <v>44423</v>
      </c>
      <c r="M4" s="5"/>
      <c r="N4" s="6" t="s">
        <v>12</v>
      </c>
    </row>
    <row r="5" spans="2:14" hidden="1">
      <c r="D5" s="1"/>
      <c r="E5" s="1"/>
      <c r="F5" t="s">
        <v>16</v>
      </c>
      <c r="G5" s="4">
        <v>2500</v>
      </c>
      <c r="H5" s="3">
        <v>44362</v>
      </c>
      <c r="I5" s="3">
        <f>EDATE(Tableau2[[#This Row],[Date facture]],2)</f>
        <v>44423</v>
      </c>
      <c r="M5" s="5"/>
      <c r="N5" s="6"/>
    </row>
    <row r="6" spans="2:14" hidden="1">
      <c r="D6" s="1"/>
      <c r="E6" s="1"/>
      <c r="F6" s="4" t="s">
        <v>1</v>
      </c>
      <c r="G6" s="4">
        <v>300</v>
      </c>
      <c r="H6" s="3">
        <v>44258</v>
      </c>
      <c r="I6" s="3">
        <f>EDATE(Tableau2[[#This Row],[Date facture]],2)</f>
        <v>44319</v>
      </c>
      <c r="M6" s="5"/>
      <c r="N6" s="6"/>
    </row>
    <row r="7" spans="2:14" hidden="1">
      <c r="B7" s="4">
        <f>G4+G5+G6+G7+G8+G9+G10+G12+G13+G16+G14</f>
        <v>21450</v>
      </c>
      <c r="D7" s="1"/>
      <c r="E7" s="1"/>
      <c r="F7" s="4" t="s">
        <v>2</v>
      </c>
      <c r="G7" s="4">
        <v>600</v>
      </c>
      <c r="H7" s="3">
        <v>44242</v>
      </c>
      <c r="I7" s="3">
        <f>EOMONTH(Tableau2[[#This Row],[Date facture]],1)</f>
        <v>44286</v>
      </c>
      <c r="M7" s="5"/>
      <c r="N7" s="6"/>
    </row>
    <row r="8" spans="2:14" hidden="1">
      <c r="D8" s="1"/>
      <c r="E8" s="1"/>
      <c r="F8" t="s">
        <v>15</v>
      </c>
      <c r="G8" s="4">
        <v>3000</v>
      </c>
      <c r="H8" s="3">
        <v>43997</v>
      </c>
      <c r="I8" s="3">
        <f>EDATE(Tableau2[[#This Row],[Date facture]],2)</f>
        <v>44058</v>
      </c>
      <c r="M8" s="5"/>
      <c r="N8" s="6"/>
    </row>
    <row r="9" spans="2:14" hidden="1">
      <c r="D9" s="1"/>
      <c r="E9" s="1"/>
      <c r="F9" t="s">
        <v>17</v>
      </c>
      <c r="G9" s="4">
        <v>3000</v>
      </c>
      <c r="H9" s="3">
        <v>44301</v>
      </c>
      <c r="I9" s="3">
        <f>EDATE(Tableau2[[#This Row],[Date facture]],2)</f>
        <v>44362</v>
      </c>
      <c r="M9" s="5"/>
      <c r="N9" s="6"/>
    </row>
    <row r="10" spans="2:14">
      <c r="F10" t="s">
        <v>0</v>
      </c>
      <c r="G10" s="4">
        <v>1000</v>
      </c>
      <c r="H10" s="3">
        <f>DATE(2021,2,28)</f>
        <v>44255</v>
      </c>
      <c r="I10" s="3">
        <f>EOMONTH(Tableau2[[#This Row],[Date facture]],1)</f>
        <v>44286</v>
      </c>
      <c r="N10" s="6"/>
    </row>
    <row r="11" spans="2:14">
      <c r="F11" t="s">
        <v>0</v>
      </c>
      <c r="G11" s="4">
        <v>1000</v>
      </c>
      <c r="H11" s="3">
        <f>DATE(2021,3,28)</f>
        <v>44283</v>
      </c>
      <c r="I11" s="3">
        <f>EOMONTH(Tableau2[[#This Row],[Date facture]],1)</f>
        <v>44316</v>
      </c>
      <c r="J11" t="s">
        <v>5</v>
      </c>
      <c r="M11" s="5"/>
      <c r="N11" s="6"/>
    </row>
    <row r="12" spans="2:14">
      <c r="F12" t="s">
        <v>0</v>
      </c>
      <c r="G12" s="4">
        <v>1000</v>
      </c>
      <c r="H12" s="3">
        <f>DATE(2021,5,28)</f>
        <v>44344</v>
      </c>
      <c r="I12" s="3">
        <f>EOMONTH(Tableau2[[#This Row],[Date facture]],1)</f>
        <v>44377</v>
      </c>
      <c r="M12" s="5"/>
    </row>
    <row r="13" spans="2:14" hidden="1">
      <c r="F13" t="s">
        <v>6</v>
      </c>
      <c r="G13" s="4">
        <v>50</v>
      </c>
      <c r="H13" s="3">
        <v>44270</v>
      </c>
      <c r="I13" s="3">
        <f>EOMONTH(Tableau2[[#This Row],[Date facture]],1)</f>
        <v>44316</v>
      </c>
      <c r="M13" s="5"/>
    </row>
    <row r="14" spans="2:14" hidden="1">
      <c r="F14" t="s">
        <v>7</v>
      </c>
      <c r="G14" s="4">
        <v>5000</v>
      </c>
      <c r="H14" s="3"/>
      <c r="I14" s="3">
        <f>DATE(2021,5,4)</f>
        <v>44320</v>
      </c>
    </row>
    <row r="15" spans="2:14" hidden="1">
      <c r="F15" t="s">
        <v>3</v>
      </c>
      <c r="G15" s="4">
        <v>1000</v>
      </c>
      <c r="H15" s="3">
        <f>DATE(2021,3,1)</f>
        <v>44256</v>
      </c>
      <c r="I15" s="3">
        <f>DATE(2021,3,15)</f>
        <v>44270</v>
      </c>
      <c r="J15" t="s">
        <v>5</v>
      </c>
    </row>
    <row r="16" spans="2:14" hidden="1">
      <c r="F16" t="s">
        <v>14</v>
      </c>
      <c r="G16" s="4">
        <v>2000</v>
      </c>
      <c r="H16" s="3">
        <v>44270</v>
      </c>
      <c r="I16" s="3">
        <f>EDATE(Tableau2[[#This Row],[Date facture]],2)</f>
        <v>44331</v>
      </c>
    </row>
    <row r="17" spans="6:7">
      <c r="F17" t="s">
        <v>18</v>
      </c>
      <c r="G17" s="4">
        <f>SUBTOTAL(9,[Montant dû])</f>
        <v>3000</v>
      </c>
    </row>
    <row r="18" spans="6:7">
      <c r="F18" t="s">
        <v>19</v>
      </c>
      <c r="G18" s="7">
        <f ca="1">IF(SUBTOTAL(3,Tableau2[Client])=COUNTA(Tableau2[Client]),SUMPRODUCT((Tableau2[Payée]&lt;&gt;"oui")*(Tableau2[Montant dû])),SUMPRODUCT(SUBTOTAL(9,OFFSET($G$2,ROW(Tableau2[Client])-3,))*(Tableau2[Payée]&lt;&gt;"oui")))</f>
        <v>2000</v>
      </c>
    </row>
  </sheetData>
  <phoneticPr fontId="2" type="noConversion"/>
  <conditionalFormatting sqref="H9 H10:I11 I3:I16 J18:J20">
    <cfRule type="timePeriod" dxfId="7" priority="3" timePeriod="thisWeek">
      <formula>AND(TODAY()-ROUNDDOWN(H3,0)&lt;=WEEKDAY(TODAY())-1,ROUNDDOWN(H3,0)-TODAY()&lt;=7-WEEKDAY(TODAY()))</formula>
    </cfRule>
    <cfRule type="timePeriod" dxfId="6" priority="4" timePeriod="nextWeek">
      <formula>AND(ROUNDDOWN(H3,0)-TODAY()&gt;(7-WEEKDAY(TODAY())),ROUNDDOWN(H3,0)-TODAY()&lt;(15-WEEKDAY(TODAY())))</formula>
    </cfRule>
  </conditionalFormatting>
  <conditionalFormatting sqref="I4:I16">
    <cfRule type="expression" dxfId="5" priority="1">
      <formula>$J4 = "oui"</formula>
    </cfRule>
    <cfRule type="expression" dxfId="4" priority="2">
      <formula>$I4&lt;TODAY()</formula>
    </cfRule>
  </conditionalFormatting>
  <dataValidations disablePrompts="1" count="2">
    <dataValidation type="whole" allowBlank="1" showInputMessage="1" showErrorMessage="1" errorTitle="Nardine" error="Bebek&#10;" promptTitle="Doit être compris entre 1 et 5" prompt="Allez l'OM" sqref="K3:K15">
      <formula1>1</formula1>
      <formula2>5</formula2>
    </dataValidation>
    <dataValidation allowBlank="1" showInputMessage="1" showErrorMessage="1" promptTitle="Format Date" prompt="JJ/MM/AAAA" sqref="H4:H16"/>
  </dataValidation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&amp;LWesh bien&amp;CEt toi&amp;Rla miff&amp;&amp;</oddHeader>
    <oddFooter>&amp;L&amp;D&amp;C&amp;T&amp;R&amp;P</oddFooter>
  </headerFooter>
  <ignoredErrors>
    <ignoredError sqref="H4:H16" calculatedColumn="1"/>
  </ignoredErrors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BRUNET MANQUAT</dc:creator>
  <cp:lastModifiedBy>tulipe</cp:lastModifiedBy>
  <cp:lastPrinted>2021-04-28T08:12:58Z</cp:lastPrinted>
  <dcterms:created xsi:type="dcterms:W3CDTF">2021-04-28T07:51:11Z</dcterms:created>
  <dcterms:modified xsi:type="dcterms:W3CDTF">2021-04-29T15:03:41Z</dcterms:modified>
</cp:coreProperties>
</file>