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80" windowWidth="15260" windowHeight="7940"/>
  </bookViews>
  <sheets>
    <sheet name="DEVIS" sheetId="1" r:id="rId1"/>
    <sheet name="DONNEES" sheetId="2" r:id="rId2"/>
    <sheet name="Feuil3" sheetId="3" r:id="rId3"/>
  </sheets>
  <definedNames>
    <definedName name="_xlnm._FilterDatabase" localSheetId="0" hidden="1">DEVIS!$L$10:$M$18</definedName>
    <definedName name="bdd">OFFSET(DONNEES!$A$2:$G$2,,,ROWS(cola))</definedName>
    <definedName name="code">OFFSET(cola,,5)</definedName>
    <definedName name="cola">OFFSET(DONNEES!$A$2,,,COUNTA(DONNEES!$A:$A)-1)</definedName>
    <definedName name="cold">OFFSET(cola,,3,ROWS(cola))</definedName>
    <definedName name="dept1">DONNEES!$B$2</definedName>
    <definedName name="dept2">DONNEES!$C$2</definedName>
    <definedName name="dept3">DONNEES!$K$2</definedName>
    <definedName name="geo">DEVIS!$H$36:$H$41</definedName>
    <definedName name="indice">OFFSET(DONNEES!$B$2,,,ROWS(cola))</definedName>
    <definedName name="listemarque">OFFSET(DONNEES!$J$2,,,COUNTIF(DONNEES!$J:$J,"&gt;&lt;")-1)</definedName>
    <definedName name="listetaille">OFFSET(DONNEES!$Q$2,,,COUNTIF(DONNEES!$Q:$Q,"&gt;&lt;"))</definedName>
    <definedName name="marque">OFFSET(DONNEES!$E$2,,,ROWS(cola))</definedName>
    <definedName name="prix">OFFSET(cola,,6,)</definedName>
    <definedName name="taille">DEVIS!$C$8</definedName>
    <definedName name="typemo">DEVIS!$C$36:$C$40</definedName>
    <definedName name="_xlnm.Print_Area" localSheetId="0">DEVIS!$A$1:$M$32</definedName>
  </definedNames>
  <calcPr calcId="124519"/>
</workbook>
</file>

<file path=xl/calcChain.xml><?xml version="1.0" encoding="utf-8"?>
<calcChain xmlns="http://schemas.openxmlformats.org/spreadsheetml/2006/main">
  <c r="Q2" i="2" a="1"/>
  <c r="Q2" s="1"/>
  <c r="A12" i="1"/>
  <c r="F12" s="1"/>
  <c r="A13"/>
  <c r="F13" s="1"/>
  <c r="A14"/>
  <c r="F14" s="1"/>
  <c r="A15"/>
  <c r="F15" s="1"/>
  <c r="A16"/>
  <c r="F16" s="1"/>
  <c r="A17"/>
  <c r="F17" s="1"/>
  <c r="A18"/>
  <c r="F18" s="1"/>
  <c r="A11"/>
  <c r="F11" s="1"/>
  <c r="C13"/>
  <c r="C14"/>
  <c r="C15"/>
  <c r="C16"/>
  <c r="C17"/>
  <c r="C18"/>
  <c r="C12"/>
  <c r="D3" i="2"/>
  <c r="D4"/>
  <c r="D5"/>
  <c r="D6"/>
  <c r="D7"/>
  <c r="D8"/>
  <c r="D9"/>
  <c r="D10"/>
  <c r="D11"/>
  <c r="D12"/>
  <c r="D13"/>
  <c r="D14"/>
  <c r="D15"/>
  <c r="D16"/>
  <c r="D17"/>
  <c r="D18"/>
  <c r="D19"/>
  <c r="D20"/>
  <c r="D21"/>
  <c r="D2"/>
  <c r="J3" a="1"/>
  <c r="J3" s="1"/>
  <c r="K3" s="1" a="1"/>
  <c r="K3" s="1"/>
  <c r="J4" a="1"/>
  <c r="J4" s="1"/>
  <c r="K4" s="1" a="1"/>
  <c r="K4" s="1"/>
  <c r="J5" a="1"/>
  <c r="J5" s="1"/>
  <c r="K5" s="1" a="1"/>
  <c r="K5" s="1"/>
  <c r="J6" a="1"/>
  <c r="J6" s="1"/>
  <c r="K6" s="1" a="1"/>
  <c r="K6" s="1"/>
  <c r="J7" a="1"/>
  <c r="J7" s="1"/>
  <c r="O7" s="1" a="1"/>
  <c r="O7" s="1"/>
  <c r="J8" a="1"/>
  <c r="J8" s="1"/>
  <c r="K8" s="1" a="1"/>
  <c r="K8" s="1"/>
  <c r="J9" a="1"/>
  <c r="J9" s="1"/>
  <c r="K9" s="1" a="1"/>
  <c r="K9" s="1"/>
  <c r="J10" a="1"/>
  <c r="J10" s="1"/>
  <c r="K10" s="1" a="1"/>
  <c r="K10" s="1"/>
  <c r="J11" a="1"/>
  <c r="J11" s="1"/>
  <c r="K11" s="1" a="1"/>
  <c r="K11" s="1"/>
  <c r="C11" i="1"/>
  <c r="J12" i="2" a="1"/>
  <c r="J12" s="1"/>
  <c r="J2" a="1"/>
  <c r="J2" s="1"/>
  <c r="K2" s="1" a="1"/>
  <c r="K2" s="1"/>
  <c r="J13" a="1"/>
  <c r="J13" s="1"/>
  <c r="J13" i="1"/>
  <c r="J14"/>
  <c r="J15"/>
  <c r="M15" s="1"/>
  <c r="J16"/>
  <c r="M16" s="1"/>
  <c r="J17"/>
  <c r="M17" s="1"/>
  <c r="J18"/>
  <c r="I13"/>
  <c r="I14"/>
  <c r="I15"/>
  <c r="I16"/>
  <c r="I17"/>
  <c r="I18"/>
  <c r="H12"/>
  <c r="H13"/>
  <c r="H14"/>
  <c r="H15"/>
  <c r="H16"/>
  <c r="H17"/>
  <c r="H18"/>
  <c r="G15"/>
  <c r="G16"/>
  <c r="G17"/>
  <c r="G18"/>
  <c r="L16"/>
  <c r="L17"/>
  <c r="H11"/>
  <c r="G12"/>
  <c r="J41"/>
  <c r="A19" s="1"/>
  <c r="D19"/>
  <c r="Q3" i="2" l="1" a="1"/>
  <c r="Q3" s="1"/>
  <c r="J12" i="1"/>
  <c r="I12"/>
  <c r="P10" i="2" a="1"/>
  <c r="P10" s="1"/>
  <c r="N10" a="1"/>
  <c r="N10" s="1"/>
  <c r="L10" a="1"/>
  <c r="L10" s="1"/>
  <c r="P8" a="1"/>
  <c r="P8" s="1"/>
  <c r="N8" a="1"/>
  <c r="N8" s="1"/>
  <c r="L8" a="1"/>
  <c r="L8" s="1"/>
  <c r="P6" a="1"/>
  <c r="P6" s="1"/>
  <c r="N6" a="1"/>
  <c r="N6" s="1"/>
  <c r="L6" a="1"/>
  <c r="L6" s="1"/>
  <c r="P4" a="1"/>
  <c r="P4" s="1"/>
  <c r="O10" a="1"/>
  <c r="O10" s="1"/>
  <c r="M10" a="1"/>
  <c r="M10" s="1"/>
  <c r="O8" a="1"/>
  <c r="O8" s="1"/>
  <c r="M8" a="1"/>
  <c r="M8" s="1"/>
  <c r="O6" a="1"/>
  <c r="O6" s="1"/>
  <c r="M6" a="1"/>
  <c r="M6" s="1"/>
  <c r="P11" a="1"/>
  <c r="P11" s="1"/>
  <c r="N11" a="1"/>
  <c r="N11" s="1"/>
  <c r="L11" a="1"/>
  <c r="L11" s="1"/>
  <c r="P9" a="1"/>
  <c r="P9" s="1"/>
  <c r="N9" a="1"/>
  <c r="N9" s="1"/>
  <c r="L9" a="1"/>
  <c r="L9" s="1"/>
  <c r="P7" a="1"/>
  <c r="P7" s="1"/>
  <c r="N7" a="1"/>
  <c r="N7" s="1"/>
  <c r="M7" a="1"/>
  <c r="M7" s="1"/>
  <c r="L7" a="1"/>
  <c r="L7" s="1"/>
  <c r="K7" a="1"/>
  <c r="K7" s="1"/>
  <c r="P5" a="1"/>
  <c r="P5" s="1"/>
  <c r="O5" a="1"/>
  <c r="O5" s="1"/>
  <c r="N5" a="1"/>
  <c r="N5" s="1"/>
  <c r="M5" a="1"/>
  <c r="M5" s="1"/>
  <c r="L5" a="1"/>
  <c r="L5" s="1"/>
  <c r="O4" a="1"/>
  <c r="O4" s="1"/>
  <c r="N4" a="1"/>
  <c r="N4" s="1"/>
  <c r="M4" a="1"/>
  <c r="M4" s="1"/>
  <c r="L4" a="1"/>
  <c r="L4" s="1"/>
  <c r="P3" a="1"/>
  <c r="P3" s="1"/>
  <c r="O3" a="1"/>
  <c r="O3" s="1"/>
  <c r="N3" a="1"/>
  <c r="N3" s="1"/>
  <c r="M3" a="1"/>
  <c r="M3" s="1"/>
  <c r="L3" a="1"/>
  <c r="L3" s="1"/>
  <c r="O11" a="1"/>
  <c r="O11" s="1"/>
  <c r="M11" a="1"/>
  <c r="M11" s="1"/>
  <c r="O9" a="1"/>
  <c r="O9" s="1"/>
  <c r="M9" a="1"/>
  <c r="M9" s="1"/>
  <c r="P2" a="1"/>
  <c r="P2" s="1"/>
  <c r="O2" a="1"/>
  <c r="O2" s="1"/>
  <c r="N2" a="1"/>
  <c r="N2" s="1"/>
  <c r="M2" a="1"/>
  <c r="M2" s="1"/>
  <c r="L2" a="1"/>
  <c r="L2" s="1"/>
  <c r="L18" i="1"/>
  <c r="G13"/>
  <c r="G14" s="1"/>
  <c r="I11"/>
  <c r="L11" s="1"/>
  <c r="L14"/>
  <c r="L15"/>
  <c r="M18"/>
  <c r="M14"/>
  <c r="L13"/>
  <c r="M13"/>
  <c r="Q4" i="2" l="1" a="1"/>
  <c r="Q4" s="1"/>
  <c r="Q5" s="1" a="1"/>
  <c r="Q5" s="1"/>
  <c r="J11" i="1"/>
  <c r="M11" s="1"/>
  <c r="L12"/>
  <c r="M12"/>
  <c r="Q6" i="2" l="1" a="1"/>
  <c r="Q6" s="1"/>
  <c r="Q7" l="1" a="1"/>
  <c r="Q7" s="1"/>
  <c r="Q8" s="1" a="1"/>
  <c r="Q8" s="1"/>
  <c r="Q9" l="1" a="1"/>
  <c r="Q9" s="1"/>
  <c r="Q10" s="1" a="1"/>
  <c r="Q10" s="1"/>
  <c r="Q11" l="1" a="1"/>
  <c r="Q11" s="1"/>
  <c r="Q12" s="1" a="1"/>
  <c r="Q12" s="1"/>
  <c r="Q13" s="1" a="1"/>
  <c r="Q13" s="1"/>
  <c r="Q14" s="1" a="1"/>
  <c r="Q14" s="1"/>
  <c r="Q15" s="1" a="1"/>
  <c r="Q15" s="1"/>
  <c r="Q16" s="1" a="1"/>
  <c r="Q16" s="1"/>
  <c r="Q17" s="1" a="1"/>
  <c r="Q17" s="1"/>
  <c r="Q18" s="1" a="1"/>
  <c r="Q18" s="1"/>
  <c r="Q19" s="1" a="1"/>
  <c r="Q19" s="1"/>
  <c r="Q20" s="1" a="1"/>
  <c r="Q20" s="1"/>
  <c r="Q21" s="1" a="1"/>
  <c r="Q21" s="1"/>
  <c r="Q22" s="1" a="1"/>
  <c r="Q22" s="1"/>
</calcChain>
</file>

<file path=xl/sharedStrings.xml><?xml version="1.0" encoding="utf-8"?>
<sst xmlns="http://schemas.openxmlformats.org/spreadsheetml/2006/main" count="72" uniqueCount="48">
  <si>
    <t>DEVIS PNEUMATIQUES</t>
  </si>
  <si>
    <t>CODE</t>
  </si>
  <si>
    <t>PRIX UNITAIRE PNEU</t>
  </si>
  <si>
    <t>Type de Montage</t>
  </si>
  <si>
    <t>Prix du Montage
Unitaire</t>
  </si>
  <si>
    <t>Tarif  2 Pneus</t>
  </si>
  <si>
    <t>Tarif 4 pneus</t>
  </si>
  <si>
    <t>Tarif  2 Pneus avec option géométrie</t>
  </si>
  <si>
    <t>Tarif  4 Pneus avec option géométrie</t>
  </si>
  <si>
    <t>Montage 2 alu</t>
  </si>
  <si>
    <t>MICHELIN</t>
  </si>
  <si>
    <t>Pas de réglage de para</t>
  </si>
  <si>
    <t>Montage 1 tole</t>
  </si>
  <si>
    <t>Contrôle géométrie</t>
  </si>
  <si>
    <t>Montage 1 alu</t>
  </si>
  <si>
    <t>Réglage géométrie 1</t>
  </si>
  <si>
    <t>Montage 2 tole</t>
  </si>
  <si>
    <t>Réglage géométrie 2</t>
  </si>
  <si>
    <t>Réglage gémoétrie 3</t>
  </si>
  <si>
    <t>Montage 4X4 et Util</t>
  </si>
  <si>
    <t>Réglage géométrie 4</t>
  </si>
  <si>
    <t>FALKEN</t>
  </si>
  <si>
    <t>W</t>
  </si>
  <si>
    <t>205/55R16</t>
  </si>
  <si>
    <t>Taille</t>
  </si>
  <si>
    <t>Marque</t>
  </si>
  <si>
    <t>V</t>
  </si>
  <si>
    <t>Indice V.</t>
  </si>
  <si>
    <t>Indic C.</t>
  </si>
  <si>
    <t>Prix</t>
  </si>
  <si>
    <t>Code article</t>
  </si>
  <si>
    <t>T</t>
  </si>
  <si>
    <t>H</t>
  </si>
  <si>
    <t>175/65R14</t>
  </si>
  <si>
    <t>195/65R15</t>
  </si>
  <si>
    <t>UNIROYAL</t>
  </si>
  <si>
    <t>195/65R16</t>
  </si>
  <si>
    <t>BRIDGESTONE</t>
  </si>
  <si>
    <t>Taille choisie</t>
  </si>
  <si>
    <t>listedispo marque</t>
  </si>
  <si>
    <t>Z</t>
  </si>
  <si>
    <t>94  W</t>
  </si>
  <si>
    <t>Indice de 
charge /vitesse</t>
  </si>
  <si>
    <t>91  V</t>
  </si>
  <si>
    <t>tulipe</t>
  </si>
  <si>
    <t xml:space="preserve">3)une fois cettemarque choisie ;les indices dispo sont a choisir a coté </t>
  </si>
  <si>
    <t>1) tu choisis la taille (ce que tu as en dispo est trié sans double et listé)</t>
  </si>
  <si>
    <t>2)les marques dispo selon cette taille te sont proposées directement dans le tablo (colonne B</t>
  </si>
</sst>
</file>

<file path=xl/styles.xml><?xml version="1.0" encoding="utf-8"?>
<styleSheet xmlns="http://schemas.openxmlformats.org/spreadsheetml/2006/main">
  <numFmts count="1">
    <numFmt numFmtId="164" formatCode="#,##0.00\ [$€-40C]"/>
  </numFmts>
  <fonts count="7">
    <font>
      <sz val="11"/>
      <color theme="1"/>
      <name val="Calibri"/>
      <family val="2"/>
      <scheme val="minor"/>
    </font>
    <font>
      <sz val="24"/>
      <name val="Arial"/>
      <family val="2"/>
    </font>
    <font>
      <b/>
      <sz val="12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sz val="11"/>
      <name val="Arial"/>
      <family val="2"/>
    </font>
    <font>
      <b/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</fills>
  <borders count="2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56">
    <xf numFmtId="0" fontId="0" fillId="0" borderId="0" xfId="0"/>
    <xf numFmtId="0" fontId="0" fillId="0" borderId="0" xfId="0" applyBorder="1"/>
    <xf numFmtId="0" fontId="4" fillId="0" borderId="12" xfId="0" applyFont="1" applyBorder="1"/>
    <xf numFmtId="0" fontId="3" fillId="0" borderId="14" xfId="0" applyFont="1" applyFill="1" applyBorder="1" applyAlignment="1">
      <alignment horizontal="center" vertical="center" wrapText="1"/>
    </xf>
    <xf numFmtId="164" fontId="2" fillId="0" borderId="15" xfId="0" applyNumberFormat="1" applyFont="1" applyFill="1" applyBorder="1" applyAlignment="1">
      <alignment horizontal="center" vertical="center" wrapText="1"/>
    </xf>
    <xf numFmtId="164" fontId="2" fillId="0" borderId="16" xfId="0" applyNumberFormat="1" applyFont="1" applyFill="1" applyBorder="1" applyAlignment="1">
      <alignment horizontal="center" vertical="center" wrapText="1"/>
    </xf>
    <xf numFmtId="0" fontId="0" fillId="0" borderId="12" xfId="0" applyBorder="1"/>
    <xf numFmtId="164" fontId="2" fillId="0" borderId="18" xfId="0" applyNumberFormat="1" applyFont="1" applyFill="1" applyBorder="1" applyAlignment="1">
      <alignment horizontal="center" vertical="center" wrapText="1"/>
    </xf>
    <xf numFmtId="0" fontId="3" fillId="0" borderId="19" xfId="0" applyFont="1" applyFill="1" applyBorder="1" applyAlignment="1">
      <alignment horizontal="center" vertical="center" wrapText="1"/>
    </xf>
    <xf numFmtId="164" fontId="3" fillId="0" borderId="0" xfId="0" applyNumberFormat="1" applyFont="1" applyFill="1" applyBorder="1" applyAlignment="1">
      <alignment horizontal="center" vertical="center" wrapText="1"/>
    </xf>
    <xf numFmtId="164" fontId="2" fillId="0" borderId="0" xfId="0" applyNumberFormat="1" applyFont="1" applyFill="1" applyBorder="1" applyAlignment="1">
      <alignment horizontal="center" vertical="center" wrapText="1"/>
    </xf>
    <xf numFmtId="0" fontId="0" fillId="0" borderId="2" xfId="0" applyBorder="1"/>
    <xf numFmtId="0" fontId="3" fillId="0" borderId="0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center" vertical="center" wrapText="1"/>
    </xf>
    <xf numFmtId="164" fontId="5" fillId="0" borderId="0" xfId="0" applyNumberFormat="1" applyFont="1" applyFill="1" applyBorder="1" applyAlignment="1">
      <alignment horizontal="center" vertical="center" wrapText="1"/>
    </xf>
    <xf numFmtId="0" fontId="4" fillId="0" borderId="0" xfId="0" applyFont="1" applyBorder="1"/>
    <xf numFmtId="0" fontId="4" fillId="0" borderId="0" xfId="0" applyFont="1" applyFill="1" applyBorder="1"/>
    <xf numFmtId="0" fontId="4" fillId="0" borderId="9" xfId="0" applyFont="1" applyFill="1" applyBorder="1" applyAlignment="1">
      <alignment horizontal="center" vertical="center" wrapText="1"/>
    </xf>
    <xf numFmtId="0" fontId="4" fillId="0" borderId="10" xfId="0" applyFont="1" applyFill="1" applyBorder="1" applyAlignment="1">
      <alignment horizontal="center" vertical="center" wrapText="1"/>
    </xf>
    <xf numFmtId="2" fontId="4" fillId="0" borderId="11" xfId="0" applyNumberFormat="1" applyFont="1" applyFill="1" applyBorder="1" applyAlignment="1">
      <alignment horizontal="center" vertical="center" wrapText="1"/>
    </xf>
    <xf numFmtId="2" fontId="4" fillId="2" borderId="10" xfId="0" applyNumberFormat="1" applyFont="1" applyFill="1" applyBorder="1" applyAlignment="1">
      <alignment horizontal="center" vertical="center" wrapText="1"/>
    </xf>
    <xf numFmtId="164" fontId="2" fillId="2" borderId="15" xfId="0" applyNumberFormat="1" applyFont="1" applyFill="1" applyBorder="1" applyAlignment="1">
      <alignment horizontal="center" vertical="center" wrapText="1"/>
    </xf>
    <xf numFmtId="2" fontId="4" fillId="2" borderId="13" xfId="0" applyNumberFormat="1" applyFont="1" applyFill="1" applyBorder="1" applyAlignment="1">
      <alignment horizontal="center" vertical="center" wrapText="1"/>
    </xf>
    <xf numFmtId="164" fontId="2" fillId="2" borderId="17" xfId="0" applyNumberFormat="1" applyFont="1" applyFill="1" applyBorder="1" applyAlignment="1">
      <alignment horizontal="center" vertical="center" wrapText="1"/>
    </xf>
    <xf numFmtId="0" fontId="4" fillId="0" borderId="13" xfId="0" applyFont="1" applyFill="1" applyBorder="1" applyAlignment="1">
      <alignment horizontal="center" vertical="center" wrapText="1"/>
    </xf>
    <xf numFmtId="164" fontId="5" fillId="0" borderId="17" xfId="0" applyNumberFormat="1" applyFont="1" applyFill="1" applyBorder="1" applyAlignment="1">
      <alignment horizontal="center" vertical="center" wrapText="1"/>
    </xf>
    <xf numFmtId="164" fontId="2" fillId="2" borderId="20" xfId="0" applyNumberFormat="1" applyFont="1" applyFill="1" applyBorder="1" applyAlignment="1">
      <alignment horizontal="center" vertical="center" wrapText="1"/>
    </xf>
    <xf numFmtId="164" fontId="5" fillId="0" borderId="21" xfId="0" applyNumberFormat="1" applyFont="1" applyFill="1" applyBorder="1" applyAlignment="1">
      <alignment horizontal="center" vertical="center" wrapText="1"/>
    </xf>
    <xf numFmtId="164" fontId="2" fillId="0" borderId="20" xfId="0" applyNumberFormat="1" applyFont="1" applyFill="1" applyBorder="1" applyAlignment="1">
      <alignment horizontal="center" vertical="center" wrapText="1"/>
    </xf>
    <xf numFmtId="0" fontId="4" fillId="0" borderId="22" xfId="0" applyFont="1" applyFill="1" applyBorder="1" applyAlignment="1">
      <alignment horizontal="center" vertical="center" wrapText="1"/>
    </xf>
    <xf numFmtId="164" fontId="2" fillId="0" borderId="2" xfId="0" applyNumberFormat="1" applyFont="1" applyFill="1" applyBorder="1" applyAlignment="1">
      <alignment vertical="center" wrapText="1"/>
    </xf>
    <xf numFmtId="164" fontId="2" fillId="0" borderId="24" xfId="0" applyNumberFormat="1" applyFont="1" applyFill="1" applyBorder="1" applyAlignment="1">
      <alignment horizontal="center" vertical="center" wrapText="1"/>
    </xf>
    <xf numFmtId="0" fontId="6" fillId="3" borderId="0" xfId="0" applyFont="1" applyFill="1"/>
    <xf numFmtId="0" fontId="6" fillId="3" borderId="0" xfId="0" applyFont="1" applyFill="1" applyAlignment="1">
      <alignment horizontal="center" vertical="center"/>
    </xf>
    <xf numFmtId="0" fontId="0" fillId="0" borderId="0" xfId="0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2" fillId="0" borderId="23" xfId="0" applyFont="1" applyFill="1" applyBorder="1" applyAlignment="1">
      <alignment horizontal="center" vertical="center" wrapText="1"/>
    </xf>
    <xf numFmtId="0" fontId="2" fillId="0" borderId="24" xfId="0" applyFont="1" applyFill="1" applyBorder="1" applyAlignment="1">
      <alignment horizontal="center" vertical="center" wrapText="1"/>
    </xf>
    <xf numFmtId="0" fontId="6" fillId="0" borderId="0" xfId="0" applyFont="1" applyAlignment="1">
      <alignment horizontal="left"/>
    </xf>
    <xf numFmtId="0" fontId="0" fillId="0" borderId="15" xfId="0" applyBorder="1"/>
    <xf numFmtId="0" fontId="3" fillId="0" borderId="25" xfId="0" applyFont="1" applyFill="1" applyBorder="1" applyAlignment="1">
      <alignment horizontal="center" vertical="center" wrapText="1"/>
    </xf>
    <xf numFmtId="0" fontId="3" fillId="0" borderId="26" xfId="0" applyFont="1" applyFill="1" applyBorder="1" applyAlignment="1">
      <alignment horizontal="center" vertical="center" wrapText="1"/>
    </xf>
    <xf numFmtId="0" fontId="2" fillId="0" borderId="26" xfId="0" applyFont="1" applyFill="1" applyBorder="1" applyAlignment="1">
      <alignment horizontal="center" vertical="center" wrapText="1"/>
    </xf>
    <xf numFmtId="0" fontId="2" fillId="0" borderId="27" xfId="0" applyFont="1" applyFill="1" applyBorder="1" applyAlignment="1">
      <alignment horizontal="center" vertical="center" wrapText="1"/>
    </xf>
    <xf numFmtId="0" fontId="2" fillId="0" borderId="28" xfId="0" applyFont="1" applyFill="1" applyBorder="1" applyAlignment="1">
      <alignment horizontal="center" vertical="center" wrapText="1"/>
    </xf>
    <xf numFmtId="164" fontId="2" fillId="0" borderId="6" xfId="0" applyNumberFormat="1" applyFont="1" applyFill="1" applyBorder="1" applyAlignment="1">
      <alignment horizontal="center" vertical="center" wrapText="1"/>
    </xf>
    <xf numFmtId="0" fontId="6" fillId="4" borderId="15" xfId="0" applyFont="1" applyFill="1" applyBorder="1" applyAlignment="1">
      <alignment horizontal="center" vertical="center"/>
    </xf>
    <xf numFmtId="0" fontId="3" fillId="0" borderId="14" xfId="0" quotePrefix="1" applyFont="1" applyFill="1" applyBorder="1" applyAlignment="1">
      <alignment horizontal="center" vertical="center" wrapText="1"/>
    </xf>
  </cellXfs>
  <cellStyles count="1">
    <cellStyle name="Normal" xfId="0" builtinId="0"/>
  </cellStyles>
  <dxfs count="2">
    <dxf>
      <font>
        <color theme="0" tint="-0.14996795556505021"/>
      </font>
    </dxf>
    <dxf>
      <font>
        <color theme="0"/>
      </font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Q41"/>
  <sheetViews>
    <sheetView tabSelected="1" zoomScale="62" zoomScaleNormal="62" workbookViewId="0">
      <selection activeCell="Q16" sqref="Q16"/>
    </sheetView>
  </sheetViews>
  <sheetFormatPr baseColWidth="10" defaultRowHeight="14.5"/>
  <cols>
    <col min="1" max="1" width="8.7265625" customWidth="1"/>
    <col min="2" max="2" width="17.81640625" customWidth="1"/>
    <col min="3" max="3" width="19.54296875" bestFit="1" customWidth="1"/>
    <col min="4" max="4" width="19" customWidth="1"/>
    <col min="5" max="5" width="10" hidden="1" customWidth="1"/>
    <col min="6" max="7" width="12.7265625" customWidth="1"/>
    <col min="8" max="8" width="12.7265625" style="1" customWidth="1"/>
    <col min="9" max="9" width="12.7265625" customWidth="1"/>
    <col min="10" max="10" width="12.7265625" style="1" customWidth="1"/>
    <col min="11" max="13" width="12.7265625" customWidth="1"/>
  </cols>
  <sheetData>
    <row r="1" spans="1:17">
      <c r="A1" s="34"/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</row>
    <row r="2" spans="1:17">
      <c r="A2" s="34"/>
      <c r="B2" s="34"/>
      <c r="C2" s="34"/>
      <c r="D2" s="34"/>
      <c r="E2" s="34"/>
      <c r="F2" s="34"/>
      <c r="G2" s="34"/>
      <c r="H2" s="34"/>
      <c r="I2" s="34"/>
      <c r="J2" s="34"/>
      <c r="K2" s="34"/>
      <c r="L2" s="34"/>
      <c r="M2" s="34"/>
    </row>
    <row r="3" spans="1:17" ht="15" thickBot="1">
      <c r="A3" s="34"/>
      <c r="B3" s="34"/>
      <c r="C3" s="34"/>
      <c r="D3" s="34"/>
      <c r="E3" s="34"/>
      <c r="F3" s="34"/>
      <c r="G3" s="34"/>
      <c r="H3" s="34"/>
      <c r="I3" s="34"/>
      <c r="J3" s="34"/>
      <c r="K3" s="34"/>
      <c r="L3" s="34"/>
      <c r="M3" s="34"/>
    </row>
    <row r="4" spans="1:17" ht="14.5" customHeight="1">
      <c r="A4" s="35" t="s">
        <v>0</v>
      </c>
      <c r="B4" s="36"/>
      <c r="C4" s="36"/>
      <c r="D4" s="36"/>
      <c r="E4" s="36"/>
      <c r="F4" s="36"/>
      <c r="G4" s="36"/>
      <c r="H4" s="36"/>
      <c r="I4" s="36"/>
      <c r="J4" s="36"/>
      <c r="K4" s="36"/>
      <c r="L4" s="36"/>
      <c r="M4" s="37"/>
    </row>
    <row r="5" spans="1:17" ht="14.5" customHeight="1">
      <c r="A5" s="38"/>
      <c r="B5" s="39"/>
      <c r="C5" s="39"/>
      <c r="D5" s="39"/>
      <c r="E5" s="39"/>
      <c r="F5" s="39"/>
      <c r="G5" s="39"/>
      <c r="H5" s="39"/>
      <c r="I5" s="39"/>
      <c r="J5" s="39"/>
      <c r="K5" s="39"/>
      <c r="L5" s="39"/>
      <c r="M5" s="40"/>
    </row>
    <row r="6" spans="1:17" ht="15" customHeight="1" thickBot="1">
      <c r="A6" s="41"/>
      <c r="B6" s="42"/>
      <c r="C6" s="42"/>
      <c r="D6" s="42"/>
      <c r="E6" s="42"/>
      <c r="F6" s="42"/>
      <c r="G6" s="42"/>
      <c r="H6" s="42"/>
      <c r="I6" s="42"/>
      <c r="J6" s="42"/>
      <c r="K6" s="42"/>
      <c r="L6" s="42"/>
      <c r="M6" s="43"/>
    </row>
    <row r="7" spans="1:17">
      <c r="C7" s="32" t="s">
        <v>38</v>
      </c>
    </row>
    <row r="8" spans="1:17">
      <c r="A8" s="46"/>
      <c r="B8" s="46"/>
      <c r="C8" s="32" t="s">
        <v>23</v>
      </c>
    </row>
    <row r="9" spans="1:17" ht="15" thickBot="1"/>
    <row r="10" spans="1:17" ht="59.25" customHeight="1">
      <c r="A10" s="17" t="s">
        <v>1</v>
      </c>
      <c r="B10" s="29" t="s">
        <v>25</v>
      </c>
      <c r="C10" s="17" t="s">
        <v>24</v>
      </c>
      <c r="D10" s="17" t="s">
        <v>42</v>
      </c>
      <c r="E10" s="17"/>
      <c r="F10" s="17" t="s">
        <v>2</v>
      </c>
      <c r="G10" s="24" t="s">
        <v>3</v>
      </c>
      <c r="H10" s="18" t="s">
        <v>4</v>
      </c>
      <c r="I10" s="20" t="s">
        <v>5</v>
      </c>
      <c r="J10" s="19" t="s">
        <v>6</v>
      </c>
      <c r="K10" s="2"/>
      <c r="L10" s="22" t="s">
        <v>7</v>
      </c>
      <c r="M10" s="19" t="s">
        <v>8</v>
      </c>
      <c r="Q10" t="s">
        <v>46</v>
      </c>
    </row>
    <row r="11" spans="1:17" ht="35.15" customHeight="1">
      <c r="A11" s="3">
        <f ca="1">IF(B11="","",INDEX(code,SUMPRODUCT(MAX((marque=$B11)*(cola=taille)*(cold=$D11)*ROW(cola)-1))))</f>
        <v>150001</v>
      </c>
      <c r="B11" s="3" t="s">
        <v>21</v>
      </c>
      <c r="C11" s="48" t="str">
        <f>taille</f>
        <v>205/55R16</v>
      </c>
      <c r="D11" s="54" t="s">
        <v>41</v>
      </c>
      <c r="E11" s="33"/>
      <c r="F11" s="55">
        <f ca="1">IF(A11="","",INDEX(prix,MATCH(A11,code,0)))</f>
        <v>76.95</v>
      </c>
      <c r="G11" s="25" t="s">
        <v>19</v>
      </c>
      <c r="H11" s="4">
        <f ca="1">IF(A11="","",VLOOKUP($G$11,C36:F40,4,0))</f>
        <v>23.5</v>
      </c>
      <c r="I11" s="21">
        <f t="shared" ref="I11:I18" ca="1" si="0">IF(A11="","",(F11+H11)*2)</f>
        <v>200.9</v>
      </c>
      <c r="J11" s="5">
        <f t="shared" ref="J11:J18" ca="1" si="1">IF(A11="","",(F11+H11)*4)</f>
        <v>401.8</v>
      </c>
      <c r="K11" s="6"/>
      <c r="L11" s="23">
        <f t="shared" ref="L11:M18" ca="1" si="2">IF($B$19="Pas de réglage de para","",I11+$D$19)</f>
        <v>287.8</v>
      </c>
      <c r="M11" s="5">
        <f t="shared" ca="1" si="2"/>
        <v>488.70000000000005</v>
      </c>
      <c r="Q11" t="s">
        <v>47</v>
      </c>
    </row>
    <row r="12" spans="1:17" ht="35.15" customHeight="1">
      <c r="A12" s="3">
        <f ca="1">IF(B12="","",INDEX(code,SUMPRODUCT(MAX((marque=$B12)*(cola=taille)*(cold=$D12)*ROW(cola)-1))))</f>
        <v>150000</v>
      </c>
      <c r="B12" s="3" t="s">
        <v>10</v>
      </c>
      <c r="C12" s="48" t="str">
        <f>IF(B12="","",taille)</f>
        <v>205/55R16</v>
      </c>
      <c r="D12" s="54" t="s">
        <v>43</v>
      </c>
      <c r="E12" s="49"/>
      <c r="F12" s="55">
        <f ca="1">IF(A12="","",INDEX(prix,MATCH(A12,code,0)))</f>
        <v>75.95</v>
      </c>
      <c r="G12" s="25" t="str">
        <f ca="1">IF(A12="","",G11)</f>
        <v>Montage 4X4 et Util</v>
      </c>
      <c r="H12" s="4">
        <f t="shared" ref="H12:H18" ca="1" si="3">IF(A12="","",VLOOKUP($G$11,C37:F41,4,0))</f>
        <v>23.5</v>
      </c>
      <c r="I12" s="21">
        <f t="shared" ca="1" si="0"/>
        <v>198.9</v>
      </c>
      <c r="J12" s="5">
        <f t="shared" ca="1" si="1"/>
        <v>397.8</v>
      </c>
      <c r="K12" s="6"/>
      <c r="L12" s="23">
        <f t="shared" ca="1" si="2"/>
        <v>285.8</v>
      </c>
      <c r="M12" s="5">
        <f t="shared" ca="1" si="2"/>
        <v>484.70000000000005</v>
      </c>
      <c r="Q12" t="s">
        <v>45</v>
      </c>
    </row>
    <row r="13" spans="1:17" ht="35.15" customHeight="1">
      <c r="A13" s="3" t="str">
        <f>IF(B13="","",INDEX(code,SUMPRODUCT(MAX((marque=$B13)*(cola=taille)*(cold=$D13)*ROW(cola)-1))))</f>
        <v/>
      </c>
      <c r="B13" s="3"/>
      <c r="C13" s="48" t="str">
        <f>IF(B13="","",taille)</f>
        <v/>
      </c>
      <c r="D13" s="54"/>
      <c r="E13" s="50"/>
      <c r="F13" s="55" t="str">
        <f>IF(A13="","",INDEX(prix,MATCH(A13,code,0)))</f>
        <v/>
      </c>
      <c r="G13" s="25" t="str">
        <f t="shared" ref="G13:G18" si="4">IF(A13="","",G12)</f>
        <v/>
      </c>
      <c r="H13" s="4" t="str">
        <f t="shared" si="3"/>
        <v/>
      </c>
      <c r="I13" s="21" t="str">
        <f t="shared" si="0"/>
        <v/>
      </c>
      <c r="J13" s="5" t="str">
        <f t="shared" si="1"/>
        <v/>
      </c>
      <c r="K13" s="6"/>
      <c r="L13" s="23" t="e">
        <f t="shared" si="2"/>
        <v>#VALUE!</v>
      </c>
      <c r="M13" s="5" t="e">
        <f t="shared" si="2"/>
        <v>#VALUE!</v>
      </c>
    </row>
    <row r="14" spans="1:17" ht="35.15" customHeight="1">
      <c r="A14" s="3" t="str">
        <f>IF(B14="","",INDEX(code,SUMPRODUCT(MAX((marque=$B14)*(cola=taille)*(cold=$D14)*ROW(cola)-1))))</f>
        <v/>
      </c>
      <c r="B14" s="3"/>
      <c r="C14" s="48" t="str">
        <f>IF(B14="","",taille)</f>
        <v/>
      </c>
      <c r="D14" s="54"/>
      <c r="E14" s="51"/>
      <c r="F14" s="55" t="str">
        <f>IF(A14="","",INDEX(prix,MATCH(A14,code,0)))</f>
        <v/>
      </c>
      <c r="G14" s="25" t="str">
        <f t="shared" si="4"/>
        <v/>
      </c>
      <c r="H14" s="4" t="str">
        <f t="shared" si="3"/>
        <v/>
      </c>
      <c r="I14" s="21" t="str">
        <f t="shared" si="0"/>
        <v/>
      </c>
      <c r="J14" s="5" t="str">
        <f t="shared" si="1"/>
        <v/>
      </c>
      <c r="K14" s="6"/>
      <c r="L14" s="23" t="e">
        <f t="shared" si="2"/>
        <v>#VALUE!</v>
      </c>
      <c r="M14" s="5" t="e">
        <f t="shared" si="2"/>
        <v>#VALUE!</v>
      </c>
    </row>
    <row r="15" spans="1:17" ht="35.15" customHeight="1">
      <c r="A15" s="3" t="str">
        <f>IF(B15="","",INDEX(code,SUMPRODUCT(MAX((marque=$B15)*(cola=taille)*(cold=$D15)*ROW(cola)-1))))</f>
        <v/>
      </c>
      <c r="B15" s="3"/>
      <c r="C15" s="48" t="str">
        <f>IF(B15="","",taille)</f>
        <v/>
      </c>
      <c r="D15" s="54"/>
      <c r="E15" s="51"/>
      <c r="F15" s="55" t="str">
        <f>IF(A15="","",INDEX(prix,MATCH(A15,code,0)))</f>
        <v/>
      </c>
      <c r="G15" s="25" t="str">
        <f t="shared" si="4"/>
        <v/>
      </c>
      <c r="H15" s="4" t="str">
        <f t="shared" si="3"/>
        <v/>
      </c>
      <c r="I15" s="21" t="str">
        <f t="shared" si="0"/>
        <v/>
      </c>
      <c r="J15" s="5" t="str">
        <f t="shared" si="1"/>
        <v/>
      </c>
      <c r="K15" s="6"/>
      <c r="L15" s="23" t="e">
        <f t="shared" si="2"/>
        <v>#VALUE!</v>
      </c>
      <c r="M15" s="5" t="e">
        <f t="shared" si="2"/>
        <v>#VALUE!</v>
      </c>
    </row>
    <row r="16" spans="1:17" ht="35.15" customHeight="1">
      <c r="A16" s="3" t="str">
        <f>IF(B16="","",INDEX(code,SUMPRODUCT(MAX((marque=$B16)*(cola=taille)*(cold=$D16)*ROW(cola)-1))))</f>
        <v/>
      </c>
      <c r="B16" s="3"/>
      <c r="C16" s="48" t="str">
        <f>IF(B16="","",taille)</f>
        <v/>
      </c>
      <c r="D16" s="54"/>
      <c r="E16" s="51"/>
      <c r="F16" s="55" t="str">
        <f>IF(A16="","",INDEX(prix,MATCH(A16,code,0)))</f>
        <v/>
      </c>
      <c r="G16" s="25" t="str">
        <f t="shared" si="4"/>
        <v/>
      </c>
      <c r="H16" s="4" t="str">
        <f t="shared" si="3"/>
        <v/>
      </c>
      <c r="I16" s="21" t="str">
        <f t="shared" si="0"/>
        <v/>
      </c>
      <c r="J16" s="5" t="str">
        <f t="shared" si="1"/>
        <v/>
      </c>
      <c r="K16" s="6"/>
      <c r="L16" s="23" t="e">
        <f t="shared" si="2"/>
        <v>#VALUE!</v>
      </c>
      <c r="M16" s="5" t="e">
        <f t="shared" si="2"/>
        <v>#VALUE!</v>
      </c>
    </row>
    <row r="17" spans="1:13" ht="35.15" customHeight="1">
      <c r="A17" s="3" t="str">
        <f>IF(B17="","",INDEX(code,SUMPRODUCT(MAX((marque=$B17)*(cola=taille)*(cold=$D17)*ROW(cola)-1))))</f>
        <v/>
      </c>
      <c r="B17" s="3"/>
      <c r="C17" s="48" t="str">
        <f>IF(B17="","",taille)</f>
        <v/>
      </c>
      <c r="D17" s="54"/>
      <c r="E17" s="51"/>
      <c r="F17" s="55" t="str">
        <f>IF(A17="","",INDEX(prix,MATCH(A17,code,0)))</f>
        <v/>
      </c>
      <c r="G17" s="25" t="str">
        <f t="shared" si="4"/>
        <v/>
      </c>
      <c r="H17" s="4" t="str">
        <f t="shared" si="3"/>
        <v/>
      </c>
      <c r="I17" s="21" t="str">
        <f t="shared" si="0"/>
        <v/>
      </c>
      <c r="J17" s="5" t="str">
        <f t="shared" si="1"/>
        <v/>
      </c>
      <c r="K17" s="6"/>
      <c r="L17" s="23" t="e">
        <f t="shared" si="2"/>
        <v>#VALUE!</v>
      </c>
      <c r="M17" s="5" t="e">
        <f t="shared" si="2"/>
        <v>#VALUE!</v>
      </c>
    </row>
    <row r="18" spans="1:13" ht="35.15" customHeight="1" thickBot="1">
      <c r="A18" s="3" t="str">
        <f>IF(B18="","",INDEX(code,SUMPRODUCT(MAX((marque=$B18)*(cola=taille)*(cold=$D18)*ROW(cola)-1))))</f>
        <v/>
      </c>
      <c r="B18" s="3"/>
      <c r="C18" s="48" t="str">
        <f>IF(B18="","",taille)</f>
        <v/>
      </c>
      <c r="D18" s="54"/>
      <c r="E18" s="52"/>
      <c r="F18" s="55" t="str">
        <f>IF(A18="","",INDEX(prix,MATCH(A18,code,0)))</f>
        <v/>
      </c>
      <c r="G18" s="27" t="str">
        <f t="shared" si="4"/>
        <v/>
      </c>
      <c r="H18" s="28" t="str">
        <f t="shared" si="3"/>
        <v/>
      </c>
      <c r="I18" s="26" t="str">
        <f t="shared" si="0"/>
        <v/>
      </c>
      <c r="J18" s="7" t="str">
        <f t="shared" si="1"/>
        <v/>
      </c>
      <c r="K18" s="6"/>
      <c r="L18" s="23" t="e">
        <f t="shared" si="2"/>
        <v>#VALUE!</v>
      </c>
      <c r="M18" s="5" t="e">
        <f t="shared" si="2"/>
        <v>#VALUE!</v>
      </c>
    </row>
    <row r="19" spans="1:13" ht="35.15" customHeight="1" thickBot="1">
      <c r="A19" s="8">
        <f>VLOOKUP(B19,H36:J41,3,0)</f>
        <v>99125</v>
      </c>
      <c r="B19" s="44" t="s">
        <v>17</v>
      </c>
      <c r="C19" s="45"/>
      <c r="D19" s="53">
        <f>VLOOKUP(B19,H36:I41,2,0)</f>
        <v>86.9</v>
      </c>
      <c r="E19" s="31"/>
      <c r="F19" s="30"/>
      <c r="G19" s="14"/>
      <c r="H19" s="9"/>
      <c r="I19" s="10"/>
      <c r="J19" s="9"/>
      <c r="K19" s="1"/>
      <c r="L19" s="1"/>
      <c r="M19" s="11"/>
    </row>
    <row r="20" spans="1:13" ht="15.5">
      <c r="A20" s="12"/>
      <c r="B20" s="12"/>
      <c r="C20" s="13"/>
      <c r="D20" s="13"/>
      <c r="E20" s="13"/>
      <c r="F20" s="10"/>
      <c r="G20" s="14"/>
      <c r="H20" s="9"/>
      <c r="I20" s="10"/>
      <c r="J20" s="9"/>
    </row>
    <row r="21" spans="1:13" ht="15.5">
      <c r="A21" s="12"/>
      <c r="B21" s="12"/>
      <c r="C21" s="13"/>
      <c r="D21" s="13"/>
      <c r="E21" s="13"/>
      <c r="F21" s="14"/>
      <c r="G21" s="14"/>
      <c r="H21" s="9"/>
      <c r="I21" s="10"/>
      <c r="J21" s="9"/>
    </row>
    <row r="22" spans="1:13" ht="15.5">
      <c r="A22" s="13"/>
      <c r="B22" s="13"/>
      <c r="C22" s="13"/>
      <c r="D22" s="13"/>
      <c r="E22" s="13"/>
      <c r="F22" s="10"/>
      <c r="G22" s="10"/>
      <c r="H22" s="10"/>
      <c r="I22" s="10"/>
      <c r="J22" s="9"/>
    </row>
    <row r="36" spans="3:10">
      <c r="C36" t="s">
        <v>12</v>
      </c>
      <c r="F36">
        <v>12</v>
      </c>
      <c r="H36" s="15" t="s">
        <v>13</v>
      </c>
      <c r="I36">
        <v>35</v>
      </c>
      <c r="J36">
        <v>99133</v>
      </c>
    </row>
    <row r="37" spans="3:10">
      <c r="C37" t="s">
        <v>14</v>
      </c>
      <c r="F37">
        <v>14</v>
      </c>
      <c r="H37" s="15" t="s">
        <v>15</v>
      </c>
      <c r="I37">
        <v>66.900000000000006</v>
      </c>
      <c r="J37">
        <v>99123</v>
      </c>
    </row>
    <row r="38" spans="3:10">
      <c r="C38" t="s">
        <v>16</v>
      </c>
      <c r="F38">
        <v>17.5</v>
      </c>
      <c r="H38" s="15" t="s">
        <v>17</v>
      </c>
      <c r="I38">
        <v>86.9</v>
      </c>
      <c r="J38">
        <v>99125</v>
      </c>
    </row>
    <row r="39" spans="3:10">
      <c r="C39" t="s">
        <v>9</v>
      </c>
      <c r="F39">
        <v>18.5</v>
      </c>
      <c r="H39" s="16" t="s">
        <v>18</v>
      </c>
      <c r="I39">
        <v>95.9</v>
      </c>
      <c r="J39">
        <v>99124</v>
      </c>
    </row>
    <row r="40" spans="3:10">
      <c r="C40" t="s">
        <v>19</v>
      </c>
      <c r="F40">
        <v>23.5</v>
      </c>
      <c r="H40" s="16" t="s">
        <v>20</v>
      </c>
      <c r="I40">
        <v>105.9</v>
      </c>
      <c r="J40">
        <v>99131</v>
      </c>
    </row>
    <row r="41" spans="3:10">
      <c r="H41" s="16" t="s">
        <v>11</v>
      </c>
      <c r="I41">
        <v>0</v>
      </c>
      <c r="J41" t="str">
        <f>""</f>
        <v/>
      </c>
    </row>
  </sheetData>
  <mergeCells count="4">
    <mergeCell ref="A1:M3"/>
    <mergeCell ref="A4:M6"/>
    <mergeCell ref="B19:C19"/>
    <mergeCell ref="A8:B8"/>
  </mergeCells>
  <conditionalFormatting sqref="M11:M18 L14:M18">
    <cfRule type="containsErrors" dxfId="1" priority="3">
      <formula>ISERROR(L11)</formula>
    </cfRule>
  </conditionalFormatting>
  <conditionalFormatting sqref="L10:L18">
    <cfRule type="containsErrors" dxfId="0" priority="2">
      <formula>ISERROR(L10)</formula>
    </cfRule>
  </conditionalFormatting>
  <dataValidations count="9">
    <dataValidation type="list" allowBlank="1" showInputMessage="1" showErrorMessage="1" sqref="D11:D18">
      <formula1>OFFSET(dept3,MATCH($B11,listemarque,0)-1,,,5)</formula1>
    </dataValidation>
    <dataValidation type="list" allowBlank="1" showInputMessage="1" showErrorMessage="1" sqref="A19">
      <formula1>codepara</formula1>
    </dataValidation>
    <dataValidation type="list" allowBlank="1" showInputMessage="1" showErrorMessage="1" sqref="C20:E20">
      <formula1>PARA</formula1>
    </dataValidation>
    <dataValidation type="list" allowBlank="1" showInputMessage="1" showErrorMessage="1" sqref="G12:G18">
      <formula1>Montage</formula1>
    </dataValidation>
    <dataValidation type="list" allowBlank="1" showInputMessage="1" showErrorMessage="1" sqref="G11">
      <formula1>typemo</formula1>
    </dataValidation>
    <dataValidation type="list" allowBlank="1" showInputMessage="1" showErrorMessage="1" sqref="B19">
      <formula1>geo</formula1>
    </dataValidation>
    <dataValidation type="list" allowBlank="1" showInputMessage="1" showErrorMessage="1" sqref="E11">
      <formula1>OFFSET(dept2,MATCH(taille,cola,0)-1,,COUNTIF(cola,taille))</formula1>
    </dataValidation>
    <dataValidation type="list" allowBlank="1" showInputMessage="1" showErrorMessage="1" sqref="B11:B18">
      <formula1>listemarque</formula1>
    </dataValidation>
    <dataValidation type="list" allowBlank="1" showInputMessage="1" showErrorMessage="1" sqref="C8">
      <formula1>listetaille</formula1>
    </dataValidation>
  </dataValidations>
  <pageMargins left="0.23622047244094491" right="0.23622047244094491" top="0.74803149606299213" bottom="0.74803149606299213" header="0.31496062992125984" footer="0.31496062992125984"/>
  <pageSetup paperSize="9" scale="71" orientation="portrait" r:id="rId1"/>
  <ignoredErrors>
    <ignoredError sqref="M14" evalError="1"/>
  </ignoredErrors>
</worksheet>
</file>

<file path=xl/worksheets/sheet2.xml><?xml version="1.0" encoding="utf-8"?>
<worksheet xmlns="http://schemas.openxmlformats.org/spreadsheetml/2006/main" xmlns:r="http://schemas.openxmlformats.org/officeDocument/2006/relationships">
  <dimension ref="A1:Q22"/>
  <sheetViews>
    <sheetView topLeftCell="E1" workbookViewId="0">
      <selection activeCell="R8" sqref="R8"/>
    </sheetView>
  </sheetViews>
  <sheetFormatPr baseColWidth="10" defaultRowHeight="14.5"/>
  <cols>
    <col min="5" max="5" width="13.26953125" bestFit="1" customWidth="1"/>
  </cols>
  <sheetData>
    <row r="1" spans="1:17">
      <c r="A1" t="s">
        <v>24</v>
      </c>
      <c r="B1" t="s">
        <v>28</v>
      </c>
      <c r="C1" t="s">
        <v>27</v>
      </c>
      <c r="E1" t="s">
        <v>25</v>
      </c>
      <c r="F1" t="s">
        <v>30</v>
      </c>
      <c r="G1" t="s">
        <v>29</v>
      </c>
      <c r="J1" t="s">
        <v>39</v>
      </c>
    </row>
    <row r="2" spans="1:17">
      <c r="A2" t="s">
        <v>23</v>
      </c>
      <c r="B2">
        <v>91</v>
      </c>
      <c r="C2" t="s">
        <v>26</v>
      </c>
      <c r="D2" t="str">
        <f>B2&amp;"  "&amp;C2</f>
        <v>91  V</v>
      </c>
      <c r="E2" t="s">
        <v>10</v>
      </c>
      <c r="F2">
        <v>150000</v>
      </c>
      <c r="G2">
        <v>75.95</v>
      </c>
      <c r="J2" s="47" t="str">
        <f t="array" aca="1" ref="J2" ca="1">IFERROR(INDEX(marque,SMALL(IF((cola=taille)*(MATCH(marque&amp;cola,marque&amp;cola,0)=ROW(cola)-1),ROW(cola)-1,""),ROW(A1))),"")</f>
        <v>MICHELIN</v>
      </c>
      <c r="K2" s="47" t="str">
        <f t="array" aca="1" ref="K2" ca="1">IFERROR(INDEX(cold,SMALL(IF((cola=taille)*(marque=$J2),ROW(cola)-1,""),COLUMN(A:A))),"")</f>
        <v>91  V</v>
      </c>
      <c r="L2" s="47" t="str">
        <f t="array" aca="1" ref="L2" ca="1">IFERROR(INDEX(cold,SMALL(IF((cola=taille)*(marque=$J2),ROW(cola)-1,""),COLUMN(B:B))),"")</f>
        <v/>
      </c>
      <c r="M2" s="47" t="str">
        <f t="array" aca="1" ref="M2" ca="1">IFERROR(INDEX(cold,SMALL(IF((cola=taille)*(marque=$J2),ROW(cola)-1,""),COLUMN(C:C))),"")</f>
        <v/>
      </c>
      <c r="N2" s="47" t="str">
        <f t="array" aca="1" ref="N2" ca="1">IFERROR(INDEX(cold,SMALL(IF((cola=taille)*(marque=$J2),ROW(cola)-1,""),COLUMN(D:D))),"")</f>
        <v/>
      </c>
      <c r="O2" s="47" t="str">
        <f t="array" aca="1" ref="O2" ca="1">IFERROR(INDEX(cold,SMALL(IF((cola=taille)*(marque=$J2),ROW(cola)-1,""),COLUMN(E:E))),"")</f>
        <v/>
      </c>
      <c r="P2" s="47" t="str">
        <f t="array" aca="1" ref="P2" ca="1">IFERROR(INDEX(cold,SMALL(IF((cola=taille)*(marque=$J2),ROW(cola)-1,""),COLUMN(F:F))),"")</f>
        <v/>
      </c>
      <c r="Q2" t="str">
        <f t="array" aca="1" ref="Q2" ca="1">IF(ROW(A1)&gt;SUMPRODUCT(1/COUNTIF(cola,cola)),"",INDEX(cola,MIN(IF(COUNTIF(Q$1:Q1,cola)=0,ROW(cola)-1))))</f>
        <v>205/55R16</v>
      </c>
    </row>
    <row r="3" spans="1:17">
      <c r="A3" t="s">
        <v>23</v>
      </c>
      <c r="B3">
        <v>94</v>
      </c>
      <c r="C3" t="s">
        <v>22</v>
      </c>
      <c r="D3" t="str">
        <f t="shared" ref="D3:D21" si="0">B3&amp;"  "&amp;C3</f>
        <v>94  W</v>
      </c>
      <c r="E3" t="s">
        <v>21</v>
      </c>
      <c r="F3">
        <v>150001</v>
      </c>
      <c r="G3">
        <v>76.95</v>
      </c>
      <c r="J3" s="47" t="str">
        <f t="array" aca="1" ref="J3" ca="1">IFERROR(INDEX(marque,SMALL(IF((cola=taille)*(MATCH(marque&amp;cola,marque&amp;cola,0)=ROW(cola)-1),ROW(cola)-1,""),ROW(A2))),"")</f>
        <v>FALKEN</v>
      </c>
      <c r="K3" s="47" t="str">
        <f t="array" aca="1" ref="K3" ca="1">IFERROR(INDEX(cold,SMALL(IF((cola=taille)*(marque=$J3),ROW(cola)-1,""),COLUMN(A:A))),"")</f>
        <v>94  W</v>
      </c>
      <c r="L3" s="47" t="str">
        <f t="array" aca="1" ref="L3" ca="1">IFERROR(INDEX(cold,SMALL(IF((cola=taille)*(marque=$J3),ROW(cola)-1,""),COLUMN(B:B))),"")</f>
        <v>95  Z</v>
      </c>
      <c r="M3" s="47" t="str">
        <f t="array" aca="1" ref="M3" ca="1">IFERROR(INDEX(cold,SMALL(IF((cola=taille)*(marque=$J3),ROW(cola)-1,""),COLUMN(C:C))),"")</f>
        <v/>
      </c>
      <c r="N3" s="47" t="str">
        <f t="array" aca="1" ref="N3" ca="1">IFERROR(INDEX(cold,SMALL(IF((cola=taille)*(marque=$J3),ROW(cola)-1,""),COLUMN(D:D))),"")</f>
        <v/>
      </c>
      <c r="O3" s="47" t="str">
        <f t="array" aca="1" ref="O3" ca="1">IFERROR(INDEX(cold,SMALL(IF((cola=taille)*(marque=$J3),ROW(cola)-1,""),COLUMN(E:E))),"")</f>
        <v/>
      </c>
      <c r="P3" s="47" t="str">
        <f t="array" aca="1" ref="P3" ca="1">IFERROR(INDEX(cold,SMALL(IF((cola=taille)*(marque=$J3),ROW(cola)-1,""),COLUMN(F:F))),"")</f>
        <v/>
      </c>
      <c r="Q3" t="str">
        <f t="array" aca="1" ref="Q3" ca="1">IF(ROW(A2)&gt;SUMPRODUCT(1/COUNTIF(cola,cola)),"",INDEX(cola,MIN(IF(COUNTIF(Q$1:Q2,cola)=0,ROW(cola)-1))))</f>
        <v>175/65R14</v>
      </c>
    </row>
    <row r="4" spans="1:17">
      <c r="A4" t="s">
        <v>23</v>
      </c>
      <c r="B4">
        <v>95</v>
      </c>
      <c r="C4" t="s">
        <v>40</v>
      </c>
      <c r="D4" t="str">
        <f t="shared" si="0"/>
        <v>95  Z</v>
      </c>
      <c r="E4" t="s">
        <v>21</v>
      </c>
      <c r="F4" t="s">
        <v>44</v>
      </c>
      <c r="G4">
        <v>1</v>
      </c>
      <c r="J4" s="47" t="str">
        <f t="array" aca="1" ref="J4" ca="1">IFERROR(INDEX(marque,SMALL(IF((cola=taille)*(MATCH(marque&amp;cola,marque&amp;cola,0)=ROW(cola)-1),ROW(cola)-1,""),ROW(A3))),"")</f>
        <v/>
      </c>
      <c r="K4" s="47" t="str">
        <f t="array" aca="1" ref="K4" ca="1">IFERROR(INDEX(cold,SMALL(IF((cola=taille)*(marque=$J4),ROW(cola)-1,""),COLUMN(A:A))),"")</f>
        <v/>
      </c>
      <c r="L4" s="47" t="str">
        <f t="array" aca="1" ref="L4" ca="1">IFERROR(INDEX(cold,SMALL(IF((cola=taille)*(marque=$J4),ROW(cola)-1,""),COLUMN(B:B))),"")</f>
        <v/>
      </c>
      <c r="M4" s="47" t="str">
        <f t="array" aca="1" ref="M4" ca="1">IFERROR(INDEX(cold,SMALL(IF((cola=taille)*(marque=$J4),ROW(cola)-1,""),COLUMN(C:C))),"")</f>
        <v/>
      </c>
      <c r="N4" s="47" t="str">
        <f t="array" aca="1" ref="N4" ca="1">IFERROR(INDEX(cold,SMALL(IF((cola=taille)*(marque=$J4),ROW(cola)-1,""),COLUMN(D:D))),"")</f>
        <v/>
      </c>
      <c r="O4" s="47" t="str">
        <f t="array" aca="1" ref="O4" ca="1">IFERROR(INDEX(cold,SMALL(IF((cola=taille)*(marque=$J4),ROW(cola)-1,""),COLUMN(E:E))),"")</f>
        <v/>
      </c>
      <c r="P4" s="47" t="str">
        <f t="array" aca="1" ref="P4" ca="1">IFERROR(INDEX(cold,SMALL(IF((cola=taille)*(marque=$J4),ROW(cola)-1,""),COLUMN(F:F))),"")</f>
        <v/>
      </c>
      <c r="Q4" t="str">
        <f t="array" aca="1" ref="Q4" ca="1">IF(ROW(A3)&gt;SUMPRODUCT(1/COUNTIF(cola,cola)),"",INDEX(cola,MIN(IF(COUNTIF(Q$1:Q3,cola)=0,ROW(cola)-1))))</f>
        <v>195/65R15</v>
      </c>
    </row>
    <row r="5" spans="1:17">
      <c r="A5" t="s">
        <v>33</v>
      </c>
      <c r="B5">
        <v>82</v>
      </c>
      <c r="C5" t="s">
        <v>31</v>
      </c>
      <c r="D5" t="str">
        <f t="shared" si="0"/>
        <v>82  T</v>
      </c>
      <c r="E5" t="s">
        <v>10</v>
      </c>
      <c r="F5">
        <v>150002</v>
      </c>
      <c r="G5">
        <v>56.95</v>
      </c>
      <c r="J5" s="47" t="str">
        <f t="array" aca="1" ref="J5" ca="1">IFERROR(INDEX(marque,SMALL(IF((cola=taille)*(MATCH(marque&amp;cola,marque&amp;cola,0)=ROW(cola)-1),ROW(cola)-1,""),ROW(A4))),"")</f>
        <v/>
      </c>
      <c r="K5" s="47" t="str">
        <f t="array" aca="1" ref="K5" ca="1">IFERROR(INDEX(cold,SMALL(IF((cola=taille)*(marque=$J5),ROW(cola)-1,""),COLUMN(A:A))),"")</f>
        <v/>
      </c>
      <c r="L5" s="47" t="str">
        <f t="array" aca="1" ref="L5" ca="1">IFERROR(INDEX(cold,SMALL(IF((cola=taille)*(marque=$J5),ROW(cola)-1,""),COLUMN(B:B))),"")</f>
        <v/>
      </c>
      <c r="M5" s="47" t="str">
        <f t="array" aca="1" ref="M5" ca="1">IFERROR(INDEX(cold,SMALL(IF((cola=taille)*(marque=$J5),ROW(cola)-1,""),COLUMN(C:C))),"")</f>
        <v/>
      </c>
      <c r="N5" s="47" t="str">
        <f t="array" aca="1" ref="N5" ca="1">IFERROR(INDEX(cold,SMALL(IF((cola=taille)*(marque=$J5),ROW(cola)-1,""),COLUMN(D:D))),"")</f>
        <v/>
      </c>
      <c r="O5" s="47" t="str">
        <f t="array" aca="1" ref="O5" ca="1">IFERROR(INDEX(cold,SMALL(IF((cola=taille)*(marque=$J5),ROW(cola)-1,""),COLUMN(E:E))),"")</f>
        <v/>
      </c>
      <c r="P5" s="47" t="str">
        <f t="array" aca="1" ref="P5" ca="1">IFERROR(INDEX(cold,SMALL(IF((cola=taille)*(marque=$J5),ROW(cola)-1,""),COLUMN(F:F))),"")</f>
        <v/>
      </c>
      <c r="Q5" t="str">
        <f t="array" aca="1" ref="Q5" ca="1">IF(ROW(A4)&gt;SUMPRODUCT(1/COUNTIF(cola,cola)),"",INDEX(cola,MIN(IF(COUNTIF(Q$1:Q4,cola)=0,ROW(cola)-1))))</f>
        <v>195/65R16</v>
      </c>
    </row>
    <row r="6" spans="1:17">
      <c r="A6" t="s">
        <v>33</v>
      </c>
      <c r="B6">
        <v>82</v>
      </c>
      <c r="C6" t="s">
        <v>32</v>
      </c>
      <c r="D6" t="str">
        <f t="shared" si="0"/>
        <v>82  H</v>
      </c>
      <c r="E6" t="s">
        <v>21</v>
      </c>
      <c r="F6">
        <v>150124</v>
      </c>
      <c r="G6">
        <v>45.35</v>
      </c>
      <c r="J6" s="47" t="str">
        <f t="array" aca="1" ref="J6" ca="1">IFERROR(INDEX(marque,SMALL(IF((cola=taille)*(MATCH(marque&amp;cola,marque&amp;cola,0)=ROW(cola)-1),ROW(cola)-1,""),ROW(A5))),"")</f>
        <v/>
      </c>
      <c r="K6" s="47" t="str">
        <f t="array" aca="1" ref="K6" ca="1">IFERROR(INDEX(cold,SMALL(IF((cola=taille)*(marque=$J6),ROW(cola)-1,""),COLUMN(A:A))),"")</f>
        <v/>
      </c>
      <c r="L6" s="47" t="str">
        <f t="array" aca="1" ref="L6" ca="1">IFERROR(INDEX(cold,SMALL(IF((cola=taille)*(marque=$J6),ROW(cola)-1,""),COLUMN(B:B))),"")</f>
        <v/>
      </c>
      <c r="M6" s="47" t="str">
        <f t="array" aca="1" ref="M6" ca="1">IFERROR(INDEX(cold,SMALL(IF((cola=taille)*(marque=$J6),ROW(cola)-1,""),COLUMN(C:C))),"")</f>
        <v/>
      </c>
      <c r="N6" s="47" t="str">
        <f t="array" aca="1" ref="N6" ca="1">IFERROR(INDEX(cold,SMALL(IF((cola=taille)*(marque=$J6),ROW(cola)-1,""),COLUMN(D:D))),"")</f>
        <v/>
      </c>
      <c r="O6" s="47" t="str">
        <f t="array" aca="1" ref="O6" ca="1">IFERROR(INDEX(cold,SMALL(IF((cola=taille)*(marque=$J6),ROW(cola)-1,""),COLUMN(E:E))),"")</f>
        <v/>
      </c>
      <c r="P6" s="47" t="str">
        <f t="array" aca="1" ref="P6" ca="1">IFERROR(INDEX(cold,SMALL(IF((cola=taille)*(marque=$J6),ROW(cola)-1,""),COLUMN(F:F))),"")</f>
        <v/>
      </c>
      <c r="Q6" t="str">
        <f t="array" aca="1" ref="Q6" ca="1">IF(ROW(A5)&gt;SUMPRODUCT(1/COUNTIF(cola,cola)),"",INDEX(cola,MIN(IF(COUNTIF(Q$1:Q5,cola)=0,ROW(cola)-1))))</f>
        <v/>
      </c>
    </row>
    <row r="7" spans="1:17">
      <c r="A7" t="s">
        <v>34</v>
      </c>
      <c r="B7">
        <v>91</v>
      </c>
      <c r="C7" t="s">
        <v>32</v>
      </c>
      <c r="D7" t="str">
        <f t="shared" si="0"/>
        <v>91  H</v>
      </c>
      <c r="E7" t="s">
        <v>35</v>
      </c>
      <c r="F7">
        <v>154214</v>
      </c>
      <c r="G7">
        <v>36.950000000000003</v>
      </c>
      <c r="J7" s="47" t="str">
        <f t="array" aca="1" ref="J7" ca="1">IFERROR(INDEX(marque,SMALL(IF((cola=taille)*(MATCH(marque&amp;cola,marque&amp;cola,0)=ROW(cola)-1),ROW(cola)-1,""),ROW(A6))),"")</f>
        <v/>
      </c>
      <c r="K7" s="47" t="str">
        <f t="array" aca="1" ref="K7" ca="1">IFERROR(INDEX(cold,SMALL(IF((cola=taille)*(marque=$J7),ROW(cola)-1,""),COLUMN(A:A))),"")</f>
        <v/>
      </c>
      <c r="L7" s="47" t="str">
        <f t="array" aca="1" ref="L7" ca="1">IFERROR(INDEX(cold,SMALL(IF((cola=taille)*(marque=$J7),ROW(cola)-1,""),COLUMN(B:B))),"")</f>
        <v/>
      </c>
      <c r="M7" s="47" t="str">
        <f t="array" aca="1" ref="M7" ca="1">IFERROR(INDEX(cold,SMALL(IF((cola=taille)*(marque=$J7),ROW(cola)-1,""),COLUMN(C:C))),"")</f>
        <v/>
      </c>
      <c r="N7" s="47" t="str">
        <f t="array" aca="1" ref="N7" ca="1">IFERROR(INDEX(cold,SMALL(IF((cola=taille)*(marque=$J7),ROW(cola)-1,""),COLUMN(D:D))),"")</f>
        <v/>
      </c>
      <c r="O7" s="47" t="str">
        <f t="array" aca="1" ref="O7" ca="1">IFERROR(INDEX(cold,SMALL(IF((cola=taille)*(marque=$J7),ROW(cola)-1,""),COLUMN(E:E))),"")</f>
        <v/>
      </c>
      <c r="P7" s="47" t="str">
        <f t="array" aca="1" ref="P7" ca="1">IFERROR(INDEX(cold,SMALL(IF((cola=taille)*(marque=$J7),ROW(cola)-1,""),COLUMN(F:F))),"")</f>
        <v/>
      </c>
      <c r="Q7" t="str">
        <f t="array" aca="1" ref="Q7" ca="1">IF(ROW(A6)&gt;SUMPRODUCT(1/COUNTIF(cola,cola)),"",INDEX(cola,MIN(IF(COUNTIF(Q$1:Q6,cola)=0,ROW(cola)-1))))</f>
        <v/>
      </c>
    </row>
    <row r="8" spans="1:17">
      <c r="A8" t="s">
        <v>34</v>
      </c>
      <c r="B8">
        <v>91</v>
      </c>
      <c r="C8" t="s">
        <v>26</v>
      </c>
      <c r="D8" t="str">
        <f t="shared" si="0"/>
        <v>91  V</v>
      </c>
      <c r="E8" t="s">
        <v>10</v>
      </c>
      <c r="F8">
        <v>125477</v>
      </c>
      <c r="G8">
        <v>29.95</v>
      </c>
      <c r="J8" s="47" t="str">
        <f t="array" aca="1" ref="J8" ca="1">IFERROR(INDEX(marque,SMALL(IF((cola=taille)*(MATCH(marque&amp;cola,marque&amp;cola,0)=ROW(cola)-1),ROW(cola)-1,""),ROW(A7))),"")</f>
        <v/>
      </c>
      <c r="K8" s="47" t="str">
        <f t="array" aca="1" ref="K8" ca="1">IFERROR(INDEX(cold,SMALL(IF((cola=taille)*(marque=$J8),ROW(cola)-1,""),COLUMN(A:A))),"")</f>
        <v/>
      </c>
      <c r="L8" s="47" t="str">
        <f t="array" aca="1" ref="L8" ca="1">IFERROR(INDEX(cold,SMALL(IF((cola=taille)*(marque=$J8),ROW(cola)-1,""),COLUMN(B:B))),"")</f>
        <v/>
      </c>
      <c r="M8" s="47" t="str">
        <f t="array" aca="1" ref="M8" ca="1">IFERROR(INDEX(cold,SMALL(IF((cola=taille)*(marque=$J8),ROW(cola)-1,""),COLUMN(C:C))),"")</f>
        <v/>
      </c>
      <c r="N8" s="47" t="str">
        <f t="array" aca="1" ref="N8" ca="1">IFERROR(INDEX(cold,SMALL(IF((cola=taille)*(marque=$J8),ROW(cola)-1,""),COLUMN(D:D))),"")</f>
        <v/>
      </c>
      <c r="O8" s="47" t="str">
        <f t="array" aca="1" ref="O8" ca="1">IFERROR(INDEX(cold,SMALL(IF((cola=taille)*(marque=$J8),ROW(cola)-1,""),COLUMN(E:E))),"")</f>
        <v/>
      </c>
      <c r="P8" s="47" t="str">
        <f t="array" aca="1" ref="P8" ca="1">IFERROR(INDEX(cold,SMALL(IF((cola=taille)*(marque=$J8),ROW(cola)-1,""),COLUMN(F:F))),"")</f>
        <v/>
      </c>
      <c r="Q8" t="str">
        <f t="array" aca="1" ref="Q8" ca="1">IF(ROW(A7)&gt;SUMPRODUCT(1/COUNTIF(cola,cola)),"",INDEX(cola,MIN(IF(COUNTIF(Q$1:Q7,cola)=0,ROW(cola)-1))))</f>
        <v/>
      </c>
    </row>
    <row r="9" spans="1:17">
      <c r="A9" t="s">
        <v>34</v>
      </c>
      <c r="B9">
        <v>91</v>
      </c>
      <c r="C9" t="s">
        <v>32</v>
      </c>
      <c r="D9" t="str">
        <f t="shared" si="0"/>
        <v>91  H</v>
      </c>
      <c r="E9" t="s">
        <v>10</v>
      </c>
      <c r="F9">
        <v>124577</v>
      </c>
      <c r="G9">
        <v>38.950000000000003</v>
      </c>
      <c r="J9" s="47" t="str">
        <f t="array" aca="1" ref="J9" ca="1">IFERROR(INDEX(marque,SMALL(IF((cola=taille)*(MATCH(marque&amp;cola,marque&amp;cola,0)=ROW(cola)-1),ROW(cola)-1,""),ROW(A8))),"")</f>
        <v/>
      </c>
      <c r="K9" s="47" t="str">
        <f t="array" aca="1" ref="K9" ca="1">IFERROR(INDEX(cold,SMALL(IF((cola=taille)*(marque=$J9),ROW(cola)-1,""),COLUMN(A:A))),"")</f>
        <v/>
      </c>
      <c r="L9" s="47" t="str">
        <f t="array" aca="1" ref="L9" ca="1">IFERROR(INDEX(cold,SMALL(IF((cola=taille)*(marque=$J9),ROW(cola)-1,""),COLUMN(B:B))),"")</f>
        <v/>
      </c>
      <c r="M9" s="47" t="str">
        <f t="array" aca="1" ref="M9" ca="1">IFERROR(INDEX(cold,SMALL(IF((cola=taille)*(marque=$J9),ROW(cola)-1,""),COLUMN(C:C))),"")</f>
        <v/>
      </c>
      <c r="N9" s="47" t="str">
        <f t="array" aca="1" ref="N9" ca="1">IFERROR(INDEX(cold,SMALL(IF((cola=taille)*(marque=$J9),ROW(cola)-1,""),COLUMN(D:D))),"")</f>
        <v/>
      </c>
      <c r="O9" s="47" t="str">
        <f t="array" aca="1" ref="O9" ca="1">IFERROR(INDEX(cold,SMALL(IF((cola=taille)*(marque=$J9),ROW(cola)-1,""),COLUMN(E:E))),"")</f>
        <v/>
      </c>
      <c r="P9" s="47" t="str">
        <f t="array" aca="1" ref="P9" ca="1">IFERROR(INDEX(cold,SMALL(IF((cola=taille)*(marque=$J9),ROW(cola)-1,""),COLUMN(F:F))),"")</f>
        <v/>
      </c>
      <c r="Q9" t="str">
        <f t="array" aca="1" ref="Q9" ca="1">IF(ROW(A8)&gt;SUMPRODUCT(1/COUNTIF(cola,cola)),"",INDEX(cola,MIN(IF(COUNTIF(Q$1:Q8,cola)=0,ROW(cola)-1))))</f>
        <v/>
      </c>
    </row>
    <row r="10" spans="1:17">
      <c r="A10" t="s">
        <v>34</v>
      </c>
      <c r="B10">
        <v>91</v>
      </c>
      <c r="C10" t="s">
        <v>26</v>
      </c>
      <c r="D10" t="str">
        <f t="shared" si="0"/>
        <v>91  V</v>
      </c>
      <c r="E10" t="s">
        <v>35</v>
      </c>
      <c r="F10">
        <v>142547</v>
      </c>
      <c r="G10">
        <v>98.95</v>
      </c>
      <c r="J10" s="47" t="str">
        <f t="array" aca="1" ref="J10" ca="1">IFERROR(INDEX(marque,SMALL(IF((cola=taille)*(MATCH(marque&amp;cola,marque&amp;cola,0)=ROW(cola)-1),ROW(cola)-1,""),ROW(A9))),"")</f>
        <v/>
      </c>
      <c r="K10" s="47" t="str">
        <f t="array" aca="1" ref="K10" ca="1">IFERROR(INDEX(cold,SMALL(IF((cola=taille)*(marque=$J10),ROW(cola)-1,""),COLUMN(A:A))),"")</f>
        <v/>
      </c>
      <c r="L10" s="47" t="str">
        <f t="array" aca="1" ref="L10" ca="1">IFERROR(INDEX(cold,SMALL(IF((cola=taille)*(marque=$J10),ROW(cola)-1,""),COLUMN(B:B))),"")</f>
        <v/>
      </c>
      <c r="M10" s="47" t="str">
        <f t="array" aca="1" ref="M10" ca="1">IFERROR(INDEX(cold,SMALL(IF((cola=taille)*(marque=$J10),ROW(cola)-1,""),COLUMN(C:C))),"")</f>
        <v/>
      </c>
      <c r="N10" s="47" t="str">
        <f t="array" aca="1" ref="N10" ca="1">IFERROR(INDEX(cold,SMALL(IF((cola=taille)*(marque=$J10),ROW(cola)-1,""),COLUMN(D:D))),"")</f>
        <v/>
      </c>
      <c r="O10" s="47" t="str">
        <f t="array" aca="1" ref="O10" ca="1">IFERROR(INDEX(cold,SMALL(IF((cola=taille)*(marque=$J10),ROW(cola)-1,""),COLUMN(E:E))),"")</f>
        <v/>
      </c>
      <c r="P10" s="47" t="str">
        <f t="array" aca="1" ref="P10" ca="1">IFERROR(INDEX(cold,SMALL(IF((cola=taille)*(marque=$J10),ROW(cola)-1,""),COLUMN(F:F))),"")</f>
        <v/>
      </c>
      <c r="Q10" t="str">
        <f t="array" aca="1" ref="Q10" ca="1">IF(ROW(A9)&gt;SUMPRODUCT(1/COUNTIF(cola,cola)),"",INDEX(cola,MIN(IF(COUNTIF(Q$1:Q9,cola)=0,ROW(cola)-1))))</f>
        <v/>
      </c>
    </row>
    <row r="11" spans="1:17">
      <c r="A11" t="s">
        <v>36</v>
      </c>
      <c r="B11">
        <v>92</v>
      </c>
      <c r="C11" t="s">
        <v>26</v>
      </c>
      <c r="D11" t="str">
        <f t="shared" si="0"/>
        <v>92  V</v>
      </c>
      <c r="E11" t="s">
        <v>37</v>
      </c>
      <c r="F11">
        <v>124777</v>
      </c>
      <c r="G11">
        <v>36.950000000000003</v>
      </c>
      <c r="J11" s="47" t="str">
        <f t="array" aca="1" ref="J11" ca="1">IFERROR(INDEX(marque,SMALL(IF((cola=taille)*(MATCH(marque&amp;cola,marque&amp;cola,0)=ROW(cola)-1),ROW(cola)-1,""),ROW(A10))),"")</f>
        <v/>
      </c>
      <c r="K11" s="47" t="str">
        <f t="array" aca="1" ref="K11" ca="1">IFERROR(INDEX(cold,SMALL(IF((cola=taille)*(marque=$J11),ROW(cola)-1,""),COLUMN(A:A))),"")</f>
        <v/>
      </c>
      <c r="L11" s="47" t="str">
        <f t="array" aca="1" ref="L11" ca="1">IFERROR(INDEX(cold,SMALL(IF((cola=taille)*(marque=$J11),ROW(cola)-1,""),COLUMN(B:B))),"")</f>
        <v/>
      </c>
      <c r="M11" s="47" t="str">
        <f t="array" aca="1" ref="M11" ca="1">IFERROR(INDEX(cold,SMALL(IF((cola=taille)*(marque=$J11),ROW(cola)-1,""),COLUMN(C:C))),"")</f>
        <v/>
      </c>
      <c r="N11" s="47" t="str">
        <f t="array" aca="1" ref="N11" ca="1">IFERROR(INDEX(cold,SMALL(IF((cola=taille)*(marque=$J11),ROW(cola)-1,""),COLUMN(D:D))),"")</f>
        <v/>
      </c>
      <c r="O11" s="47" t="str">
        <f t="array" aca="1" ref="O11" ca="1">IFERROR(INDEX(cold,SMALL(IF((cola=taille)*(marque=$J11),ROW(cola)-1,""),COLUMN(E:E))),"")</f>
        <v/>
      </c>
      <c r="P11" s="47" t="str">
        <f t="array" aca="1" ref="P11" ca="1">IFERROR(INDEX(cold,SMALL(IF((cola=taille)*(marque=$J11),ROW(cola)-1,""),COLUMN(F:F))),"")</f>
        <v/>
      </c>
      <c r="Q11" t="str">
        <f t="array" aca="1" ref="Q11" ca="1">IF(ROW(A10)&gt;SUMPRODUCT(1/COUNTIF(cola,cola)),"",INDEX(cola,MIN(IF(COUNTIF(Q$1:Q10,cola)=0,ROW(cola)-1))))</f>
        <v/>
      </c>
    </row>
    <row r="12" spans="1:17">
      <c r="D12" t="str">
        <f t="shared" si="0"/>
        <v xml:space="preserve">  </v>
      </c>
      <c r="J12" t="str">
        <f t="array" aca="1" ref="J12" ca="1">IFERROR(INDEX(marque,SMALL(IF((cola=taille)*(MATCH(marque&amp;cola,marque&amp;cola,0)=ROW(cola)-1),ROW(cola)-1,""),ROW(A11))),"")</f>
        <v/>
      </c>
      <c r="Q12" t="str">
        <f t="array" aca="1" ref="Q12" ca="1">IF(ROW(A11)&gt;SUMPRODUCT(1/COUNTIF(cola,cola)),"",INDEX(cola,MIN(IF(COUNTIF(Q$1:Q11,cola)=0,ROW(cola)-1))))</f>
        <v/>
      </c>
    </row>
    <row r="13" spans="1:17">
      <c r="D13" t="str">
        <f t="shared" si="0"/>
        <v xml:space="preserve">  </v>
      </c>
      <c r="J13" t="str">
        <f t="array" aca="1" ref="J13" ca="1">IFERROR(INDEX(marque,SMALL(IF((cola=taille)*(MATCH(marque&amp;cold,marque&amp;cold,0)=ROW(cola)-1),ROW(cola)-1,""),ROW(A12))),"")</f>
        <v/>
      </c>
      <c r="Q13" t="str">
        <f t="array" aca="1" ref="Q13" ca="1">IF(ROW(A12)&gt;SUMPRODUCT(1/COUNTIF(cola,cola)),"",INDEX(cola,MIN(IF(COUNTIF(Q$1:Q12,cola)=0,ROW(cola)-1))))</f>
        <v/>
      </c>
    </row>
    <row r="14" spans="1:17">
      <c r="D14" t="str">
        <f t="shared" si="0"/>
        <v xml:space="preserve">  </v>
      </c>
      <c r="Q14" t="str">
        <f t="array" aca="1" ref="Q14" ca="1">IF(ROW(A13)&gt;SUMPRODUCT(1/COUNTIF(cola,cola)),"",INDEX(cola,MIN(IF(COUNTIF(Q$1:Q13,cola)=0,ROW(cola)-1))))</f>
        <v/>
      </c>
    </row>
    <row r="15" spans="1:17">
      <c r="D15" t="str">
        <f t="shared" si="0"/>
        <v xml:space="preserve">  </v>
      </c>
      <c r="Q15" t="str">
        <f t="array" aca="1" ref="Q15" ca="1">IF(ROW(A14)&gt;SUMPRODUCT(1/COUNTIF(cola,cola)),"",INDEX(cola,MIN(IF(COUNTIF(Q$1:Q14,cola)=0,ROW(cola)-1))))</f>
        <v/>
      </c>
    </row>
    <row r="16" spans="1:17">
      <c r="D16" t="str">
        <f t="shared" si="0"/>
        <v xml:space="preserve">  </v>
      </c>
      <c r="Q16" t="str">
        <f t="array" aca="1" ref="Q16" ca="1">IF(ROW(A15)&gt;SUMPRODUCT(1/COUNTIF(cola,cola)),"",INDEX(cola,MIN(IF(COUNTIF(Q$1:Q15,cola)=0,ROW(cola)-1))))</f>
        <v/>
      </c>
    </row>
    <row r="17" spans="4:17">
      <c r="D17" t="str">
        <f t="shared" si="0"/>
        <v xml:space="preserve">  </v>
      </c>
      <c r="Q17" t="str">
        <f t="array" aca="1" ref="Q17" ca="1">IF(ROW(A16)&gt;SUMPRODUCT(1/COUNTIF(cola,cola)),"",INDEX(cola,MIN(IF(COUNTIF(Q$1:Q16,cola)=0,ROW(cola)-1))))</f>
        <v/>
      </c>
    </row>
    <row r="18" spans="4:17">
      <c r="D18" t="str">
        <f t="shared" si="0"/>
        <v xml:space="preserve">  </v>
      </c>
      <c r="Q18" t="str">
        <f t="array" aca="1" ref="Q18" ca="1">IF(ROW(A17)&gt;SUMPRODUCT(1/COUNTIF(cola,cola)),"",INDEX(cola,MIN(IF(COUNTIF(Q$1:Q17,cola)=0,ROW(cola)-1))))</f>
        <v/>
      </c>
    </row>
    <row r="19" spans="4:17">
      <c r="D19" t="str">
        <f t="shared" si="0"/>
        <v xml:space="preserve">  </v>
      </c>
      <c r="Q19" t="str">
        <f t="array" aca="1" ref="Q19" ca="1">IF(ROW(A18)&gt;SUMPRODUCT(1/COUNTIF(cola,cola)),"",INDEX(cola,MIN(IF(COUNTIF(Q$1:Q18,cola)=0,ROW(cola)-1))))</f>
        <v/>
      </c>
    </row>
    <row r="20" spans="4:17">
      <c r="D20" t="str">
        <f t="shared" si="0"/>
        <v xml:space="preserve">  </v>
      </c>
      <c r="Q20" t="str">
        <f t="array" aca="1" ref="Q20" ca="1">IF(ROW(A19)&gt;SUMPRODUCT(1/COUNTIF(cola,cola)),"",INDEX(cola,MIN(IF(COUNTIF(Q$1:Q19,cola)=0,ROW(cola)-1))))</f>
        <v/>
      </c>
    </row>
    <row r="21" spans="4:17">
      <c r="D21" t="str">
        <f t="shared" si="0"/>
        <v xml:space="preserve">  </v>
      </c>
      <c r="Q21" t="str">
        <f t="array" aca="1" ref="Q21" ca="1">IF(ROW(A20)&gt;SUMPRODUCT(1/COUNTIF(cola,cola)),"",INDEX(cola,MIN(IF(COUNTIF(Q$1:Q20,cola)=0,ROW(cola)-1))))</f>
        <v/>
      </c>
    </row>
    <row r="22" spans="4:17">
      <c r="Q22" t="str">
        <f t="array" aca="1" ref="Q22" ca="1">IF(ROW(A21)&gt;SUMPRODUCT(1/COUNTIF(cola,cola)),"",INDEX(cola,MIN(IF(COUNTIF(Q$1:Q21,cola)=0,ROW(cola)-1))))</f>
        <v/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7</vt:i4>
      </vt:variant>
    </vt:vector>
  </HeadingPairs>
  <TitlesOfParts>
    <vt:vector size="10" baseType="lpstr">
      <vt:lpstr>DEVIS</vt:lpstr>
      <vt:lpstr>DONNEES</vt:lpstr>
      <vt:lpstr>Feuil3</vt:lpstr>
      <vt:lpstr>dept1</vt:lpstr>
      <vt:lpstr>dept2</vt:lpstr>
      <vt:lpstr>dept3</vt:lpstr>
      <vt:lpstr>geo</vt:lpstr>
      <vt:lpstr>taille</vt:lpstr>
      <vt:lpstr>typemo</vt:lpstr>
      <vt:lpstr>DEVIS!Zone_d_impression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SECTEUR</dc:creator>
  <cp:lastModifiedBy>tulipe</cp:lastModifiedBy>
  <cp:lastPrinted>2015-08-24T10:55:16Z</cp:lastPrinted>
  <dcterms:created xsi:type="dcterms:W3CDTF">2015-08-23T16:29:24Z</dcterms:created>
  <dcterms:modified xsi:type="dcterms:W3CDTF">2015-09-01T15:05:05Z</dcterms:modified>
</cp:coreProperties>
</file>