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18920" windowHeight="8520"/>
  </bookViews>
  <sheets>
    <sheet name="Feuil1" sheetId="5" r:id="rId1"/>
  </sheets>
  <definedNames>
    <definedName name="plage">OFFSET(Feuil1!$A$2:$A$16,,ROW(Feuil1!$A1048559),)</definedName>
    <definedName name="plage2">plage</definedName>
  </definedNames>
  <calcPr calcId="124519"/>
</workbook>
</file>

<file path=xl/calcChain.xml><?xml version="1.0" encoding="utf-8"?>
<calcChain xmlns="http://schemas.openxmlformats.org/spreadsheetml/2006/main">
  <c r="D31" i="5"/>
  <c r="E31" s="1" a="1"/>
  <c r="E31" s="1"/>
  <c r="D32"/>
  <c r="E32" s="1" a="1"/>
  <c r="E32" s="1"/>
  <c r="D33"/>
  <c r="E33" s="1" a="1"/>
  <c r="E33" s="1"/>
  <c r="D34"/>
  <c r="E34" s="1" a="1"/>
  <c r="E34" s="1"/>
  <c r="D35"/>
  <c r="E35" s="1" a="1"/>
  <c r="E35" s="1"/>
  <c r="D36"/>
  <c r="E36" s="1" a="1"/>
  <c r="E36" s="1"/>
  <c r="D37"/>
  <c r="E37" s="1" a="1"/>
  <c r="E37" s="1"/>
  <c r="D38"/>
  <c r="E38" s="1" a="1"/>
  <c r="E38" s="1"/>
  <c r="D39"/>
  <c r="E39" s="1" a="1"/>
  <c r="E39" s="1"/>
  <c r="D40"/>
  <c r="F40" s="1" a="1"/>
  <c r="F40" s="1"/>
  <c r="D20"/>
  <c r="E20" s="1" a="1"/>
  <c r="E20" s="1"/>
  <c r="D21"/>
  <c r="E21" s="1" a="1"/>
  <c r="E21" s="1"/>
  <c r="D22"/>
  <c r="E22" s="1" a="1"/>
  <c r="E22" s="1"/>
  <c r="D23"/>
  <c r="F23" s="1" a="1"/>
  <c r="F23" s="1"/>
  <c r="D24"/>
  <c r="E24" s="1" a="1"/>
  <c r="E24" s="1"/>
  <c r="D25"/>
  <c r="F25" s="1" a="1"/>
  <c r="F25" s="1"/>
  <c r="D26"/>
  <c r="I26" s="1" a="1"/>
  <c r="I26" s="1"/>
  <c r="D27"/>
  <c r="F27" s="1" a="1"/>
  <c r="F27" s="1"/>
  <c r="D28"/>
  <c r="E28" s="1" a="1"/>
  <c r="E28" s="1"/>
  <c r="D19"/>
  <c r="F19" s="1" a="1"/>
  <c r="F19" s="1"/>
  <c r="N4" a="1"/>
  <c r="N4" s="1"/>
  <c r="N5" a="1"/>
  <c r="N5" s="1"/>
  <c r="N6" a="1"/>
  <c r="N6" s="1"/>
  <c r="N7" a="1"/>
  <c r="N7" s="1"/>
  <c r="N8" a="1"/>
  <c r="N8" s="1"/>
  <c r="N9" a="1"/>
  <c r="N9" s="1"/>
  <c r="N10" a="1"/>
  <c r="N10" s="1"/>
  <c r="N11" a="1"/>
  <c r="N11" s="1"/>
  <c r="N12" a="1"/>
  <c r="N12" s="1"/>
  <c r="N3" a="1"/>
  <c r="N3" s="1"/>
  <c r="M3" a="1"/>
  <c r="M3" s="1"/>
  <c r="M4" a="1"/>
  <c r="M4" s="1"/>
  <c r="M5" a="1"/>
  <c r="M5" s="1"/>
  <c r="M6" a="1"/>
  <c r="M6" s="1"/>
  <c r="M7" a="1"/>
  <c r="M7" s="1"/>
  <c r="M8" a="1"/>
  <c r="M8" s="1"/>
  <c r="M9" a="1"/>
  <c r="M9" s="1"/>
  <c r="M10" a="1"/>
  <c r="M10" s="1"/>
  <c r="M11" a="1"/>
  <c r="M11" s="1"/>
  <c r="M12" a="1"/>
  <c r="M12" s="1"/>
  <c r="J40" l="1" a="1"/>
  <c r="J40" s="1"/>
  <c r="I40" a="1"/>
  <c r="I40" s="1"/>
  <c r="H40" a="1"/>
  <c r="H40" s="1"/>
  <c r="G40" a="1"/>
  <c r="G40" s="1"/>
  <c r="J39" a="1"/>
  <c r="J39" s="1"/>
  <c r="I39" a="1"/>
  <c r="I39" s="1"/>
  <c r="H39" a="1"/>
  <c r="H39" s="1"/>
  <c r="G39" a="1"/>
  <c r="G39" s="1"/>
  <c r="F39" a="1"/>
  <c r="F39" s="1"/>
  <c r="J38" a="1"/>
  <c r="J38" s="1"/>
  <c r="I38" a="1"/>
  <c r="I38" s="1"/>
  <c r="H38" a="1"/>
  <c r="H38" s="1"/>
  <c r="G38" a="1"/>
  <c r="G38" s="1"/>
  <c r="F38" a="1"/>
  <c r="F38" s="1"/>
  <c r="J37" a="1"/>
  <c r="J37" s="1"/>
  <c r="I37" a="1"/>
  <c r="I37" s="1"/>
  <c r="H37" a="1"/>
  <c r="H37" s="1"/>
  <c r="G37" a="1"/>
  <c r="G37" s="1"/>
  <c r="F37" a="1"/>
  <c r="F37" s="1"/>
  <c r="J36" a="1"/>
  <c r="J36" s="1"/>
  <c r="I36" a="1"/>
  <c r="I36" s="1"/>
  <c r="H36" a="1"/>
  <c r="H36" s="1"/>
  <c r="G36" a="1"/>
  <c r="G36" s="1"/>
  <c r="F36" a="1"/>
  <c r="F36" s="1"/>
  <c r="J35" a="1"/>
  <c r="J35" s="1"/>
  <c r="I35" a="1"/>
  <c r="I35" s="1"/>
  <c r="H35" a="1"/>
  <c r="H35" s="1"/>
  <c r="G35" a="1"/>
  <c r="G35" s="1"/>
  <c r="F35" a="1"/>
  <c r="F35" s="1"/>
  <c r="J34" a="1"/>
  <c r="J34" s="1"/>
  <c r="I34" a="1"/>
  <c r="I34" s="1"/>
  <c r="H34" a="1"/>
  <c r="H34" s="1"/>
  <c r="G34" a="1"/>
  <c r="G34" s="1"/>
  <c r="F34" a="1"/>
  <c r="F34" s="1"/>
  <c r="J33" a="1"/>
  <c r="J33" s="1"/>
  <c r="I33" a="1"/>
  <c r="I33" s="1"/>
  <c r="H33" a="1"/>
  <c r="H33" s="1"/>
  <c r="G33" a="1"/>
  <c r="G33" s="1"/>
  <c r="F33" a="1"/>
  <c r="F33" s="1"/>
  <c r="J32" a="1"/>
  <c r="J32" s="1"/>
  <c r="I32" a="1"/>
  <c r="I32" s="1"/>
  <c r="H32" a="1"/>
  <c r="H32" s="1"/>
  <c r="G32" a="1"/>
  <c r="G32" s="1"/>
  <c r="F32" a="1"/>
  <c r="F32" s="1"/>
  <c r="J31" a="1"/>
  <c r="J31" s="1"/>
  <c r="I31" a="1"/>
  <c r="I31" s="1"/>
  <c r="H31" a="1"/>
  <c r="H31" s="1"/>
  <c r="G31" a="1"/>
  <c r="G31" s="1"/>
  <c r="F31" a="1"/>
  <c r="F31" s="1"/>
  <c r="E40" a="1"/>
  <c r="E40" s="1"/>
  <c r="E19" a="1"/>
  <c r="E19" s="1"/>
  <c r="I27" a="1"/>
  <c r="I27" s="1"/>
  <c r="G27" a="1"/>
  <c r="G27" s="1"/>
  <c r="E27" a="1"/>
  <c r="E27" s="1"/>
  <c r="I25" a="1"/>
  <c r="I25" s="1"/>
  <c r="G25" a="1"/>
  <c r="G25" s="1"/>
  <c r="E25" a="1"/>
  <c r="E25" s="1"/>
  <c r="I23" a="1"/>
  <c r="I23" s="1"/>
  <c r="G23" a="1"/>
  <c r="G23" s="1"/>
  <c r="E23" a="1"/>
  <c r="E23" s="1"/>
  <c r="J27" a="1"/>
  <c r="J27" s="1"/>
  <c r="H27" a="1"/>
  <c r="H27" s="1"/>
  <c r="J25" a="1"/>
  <c r="J25" s="1"/>
  <c r="H25" a="1"/>
  <c r="H25" s="1"/>
  <c r="J23" a="1"/>
  <c r="J23" s="1"/>
  <c r="H23" a="1"/>
  <c r="H23" s="1"/>
  <c r="J28" a="1"/>
  <c r="J28" s="1"/>
  <c r="H28" a="1"/>
  <c r="H28" s="1"/>
  <c r="F28" a="1"/>
  <c r="F28" s="1"/>
  <c r="J26" a="1"/>
  <c r="J26" s="1"/>
  <c r="H26" a="1"/>
  <c r="H26" s="1"/>
  <c r="G26" a="1"/>
  <c r="G26" s="1"/>
  <c r="F26" a="1"/>
  <c r="F26" s="1"/>
  <c r="E26" a="1"/>
  <c r="E26" s="1"/>
  <c r="J24" a="1"/>
  <c r="J24" s="1"/>
  <c r="I24" a="1"/>
  <c r="I24" s="1"/>
  <c r="H24" a="1"/>
  <c r="H24" s="1"/>
  <c r="G24" a="1"/>
  <c r="G24" s="1"/>
  <c r="F24" a="1"/>
  <c r="F24" s="1"/>
  <c r="J22" a="1"/>
  <c r="J22" s="1"/>
  <c r="I22" a="1"/>
  <c r="I22" s="1"/>
  <c r="H22" a="1"/>
  <c r="H22" s="1"/>
  <c r="G22" a="1"/>
  <c r="G22" s="1"/>
  <c r="F22" a="1"/>
  <c r="F22" s="1"/>
  <c r="J21" a="1"/>
  <c r="J21" s="1"/>
  <c r="I21" a="1"/>
  <c r="I21" s="1"/>
  <c r="H21" a="1"/>
  <c r="H21" s="1"/>
  <c r="G21" a="1"/>
  <c r="G21" s="1"/>
  <c r="F21" a="1"/>
  <c r="F21" s="1"/>
  <c r="J20" a="1"/>
  <c r="J20" s="1"/>
  <c r="I20" a="1"/>
  <c r="I20" s="1"/>
  <c r="H20" a="1"/>
  <c r="H20" s="1"/>
  <c r="G20" a="1"/>
  <c r="G20" s="1"/>
  <c r="F20" a="1"/>
  <c r="F20" s="1"/>
  <c r="I28" a="1"/>
  <c r="I28" s="1"/>
  <c r="G28" a="1"/>
  <c r="G28" s="1"/>
  <c r="J19" a="1"/>
  <c r="J19" s="1"/>
  <c r="I19" a="1"/>
  <c r="I19" s="1"/>
  <c r="H19" a="1"/>
  <c r="H19" s="1"/>
  <c r="G19" a="1"/>
  <c r="G19" s="1"/>
  <c r="K12"/>
  <c r="K11"/>
  <c r="K10"/>
  <c r="K9"/>
  <c r="K8"/>
  <c r="K7"/>
  <c r="K6"/>
  <c r="K5"/>
  <c r="K4"/>
  <c r="K3"/>
  <c r="K2"/>
  <c r="J7"/>
  <c r="J5"/>
  <c r="J4"/>
  <c r="J3"/>
  <c r="J2"/>
  <c r="I7"/>
  <c r="I6"/>
  <c r="I5"/>
  <c r="I4"/>
  <c r="I3"/>
  <c r="I2"/>
  <c r="H7"/>
  <c r="H6"/>
  <c r="H5"/>
  <c r="H4"/>
  <c r="H3"/>
  <c r="H2"/>
  <c r="I16"/>
  <c r="I15"/>
  <c r="I14"/>
  <c r="I13"/>
  <c r="I12"/>
  <c r="I11"/>
  <c r="G16"/>
  <c r="G15"/>
  <c r="G14"/>
  <c r="G13"/>
  <c r="G12"/>
  <c r="G11"/>
  <c r="G10"/>
  <c r="G9"/>
  <c r="G8"/>
  <c r="H11"/>
  <c r="H10"/>
  <c r="H9"/>
  <c r="H8"/>
  <c r="I10"/>
  <c r="I9"/>
  <c r="G7"/>
  <c r="G6"/>
  <c r="G5"/>
  <c r="G4"/>
  <c r="G3"/>
  <c r="G2"/>
  <c r="F15"/>
  <c r="F14"/>
  <c r="F13"/>
  <c r="F12"/>
  <c r="F11"/>
  <c r="F10"/>
  <c r="F9"/>
  <c r="F8"/>
  <c r="E14"/>
  <c r="E13"/>
  <c r="E11"/>
  <c r="E10"/>
  <c r="E9"/>
  <c r="E8"/>
  <c r="E7"/>
  <c r="E5"/>
  <c r="E4"/>
  <c r="E3"/>
  <c r="E2"/>
  <c r="K16"/>
  <c r="K15"/>
  <c r="K14"/>
  <c r="J11"/>
  <c r="J10"/>
  <c r="J9"/>
  <c r="J8"/>
  <c r="H16"/>
  <c r="H15"/>
  <c r="H14"/>
  <c r="H13"/>
  <c r="H12"/>
  <c r="F7"/>
  <c r="F6"/>
  <c r="F5"/>
  <c r="F4"/>
  <c r="F3"/>
  <c r="F2"/>
  <c r="E16"/>
  <c r="E15"/>
  <c r="C16"/>
  <c r="C14"/>
  <c r="C13"/>
  <c r="C12"/>
  <c r="D11"/>
  <c r="D9"/>
  <c r="D8"/>
  <c r="D7"/>
  <c r="D15"/>
  <c r="D14"/>
  <c r="D13"/>
  <c r="D12"/>
  <c r="D1"/>
  <c r="E1" s="1"/>
  <c r="F1" s="1"/>
  <c r="G1" s="1"/>
  <c r="H1" s="1"/>
  <c r="I1" s="1"/>
  <c r="J1" s="1"/>
  <c r="K1" s="1"/>
  <c r="C6"/>
  <c r="C5"/>
  <c r="C4"/>
  <c r="C3"/>
  <c r="C2"/>
  <c r="C10"/>
  <c r="C9"/>
  <c r="C8"/>
  <c r="C7"/>
  <c r="D6"/>
  <c r="D5"/>
  <c r="D4"/>
  <c r="D3"/>
  <c r="D2"/>
  <c r="C1"/>
  <c r="B16"/>
  <c r="B15"/>
  <c r="B14"/>
  <c r="B13"/>
  <c r="B12"/>
  <c r="B11"/>
  <c r="B9"/>
  <c r="B8"/>
  <c r="B7"/>
  <c r="B6"/>
  <c r="B5"/>
  <c r="B3"/>
  <c r="B2"/>
</calcChain>
</file>

<file path=xl/sharedStrings.xml><?xml version="1.0" encoding="utf-8"?>
<sst xmlns="http://schemas.openxmlformats.org/spreadsheetml/2006/main" count="21" uniqueCount="21">
  <si>
    <t>NOM</t>
  </si>
  <si>
    <t>DOUCET</t>
  </si>
  <si>
    <t>PONSARD</t>
  </si>
  <si>
    <t>MINARD</t>
  </si>
  <si>
    <t>CANAVESIO</t>
  </si>
  <si>
    <t>IME LES VALLEES</t>
  </si>
  <si>
    <t>DECO PRO</t>
  </si>
  <si>
    <t>SOLON</t>
  </si>
  <si>
    <t>FOUCHER</t>
  </si>
  <si>
    <t>FALCIONI</t>
  </si>
  <si>
    <t>ORPI</t>
  </si>
  <si>
    <t>HASSLER</t>
  </si>
  <si>
    <t>DENIS</t>
  </si>
  <si>
    <t>FATH</t>
  </si>
  <si>
    <t>DUPONT</t>
  </si>
  <si>
    <t>VERNIER</t>
  </si>
  <si>
    <t>client min</t>
  </si>
  <si>
    <t>client max</t>
  </si>
  <si>
    <t xml:space="preserve">tu choisis l'année </t>
  </si>
  <si>
    <t>min</t>
  </si>
  <si>
    <t>max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</si>
</sst>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5">
    <font>
      <sz val="10"/>
      <color theme="1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b/>
      <sz val="10"/>
      <color theme="1"/>
      <name val="Century Gothic"/>
      <family val="2"/>
    </font>
    <font>
      <b/>
      <sz val="10"/>
      <color rgb="FFFFFF0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/>
    <xf numFmtId="1" fontId="0" fillId="0" borderId="0" xfId="0" applyNumberFormat="1" applyFont="1"/>
    <xf numFmtId="164" fontId="1" fillId="0" borderId="0" xfId="0" applyNumberFormat="1" applyFont="1" applyFill="1" applyBorder="1" applyAlignment="1" applyProtection="1">
      <alignment vertical="center"/>
      <protection locked="0"/>
    </xf>
    <xf numFmtId="0" fontId="0" fillId="0" borderId="0" xfId="0" applyFill="1" applyBorder="1"/>
    <xf numFmtId="0" fontId="0" fillId="0" borderId="0" xfId="0" applyFont="1" applyFill="1" applyBorder="1"/>
    <xf numFmtId="1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vertical="center"/>
      <protection locked="0"/>
    </xf>
    <xf numFmtId="164" fontId="1" fillId="0" borderId="4" xfId="0" applyNumberFormat="1" applyFont="1" applyFill="1" applyBorder="1" applyAlignment="1" applyProtection="1">
      <alignment vertical="center" wrapText="1"/>
      <protection locked="0"/>
    </xf>
    <xf numFmtId="164" fontId="1" fillId="0" borderId="5" xfId="0" applyNumberFormat="1" applyFont="1" applyFill="1" applyBorder="1" applyAlignment="1" applyProtection="1">
      <alignment vertical="center"/>
      <protection locked="0"/>
    </xf>
    <xf numFmtId="164" fontId="1" fillId="0" borderId="6" xfId="0" applyNumberFormat="1" applyFont="1" applyFill="1" applyBorder="1" applyAlignment="1" applyProtection="1">
      <alignment vertical="center"/>
      <protection locked="0"/>
    </xf>
    <xf numFmtId="164" fontId="1" fillId="0" borderId="7" xfId="0" applyNumberFormat="1" applyFont="1" applyFill="1" applyBorder="1" applyAlignment="1" applyProtection="1">
      <alignment vertical="center"/>
      <protection locked="0"/>
    </xf>
    <xf numFmtId="164" fontId="1" fillId="0" borderId="2" xfId="0" applyNumberFormat="1" applyFont="1" applyFill="1" applyBorder="1" applyAlignment="1" applyProtection="1">
      <alignment vertical="center"/>
      <protection locked="0"/>
    </xf>
    <xf numFmtId="164" fontId="1" fillId="0" borderId="8" xfId="0" applyNumberFormat="1" applyFont="1" applyFill="1" applyBorder="1" applyAlignment="1" applyProtection="1">
      <alignment vertical="center"/>
      <protection locked="0"/>
    </xf>
    <xf numFmtId="164" fontId="1" fillId="0" borderId="9" xfId="0" applyNumberFormat="1" applyFont="1" applyFill="1" applyBorder="1" applyAlignment="1" applyProtection="1">
      <alignment vertical="center"/>
      <protection locked="0"/>
    </xf>
    <xf numFmtId="164" fontId="1" fillId="0" borderId="10" xfId="0" applyNumberFormat="1" applyFont="1" applyFill="1" applyBorder="1" applyAlignment="1" applyProtection="1">
      <alignment vertical="center"/>
      <protection locked="0"/>
    </xf>
    <xf numFmtId="1" fontId="0" fillId="0" borderId="0" xfId="0" applyNumberFormat="1"/>
    <xf numFmtId="1" fontId="0" fillId="2" borderId="0" xfId="0" applyNumberFormat="1" applyFont="1" applyFill="1"/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/>
    </xf>
    <xf numFmtId="164" fontId="0" fillId="5" borderId="0" xfId="0" applyNumberFormat="1" applyFill="1"/>
    <xf numFmtId="0" fontId="1" fillId="5" borderId="1" xfId="0" applyFont="1" applyFill="1" applyBorder="1"/>
    <xf numFmtId="164" fontId="0" fillId="6" borderId="1" xfId="0" applyNumberFormat="1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0"/>
  <sheetViews>
    <sheetView tabSelected="1" topLeftCell="B1" zoomScale="80" zoomScaleNormal="80" workbookViewId="0">
      <selection activeCell="N24" sqref="N24"/>
    </sheetView>
  </sheetViews>
  <sheetFormatPr baseColWidth="10" defaultRowHeight="12.5"/>
  <cols>
    <col min="1" max="1" width="16.453125" bestFit="1" customWidth="1"/>
    <col min="7" max="7" width="16" customWidth="1"/>
    <col min="13" max="13" width="15.6328125" customWidth="1"/>
    <col min="14" max="14" width="15.81640625" customWidth="1"/>
  </cols>
  <sheetData>
    <row r="1" spans="1:14" s="2" customFormat="1">
      <c r="A1" s="6" t="s">
        <v>0</v>
      </c>
      <c r="B1" s="8">
        <v>2009</v>
      </c>
      <c r="C1" s="7">
        <f>B1+1</f>
        <v>2010</v>
      </c>
      <c r="D1" s="7">
        <f t="shared" ref="D1:K1" si="0">C1+1</f>
        <v>2011</v>
      </c>
      <c r="E1" s="7">
        <f t="shared" si="0"/>
        <v>2012</v>
      </c>
      <c r="F1" s="7">
        <f t="shared" si="0"/>
        <v>2013</v>
      </c>
      <c r="G1" s="7">
        <f t="shared" si="0"/>
        <v>2014</v>
      </c>
      <c r="H1" s="7">
        <f t="shared" si="0"/>
        <v>2015</v>
      </c>
      <c r="I1" s="7">
        <f t="shared" si="0"/>
        <v>2016</v>
      </c>
      <c r="J1" s="7">
        <f t="shared" si="0"/>
        <v>2017</v>
      </c>
      <c r="K1" s="7">
        <f t="shared" si="0"/>
        <v>2018</v>
      </c>
      <c r="M1" s="19">
        <v>2017</v>
      </c>
      <c r="N1" s="18" t="s">
        <v>18</v>
      </c>
    </row>
    <row r="2" spans="1:14" s="1" customFormat="1">
      <c r="A2" s="9" t="s">
        <v>14</v>
      </c>
      <c r="B2" s="10">
        <f>7000</f>
        <v>7000</v>
      </c>
      <c r="C2" s="11">
        <f>4043.6</f>
        <v>4043.6</v>
      </c>
      <c r="D2" s="11">
        <f>3260.4+5684.8</f>
        <v>8945.2000000000007</v>
      </c>
      <c r="E2" s="11">
        <f>1309.09</f>
        <v>1309.0899999999999</v>
      </c>
      <c r="F2" s="11">
        <f>1650</f>
        <v>1650</v>
      </c>
      <c r="G2" s="11">
        <f>14052+4854.84</f>
        <v>18906.84</v>
      </c>
      <c r="H2" s="11">
        <f>14052+4854.84</f>
        <v>18906.84</v>
      </c>
      <c r="I2" s="11">
        <f>1650</f>
        <v>1650</v>
      </c>
      <c r="J2" s="11">
        <f>1309.09</f>
        <v>1309.0899999999999</v>
      </c>
      <c r="K2" s="12">
        <f>2400</f>
        <v>2400</v>
      </c>
      <c r="M2" s="22" t="s">
        <v>16</v>
      </c>
      <c r="N2" s="23" t="s">
        <v>17</v>
      </c>
    </row>
    <row r="3" spans="1:14" s="1" customFormat="1">
      <c r="A3" s="9" t="s">
        <v>1</v>
      </c>
      <c r="B3" s="13">
        <f>4400</f>
        <v>4400</v>
      </c>
      <c r="C3" s="3">
        <f>1012+7166.5+1896</f>
        <v>10074.5</v>
      </c>
      <c r="D3" s="3">
        <f>20350+3788.4</f>
        <v>24138.400000000001</v>
      </c>
      <c r="E3" s="3">
        <f>1650</f>
        <v>1650</v>
      </c>
      <c r="F3" s="3">
        <f>14052+4854.84</f>
        <v>18906.84</v>
      </c>
      <c r="G3" s="3">
        <f>1309.09</f>
        <v>1309.0899999999999</v>
      </c>
      <c r="H3" s="3">
        <f>1309.09</f>
        <v>1309.0899999999999</v>
      </c>
      <c r="I3" s="3">
        <f>14052+4854.84</f>
        <v>18906.84</v>
      </c>
      <c r="J3" s="3">
        <f>1650</f>
        <v>1650</v>
      </c>
      <c r="K3" s="14">
        <f>5000</f>
        <v>5000</v>
      </c>
      <c r="M3" s="20" t="str">
        <f t="array" aca="1" ref="M3" ca="1">IFERROR(INDEX($A$2:A$16,SMALL(IF(OFFSET($A$2:$A$16,,MATCH($M$1,$B$1:$K$1,0),)=MIN(OFFSET($A$2:$A$16,,MATCH($M$1,$B$1:$K$1,0),)),ROW(A$2:A$16)-1,""),ROW(A1))),"")</f>
        <v>CANAVESIO</v>
      </c>
      <c r="N3" s="21" t="str">
        <f t="array" aca="1" ref="N3" ca="1">IFERROR(INDEX($A$2:$A$16,SMALL(IF(OFFSET($A$2:$A$16,,MATCH($M$1,$B$1:$K$1,0),)=MAX(OFFSET($A$2:$A$16,,MATCH($M$1,$B$1:$K$1,0),)),ROW(B$2:B$16)-1,""),ROW(B1))),"")</f>
        <v>VERNIER</v>
      </c>
    </row>
    <row r="4" spans="1:14" s="1" customFormat="1">
      <c r="A4" s="9" t="s">
        <v>15</v>
      </c>
      <c r="B4" s="13">
        <v>3200</v>
      </c>
      <c r="C4" s="3">
        <f>15226.2</f>
        <v>15226.2</v>
      </c>
      <c r="D4" s="3">
        <f>1650</f>
        <v>1650</v>
      </c>
      <c r="E4" s="3">
        <f>14052+4854.84</f>
        <v>18906.84</v>
      </c>
      <c r="F4" s="3">
        <f>1309.09</f>
        <v>1309.0899999999999</v>
      </c>
      <c r="G4" s="3">
        <f>1650</f>
        <v>1650</v>
      </c>
      <c r="H4" s="3">
        <f>1650</f>
        <v>1650</v>
      </c>
      <c r="I4" s="3">
        <f>1309.09</f>
        <v>1309.0899999999999</v>
      </c>
      <c r="J4" s="3">
        <f>14052+4854.84</f>
        <v>18906.84</v>
      </c>
      <c r="K4" s="14">
        <f>20350+3788.4</f>
        <v>24138.400000000001</v>
      </c>
      <c r="M4" s="20" t="str">
        <f t="array" aca="1" ref="M4" ca="1">IFERROR(INDEX($A$2:A$16,SMALL(IF(OFFSET(A$2:A$16,,MATCH($M$1,$B$1:$K$1,0),)=MIN(OFFSET($A$2:$A$16,,MATCH($M$1,$B$1:$K$1,0),)),ROW(A$2:A$16)-1,""),ROW(A2))),"")</f>
        <v/>
      </c>
      <c r="N4" s="21" t="str">
        <f t="array" aca="1" ref="N4" ca="1">IFERROR(INDEX($A$2:$A$16,SMALL(IF(OFFSET($A$2:$A$16,,MATCH($M$1,$B$1:$K$1,0),)=MAX(OFFSET($A$2:$A$16,,MATCH($M$1,$B$1:$K$1,0),)),ROW(B$2:B$16)-1,""),ROW(B2))),"")</f>
        <v>SOLON</v>
      </c>
    </row>
    <row r="5" spans="1:14" s="1" customFormat="1">
      <c r="A5" s="9" t="s">
        <v>2</v>
      </c>
      <c r="B5" s="13">
        <f>3260.4+5684.8</f>
        <v>8945.2000000000007</v>
      </c>
      <c r="C5" s="3">
        <f>2400</f>
        <v>2400</v>
      </c>
      <c r="D5" s="3">
        <f>14052+4854.84</f>
        <v>18906.84</v>
      </c>
      <c r="E5" s="3">
        <f>1309.09</f>
        <v>1309.0899999999999</v>
      </c>
      <c r="F5" s="3">
        <f>1650</f>
        <v>1650</v>
      </c>
      <c r="G5" s="3">
        <f>14052+4854.84</f>
        <v>18906.84</v>
      </c>
      <c r="H5" s="3">
        <f>14052+4854.84</f>
        <v>18906.84</v>
      </c>
      <c r="I5" s="3">
        <f>1650</f>
        <v>1650</v>
      </c>
      <c r="J5" s="3">
        <f>1309.09</f>
        <v>1309.0899999999999</v>
      </c>
      <c r="K5" s="14">
        <f>1650</f>
        <v>1650</v>
      </c>
      <c r="M5" s="20" t="str">
        <f t="array" aca="1" ref="M5" ca="1">IFERROR(INDEX($A$2:A$16,SMALL(IF(OFFSET(A$2:A$16,,MATCH($M$1,$B$1:$K$1,0),)=MIN(OFFSET($A$2:$A$16,,MATCH($M$1,$B$1:$K$1,0),)),ROW(A$2:A$16)-1,""),ROW(A3))),"")</f>
        <v/>
      </c>
      <c r="N5" s="21" t="str">
        <f t="array" aca="1" ref="N5" ca="1">IFERROR(INDEX($A$2:$A$16,SMALL(IF(OFFSET($A$2:$A$16,,MATCH($M$1,$B$1:$K$1,0),)=MAX(OFFSET($A$2:$A$16,,MATCH($M$1,$B$1:$K$1,0),)),ROW(B$2:B$16)-1,""),ROW(B3))),"")</f>
        <v/>
      </c>
    </row>
    <row r="6" spans="1:14" s="1" customFormat="1">
      <c r="A6" s="9" t="s">
        <v>3</v>
      </c>
      <c r="B6" s="13">
        <f>20350+3788.4</f>
        <v>24138.400000000001</v>
      </c>
      <c r="C6" s="3">
        <f>5000</f>
        <v>5000</v>
      </c>
      <c r="D6" s="3">
        <f>1309.09</f>
        <v>1309.0899999999999</v>
      </c>
      <c r="E6" s="3">
        <v>7040</v>
      </c>
      <c r="F6" s="3">
        <f>14052+4854.84</f>
        <v>18906.84</v>
      </c>
      <c r="G6" s="3">
        <f>1309.09</f>
        <v>1309.0899999999999</v>
      </c>
      <c r="H6" s="3">
        <f>1309.09</f>
        <v>1309.0899999999999</v>
      </c>
      <c r="I6" s="3">
        <f>14052+4854.84</f>
        <v>18906.84</v>
      </c>
      <c r="J6" s="3">
        <v>7040</v>
      </c>
      <c r="K6" s="14">
        <f>14052+4854.84</f>
        <v>18906.84</v>
      </c>
      <c r="M6" s="20" t="str">
        <f t="array" aca="1" ref="M6" ca="1">IFERROR(INDEX($A$2:A$16,SMALL(IF(OFFSET(A$2:A$16,,MATCH($M$1,$B$1:$K$1,0),)=MIN(OFFSET($A$2:$A$16,,MATCH($M$1,$B$1:$K$1,0),)),ROW(A$2:A$16)-1,""),ROW(A4))),"")</f>
        <v/>
      </c>
      <c r="N6" s="21" t="str">
        <f t="array" aca="1" ref="N6" ca="1">IFERROR(INDEX($A$2:$A$16,SMALL(IF(OFFSET($A$2:$A$16,,MATCH($M$1,$B$1:$K$1,0),)=MAX(OFFSET($A$2:$A$16,,MATCH($M$1,$B$1:$K$1,0),)),ROW(B$2:B$16)-1,""),ROW(B4))),"")</f>
        <v/>
      </c>
    </row>
    <row r="7" spans="1:14" s="1" customFormat="1">
      <c r="A7" s="9" t="s">
        <v>4</v>
      </c>
      <c r="B7" s="13">
        <f>1650</f>
        <v>1650</v>
      </c>
      <c r="C7" s="3">
        <f>20350+3788.4</f>
        <v>24138.400000000001</v>
      </c>
      <c r="D7" s="3">
        <f>1650</f>
        <v>1650</v>
      </c>
      <c r="E7" s="3">
        <f>1200</f>
        <v>1200</v>
      </c>
      <c r="F7" s="3">
        <f>1309.09</f>
        <v>1309.0899999999999</v>
      </c>
      <c r="G7" s="3">
        <f>1309.09</f>
        <v>1309.0899999999999</v>
      </c>
      <c r="H7" s="3">
        <f>1309.09</f>
        <v>1309.0899999999999</v>
      </c>
      <c r="I7" s="3">
        <f>1309.09</f>
        <v>1309.0899999999999</v>
      </c>
      <c r="J7" s="3">
        <f>1200</f>
        <v>1200</v>
      </c>
      <c r="K7" s="14">
        <f>2400</f>
        <v>2400</v>
      </c>
      <c r="M7" s="20" t="str">
        <f t="array" aca="1" ref="M7" ca="1">IFERROR(INDEX($A$2:A$16,SMALL(IF(OFFSET(A$2:A$16,,MATCH($M$1,$B$1:$K$1,0),)=MIN(OFFSET($A$2:$A$16,,MATCH($M$1,$B$1:$K$1,0),)),ROW(A$2:A$16)-1,""),ROW(A5))),"")</f>
        <v/>
      </c>
      <c r="N7" s="21" t="str">
        <f t="array" aca="1" ref="N7" ca="1">IFERROR(INDEX($A$2:$A$16,SMALL(IF(OFFSET($A$2:$A$16,,MATCH($M$1,$B$1:$K$1,0),)=MAX(OFFSET($A$2:$A$16,,MATCH($M$1,$B$1:$K$1,0),)),ROW(B$2:B$16)-1,""),ROW(B5))),"")</f>
        <v/>
      </c>
    </row>
    <row r="8" spans="1:14" s="1" customFormat="1">
      <c r="A8" s="9" t="s">
        <v>5</v>
      </c>
      <c r="B8" s="13">
        <f>14052+4854.84</f>
        <v>18906.84</v>
      </c>
      <c r="C8" s="3">
        <f>1650</f>
        <v>1650</v>
      </c>
      <c r="D8" s="3">
        <f>14052+4854.84</f>
        <v>18906.84</v>
      </c>
      <c r="E8" s="3">
        <f>1309.09</f>
        <v>1309.0899999999999</v>
      </c>
      <c r="F8" s="3">
        <f>1309.09</f>
        <v>1309.0899999999999</v>
      </c>
      <c r="G8" s="3">
        <f>14052+4854.84</f>
        <v>18906.84</v>
      </c>
      <c r="H8" s="3">
        <f>1650</f>
        <v>1650</v>
      </c>
      <c r="I8" s="3">
        <v>7040</v>
      </c>
      <c r="J8" s="3">
        <f>1309.09</f>
        <v>1309.0899999999999</v>
      </c>
      <c r="K8" s="14">
        <f>5000</f>
        <v>5000</v>
      </c>
      <c r="M8" s="20" t="str">
        <f t="array" aca="1" ref="M8" ca="1">IFERROR(INDEX($A$2:A$16,SMALL(IF(OFFSET(A$2:A$16,,MATCH($M$1,$B$1:$K$1,0),)=MIN(OFFSET($A$2:$A$16,,MATCH($M$1,$B$1:$K$1,0),)),ROW(A$2:A$16)-1,""),ROW(A6))),"")</f>
        <v/>
      </c>
      <c r="N8" s="21" t="str">
        <f t="array" aca="1" ref="N8" ca="1">IFERROR(INDEX($A$2:$A$16,SMALL(IF(OFFSET($A$2:$A$16,,MATCH($M$1,$B$1:$K$1,0),)=MAX(OFFSET($A$2:$A$16,,MATCH($M$1,$B$1:$K$1,0),)),ROW(B$2:B$16)-1,""),ROW(B6))),"")</f>
        <v/>
      </c>
    </row>
    <row r="9" spans="1:14" s="1" customFormat="1">
      <c r="A9" s="9" t="s">
        <v>6</v>
      </c>
      <c r="B9" s="13">
        <f>1309.09</f>
        <v>1309.0899999999999</v>
      </c>
      <c r="C9" s="3">
        <f>14052+4854.84</f>
        <v>18906.84</v>
      </c>
      <c r="D9" s="3">
        <f>1309.09</f>
        <v>1309.0899999999999</v>
      </c>
      <c r="E9" s="3">
        <f>1650</f>
        <v>1650</v>
      </c>
      <c r="F9" s="3">
        <f>1650</f>
        <v>1650</v>
      </c>
      <c r="G9" s="3">
        <f>1309.09</f>
        <v>1309.0899999999999</v>
      </c>
      <c r="H9" s="3">
        <f>14052+4854.84</f>
        <v>18906.84</v>
      </c>
      <c r="I9" s="3">
        <f>1309.09</f>
        <v>1309.0899999999999</v>
      </c>
      <c r="J9" s="3">
        <f>1650</f>
        <v>1650</v>
      </c>
      <c r="K9" s="14">
        <f>20350+3788.4</f>
        <v>24138.400000000001</v>
      </c>
      <c r="M9" s="20" t="str">
        <f t="array" aca="1" ref="M9" ca="1">IFERROR(INDEX($A$2:A$16,SMALL(IF(OFFSET(A$2:A$16,,MATCH($M$1,$B$1:$K$1,0),)=MIN(OFFSET($A$2:$A$16,,MATCH($M$1,$B$1:$K$1,0),)),ROW(A$2:A$16)-1,""),ROW(A7))),"")</f>
        <v/>
      </c>
      <c r="N9" s="21" t="str">
        <f t="array" aca="1" ref="N9" ca="1">IFERROR(INDEX($A$2:$A$16,SMALL(IF(OFFSET($A$2:$A$16,,MATCH($M$1,$B$1:$K$1,0),)=MAX(OFFSET($A$2:$A$16,,MATCH($M$1,$B$1:$K$1,0),)),ROW(B$2:B$16)-1,""),ROW(B7))),"")</f>
        <v/>
      </c>
    </row>
    <row r="10" spans="1:14" s="1" customFormat="1">
      <c r="A10" s="9" t="s">
        <v>7</v>
      </c>
      <c r="B10" s="13">
        <v>7040</v>
      </c>
      <c r="C10" s="3">
        <f>1309.09</f>
        <v>1309.0899999999999</v>
      </c>
      <c r="D10" s="3">
        <v>7040</v>
      </c>
      <c r="E10" s="3">
        <f>14052+4854.84</f>
        <v>18906.84</v>
      </c>
      <c r="F10" s="3">
        <f>14052+4854.84</f>
        <v>18906.84</v>
      </c>
      <c r="G10" s="3">
        <f>1650</f>
        <v>1650</v>
      </c>
      <c r="H10" s="3">
        <f>1309.09</f>
        <v>1309.0899999999999</v>
      </c>
      <c r="I10" s="3">
        <f>1650</f>
        <v>1650</v>
      </c>
      <c r="J10" s="3">
        <f>14052+4854.84</f>
        <v>18906.84</v>
      </c>
      <c r="K10" s="14">
        <f>1650</f>
        <v>1650</v>
      </c>
      <c r="M10" s="20" t="str">
        <f t="array" aca="1" ref="M10" ca="1">IFERROR(INDEX($A$2:A$16,SMALL(IF(OFFSET(A$2:A$16,,MATCH($M$1,$B$1:$K$1,0),)=MIN(OFFSET($A$2:$A$16,,MATCH($M$1,$B$1:$K$1,0),)),ROW(A$2:A$16)-1,""),ROW(A8))),"")</f>
        <v/>
      </c>
      <c r="N10" s="21" t="str">
        <f t="array" aca="1" ref="N10" ca="1">IFERROR(INDEX($A$2:$A$16,SMALL(IF(OFFSET($A$2:$A$16,,MATCH($M$1,$B$1:$K$1,0),)=MAX(OFFSET($A$2:$A$16,,MATCH($M$1,$B$1:$K$1,0),)),ROW(B$2:B$16)-1,""),ROW(B8))),"")</f>
        <v/>
      </c>
    </row>
    <row r="11" spans="1:14" s="1" customFormat="1">
      <c r="A11" s="9" t="s">
        <v>8</v>
      </c>
      <c r="B11" s="13">
        <f>1200</f>
        <v>1200</v>
      </c>
      <c r="C11" s="3">
        <v>2550</v>
      </c>
      <c r="D11" s="3">
        <f>1200</f>
        <v>1200</v>
      </c>
      <c r="E11" s="3">
        <f>1309.09</f>
        <v>1309.0899999999999</v>
      </c>
      <c r="F11" s="3">
        <f>1309.09</f>
        <v>1309.0899999999999</v>
      </c>
      <c r="G11" s="3">
        <f>14052+4854.84</f>
        <v>18906.84</v>
      </c>
      <c r="H11" s="3">
        <f>1309.09</f>
        <v>1309.0899999999999</v>
      </c>
      <c r="I11" s="3">
        <f>14052+4854.84</f>
        <v>18906.84</v>
      </c>
      <c r="J11" s="3">
        <f>1309.09</f>
        <v>1309.0899999999999</v>
      </c>
      <c r="K11" s="14">
        <f>14052+4854.84</f>
        <v>18906.84</v>
      </c>
      <c r="M11" s="20" t="str">
        <f t="array" aca="1" ref="M11" ca="1">IFERROR(INDEX($A$2:A$16,SMALL(IF(OFFSET(A$2:A$16,,MATCH($M$1,$B$1:$K$1,0),)=MIN(OFFSET($A$2:$A$16,,MATCH($M$1,$B$1:$K$1,0),)),ROW(A$2:A$16)-1,""),ROW(A9))),"")</f>
        <v/>
      </c>
      <c r="N11" s="21" t="str">
        <f t="array" aca="1" ref="N11" ca="1">IFERROR(INDEX($A$2:$A$16,SMALL(IF(OFFSET($A$2:$A$16,,MATCH($M$1,$B$1:$K$1,0),)=MAX(OFFSET($A$2:$A$16,,MATCH($M$1,$B$1:$K$1,0),)),ROW(B$2:B$16)-1,""),ROW(B9))),"")</f>
        <v/>
      </c>
    </row>
    <row r="12" spans="1:14" s="1" customFormat="1">
      <c r="A12" s="9" t="s">
        <v>9</v>
      </c>
      <c r="B12" s="13">
        <f>4043.6</f>
        <v>4043.6</v>
      </c>
      <c r="C12" s="3">
        <f>1650</f>
        <v>1650</v>
      </c>
      <c r="D12" s="3">
        <f>20350+3788.4</f>
        <v>24138.400000000001</v>
      </c>
      <c r="E12" s="3">
        <v>7040</v>
      </c>
      <c r="F12" s="3">
        <f>1309.09</f>
        <v>1309.0899999999999</v>
      </c>
      <c r="G12" s="3">
        <f>1309.09</f>
        <v>1309.0899999999999</v>
      </c>
      <c r="H12" s="3">
        <f>1650</f>
        <v>1650</v>
      </c>
      <c r="I12" s="3">
        <f>1309.09</f>
        <v>1309.0899999999999</v>
      </c>
      <c r="J12" s="3">
        <v>7040</v>
      </c>
      <c r="K12" s="14">
        <f>1309.09</f>
        <v>1309.0899999999999</v>
      </c>
      <c r="M12" s="20" t="str">
        <f t="array" aca="1" ref="M12" ca="1">IFERROR(INDEX($A$2:A$16,SMALL(IF(OFFSET(A$2:A$16,,MATCH($M$1,$B$1:$K$1,0),)=MIN(OFFSET($A$2:$A$16,,MATCH($M$1,$B$1:$K$1,0),)),ROW(A$2:A$16)-1,""),ROW(A10))),"")</f>
        <v/>
      </c>
      <c r="N12" s="21" t="str">
        <f t="array" aca="1" ref="N12" ca="1">IFERROR(INDEX($A$2:$A$16,SMALL(IF(OFFSET($A$2:$A$16,,MATCH($M$1,$B$1:$K$1,0),)=MAX(OFFSET($A$2:$A$16,,MATCH($M$1,$B$1:$K$1,0),)),ROW(B$2:B$16)-1,""),ROW(B10))),"")</f>
        <v/>
      </c>
    </row>
    <row r="13" spans="1:14" s="1" customFormat="1">
      <c r="A13" s="9" t="s">
        <v>10</v>
      </c>
      <c r="B13" s="13">
        <f>1012+7166.5+1896</f>
        <v>10074.5</v>
      </c>
      <c r="C13" s="3">
        <f>14052+4854.84</f>
        <v>18906.84</v>
      </c>
      <c r="D13" s="3">
        <f>1650</f>
        <v>1650</v>
      </c>
      <c r="E13" s="3">
        <f>1200</f>
        <v>1200</v>
      </c>
      <c r="F13" s="3">
        <f>1650</f>
        <v>1650</v>
      </c>
      <c r="G13" s="3">
        <f>1650</f>
        <v>1650</v>
      </c>
      <c r="H13" s="3">
        <f>14052+4854.84</f>
        <v>18906.84</v>
      </c>
      <c r="I13" s="3">
        <f>1650</f>
        <v>1650</v>
      </c>
      <c r="J13" s="3">
        <v>7040</v>
      </c>
      <c r="K13" s="14">
        <v>2550</v>
      </c>
    </row>
    <row r="14" spans="1:14" s="1" customFormat="1">
      <c r="A14" s="9" t="s">
        <v>11</v>
      </c>
      <c r="B14" s="13">
        <f>15226.2</f>
        <v>15226.2</v>
      </c>
      <c r="C14" s="3">
        <f>1309.09</f>
        <v>1309.0899999999999</v>
      </c>
      <c r="D14" s="3">
        <f>14052+4854.84</f>
        <v>18906.84</v>
      </c>
      <c r="E14" s="3">
        <f>20350+3788.4</f>
        <v>24138.400000000001</v>
      </c>
      <c r="F14" s="3">
        <f>14052+4854.84</f>
        <v>18906.84</v>
      </c>
      <c r="G14" s="3">
        <f>14052+4854.84</f>
        <v>18906.84</v>
      </c>
      <c r="H14" s="3">
        <f>1309.09</f>
        <v>1309.0899999999999</v>
      </c>
      <c r="I14" s="3">
        <f>14052+4854.84</f>
        <v>18906.84</v>
      </c>
      <c r="J14" s="3">
        <v>7040</v>
      </c>
      <c r="K14" s="14">
        <f>1309.09</f>
        <v>1309.0899999999999</v>
      </c>
    </row>
    <row r="15" spans="1:14" s="1" customFormat="1">
      <c r="A15" s="9" t="s">
        <v>12</v>
      </c>
      <c r="B15" s="13">
        <f>2400</f>
        <v>2400</v>
      </c>
      <c r="C15" s="3">
        <v>7040</v>
      </c>
      <c r="D15" s="3">
        <f>1309.09</f>
        <v>1309.0899999999999</v>
      </c>
      <c r="E15" s="3">
        <f>14052+4854.84</f>
        <v>18906.84</v>
      </c>
      <c r="F15" s="3">
        <f>1309.09</f>
        <v>1309.0899999999999</v>
      </c>
      <c r="G15" s="3">
        <f>1309.09</f>
        <v>1309.0899999999999</v>
      </c>
      <c r="H15" s="3">
        <f>1650</f>
        <v>1650</v>
      </c>
      <c r="I15" s="3">
        <f>1309.09</f>
        <v>1309.0899999999999</v>
      </c>
      <c r="J15" s="3">
        <v>7040</v>
      </c>
      <c r="K15" s="14">
        <f>1650</f>
        <v>1650</v>
      </c>
    </row>
    <row r="16" spans="1:14" s="1" customFormat="1">
      <c r="A16" s="9" t="s">
        <v>13</v>
      </c>
      <c r="B16" s="15">
        <f>5000</f>
        <v>5000</v>
      </c>
      <c r="C16" s="16">
        <f>1200</f>
        <v>1200</v>
      </c>
      <c r="D16" s="16">
        <v>1800</v>
      </c>
      <c r="E16" s="16">
        <f>1309.09</f>
        <v>1309.0899999999999</v>
      </c>
      <c r="F16" s="16">
        <v>7040</v>
      </c>
      <c r="G16" s="16">
        <f>1309.09</f>
        <v>1309.0899999999999</v>
      </c>
      <c r="H16" s="16">
        <f>14052+4854.84</f>
        <v>18906.84</v>
      </c>
      <c r="I16" s="16">
        <f>1309.09</f>
        <v>1309.0899999999999</v>
      </c>
      <c r="J16" s="16">
        <v>7040</v>
      </c>
      <c r="K16" s="17">
        <f>14052+4854.84</f>
        <v>18906.84</v>
      </c>
    </row>
    <row r="17" spans="1:11" s="1" customFormat="1">
      <c r="A17" s="4"/>
      <c r="B17" s="5"/>
      <c r="C17" s="5"/>
      <c r="D17" s="3"/>
      <c r="E17" s="3"/>
      <c r="F17" s="3"/>
      <c r="G17" s="3"/>
      <c r="H17" s="3"/>
      <c r="I17" s="3"/>
      <c r="J17" s="3"/>
      <c r="K17" s="3"/>
    </row>
    <row r="18" spans="1:11" s="1" customFormat="1">
      <c r="A18" s="4"/>
      <c r="B18" s="4"/>
      <c r="C18" s="4"/>
      <c r="D18" s="24" t="s">
        <v>19</v>
      </c>
      <c r="E18" s="4"/>
      <c r="F18" s="3"/>
      <c r="G18" s="4"/>
      <c r="H18" s="3"/>
      <c r="I18" s="4"/>
      <c r="J18" s="4"/>
      <c r="K18" s="3"/>
    </row>
    <row r="19" spans="1:11" s="1" customFormat="1" ht="13">
      <c r="C19" s="1">
        <v>2009</v>
      </c>
      <c r="D19" s="25">
        <f ca="1">MIN(plage)</f>
        <v>1200</v>
      </c>
      <c r="E19" s="26" t="str">
        <f t="array" aca="1" ref="E19" ca="1">IFERROR(INDEX($A$2:$A$16,SMALL(IF(plage=$D19,ROW($A$2:$A$16)-1,""),COLUMN(A:A))),"")</f>
        <v>FOUCHER</v>
      </c>
      <c r="F19" s="26" t="str">
        <f t="array" aca="1" ref="F19" ca="1">IFERROR(INDEX($A$2:$A$16,SMALL(IF(plage=$D19,ROW($A$2:$A$16)-1,""),COLUMN(B:B))),"")</f>
        <v/>
      </c>
      <c r="G19" s="26" t="str">
        <f t="array" aca="1" ref="G19" ca="1">IFERROR(INDEX($A$2:$A$16,SMALL(IF(plage=$D19,ROW($A$2:$A$16)-1,""),COLUMN(C:C))),"")</f>
        <v/>
      </c>
      <c r="H19" s="26" t="str">
        <f t="array" aca="1" ref="H19" ca="1">IFERROR(INDEX($A$2:$A$16,SMALL(IF(plage=$D19,ROW($A$2:$A$16)-1,""),COLUMN(D:D))),"")</f>
        <v/>
      </c>
      <c r="I19" s="26" t="str">
        <f t="array" aca="1" ref="I19" ca="1">IFERROR(INDEX($A$2:$A$16,SMALL(IF(plage=$D19,ROW($A$2:$A$16)-1,""),COLUMN(E:E))),"")</f>
        <v/>
      </c>
      <c r="J19" s="26" t="str">
        <f t="array" aca="1" ref="J19" ca="1">IFERROR(INDEX($A$2:$A$16,SMALL(IF(plage=$D19,ROW($A$2:$A$16)-1,""),COLUMN(F:F))),"")</f>
        <v/>
      </c>
    </row>
    <row r="20" spans="1:11" ht="13">
      <c r="C20" s="1">
        <v>2010</v>
      </c>
      <c r="D20" s="25">
        <f ca="1">MIN(plage)</f>
        <v>1200</v>
      </c>
      <c r="E20" s="26" t="str">
        <f t="array" aca="1" ref="E20" ca="1">IFERROR(INDEX($A$2:$A$16,SMALL(IF(plage=$D20,ROW($A$2:$A$16)-1,""),COLUMN(A:A))),"")</f>
        <v>FATH</v>
      </c>
      <c r="F20" s="26" t="str">
        <f t="array" aca="1" ref="F20" ca="1">IFERROR(INDEX($A$2:$A$16,SMALL(IF(plage=$D20,ROW($A$2:$A$16)-1,""),COLUMN(B:B))),"")</f>
        <v/>
      </c>
      <c r="G20" s="26" t="str">
        <f t="array" aca="1" ref="G20" ca="1">IFERROR(INDEX($A$2:$A$16,SMALL(IF(plage=$D20,ROW($A$2:$A$16)-1,""),COLUMN(C:C))),"")</f>
        <v/>
      </c>
      <c r="H20" s="26" t="str">
        <f t="array" aca="1" ref="H20" ca="1">IFERROR(INDEX($A$2:$A$16,SMALL(IF(plage=$D20,ROW($A$2:$A$16)-1,""),COLUMN(D:D))),"")</f>
        <v/>
      </c>
      <c r="I20" s="26" t="str">
        <f t="array" aca="1" ref="I20" ca="1">IFERROR(INDEX($A$2:$A$16,SMALL(IF(plage=$D20,ROW($A$2:$A$16)-1,""),COLUMN(E:E))),"")</f>
        <v/>
      </c>
      <c r="J20" s="26" t="str">
        <f t="array" aca="1" ref="J20" ca="1">IFERROR(INDEX($A$2:$A$16,SMALL(IF(plage=$D20,ROW($A$2:$A$16)-1,""),COLUMN(F:F))),"")</f>
        <v/>
      </c>
    </row>
    <row r="21" spans="1:11" ht="13">
      <c r="C21" s="1">
        <v>2011</v>
      </c>
      <c r="D21" s="25">
        <f ca="1">MIN(plage)</f>
        <v>1200</v>
      </c>
      <c r="E21" s="26" t="str">
        <f t="array" aca="1" ref="E21" ca="1">IFERROR(INDEX($A$2:$A$16,SMALL(IF(plage=$D21,ROW($A$2:$A$16)-1,""),COLUMN(A:A))),"")</f>
        <v>FOUCHER</v>
      </c>
      <c r="F21" s="26" t="str">
        <f t="array" aca="1" ref="F21" ca="1">IFERROR(INDEX($A$2:$A$16,SMALL(IF(plage=$D21,ROW($A$2:$A$16)-1,""),COLUMN(B:B))),"")</f>
        <v/>
      </c>
      <c r="G21" s="26" t="str">
        <f t="array" aca="1" ref="G21" ca="1">IFERROR(INDEX($A$2:$A$16,SMALL(IF(plage=$D21,ROW($A$2:$A$16)-1,""),COLUMN(C:C))),"")</f>
        <v/>
      </c>
      <c r="H21" s="26" t="str">
        <f t="array" aca="1" ref="H21" ca="1">IFERROR(INDEX($A$2:$A$16,SMALL(IF(plage=$D21,ROW($A$2:$A$16)-1,""),COLUMN(D:D))),"")</f>
        <v/>
      </c>
      <c r="I21" s="26" t="str">
        <f t="array" aca="1" ref="I21" ca="1">IFERROR(INDEX($A$2:$A$16,SMALL(IF(plage=$D21,ROW($A$2:$A$16)-1,""),COLUMN(E:E))),"")</f>
        <v/>
      </c>
      <c r="J21" s="26" t="str">
        <f t="array" aca="1" ref="J21" ca="1">IFERROR(INDEX($A$2:$A$16,SMALL(IF(plage=$D21,ROW($A$2:$A$16)-1,""),COLUMN(F:F))),"")</f>
        <v/>
      </c>
    </row>
    <row r="22" spans="1:11" ht="13">
      <c r="C22">
        <v>2012</v>
      </c>
      <c r="D22" s="25">
        <f ca="1">MIN(plage)</f>
        <v>1200</v>
      </c>
      <c r="E22" s="26" t="str">
        <f t="array" aca="1" ref="E22" ca="1">IFERROR(INDEX($A$2:$A$16,SMALL(IF(plage=$D22,ROW($A$2:$A$16)-1,""),COLUMN(A:A))),"")</f>
        <v>CANAVESIO</v>
      </c>
      <c r="F22" s="26" t="str">
        <f t="array" aca="1" ref="F22" ca="1">IFERROR(INDEX($A$2:$A$16,SMALL(IF(plage=$D22,ROW($A$2:$A$16)-1,""),COLUMN(B:B))),"")</f>
        <v>ORPI</v>
      </c>
      <c r="G22" s="26" t="str">
        <f t="array" aca="1" ref="G22" ca="1">IFERROR(INDEX($A$2:$A$16,SMALL(IF(plage=$D22,ROW($A$2:$A$16)-1,""),COLUMN(C:C))),"")</f>
        <v/>
      </c>
      <c r="H22" s="26" t="str">
        <f t="array" aca="1" ref="H22" ca="1">IFERROR(INDEX($A$2:$A$16,SMALL(IF(plage=$D22,ROW($A$2:$A$16)-1,""),COLUMN(D:D))),"")</f>
        <v/>
      </c>
      <c r="I22" s="26" t="str">
        <f t="array" aca="1" ref="I22" ca="1">IFERROR(INDEX($A$2:$A$16,SMALL(IF(plage=$D22,ROW($A$2:$A$16)-1,""),COLUMN(E:E))),"")</f>
        <v/>
      </c>
      <c r="J22" s="26" t="str">
        <f t="array" aca="1" ref="J22" ca="1">IFERROR(INDEX($A$2:$A$16,SMALL(IF(plage=$D22,ROW($A$2:$A$16)-1,""),COLUMN(F:F))),"")</f>
        <v/>
      </c>
    </row>
    <row r="23" spans="1:11" ht="13">
      <c r="C23">
        <v>2013</v>
      </c>
      <c r="D23" s="25">
        <f ca="1">MIN(plage)</f>
        <v>1309.0899999999999</v>
      </c>
      <c r="E23" s="26" t="str">
        <f t="array" aca="1" ref="E23" ca="1">IFERROR(INDEX($A$2:$A$16,SMALL(IF(plage=$D23,ROW($A$2:$A$16)-1,""),COLUMN(A:A))),"")</f>
        <v>VERNIER</v>
      </c>
      <c r="F23" s="26" t="str">
        <f t="array" aca="1" ref="F23" ca="1">IFERROR(INDEX($A$2:$A$16,SMALL(IF(plage=$D23,ROW($A$2:$A$16)-1,""),COLUMN(B:B))),"")</f>
        <v>CANAVESIO</v>
      </c>
      <c r="G23" s="26" t="str">
        <f t="array" aca="1" ref="G23" ca="1">IFERROR(INDEX($A$2:$A$16,SMALL(IF(plage=$D23,ROW($A$2:$A$16)-1,""),COLUMN(C:C))),"")</f>
        <v>IME LES VALLEES</v>
      </c>
      <c r="H23" s="26" t="str">
        <f t="array" aca="1" ref="H23" ca="1">IFERROR(INDEX($A$2:$A$16,SMALL(IF(plage=$D23,ROW($A$2:$A$16)-1,""),COLUMN(D:D))),"")</f>
        <v>FOUCHER</v>
      </c>
      <c r="I23" s="26" t="str">
        <f t="array" aca="1" ref="I23" ca="1">IFERROR(INDEX($A$2:$A$16,SMALL(IF(plage=$D23,ROW($A$2:$A$16)-1,""),COLUMN(E:E))),"")</f>
        <v>FALCIONI</v>
      </c>
      <c r="J23" s="26" t="str">
        <f t="array" aca="1" ref="J23" ca="1">IFERROR(INDEX($A$2:$A$16,SMALL(IF(plage=$D23,ROW($A$2:$A$16)-1,""),COLUMN(F:F))),"")</f>
        <v>DENIS</v>
      </c>
    </row>
    <row r="24" spans="1:11" ht="13">
      <c r="C24">
        <v>2014</v>
      </c>
      <c r="D24" s="25">
        <f ca="1">MIN(plage)</f>
        <v>1309.0899999999999</v>
      </c>
      <c r="E24" s="26" t="str">
        <f t="array" aca="1" ref="E24" ca="1">IFERROR(INDEX($A$2:$A$16,SMALL(IF(plage=$D24,ROW($A$2:$A$16)-1,""),COLUMN(A:A))),"")</f>
        <v>DOUCET</v>
      </c>
      <c r="F24" s="26" t="str">
        <f t="array" aca="1" ref="F24" ca="1">IFERROR(INDEX($A$2:$A$16,SMALL(IF(plage=$D24,ROW($A$2:$A$16)-1,""),COLUMN(B:B))),"")</f>
        <v>MINARD</v>
      </c>
      <c r="G24" s="26" t="str">
        <f t="array" aca="1" ref="G24" ca="1">IFERROR(INDEX($A$2:$A$16,SMALL(IF(plage=$D24,ROW($A$2:$A$16)-1,""),COLUMN(C:C))),"")</f>
        <v>CANAVESIO</v>
      </c>
      <c r="H24" s="26" t="str">
        <f t="array" aca="1" ref="H24" ca="1">IFERROR(INDEX($A$2:$A$16,SMALL(IF(plage=$D24,ROW($A$2:$A$16)-1,""),COLUMN(D:D))),"")</f>
        <v>DECO PRO</v>
      </c>
      <c r="I24" s="26" t="str">
        <f t="array" aca="1" ref="I24" ca="1">IFERROR(INDEX($A$2:$A$16,SMALL(IF(plage=$D24,ROW($A$2:$A$16)-1,""),COLUMN(E:E))),"")</f>
        <v>FALCIONI</v>
      </c>
      <c r="J24" s="26" t="str">
        <f t="array" aca="1" ref="J24" ca="1">IFERROR(INDEX($A$2:$A$16,SMALL(IF(plage=$D24,ROW($A$2:$A$16)-1,""),COLUMN(F:F))),"")</f>
        <v>DENIS</v>
      </c>
    </row>
    <row r="25" spans="1:11" ht="13">
      <c r="C25">
        <v>2015</v>
      </c>
      <c r="D25" s="25">
        <f ca="1">MIN(plage)</f>
        <v>1309.0899999999999</v>
      </c>
      <c r="E25" s="26" t="str">
        <f t="array" aca="1" ref="E25" ca="1">IFERROR(INDEX($A$2:$A$16,SMALL(IF(plage=$D25,ROW($A$2:$A$16)-1,""),COLUMN(A:A))),"")</f>
        <v>DOUCET</v>
      </c>
      <c r="F25" s="26" t="str">
        <f t="array" aca="1" ref="F25" ca="1">IFERROR(INDEX($A$2:$A$16,SMALL(IF(plage=$D25,ROW($A$2:$A$16)-1,""),COLUMN(B:B))),"")</f>
        <v>MINARD</v>
      </c>
      <c r="G25" s="26" t="str">
        <f t="array" aca="1" ref="G25" ca="1">IFERROR(INDEX($A$2:$A$16,SMALL(IF(plage=$D25,ROW($A$2:$A$16)-1,""),COLUMN(C:C))),"")</f>
        <v>CANAVESIO</v>
      </c>
      <c r="H25" s="26" t="str">
        <f t="array" aca="1" ref="H25" ca="1">IFERROR(INDEX($A$2:$A$16,SMALL(IF(plage=$D25,ROW($A$2:$A$16)-1,""),COLUMN(D:D))),"")</f>
        <v>SOLON</v>
      </c>
      <c r="I25" s="26" t="str">
        <f t="array" aca="1" ref="I25" ca="1">IFERROR(INDEX($A$2:$A$16,SMALL(IF(plage=$D25,ROW($A$2:$A$16)-1,""),COLUMN(E:E))),"")</f>
        <v>FOUCHER</v>
      </c>
      <c r="J25" s="26" t="str">
        <f t="array" aca="1" ref="J25" ca="1">IFERROR(INDEX($A$2:$A$16,SMALL(IF(plage=$D25,ROW($A$2:$A$16)-1,""),COLUMN(F:F))),"")</f>
        <v>HASSLER</v>
      </c>
    </row>
    <row r="26" spans="1:11" ht="13">
      <c r="C26">
        <v>2016</v>
      </c>
      <c r="D26" s="25">
        <f ca="1">MIN(plage)</f>
        <v>1309.0899999999999</v>
      </c>
      <c r="E26" s="26" t="str">
        <f t="array" aca="1" ref="E26" ca="1">IFERROR(INDEX($A$2:$A$16,SMALL(IF(plage=$D26,ROW($A$2:$A$16)-1,""),COLUMN(A:A))),"")</f>
        <v>VERNIER</v>
      </c>
      <c r="F26" s="26" t="str">
        <f t="array" aca="1" ref="F26" ca="1">IFERROR(INDEX($A$2:$A$16,SMALL(IF(plage=$D26,ROW($A$2:$A$16)-1,""),COLUMN(B:B))),"")</f>
        <v>CANAVESIO</v>
      </c>
      <c r="G26" s="26" t="str">
        <f t="array" aca="1" ref="G26" ca="1">IFERROR(INDEX($A$2:$A$16,SMALL(IF(plage=$D26,ROW($A$2:$A$16)-1,""),COLUMN(C:C))),"")</f>
        <v>DECO PRO</v>
      </c>
      <c r="H26" s="26" t="str">
        <f t="array" aca="1" ref="H26" ca="1">IFERROR(INDEX($A$2:$A$16,SMALL(IF(plage=$D26,ROW($A$2:$A$16)-1,""),COLUMN(D:D))),"")</f>
        <v>FALCIONI</v>
      </c>
      <c r="I26" s="26" t="str">
        <f t="array" aca="1" ref="I26" ca="1">IFERROR(INDEX($A$2:$A$16,SMALL(IF(plage=$D26,ROW($A$2:$A$16)-1,""),COLUMN(E:E))),"")</f>
        <v>DENIS</v>
      </c>
      <c r="J26" s="26" t="str">
        <f t="array" aca="1" ref="J26" ca="1">IFERROR(INDEX($A$2:$A$16,SMALL(IF(plage=$D26,ROW($A$2:$A$16)-1,""),COLUMN(F:F))),"")</f>
        <v>FATH</v>
      </c>
    </row>
    <row r="27" spans="1:11" ht="13">
      <c r="C27">
        <v>2017</v>
      </c>
      <c r="D27" s="25">
        <f ca="1">MIN(plage)</f>
        <v>1200</v>
      </c>
      <c r="E27" s="26" t="str">
        <f t="array" aca="1" ref="E27" ca="1">IFERROR(INDEX($A$2:$A$16,SMALL(IF(plage=$D27,ROW($A$2:$A$16)-1,""),COLUMN(A:A))),"")</f>
        <v>CANAVESIO</v>
      </c>
      <c r="F27" s="26" t="str">
        <f t="array" aca="1" ref="F27" ca="1">IFERROR(INDEX($A$2:$A$16,SMALL(IF(plage=$D27,ROW($A$2:$A$16)-1,""),COLUMN(B:B))),"")</f>
        <v/>
      </c>
      <c r="G27" s="26" t="str">
        <f t="array" aca="1" ref="G27" ca="1">IFERROR(INDEX($A$2:$A$16,SMALL(IF(plage=$D27,ROW($A$2:$A$16)-1,""),COLUMN(C:C))),"")</f>
        <v/>
      </c>
      <c r="H27" s="26" t="str">
        <f t="array" aca="1" ref="H27" ca="1">IFERROR(INDEX($A$2:$A$16,SMALL(IF(plage=$D27,ROW($A$2:$A$16)-1,""),COLUMN(D:D))),"")</f>
        <v/>
      </c>
      <c r="I27" s="26" t="str">
        <f t="array" aca="1" ref="I27" ca="1">IFERROR(INDEX($A$2:$A$16,SMALL(IF(plage=$D27,ROW($A$2:$A$16)-1,""),COLUMN(E:E))),"")</f>
        <v/>
      </c>
      <c r="J27" s="26" t="str">
        <f t="array" aca="1" ref="J27" ca="1">IFERROR(INDEX($A$2:$A$16,SMALL(IF(plage=$D27,ROW($A$2:$A$16)-1,""),COLUMN(F:F))),"")</f>
        <v/>
      </c>
    </row>
    <row r="28" spans="1:11" ht="13">
      <c r="C28">
        <v>2018</v>
      </c>
      <c r="D28" s="25">
        <f ca="1">MIN(plage)</f>
        <v>1309.0899999999999</v>
      </c>
      <c r="E28" s="26" t="str">
        <f t="array" aca="1" ref="E28" ca="1">IFERROR(INDEX($A$2:$A$16,SMALL(IF(plage=$D28,ROW($A$2:$A$16)-1,""),COLUMN(A:A))),"")</f>
        <v>FALCIONI</v>
      </c>
      <c r="F28" s="26" t="str">
        <f t="array" aca="1" ref="F28" ca="1">IFERROR(INDEX($A$2:$A$16,SMALL(IF(plage=$D28,ROW($A$2:$A$16)-1,""),COLUMN(B:B))),"")</f>
        <v>HASSLER</v>
      </c>
      <c r="G28" s="26" t="str">
        <f t="array" aca="1" ref="G28" ca="1">IFERROR(INDEX($A$2:$A$16,SMALL(IF(plage=$D28,ROW($A$2:$A$16)-1,""),COLUMN(C:C))),"")</f>
        <v/>
      </c>
      <c r="H28" s="26" t="str">
        <f t="array" aca="1" ref="H28" ca="1">IFERROR(INDEX($A$2:$A$16,SMALL(IF(plage=$D28,ROW($A$2:$A$16)-1,""),COLUMN(D:D))),"")</f>
        <v/>
      </c>
      <c r="I28" s="26" t="str">
        <f t="array" aca="1" ref="I28" ca="1">IFERROR(INDEX($A$2:$A$16,SMALL(IF(plage=$D28,ROW($A$2:$A$16)-1,""),COLUMN(E:E))),"")</f>
        <v/>
      </c>
      <c r="J28" s="26" t="str">
        <f t="array" aca="1" ref="J28" ca="1">IFERROR(INDEX($A$2:$A$16,SMALL(IF(plage=$D28,ROW($A$2:$A$16)-1,""),COLUMN(F:F))),"")</f>
        <v/>
      </c>
    </row>
    <row r="30" spans="1:11">
      <c r="D30" t="s">
        <v>20</v>
      </c>
    </row>
    <row r="31" spans="1:11">
      <c r="C31" s="1">
        <v>2009</v>
      </c>
      <c r="D31" s="27">
        <f ca="1">MAX(OFFSET(Feuil1!$A$2:$A$16,,ROW(Feuil1!$A1),))</f>
        <v>24138.400000000001</v>
      </c>
      <c r="E31" s="28" t="str">
        <f t="array" aca="1" ref="E31" ca="1">IFERROR(INDEX($A$2:$A$16,SMALL(IF(OFFSET(Feuil1!$A$2:$A$16,,1,)=$D31,ROW($A$2:$A$16)-1,""),COLUMN(A:A))),"")</f>
        <v>MINARD</v>
      </c>
      <c r="F31" s="28" t="str">
        <f t="array" aca="1" ref="F31" ca="1">IFERROR(INDEX($A$2:$A$16,SMALL(IF(OFFSET(Feuil1!$A$2:$A$16,,1,)=$D31,ROW($A$2:$A$16)-1,""),COLUMN(B:B))),"")</f>
        <v/>
      </c>
      <c r="G31" s="28" t="str">
        <f t="array" aca="1" ref="G31" ca="1">IFERROR(INDEX($A$2:$A$16,SMALL(IF(OFFSET(Feuil1!$A$2:$A$16,,1,)=$D31,ROW($A$2:$A$16)-1,""),COLUMN(C:C))),"")</f>
        <v/>
      </c>
      <c r="H31" s="28" t="str">
        <f t="array" aca="1" ref="H31" ca="1">IFERROR(INDEX($A$2:$A$16,SMALL(IF(OFFSET(Feuil1!$A$2:$A$16,,1,)=$D31,ROW($A$2:$A$16)-1,""),COLUMN(D:D))),"")</f>
        <v/>
      </c>
      <c r="I31" s="28" t="str">
        <f t="array" aca="1" ref="I31" ca="1">IFERROR(INDEX($A$2:$A$16,SMALL(IF(OFFSET(Feuil1!$A$2:$A$16,,1,)=$D31,ROW($A$2:$A$16)-1,""),COLUMN(E:E))),"")</f>
        <v/>
      </c>
      <c r="J31" s="28" t="str">
        <f t="array" aca="1" ref="J31" ca="1">IFERROR(INDEX($A$2:$A$16,SMALL(IF(OFFSET(Feuil1!$A$2:$A$16,,1,)=$D31,ROW($A$2:$A$16)-1,""),COLUMN(F:F))),"")</f>
        <v/>
      </c>
    </row>
    <row r="32" spans="1:11">
      <c r="C32" s="1">
        <v>2010</v>
      </c>
      <c r="D32" s="27">
        <f ca="1">MAX(OFFSET(Feuil1!$A$2:$A$16,,ROW(Feuil1!$A2),))</f>
        <v>24138.400000000001</v>
      </c>
      <c r="E32" s="28" t="str">
        <f t="array" aca="1" ref="E32" ca="1">IFERROR(INDEX($A$2:$A$16,SMALL(IF(OFFSET(Feuil1!$A$2:$A$16,,2,)=$D32,ROW($A$2:$A$16)-1,""),COLUMN(A:A))),"")</f>
        <v>CANAVESIO</v>
      </c>
      <c r="F32" s="28" t="str">
        <f t="array" aca="1" ref="F32" ca="1">IFERROR(INDEX($A$2:$A$16,SMALL(IF(OFFSET(Feuil1!$A$2:$A$16,,2,)=$D32,ROW($A$2:$A$16)-1,""),COLUMN(B:B))),"")</f>
        <v/>
      </c>
      <c r="G32" s="28" t="str">
        <f t="array" aca="1" ref="G32" ca="1">IFERROR(INDEX($A$2:$A$16,SMALL(IF(OFFSET(Feuil1!$A$2:$A$16,,2,)=$D32,ROW($A$2:$A$16)-1,""),COLUMN(C:C))),"")</f>
        <v/>
      </c>
      <c r="H32" s="28" t="str">
        <f t="array" aca="1" ref="H32" ca="1">IFERROR(INDEX($A$2:$A$16,SMALL(IF(OFFSET(Feuil1!$A$2:$A$16,,2,)=$D32,ROW($A$2:$A$16)-1,""),COLUMN(D:D))),"")</f>
        <v/>
      </c>
      <c r="I32" s="28" t="str">
        <f t="array" aca="1" ref="I32" ca="1">IFERROR(INDEX($A$2:$A$16,SMALL(IF(OFFSET(Feuil1!$A$2:$A$16,,2,)=$D32,ROW($A$2:$A$16)-1,""),COLUMN(E:E))),"")</f>
        <v/>
      </c>
      <c r="J32" s="28" t="str">
        <f t="array" aca="1" ref="J32" ca="1">IFERROR(INDEX($A$2:$A$16,SMALL(IF(OFFSET(Feuil1!$A$2:$A$16,,2,)=$D32,ROW($A$2:$A$16)-1,""),COLUMN(F:F))),"")</f>
        <v/>
      </c>
    </row>
    <row r="33" spans="3:10">
      <c r="C33" s="1">
        <v>2011</v>
      </c>
      <c r="D33" s="27">
        <f ca="1">MAX(OFFSET(Feuil1!$A$2:$A$16,,ROW(Feuil1!$A3),))</f>
        <v>24138.400000000001</v>
      </c>
      <c r="E33" s="28" t="str">
        <f t="array" aca="1" ref="E33" ca="1">IFERROR(INDEX($A$2:$A$16,SMALL(IF(OFFSET(Feuil1!$A$2:$A$16,,3,)=$D33,ROW($A$2:$A$16)-1,""),COLUMN(A:A))),"")</f>
        <v>DOUCET</v>
      </c>
      <c r="F33" s="28" t="str">
        <f t="array" aca="1" ref="F33" ca="1">IFERROR(INDEX($A$2:$A$16,SMALL(IF(OFFSET(Feuil1!$A$2:$A$16,,3,)=$D33,ROW($A$2:$A$16)-1,""),COLUMN(B:B))),"")</f>
        <v>FALCIONI</v>
      </c>
      <c r="G33" s="28" t="str">
        <f t="array" aca="1" ref="G33" ca="1">IFERROR(INDEX($A$2:$A$16,SMALL(IF(OFFSET(Feuil1!$A$2:$A$16,,3,)=$D33,ROW($A$2:$A$16)-1,""),COLUMN(C:C))),"")</f>
        <v/>
      </c>
      <c r="H33" s="28" t="str">
        <f t="array" aca="1" ref="H33" ca="1">IFERROR(INDEX($A$2:$A$16,SMALL(IF(OFFSET(Feuil1!$A$2:$A$16,,3,)=$D33,ROW($A$2:$A$16)-1,""),COLUMN(D:D))),"")</f>
        <v/>
      </c>
      <c r="I33" s="28" t="str">
        <f t="array" aca="1" ref="I33" ca="1">IFERROR(INDEX($A$2:$A$16,SMALL(IF(OFFSET(Feuil1!$A$2:$A$16,,3,)=$D33,ROW($A$2:$A$16)-1,""),COLUMN(E:E))),"")</f>
        <v/>
      </c>
      <c r="J33" s="28" t="str">
        <f t="array" aca="1" ref="J33" ca="1">IFERROR(INDEX($A$2:$A$16,SMALL(IF(OFFSET(Feuil1!$A$2:$A$16,,3,)=$D33,ROW($A$2:$A$16)-1,""),COLUMN(F:F))),"")</f>
        <v/>
      </c>
    </row>
    <row r="34" spans="3:10">
      <c r="C34">
        <v>2012</v>
      </c>
      <c r="D34" s="27">
        <f ca="1">MAX(OFFSET(Feuil1!$A$2:$A$16,,ROW(Feuil1!$A4),))</f>
        <v>24138.400000000001</v>
      </c>
      <c r="E34" s="28" t="str">
        <f t="array" aca="1" ref="E34" ca="1">IFERROR(INDEX($A$2:$A$16,SMALL(IF(OFFSET(Feuil1!$A$2:$A$16,,4,)=$D34,ROW($A$2:$A$16)-1,""),COLUMN(A:A))),"")</f>
        <v>HASSLER</v>
      </c>
      <c r="F34" s="28" t="str">
        <f t="array" aca="1" ref="F34" ca="1">IFERROR(INDEX($A$2:$A$16,SMALL(IF(OFFSET(Feuil1!$A$2:$A$16,,4,)=$D34,ROW($A$2:$A$16)-1,""),COLUMN(B:B))),"")</f>
        <v/>
      </c>
      <c r="G34" s="28" t="str">
        <f t="array" aca="1" ref="G34" ca="1">IFERROR(INDEX($A$2:$A$16,SMALL(IF(OFFSET(Feuil1!$A$2:$A$16,,4,)=$D34,ROW($A$2:$A$16)-1,""),COLUMN(C:C))),"")</f>
        <v/>
      </c>
      <c r="H34" s="28" t="str">
        <f t="array" aca="1" ref="H34" ca="1">IFERROR(INDEX($A$2:$A$16,SMALL(IF(OFFSET(Feuil1!$A$2:$A$16,,4,)=$D34,ROW($A$2:$A$16)-1,""),COLUMN(D:D))),"")</f>
        <v/>
      </c>
      <c r="I34" s="28" t="str">
        <f t="array" aca="1" ref="I34" ca="1">IFERROR(INDEX($A$2:$A$16,SMALL(IF(OFFSET(Feuil1!$A$2:$A$16,,4,)=$D34,ROW($A$2:$A$16)-1,""),COLUMN(E:E))),"")</f>
        <v/>
      </c>
      <c r="J34" s="28" t="str">
        <f t="array" aca="1" ref="J34" ca="1">IFERROR(INDEX($A$2:$A$16,SMALL(IF(OFFSET(Feuil1!$A$2:$A$16,,4,)=$D34,ROW($A$2:$A$16)-1,""),COLUMN(F:F))),"")</f>
        <v/>
      </c>
    </row>
    <row r="35" spans="3:10">
      <c r="C35">
        <v>2013</v>
      </c>
      <c r="D35" s="27">
        <f ca="1">MAX(OFFSET(Feuil1!$A$2:$A$16,,ROW(Feuil1!$A5),))</f>
        <v>18906.84</v>
      </c>
      <c r="E35" s="28" t="str">
        <f t="array" aca="1" ref="E35" ca="1">IFERROR(INDEX($A$2:$A$16,SMALL(IF(OFFSET(Feuil1!$A$2:$A$16,,5,)=$D35,ROW($A$2:$A$16)-1,""),COLUMN(A:A))),"")</f>
        <v>DOUCET</v>
      </c>
      <c r="F35" s="28" t="str">
        <f t="array" aca="1" ref="F35" ca="1">IFERROR(INDEX($A$2:$A$16,SMALL(IF(OFFSET(Feuil1!$A$2:$A$16,,5,)=$D35,ROW($A$2:$A$16)-1,""),COLUMN(B:B))),"")</f>
        <v>MINARD</v>
      </c>
      <c r="G35" s="28" t="str">
        <f t="array" aca="1" ref="G35" ca="1">IFERROR(INDEX($A$2:$A$16,SMALL(IF(OFFSET(Feuil1!$A$2:$A$16,,5,)=$D35,ROW($A$2:$A$16)-1,""),COLUMN(C:C))),"")</f>
        <v>SOLON</v>
      </c>
      <c r="H35" s="28" t="str">
        <f t="array" aca="1" ref="H35" ca="1">IFERROR(INDEX($A$2:$A$16,SMALL(IF(OFFSET(Feuil1!$A$2:$A$16,,5,)=$D35,ROW($A$2:$A$16)-1,""),COLUMN(D:D))),"")</f>
        <v>HASSLER</v>
      </c>
      <c r="I35" s="28" t="str">
        <f t="array" aca="1" ref="I35" ca="1">IFERROR(INDEX($A$2:$A$16,SMALL(IF(OFFSET(Feuil1!$A$2:$A$16,,5,)=$D35,ROW($A$2:$A$16)-1,""),COLUMN(E:E))),"")</f>
        <v/>
      </c>
      <c r="J35" s="28" t="str">
        <f t="array" aca="1" ref="J35" ca="1">IFERROR(INDEX($A$2:$A$16,SMALL(IF(OFFSET(Feuil1!$A$2:$A$16,,5,)=$D35,ROW($A$2:$A$16)-1,""),COLUMN(F:F))),"")</f>
        <v/>
      </c>
    </row>
    <row r="36" spans="3:10">
      <c r="C36">
        <v>2014</v>
      </c>
      <c r="D36" s="27">
        <f ca="1">MAX(OFFSET(Feuil1!$A$2:$A$16,,ROW(Feuil1!$A6),))</f>
        <v>18906.84</v>
      </c>
      <c r="E36" s="28" t="str">
        <f t="array" aca="1" ref="E36" ca="1">IFERROR(INDEX($A$2:$A$16,SMALL(IF(OFFSET(Feuil1!$A$2:$A$16,,6,)=$D36,ROW($A$2:$A$16)-1,""),COLUMN(A:A))),"")</f>
        <v>DUPONT</v>
      </c>
      <c r="F36" s="28" t="str">
        <f t="array" aca="1" ref="F36" ca="1">IFERROR(INDEX($A$2:$A$16,SMALL(IF(OFFSET(Feuil1!$A$2:$A$16,,6,)=$D36,ROW($A$2:$A$16)-1,""),COLUMN(B:B))),"")</f>
        <v>PONSARD</v>
      </c>
      <c r="G36" s="28" t="str">
        <f t="array" aca="1" ref="G36" ca="1">IFERROR(INDEX($A$2:$A$16,SMALL(IF(OFFSET(Feuil1!$A$2:$A$16,,6,)=$D36,ROW($A$2:$A$16)-1,""),COLUMN(C:C))),"")</f>
        <v>IME LES VALLEES</v>
      </c>
      <c r="H36" s="28" t="str">
        <f t="array" aca="1" ref="H36" ca="1">IFERROR(INDEX($A$2:$A$16,SMALL(IF(OFFSET(Feuil1!$A$2:$A$16,,6,)=$D36,ROW($A$2:$A$16)-1,""),COLUMN(D:D))),"")</f>
        <v>FOUCHER</v>
      </c>
      <c r="I36" s="28" t="str">
        <f t="array" aca="1" ref="I36" ca="1">IFERROR(INDEX($A$2:$A$16,SMALL(IF(OFFSET(Feuil1!$A$2:$A$16,,6,)=$D36,ROW($A$2:$A$16)-1,""),COLUMN(E:E))),"")</f>
        <v>HASSLER</v>
      </c>
      <c r="J36" s="28" t="str">
        <f t="array" aca="1" ref="J36" ca="1">IFERROR(INDEX($A$2:$A$16,SMALL(IF(OFFSET(Feuil1!$A$2:$A$16,,6,)=$D36,ROW($A$2:$A$16)-1,""),COLUMN(F:F))),"")</f>
        <v/>
      </c>
    </row>
    <row r="37" spans="3:10">
      <c r="C37">
        <v>2015</v>
      </c>
      <c r="D37" s="27">
        <f ca="1">MAX(OFFSET(Feuil1!$A$2:$A$16,,ROW(Feuil1!$A7),))</f>
        <v>18906.84</v>
      </c>
      <c r="E37" s="28" t="str">
        <f t="array" aca="1" ref="E37" ca="1">IFERROR(INDEX($A$2:$A$16,SMALL(IF(OFFSET(Feuil1!$A$2:$A$16,,7,)=$D37,ROW($A$2:$A$16)-1,""),COLUMN(A:A))),"")</f>
        <v>DUPONT</v>
      </c>
      <c r="F37" s="28" t="str">
        <f t="array" aca="1" ref="F37" ca="1">IFERROR(INDEX($A$2:$A$16,SMALL(IF(OFFSET(Feuil1!$A$2:$A$16,,7,)=$D37,ROW($A$2:$A$16)-1,""),COLUMN(B:B))),"")</f>
        <v>PONSARD</v>
      </c>
      <c r="G37" s="28" t="str">
        <f t="array" aca="1" ref="G37" ca="1">IFERROR(INDEX($A$2:$A$16,SMALL(IF(OFFSET(Feuil1!$A$2:$A$16,,7,)=$D37,ROW($A$2:$A$16)-1,""),COLUMN(C:C))),"")</f>
        <v>DECO PRO</v>
      </c>
      <c r="H37" s="28" t="str">
        <f t="array" aca="1" ref="H37" ca="1">IFERROR(INDEX($A$2:$A$16,SMALL(IF(OFFSET(Feuil1!$A$2:$A$16,,7,)=$D37,ROW($A$2:$A$16)-1,""),COLUMN(D:D))),"")</f>
        <v>ORPI</v>
      </c>
      <c r="I37" s="28" t="str">
        <f t="array" aca="1" ref="I37" ca="1">IFERROR(INDEX($A$2:$A$16,SMALL(IF(OFFSET(Feuil1!$A$2:$A$16,,7,)=$D37,ROW($A$2:$A$16)-1,""),COLUMN(E:E))),"")</f>
        <v>FATH</v>
      </c>
      <c r="J37" s="28" t="str">
        <f t="array" aca="1" ref="J37" ca="1">IFERROR(INDEX($A$2:$A$16,SMALL(IF(OFFSET(Feuil1!$A$2:$A$16,,7,)=$D37,ROW($A$2:$A$16)-1,""),COLUMN(F:F))),"")</f>
        <v/>
      </c>
    </row>
    <row r="38" spans="3:10">
      <c r="C38">
        <v>2016</v>
      </c>
      <c r="D38" s="27">
        <f ca="1">MAX(OFFSET(Feuil1!$A$2:$A$16,,ROW(Feuil1!$A8),))</f>
        <v>18906.84</v>
      </c>
      <c r="E38" s="28" t="str">
        <f t="array" aca="1" ref="E38" ca="1">IFERROR(INDEX($A$2:$A$16,SMALL(IF(OFFSET(Feuil1!$A$2:$A$16,,8,)=$D38,ROW($A$2:$A$16)-1,""),COLUMN(A:A))),"")</f>
        <v>DOUCET</v>
      </c>
      <c r="F38" s="28" t="str">
        <f t="array" aca="1" ref="F38" ca="1">IFERROR(INDEX($A$2:$A$16,SMALL(IF(OFFSET(Feuil1!$A$2:$A$16,,8,)=$D38,ROW($A$2:$A$16)-1,""),COLUMN(B:B))),"")</f>
        <v>MINARD</v>
      </c>
      <c r="G38" s="28" t="str">
        <f t="array" aca="1" ref="G38" ca="1">IFERROR(INDEX($A$2:$A$16,SMALL(IF(OFFSET(Feuil1!$A$2:$A$16,,8,)=$D38,ROW($A$2:$A$16)-1,""),COLUMN(C:C))),"")</f>
        <v>FOUCHER</v>
      </c>
      <c r="H38" s="28" t="str">
        <f t="array" aca="1" ref="H38" ca="1">IFERROR(INDEX($A$2:$A$16,SMALL(IF(OFFSET(Feuil1!$A$2:$A$16,,8,)=$D38,ROW($A$2:$A$16)-1,""),COLUMN(D:D))),"")</f>
        <v>HASSLER</v>
      </c>
      <c r="I38" s="28" t="str">
        <f t="array" aca="1" ref="I38" ca="1">IFERROR(INDEX($A$2:$A$16,SMALL(IF(OFFSET(Feuil1!$A$2:$A$16,,8,)=$D38,ROW($A$2:$A$16)-1,""),COLUMN(E:E))),"")</f>
        <v/>
      </c>
      <c r="J38" s="28" t="str">
        <f t="array" aca="1" ref="J38" ca="1">IFERROR(INDEX($A$2:$A$16,SMALL(IF(OFFSET(Feuil1!$A$2:$A$16,,8,)=$D38,ROW($A$2:$A$16)-1,""),COLUMN(F:F))),"")</f>
        <v/>
      </c>
    </row>
    <row r="39" spans="3:10">
      <c r="C39">
        <v>2017</v>
      </c>
      <c r="D39" s="27">
        <f ca="1">MAX(OFFSET(Feuil1!$A$2:$A$16,,ROW(Feuil1!$A9),))</f>
        <v>18906.84</v>
      </c>
      <c r="E39" s="28" t="str">
        <f t="array" aca="1" ref="E39" ca="1">IFERROR(INDEX($A$2:$A$16,SMALL(IF(OFFSET(Feuil1!$A$2:$A$16,,9,)=$D39,ROW($A$2:$A$16)-1,""),COLUMN(A:A))),"")</f>
        <v>VERNIER</v>
      </c>
      <c r="F39" s="28" t="str">
        <f t="array" aca="1" ref="F39" ca="1">IFERROR(INDEX($A$2:$A$16,SMALL(IF(OFFSET(Feuil1!$A$2:$A$16,,9,)=$D39,ROW($A$2:$A$16)-1,""),COLUMN(B:B))),"")</f>
        <v>SOLON</v>
      </c>
      <c r="G39" s="28" t="str">
        <f t="array" aca="1" ref="G39" ca="1">IFERROR(INDEX($A$2:$A$16,SMALL(IF(OFFSET(Feuil1!$A$2:$A$16,,9,)=$D39,ROW($A$2:$A$16)-1,""),COLUMN(C:C))),"")</f>
        <v/>
      </c>
      <c r="H39" s="28" t="str">
        <f t="array" aca="1" ref="H39" ca="1">IFERROR(INDEX($A$2:$A$16,SMALL(IF(OFFSET(Feuil1!$A$2:$A$16,,9,)=$D39,ROW($A$2:$A$16)-1,""),COLUMN(D:D))),"")</f>
        <v/>
      </c>
      <c r="I39" s="28" t="str">
        <f t="array" aca="1" ref="I39" ca="1">IFERROR(INDEX($A$2:$A$16,SMALL(IF(OFFSET(Feuil1!$A$2:$A$16,,9,)=$D39,ROW($A$2:$A$16)-1,""),COLUMN(E:E))),"")</f>
        <v/>
      </c>
      <c r="J39" s="28" t="str">
        <f t="array" aca="1" ref="J39" ca="1">IFERROR(INDEX($A$2:$A$16,SMALL(IF(OFFSET(Feuil1!$A$2:$A$16,,9,)=$D39,ROW($A$2:$A$16)-1,""),COLUMN(F:F))),"")</f>
        <v/>
      </c>
    </row>
    <row r="40" spans="3:10">
      <c r="C40">
        <v>2018</v>
      </c>
      <c r="D40" s="27">
        <f ca="1">MAX(OFFSET(Feuil1!$A$2:$A$16,,ROW(Feuil1!$A10),))</f>
        <v>24138.400000000001</v>
      </c>
      <c r="E40" s="28" t="str">
        <f t="array" aca="1" ref="E40" ca="1">IFERROR(INDEX($A$2:$A$16,SMALL(IF(OFFSET(Feuil1!$A$2:$A$16,,10,)=$D40,ROW($A$2:$A$16)-1,""),COLUMN(A:A))),"")</f>
        <v>VERNIER</v>
      </c>
      <c r="F40" s="28" t="str">
        <f t="array" aca="1" ref="F40" ca="1">IFERROR(INDEX($A$2:$A$16,SMALL(IF(OFFSET(Feuil1!$A$2:$A$16,,10,)=$D40,ROW($A$2:$A$16)-1,""),COLUMN(B:B))),"")</f>
        <v>DECO PRO</v>
      </c>
      <c r="G40" s="28" t="str">
        <f t="array" aca="1" ref="G40" ca="1">IFERROR(INDEX($A$2:$A$16,SMALL(IF(OFFSET(Feuil1!$A$2:$A$16,,10,)=$D40,ROW($A$2:$A$16)-1,""),COLUMN(C:C))),"")</f>
        <v/>
      </c>
      <c r="H40" s="28" t="str">
        <f t="array" aca="1" ref="H40" ca="1">IFERROR(INDEX($A$2:$A$16,SMALL(IF(OFFSET(Feuil1!$A$2:$A$16,,10,)=$D40,ROW($A$2:$A$16)-1,""),COLUMN(D:D))),"")</f>
        <v/>
      </c>
      <c r="I40" s="28" t="str">
        <f t="array" aca="1" ref="I40" ca="1">IFERROR(INDEX($A$2:$A$16,SMALL(IF(OFFSET(Feuil1!$A$2:$A$16,,10,)=$D40,ROW($A$2:$A$16)-1,""),COLUMN(E:E))),"")</f>
        <v/>
      </c>
      <c r="J40" s="28" t="str">
        <f t="array" aca="1" ref="J40" ca="1">IFERROR(INDEX($A$2:$A$16,SMALL(IF(OFFSET(Feuil1!$A$2:$A$16,,10,)=$D40,ROW($A$2:$A$16)-1,""),COLUMN(F:F))),"")</f>
        <v/>
      </c>
    </row>
  </sheetData>
  <dataValidations count="1">
    <dataValidation type="list" allowBlank="1" showInputMessage="1" showErrorMessage="1" sqref="M1">
      <formula1>$B$1:$K$1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tulipe</cp:lastModifiedBy>
  <cp:lastPrinted>2017-11-01T13:15:25Z</cp:lastPrinted>
  <dcterms:created xsi:type="dcterms:W3CDTF">2017-08-26T15:20:59Z</dcterms:created>
  <dcterms:modified xsi:type="dcterms:W3CDTF">2018-02-26T17:37:35Z</dcterms:modified>
</cp:coreProperties>
</file>